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Exotendon\muscleModel\muscleEnergyModel\"/>
    </mc:Choice>
  </mc:AlternateContent>
  <xr:revisionPtr revIDLastSave="0" documentId="13_ncr:1_{0FB9BB4C-8C59-48F6-9656-1E1799051FA9}" xr6:coauthVersionLast="47" xr6:coauthVersionMax="47" xr10:uidLastSave="{00000000-0000-0000-0000-000000000000}"/>
  <bookViews>
    <workbookView minimized="1" xWindow="2010" yWindow="1980" windowWidth="21600" windowHeight="11385" tabRatio="500" activeTab="5" xr2:uid="{00000000-000D-0000-FFFF-FFFF00000000}"/>
  </bookViews>
  <sheets>
    <sheet name="alldata" sheetId="3" r:id="rId1"/>
    <sheet name="swing t test" sheetId="1" r:id="rId2"/>
    <sheet name="stance t test" sheetId="8" r:id="rId3"/>
    <sheet name="soleus_r" sheetId="13" r:id="rId4"/>
    <sheet name="pythonout" sheetId="5" r:id="rId5"/>
    <sheet name="alldata_1step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4" l="1"/>
  <c r="J24" i="4"/>
  <c r="I26" i="4"/>
  <c r="I24" i="4"/>
  <c r="I44" i="4"/>
  <c r="I42" i="4"/>
  <c r="I39" i="4"/>
  <c r="I37" i="4"/>
  <c r="I35" i="4"/>
  <c r="I33" i="4"/>
  <c r="J47" i="4"/>
  <c r="M33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8" i="4"/>
  <c r="J49" i="4"/>
  <c r="J30" i="4"/>
  <c r="M30" i="4"/>
  <c r="L30" i="4"/>
  <c r="F10" i="4"/>
  <c r="F14" i="4"/>
  <c r="F18" i="4"/>
  <c r="F22" i="4"/>
  <c r="F34" i="4"/>
  <c r="F38" i="4"/>
  <c r="F42" i="4"/>
  <c r="F46" i="4"/>
  <c r="F50" i="4"/>
  <c r="F54" i="4"/>
  <c r="F58" i="4"/>
  <c r="F62" i="4"/>
  <c r="F66" i="4"/>
  <c r="F70" i="4"/>
  <c r="F74" i="4"/>
  <c r="F78" i="4"/>
  <c r="O3" i="4" l="1"/>
  <c r="O5" i="4"/>
  <c r="J8" i="4" l="1"/>
  <c r="J9" i="4"/>
  <c r="J3" i="4"/>
  <c r="J2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3" i="4"/>
  <c r="O4" i="4" s="1"/>
  <c r="I2" i="4"/>
  <c r="N33" i="4" l="1"/>
  <c r="M8" i="4"/>
  <c r="N31" i="4"/>
  <c r="M2" i="4"/>
  <c r="N37" i="4"/>
  <c r="M9" i="4"/>
  <c r="N36" i="4"/>
  <c r="N32" i="4"/>
  <c r="K3" i="4"/>
  <c r="L31" i="4" s="1"/>
  <c r="M10" i="4"/>
  <c r="N38" i="4"/>
  <c r="O2" i="4"/>
  <c r="N30" i="4"/>
  <c r="M11" i="4"/>
  <c r="N39" i="4"/>
  <c r="M3" i="4"/>
  <c r="N2" i="4"/>
  <c r="P2" i="4"/>
  <c r="O30" i="4"/>
  <c r="K8" i="4"/>
  <c r="L36" i="4" s="1"/>
  <c r="M4" i="4"/>
  <c r="O33" i="4"/>
  <c r="N5" i="4"/>
  <c r="M7" i="4"/>
  <c r="N35" i="4"/>
  <c r="M5" i="4"/>
  <c r="K9" i="4"/>
  <c r="M6" i="4"/>
  <c r="N34" i="4"/>
  <c r="J21" i="4"/>
  <c r="J20" i="4"/>
  <c r="J19" i="4"/>
  <c r="J18" i="4"/>
  <c r="J17" i="4"/>
  <c r="J16" i="4"/>
  <c r="J15" i="4"/>
  <c r="J14" i="4"/>
  <c r="J13" i="4"/>
  <c r="J12" i="4"/>
  <c r="J11" i="4"/>
  <c r="J10" i="4"/>
  <c r="J7" i="4"/>
  <c r="AU13" i="4"/>
  <c r="BQ5" i="4"/>
  <c r="BQ4" i="4" s="1"/>
  <c r="BQ9" i="4"/>
  <c r="BQ8" i="4" s="1"/>
  <c r="BF9" i="4"/>
  <c r="BF8" i="4" s="1"/>
  <c r="BF5" i="4"/>
  <c r="BF4" i="4" s="1"/>
  <c r="AL9" i="4"/>
  <c r="AL8" i="4" s="1"/>
  <c r="AL5" i="4"/>
  <c r="AL4" i="4" s="1"/>
  <c r="AW5" i="4"/>
  <c r="AW4" i="4" s="1"/>
  <c r="AW9" i="4"/>
  <c r="AW8" i="4" s="1"/>
  <c r="BQ7" i="4"/>
  <c r="BQ3" i="4"/>
  <c r="BF7" i="4"/>
  <c r="BF3" i="4"/>
  <c r="AW7" i="4"/>
  <c r="AW3" i="4"/>
  <c r="AL7" i="4"/>
  <c r="AL3" i="4"/>
  <c r="F3" i="13"/>
  <c r="F4" i="13"/>
  <c r="F5" i="13"/>
  <c r="F8" i="13"/>
  <c r="F9" i="13"/>
  <c r="F10" i="13"/>
  <c r="F11" i="13"/>
  <c r="F2" i="13"/>
  <c r="O14" i="8"/>
  <c r="N14" i="8"/>
  <c r="P14" i="8" s="1"/>
  <c r="L13" i="1"/>
  <c r="K13" i="1"/>
  <c r="M13" i="1" s="1"/>
  <c r="BG3" i="4" l="1"/>
  <c r="O38" i="4"/>
  <c r="N10" i="4"/>
  <c r="K18" i="4"/>
  <c r="K19" i="4"/>
  <c r="L47" i="4" s="1"/>
  <c r="O39" i="4"/>
  <c r="N11" i="4"/>
  <c r="K20" i="4"/>
  <c r="K21" i="4"/>
  <c r="L49" i="4" s="1"/>
  <c r="O36" i="4"/>
  <c r="N8" i="4"/>
  <c r="K14" i="4"/>
  <c r="K15" i="4"/>
  <c r="L43" i="4" s="1"/>
  <c r="O37" i="4"/>
  <c r="N9" i="4"/>
  <c r="K16" i="4"/>
  <c r="K7" i="4"/>
  <c r="L35" i="4" s="1"/>
  <c r="K17" i="4"/>
  <c r="L45" i="4" s="1"/>
  <c r="L37" i="4"/>
  <c r="P33" i="4"/>
  <c r="Q5" i="4"/>
  <c r="K11" i="4"/>
  <c r="L39" i="4" s="1"/>
  <c r="O34" i="4"/>
  <c r="N6" i="4"/>
  <c r="K10" i="4"/>
  <c r="K13" i="4"/>
  <c r="L41" i="4" s="1"/>
  <c r="N7" i="4"/>
  <c r="O35" i="4"/>
  <c r="K12" i="4"/>
  <c r="BG7" i="4"/>
  <c r="AM3" i="4"/>
  <c r="AM7" i="4"/>
  <c r="J4" i="4"/>
  <c r="BJ3" i="4" l="1"/>
  <c r="L44" i="4"/>
  <c r="Q9" i="4"/>
  <c r="P37" i="4"/>
  <c r="K4" i="4"/>
  <c r="Q8" i="4"/>
  <c r="P36" i="4"/>
  <c r="L42" i="4"/>
  <c r="L46" i="4"/>
  <c r="P38" i="4"/>
  <c r="Q10" i="4"/>
  <c r="L48" i="4"/>
  <c r="P39" i="4"/>
  <c r="Q11" i="4"/>
  <c r="L40" i="4"/>
  <c r="Q7" i="4"/>
  <c r="P35" i="4"/>
  <c r="Q6" i="4"/>
  <c r="P34" i="4"/>
  <c r="L38" i="4"/>
  <c r="BI3" i="4"/>
  <c r="BI5" i="4" s="1"/>
  <c r="AP3" i="4"/>
  <c r="AO3" i="4"/>
  <c r="AO5" i="4" s="1"/>
  <c r="J6" i="4"/>
  <c r="F30" i="3"/>
  <c r="I9" i="3" s="1"/>
  <c r="F26" i="3"/>
  <c r="F22" i="3"/>
  <c r="I7" i="3" s="1"/>
  <c r="J7" i="3" s="1"/>
  <c r="F18" i="3"/>
  <c r="I6" i="3" s="1"/>
  <c r="F14" i="3"/>
  <c r="I5" i="3" s="1"/>
  <c r="F10" i="3"/>
  <c r="I4" i="3" s="1"/>
  <c r="I8" i="3"/>
  <c r="J8" i="3" s="1"/>
  <c r="F6" i="3"/>
  <c r="I3" i="3" s="1"/>
  <c r="J3" i="3" s="1"/>
  <c r="N5" i="3"/>
  <c r="L5" i="3"/>
  <c r="N4" i="3"/>
  <c r="L4" i="3"/>
  <c r="N3" i="3"/>
  <c r="L3" i="3"/>
  <c r="N2" i="3"/>
  <c r="L2" i="3"/>
  <c r="F2" i="3"/>
  <c r="I2" i="3" s="1"/>
  <c r="L32" i="4" l="1"/>
  <c r="J5" i="4"/>
  <c r="O32" i="4"/>
  <c r="N4" i="4"/>
  <c r="K6" i="4"/>
  <c r="P3" i="4"/>
  <c r="J2" i="3"/>
  <c r="P2" i="3" s="1"/>
  <c r="O2" i="3"/>
  <c r="M2" i="3"/>
  <c r="M5" i="3"/>
  <c r="J9" i="3"/>
  <c r="P5" i="3" s="1"/>
  <c r="J5" i="3"/>
  <c r="O3" i="3"/>
  <c r="M4" i="3"/>
  <c r="J6" i="3"/>
  <c r="P4" i="3" s="1"/>
  <c r="O4" i="3"/>
  <c r="P4" i="4"/>
  <c r="P5" i="4"/>
  <c r="M3" i="3"/>
  <c r="J4" i="3"/>
  <c r="P3" i="3" s="1"/>
  <c r="K2" i="4"/>
  <c r="O5" i="3"/>
  <c r="I30" i="4" l="1"/>
  <c r="K5" i="4"/>
  <c r="AO7" i="4" s="1"/>
  <c r="O31" i="4"/>
  <c r="N3" i="4"/>
  <c r="L34" i="4"/>
  <c r="Q4" i="4"/>
  <c r="P32" i="4"/>
  <c r="P30" i="4"/>
  <c r="Q2" i="4"/>
  <c r="BI7" i="4"/>
  <c r="BH7" i="4"/>
  <c r="AN7" i="4"/>
  <c r="L33" i="4" l="1"/>
  <c r="K30" i="4" s="1"/>
  <c r="AN3" i="4"/>
  <c r="P31" i="4"/>
  <c r="Q3" i="4"/>
  <c r="BH3" i="4"/>
  <c r="Q14" i="4"/>
</calcChain>
</file>

<file path=xl/sharedStrings.xml><?xml version="1.0" encoding="utf-8"?>
<sst xmlns="http://schemas.openxmlformats.org/spreadsheetml/2006/main" count="1401" uniqueCount="131">
  <si>
    <t>t-Test: Paired Two Sample for Means</t>
  </si>
  <si>
    <t>Variable 1</t>
  </si>
  <si>
    <t>Variable 2</t>
  </si>
  <si>
    <t>Mean</t>
  </si>
  <si>
    <t>Variance</t>
  </si>
  <si>
    <t>Hypothesized Mean Difference</t>
  </si>
  <si>
    <t>Observations</t>
  </si>
  <si>
    <t>Pearson Correlation</t>
  </si>
  <si>
    <t>df</t>
  </si>
  <si>
    <t>t Stat</t>
  </si>
  <si>
    <t>P(T&lt;=t) one-tail</t>
  </si>
  <si>
    <t>t Critical one-tail</t>
  </si>
  <si>
    <t>P(T&lt;=t) two-tail</t>
  </si>
  <si>
    <t>t Critical two-tail</t>
  </si>
  <si>
    <t>subjectname</t>
  </si>
  <si>
    <t>condname</t>
  </si>
  <si>
    <t>trialname</t>
  </si>
  <si>
    <t>metabolics_all_avg_mean_x</t>
  </si>
  <si>
    <t>averaged cycles</t>
  </si>
  <si>
    <t>metabolics_all_avg_mean_y</t>
  </si>
  <si>
    <t>experiment minus standing</t>
  </si>
  <si>
    <t>simulated</t>
  </si>
  <si>
    <t>simulated minus basal</t>
  </si>
  <si>
    <t>subj</t>
  </si>
  <si>
    <t>Percent reduction Experiment</t>
  </si>
  <si>
    <t>Percent reduction simulation</t>
  </si>
  <si>
    <t>percent reduction experiment</t>
  </si>
  <si>
    <t>percent reduction simulation</t>
  </si>
  <si>
    <t>percent reduction without basal</t>
  </si>
  <si>
    <t>swing</t>
  </si>
  <si>
    <t xml:space="preserve">stance </t>
  </si>
  <si>
    <t>stance</t>
  </si>
  <si>
    <t>welk001</t>
  </si>
  <si>
    <t>welkexo</t>
  </si>
  <si>
    <t>trial01</t>
  </si>
  <si>
    <t>natural</t>
  </si>
  <si>
    <t>exo</t>
  </si>
  <si>
    <t>trial02</t>
  </si>
  <si>
    <t>trial03</t>
  </si>
  <si>
    <t>trial04</t>
  </si>
  <si>
    <t>welknatural</t>
  </si>
  <si>
    <t>for all combined</t>
  </si>
  <si>
    <t>for only exo and natural</t>
  </si>
  <si>
    <t>welk002</t>
  </si>
  <si>
    <t>welk003</t>
  </si>
  <si>
    <t>welk004</t>
  </si>
  <si>
    <t>experiment minus standing (average)</t>
  </si>
  <si>
    <t>simulated average</t>
  </si>
  <si>
    <t>simulated minus basal (average)</t>
  </si>
  <si>
    <t>stance_df</t>
  </si>
  <si>
    <t>swing_df</t>
  </si>
  <si>
    <t>metabolics_stance_avg_mean</t>
  </si>
  <si>
    <t>metabolics_swing_avg_mean</t>
  </si>
  <si>
    <t>MSE</t>
  </si>
  <si>
    <t>SE</t>
  </si>
  <si>
    <t>no repeated measures</t>
  </si>
  <si>
    <t>repeated measures</t>
  </si>
  <si>
    <t>Anova: Single Factor</t>
  </si>
  <si>
    <t>SUMMARY</t>
  </si>
  <si>
    <t>Groups</t>
  </si>
  <si>
    <t>Count</t>
  </si>
  <si>
    <t>Sum</t>
  </si>
  <si>
    <t>Average</t>
  </si>
  <si>
    <t>Column 1</t>
  </si>
  <si>
    <t>Column 2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</si>
  <si>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</si>
  <si>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</si>
  <si>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</si>
  <si>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</si>
  <si>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</si>
  <si>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</si>
  <si>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</si>
  <si>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</si>
  <si>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</si>
  <si>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</si>
  <si>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no repeated measures t test</t>
  </si>
  <si>
    <t xml:space="preserve">exo </t>
  </si>
  <si>
    <t>mean</t>
  </si>
  <si>
    <t>percent change</t>
  </si>
  <si>
    <t>mean natural</t>
  </si>
  <si>
    <t>mean exo</t>
  </si>
  <si>
    <t>'metabolics_combined_soleus_r_TOTAL'</t>
  </si>
  <si>
    <t>'activation_maintenance_rate_soleus_r_TOTAL'</t>
  </si>
  <si>
    <t>'shortening_rate_soleus_r_TOTAL'</t>
  </si>
  <si>
    <t>'mechanical_work_rate_soleus_r_TOTAL'</t>
  </si>
  <si>
    <t>swing exo</t>
  </si>
  <si>
    <t>swing natural</t>
  </si>
  <si>
    <t>stance exo</t>
  </si>
  <si>
    <t>stance natural</t>
  </si>
  <si>
    <t>subject avg</t>
  </si>
  <si>
    <t>Absolute difference experiment</t>
  </si>
  <si>
    <t>absolute difference simulation with basal</t>
  </si>
  <si>
    <t>absolute differnce without basal</t>
  </si>
  <si>
    <t>delta</t>
  </si>
  <si>
    <t>delta percent whole</t>
  </si>
  <si>
    <t>STDEV</t>
  </si>
  <si>
    <t>Avg Delta</t>
  </si>
  <si>
    <t>delta average</t>
  </si>
  <si>
    <t>delta stddev</t>
  </si>
  <si>
    <t>delta avg</t>
  </si>
  <si>
    <t>delta perc whole</t>
  </si>
  <si>
    <t>delta perc stance</t>
  </si>
  <si>
    <t>delta perc swing</t>
  </si>
  <si>
    <t>delta perc swing whole</t>
  </si>
  <si>
    <t>delta perc stance whole</t>
  </si>
  <si>
    <t>welk005</t>
  </si>
  <si>
    <t>welk007</t>
  </si>
  <si>
    <t>welk008</t>
  </si>
  <si>
    <t>welk009</t>
  </si>
  <si>
    <t>welk010</t>
  </si>
  <si>
    <t>welk013</t>
  </si>
  <si>
    <t>Percent Change Experiment</t>
  </si>
  <si>
    <t>Percent change simulation (with basal)</t>
  </si>
  <si>
    <t>percent reduction simulation without basal</t>
  </si>
  <si>
    <t>Squared error without basal</t>
  </si>
  <si>
    <t>MSE without basal</t>
  </si>
  <si>
    <t>subject</t>
  </si>
  <si>
    <t>RMS error without basal</t>
  </si>
  <si>
    <t>peak RMS</t>
  </si>
  <si>
    <t>peak error</t>
  </si>
  <si>
    <t>Error</t>
  </si>
  <si>
    <t>average natural experiment</t>
  </si>
  <si>
    <t>average exo experiment</t>
  </si>
  <si>
    <t>average natural simulation w/o basal</t>
  </si>
  <si>
    <t>average exo simulation w/o basal</t>
  </si>
  <si>
    <t>average experiment difference</t>
  </si>
  <si>
    <t>average simulation difference</t>
  </si>
  <si>
    <t>max</t>
  </si>
  <si>
    <t>min</t>
  </si>
  <si>
    <t>max 3%</t>
  </si>
  <si>
    <t>min 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</si>
</sst>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0" xfId="0" applyFont="1"/>
    <xf numFmtId="164" fontId="0" fillId="0" borderId="0" xfId="0" applyNumberFormat="1"/>
    <xf numFmtId="0" fontId="0" fillId="2" borderId="0" xfId="0" applyFill="1"/>
    <xf numFmtId="0" fontId="0" fillId="0" borderId="0" xfId="0" applyAlignment="1">
      <alignment shrinkToFi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8B8B"/>
      <color rgb="FF2A1FFF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24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 01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alldata!$I$2:$I$3</c:f>
              <c:numCache>
                <c:formatCode>General</c:formatCode>
                <c:ptCount val="2"/>
                <c:pt idx="0">
                  <c:v>10.656892499999998</c:v>
                </c:pt>
                <c:pt idx="1">
                  <c:v>11.796346249999999</c:v>
                </c:pt>
              </c:numCache>
            </c:numRef>
          </c:xVal>
          <c:yVal>
            <c:numRef>
              <c:f>alldata!$H$2:$H$3</c:f>
              <c:numCache>
                <c:formatCode>General</c:formatCode>
                <c:ptCount val="2"/>
                <c:pt idx="0">
                  <c:v>11.128983</c:v>
                </c:pt>
                <c:pt idx="1">
                  <c:v>11.340115000000001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2-40E3-802F-3A0623E4FFE2}"/>
            </c:ext>
          </c:extLst>
        </c:ser>
        <c:ser>
          <c:idx val="1"/>
          <c:order val="1"/>
          <c:tx>
            <c:v>Subject 02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alldata!$I$4:$I$5</c:f>
              <c:numCache>
                <c:formatCode>General</c:formatCode>
                <c:ptCount val="2"/>
                <c:pt idx="0">
                  <c:v>10.903474500000002</c:v>
                </c:pt>
                <c:pt idx="1">
                  <c:v>11.914656000000001</c:v>
                </c:pt>
              </c:numCache>
            </c:numRef>
          </c:xVal>
          <c:yVal>
            <c:numRef>
              <c:f>alldata!$H$4:$H$5</c:f>
              <c:numCache>
                <c:formatCode>General</c:formatCode>
                <c:ptCount val="2"/>
                <c:pt idx="0">
                  <c:v>8.9903829999999996</c:v>
                </c:pt>
                <c:pt idx="1">
                  <c:v>9.3930849999999992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2-40E3-802F-3A0623E4FFE2}"/>
            </c:ext>
          </c:extLst>
        </c:ser>
        <c:ser>
          <c:idx val="2"/>
          <c:order val="2"/>
          <c:tx>
            <c:v>Subject 03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alldata!$I$6:$I$7</c:f>
              <c:numCache>
                <c:formatCode>General</c:formatCode>
                <c:ptCount val="2"/>
                <c:pt idx="0">
                  <c:v>10.476286250000001</c:v>
                </c:pt>
                <c:pt idx="1">
                  <c:v>11.433801750000001</c:v>
                </c:pt>
              </c:numCache>
            </c:numRef>
          </c:xVal>
          <c:yVal>
            <c:numRef>
              <c:f>alldata!$H$6:$H$7</c:f>
              <c:numCache>
                <c:formatCode>General</c:formatCode>
                <c:ptCount val="2"/>
                <c:pt idx="0">
                  <c:v>9.5231130000000004</c:v>
                </c:pt>
                <c:pt idx="1">
                  <c:v>9.8415560000000006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92-40E3-802F-3A0623E4FFE2}"/>
            </c:ext>
          </c:extLst>
        </c:ser>
        <c:ser>
          <c:idx val="3"/>
          <c:order val="3"/>
          <c:tx>
            <c:v>Subject 04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alldata!$I$8:$I$9</c:f>
              <c:numCache>
                <c:formatCode>General</c:formatCode>
                <c:ptCount val="2"/>
                <c:pt idx="0">
                  <c:v>10.9877445</c:v>
                </c:pt>
                <c:pt idx="1">
                  <c:v>11.62901725</c:v>
                </c:pt>
              </c:numCache>
            </c:numRef>
          </c:xVal>
          <c:yVal>
            <c:numRef>
              <c:f>alldata!$H$8:$H$9</c:f>
              <c:numCache>
                <c:formatCode>General</c:formatCode>
                <c:ptCount val="2"/>
                <c:pt idx="0">
                  <c:v>9.2095079999999996</c:v>
                </c:pt>
                <c:pt idx="1">
                  <c:v>9.1185259999999992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92-40E3-802F-3A0623E4F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3562"/>
        <c:axId val="78950859"/>
      </c:scatterChart>
      <c:valAx>
        <c:axId val="52213562"/>
        <c:scaling>
          <c:orientation val="minMax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8950859"/>
        <c:crosses val="autoZero"/>
        <c:crossBetween val="midCat"/>
      </c:valAx>
      <c:valAx>
        <c:axId val="78950859"/>
        <c:scaling>
          <c:orientation val="minMax"/>
          <c:max val="14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2213562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v>Swing Natural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(alldata_1step!$AW$4,alldata_1step!$AW$8)</c:f>
                <c:numCache>
                  <c:formatCode>General</c:formatCode>
                  <c:ptCount val="2"/>
                  <c:pt idx="0">
                    <c:v>9.0008547311491521E-2</c:v>
                  </c:pt>
                  <c:pt idx="1">
                    <c:v>5.5662879589290733E-2</c:v>
                  </c:pt>
                </c:numCache>
              </c:numRef>
            </c:plus>
            <c:minus>
              <c:numRef>
                <c:f>(alldata_1step!$AW$4,alldata_1step!$AW$8)</c:f>
                <c:numCache>
                  <c:formatCode>General</c:formatCode>
                  <c:ptCount val="2"/>
                  <c:pt idx="0">
                    <c:v>9.0008547311491521E-2</c:v>
                  </c:pt>
                  <c:pt idx="1">
                    <c:v>5.5662879589290733E-2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(alldata_1step!$AW$3,alldata_1step!$AW$7)</c:f>
              <c:numCache>
                <c:formatCode>0.000</c:formatCode>
                <c:ptCount val="2"/>
                <c:pt idx="0">
                  <c:v>2.8009620000000002</c:v>
                </c:pt>
                <c:pt idx="1">
                  <c:v>3.1688182500000002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1C-44B3-A765-44177E63EE17}"/>
            </c:ext>
          </c:extLst>
        </c:ser>
        <c:ser>
          <c:idx val="0"/>
          <c:order val="1"/>
          <c:tx>
            <c:v>Swing Exo</c:v>
          </c:tx>
          <c:spPr>
            <a:solidFill>
              <a:srgbClr val="2A1F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(alldata_1step!$AL$4,alldata_1step!$AL$8)</c:f>
                <c:numCache>
                  <c:formatCode>General</c:formatCode>
                  <c:ptCount val="2"/>
                  <c:pt idx="0">
                    <c:v>5.7950131355545671E-2</c:v>
                  </c:pt>
                  <c:pt idx="1">
                    <c:v>7.5118587605698534E-2</c:v>
                  </c:pt>
                </c:numCache>
              </c:numRef>
            </c:plus>
            <c:minus>
              <c:numRef>
                <c:f>(alldata_1step!$AL$4,alldata_1step!$AL$8)</c:f>
                <c:numCache>
                  <c:formatCode>General</c:formatCode>
                  <c:ptCount val="2"/>
                  <c:pt idx="0">
                    <c:v>5.7950131355545671E-2</c:v>
                  </c:pt>
                  <c:pt idx="1">
                    <c:v>7.5118587605698534E-2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(alldata_1step!$AL$3,alldata_1step!$AL$7)</c:f>
              <c:numCache>
                <c:formatCode>0.000</c:formatCode>
                <c:ptCount val="2"/>
                <c:pt idx="0">
                  <c:v>2.7496100000000006</c:v>
                </c:pt>
                <c:pt idx="1">
                  <c:v>3.2683840000000002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27-4881-9B43-FFFBEDB1D735}"/>
            </c:ext>
          </c:extLst>
        </c:ser>
        <c:ser>
          <c:idx val="1"/>
          <c:order val="2"/>
          <c:tx>
            <c:v>Stance Natural </c:v>
          </c:tx>
          <c:spPr>
            <a:solidFill>
              <a:srgbClr val="FF8B8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(alldata_1step!$BQ$4,alldata_1step!$BQ$8)</c:f>
                <c:numCache>
                  <c:formatCode>General</c:formatCode>
                  <c:ptCount val="2"/>
                  <c:pt idx="0">
                    <c:v>0.16605101624406729</c:v>
                  </c:pt>
                  <c:pt idx="1">
                    <c:v>9.2047158499987847E-2</c:v>
                  </c:pt>
                </c:numCache>
              </c:numRef>
            </c:plus>
            <c:minus>
              <c:numRef>
                <c:f>(alldata_1step!$BQ$4,alldata_1step!$BQ$8)</c:f>
                <c:numCache>
                  <c:formatCode>General</c:formatCode>
                  <c:ptCount val="2"/>
                  <c:pt idx="0">
                    <c:v>0.16605101624406729</c:v>
                  </c:pt>
                  <c:pt idx="1">
                    <c:v>9.2047158499987847E-2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(alldata_1step!$BQ$3,alldata_1step!$BQ$7)</c:f>
              <c:numCache>
                <c:formatCode>0.000</c:formatCode>
                <c:ptCount val="2"/>
                <c:pt idx="0">
                  <c:v>7.2173084999999997</c:v>
                </c:pt>
                <c:pt idx="1">
                  <c:v>7.5933057500000007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27-4881-9B43-FFFBEDB1D735}"/>
            </c:ext>
          </c:extLst>
        </c:ser>
        <c:ser>
          <c:idx val="3"/>
          <c:order val="3"/>
          <c:tx>
            <c:v>Stance Exo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(alldata_1step!$BF$4,alldata_1step!$BF$8)</c:f>
                <c:numCache>
                  <c:formatCode>General</c:formatCode>
                  <c:ptCount val="2"/>
                  <c:pt idx="0">
                    <c:v>0.18956143587419758</c:v>
                  </c:pt>
                  <c:pt idx="1">
                    <c:v>0.12293927464879519</c:v>
                  </c:pt>
                </c:numCache>
              </c:numRef>
            </c:plus>
            <c:minus>
              <c:numRef>
                <c:f>(alldata_1step!$BF$4,alldata_1step!$BF$8)</c:f>
                <c:numCache>
                  <c:formatCode>General</c:formatCode>
                  <c:ptCount val="2"/>
                  <c:pt idx="0">
                    <c:v>0.18956143587419758</c:v>
                  </c:pt>
                  <c:pt idx="1">
                    <c:v>0.12293927464879519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(alldata_1step!$BF$3,alldata_1step!$BF$7)</c:f>
              <c:numCache>
                <c:formatCode>0.000</c:formatCode>
                <c:ptCount val="2"/>
                <c:pt idx="0">
                  <c:v>6.2705475000000002</c:v>
                </c:pt>
                <c:pt idx="1">
                  <c:v>6.6877407499999997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27-4881-9B43-FFFBEDB1D7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/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Metabolic Rate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6050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24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 01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alldata!$J$2:$J$3</c:f>
              <c:numCache>
                <c:formatCode>General</c:formatCode>
                <c:ptCount val="2"/>
                <c:pt idx="0">
                  <c:v>9.4568924999999986</c:v>
                </c:pt>
                <c:pt idx="1">
                  <c:v>10.59634625</c:v>
                </c:pt>
              </c:numCache>
            </c:numRef>
          </c:xVal>
          <c:yVal>
            <c:numRef>
              <c:f>alldata!$H$2:$H$3</c:f>
              <c:numCache>
                <c:formatCode>General</c:formatCode>
                <c:ptCount val="2"/>
                <c:pt idx="0">
                  <c:v>11.128983</c:v>
                </c:pt>
                <c:pt idx="1">
                  <c:v>11.340115000000001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C5-4334-9F15-4DA3D8409A5F}"/>
            </c:ext>
          </c:extLst>
        </c:ser>
        <c:ser>
          <c:idx val="1"/>
          <c:order val="1"/>
          <c:tx>
            <c:v>Subject 02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alldata!$J$4:$J$5</c:f>
              <c:numCache>
                <c:formatCode>General</c:formatCode>
                <c:ptCount val="2"/>
                <c:pt idx="0">
                  <c:v>9.7034745000000022</c:v>
                </c:pt>
                <c:pt idx="1">
                  <c:v>10.714656000000002</c:v>
                </c:pt>
              </c:numCache>
            </c:numRef>
          </c:xVal>
          <c:yVal>
            <c:numRef>
              <c:f>alldata!$H$4:$H$5</c:f>
              <c:numCache>
                <c:formatCode>General</c:formatCode>
                <c:ptCount val="2"/>
                <c:pt idx="0">
                  <c:v>8.9903829999999996</c:v>
                </c:pt>
                <c:pt idx="1">
                  <c:v>9.3930849999999992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C5-4334-9F15-4DA3D8409A5F}"/>
            </c:ext>
          </c:extLst>
        </c:ser>
        <c:ser>
          <c:idx val="2"/>
          <c:order val="2"/>
          <c:tx>
            <c:v>Subject 03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alldata!$J$6:$J$7</c:f>
              <c:numCache>
                <c:formatCode>General</c:formatCode>
                <c:ptCount val="2"/>
                <c:pt idx="0">
                  <c:v>9.2762862500000018</c:v>
                </c:pt>
                <c:pt idx="1">
                  <c:v>10.233801750000001</c:v>
                </c:pt>
              </c:numCache>
            </c:numRef>
          </c:xVal>
          <c:yVal>
            <c:numRef>
              <c:f>alldata!$H$6:$H$7</c:f>
              <c:numCache>
                <c:formatCode>General</c:formatCode>
                <c:ptCount val="2"/>
                <c:pt idx="0">
                  <c:v>9.5231130000000004</c:v>
                </c:pt>
                <c:pt idx="1">
                  <c:v>9.8415560000000006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C5-4334-9F15-4DA3D8409A5F}"/>
            </c:ext>
          </c:extLst>
        </c:ser>
        <c:ser>
          <c:idx val="3"/>
          <c:order val="3"/>
          <c:tx>
            <c:v>Subject 04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alldata!$J$8:$J$9</c:f>
              <c:numCache>
                <c:formatCode>General</c:formatCode>
                <c:ptCount val="2"/>
                <c:pt idx="0">
                  <c:v>9.7877445000000005</c:v>
                </c:pt>
                <c:pt idx="1">
                  <c:v>10.429017250000001</c:v>
                </c:pt>
              </c:numCache>
            </c:numRef>
          </c:xVal>
          <c:yVal>
            <c:numRef>
              <c:f>alldata!$H$8:$H$9</c:f>
              <c:numCache>
                <c:formatCode>General</c:formatCode>
                <c:ptCount val="2"/>
                <c:pt idx="0">
                  <c:v>9.2095079999999996</c:v>
                </c:pt>
                <c:pt idx="1">
                  <c:v>9.1185259999999992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C5-4334-9F15-4DA3D8409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9255"/>
        <c:axId val="14290997"/>
      </c:scatterChart>
      <c:valAx>
        <c:axId val="19849255"/>
        <c:scaling>
          <c:orientation val="minMax"/>
          <c:max val="13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290997"/>
        <c:crosses val="autoZero"/>
        <c:crossBetween val="midCat"/>
      </c:valAx>
      <c:valAx>
        <c:axId val="14290997"/>
        <c:scaling>
          <c:orientation val="minMax"/>
          <c:max val="13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9849255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2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alldata!$L$2:$L$5</c:f>
              <c:numCache>
                <c:formatCode>General</c:formatCode>
                <c:ptCount val="4"/>
                <c:pt idx="0">
                  <c:v>-1.8618153343242196</c:v>
                </c:pt>
                <c:pt idx="1">
                  <c:v>-4.2872176712975527</c:v>
                </c:pt>
                <c:pt idx="2">
                  <c:v>-3.235697688454958</c:v>
                </c:pt>
                <c:pt idx="3">
                  <c:v>0.99777091165831355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A-4076-BED5-04B29F5AAC0D}"/>
            </c:ext>
          </c:extLst>
        </c:ser>
        <c:ser>
          <c:idx val="1"/>
          <c:order val="1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alldata!$M$2:$M$5</c:f>
              <c:numCache>
                <c:formatCode>General</c:formatCode>
                <c:ptCount val="4"/>
                <c:pt idx="0">
                  <c:v>-9.6593786402293969</c:v>
                </c:pt>
                <c:pt idx="1">
                  <c:v>-8.4868711274584783</c:v>
                </c:pt>
                <c:pt idx="2">
                  <c:v>-8.3744280418365609</c:v>
                </c:pt>
                <c:pt idx="3">
                  <c:v>-5.5144191139625365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6A-4076-BED5-04B29F5AA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94307"/>
        <c:axId val="26591111"/>
      </c:barChart>
      <c:catAx>
        <c:axId val="133943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28520798358501"/>
              <c:y val="0.8311587147030190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6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6591111"/>
        <c:crosses val="autoZero"/>
        <c:auto val="1"/>
        <c:lblAlgn val="ctr"/>
        <c:lblOffset val="100"/>
        <c:noMultiLvlLbl val="0"/>
      </c:catAx>
      <c:valAx>
        <c:axId val="265911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Percent Change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3943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16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Experiment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alldata!$N$2:$N$5</c:f>
              <c:numCache>
                <c:formatCode>General</c:formatCode>
                <c:ptCount val="4"/>
                <c:pt idx="0">
                  <c:v>-1.8618153343242196</c:v>
                </c:pt>
                <c:pt idx="1">
                  <c:v>-4.2872176712975527</c:v>
                </c:pt>
                <c:pt idx="2">
                  <c:v>-3.235697688454958</c:v>
                </c:pt>
                <c:pt idx="3">
                  <c:v>0.99777091165831355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B-4072-97BC-064E55B1431B}"/>
            </c:ext>
          </c:extLst>
        </c:ser>
        <c:ser>
          <c:idx val="1"/>
          <c:order val="1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alldata!$P$2:$P$5</c:f>
              <c:numCache>
                <c:formatCode>General</c:formatCode>
                <c:ptCount val="4"/>
                <c:pt idx="0">
                  <c:v>-10.753270260491925</c:v>
                </c:pt>
                <c:pt idx="1">
                  <c:v>-9.4373678445672837</c:v>
                </c:pt>
                <c:pt idx="2">
                  <c:v>-9.3564007139379992</c:v>
                </c:pt>
                <c:pt idx="3">
                  <c:v>-6.1489278867575043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3B-4072-97BC-064E55B14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4896"/>
        <c:axId val="48709204"/>
      </c:barChart>
      <c:catAx>
        <c:axId val="10754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709204"/>
        <c:crosses val="autoZero"/>
        <c:auto val="1"/>
        <c:lblAlgn val="ctr"/>
        <c:lblOffset val="100"/>
        <c:noMultiLvlLbl val="0"/>
      </c:catAx>
      <c:valAx>
        <c:axId val="487092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75489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36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36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1"/>
          <c:order val="2"/>
          <c:tx>
            <c:v>Subject 02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alldata_1step!$J$4:$J$5</c:f>
              <c:numCache>
                <c:formatCode>General</c:formatCode>
                <c:ptCount val="2"/>
                <c:pt idx="0">
                  <c:v>9.7860119999999995</c:v>
                </c:pt>
                <c:pt idx="1">
                  <c:v>10.53640075</c:v>
                </c:pt>
              </c:numCache>
            </c:numRef>
          </c:xVal>
          <c:yVal>
            <c:numRef>
              <c:f>alldata_1step!$I$4:$I$5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DC-4D36-891B-0037244EE5A3}"/>
            </c:ext>
          </c:extLst>
        </c:ser>
        <c:ser>
          <c:idx val="2"/>
          <c:order val="3"/>
          <c:tx>
            <c:v>Subject 03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alldata_1step!$J$6:$J$7</c:f>
              <c:numCache>
                <c:formatCode>General</c:formatCode>
                <c:ptCount val="2"/>
                <c:pt idx="0">
                  <c:v>10.720083000000001</c:v>
                </c:pt>
                <c:pt idx="1">
                  <c:v>11.088915249999999</c:v>
                </c:pt>
              </c:numCache>
            </c:numRef>
          </c:xVal>
          <c:yVal>
            <c:numRef>
              <c:f>alldata_1step!$I$6:$I$7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DC-4D36-891B-0037244EE5A3}"/>
            </c:ext>
          </c:extLst>
        </c:ser>
        <c:ser>
          <c:idx val="5"/>
          <c:order val="5"/>
          <c:tx>
            <c:v>Subject 05</c:v>
          </c:tx>
          <c:spPr>
            <a:ln w="19050">
              <a:noFill/>
            </a:ln>
          </c:spPr>
          <c:xVal>
            <c:numRef>
              <c:f>alldata_1step!$J$10:$J$11</c:f>
              <c:numCache>
                <c:formatCode>General</c:formatCode>
                <c:ptCount val="2"/>
                <c:pt idx="0">
                  <c:v>9.8343617500000011</c:v>
                </c:pt>
                <c:pt idx="1">
                  <c:v>12.667466749999999</c:v>
                </c:pt>
              </c:numCache>
            </c:numRef>
          </c:xVal>
          <c:yVal>
            <c:numRef>
              <c:f>alldata_1step!$I$10:$I$11</c:f>
              <c:numCache>
                <c:formatCode>General</c:formatCode>
                <c:ptCount val="2"/>
                <c:pt idx="0">
                  <c:v>9.4284049999999997</c:v>
                </c:pt>
                <c:pt idx="1">
                  <c:v>10.921894999999999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3-4F7B-A6AF-4227DE7A51A5}"/>
            </c:ext>
          </c:extLst>
        </c:ser>
        <c:ser>
          <c:idx val="6"/>
          <c:order val="6"/>
          <c:tx>
            <c:v>Subject 07</c:v>
          </c:tx>
          <c:spPr>
            <a:ln w="19050">
              <a:noFill/>
            </a:ln>
          </c:spPr>
          <c:xVal>
            <c:numRef>
              <c:f>alldata_1step!$J$12:$J$13</c:f>
              <c:numCache>
                <c:formatCode>General</c:formatCode>
                <c:ptCount val="2"/>
                <c:pt idx="0">
                  <c:v>11.302342999999999</c:v>
                </c:pt>
                <c:pt idx="1">
                  <c:v>10.78000525</c:v>
                </c:pt>
              </c:numCache>
            </c:numRef>
          </c:xVal>
          <c:yVal>
            <c:numRef>
              <c:f>alldata_1step!$I$12:$I$13</c:f>
              <c:numCache>
                <c:formatCode>General</c:formatCode>
                <c:ptCount val="2"/>
                <c:pt idx="0">
                  <c:v>9.3817959999999996</c:v>
                </c:pt>
                <c:pt idx="1">
                  <c:v>9.5419870000000007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F3-4F7B-A6AF-4227DE7A51A5}"/>
            </c:ext>
          </c:extLst>
        </c:ser>
        <c:ser>
          <c:idx val="7"/>
          <c:order val="7"/>
          <c:tx>
            <c:v>Subject 08</c:v>
          </c:tx>
          <c:spPr>
            <a:ln w="19050">
              <a:noFill/>
            </a:ln>
          </c:spPr>
          <c:xVal>
            <c:numRef>
              <c:f>alldata_1step!$J$14:$J$15</c:f>
              <c:numCache>
                <c:formatCode>General</c:formatCode>
                <c:ptCount val="2"/>
                <c:pt idx="0">
                  <c:v>9.144444</c:v>
                </c:pt>
                <c:pt idx="1">
                  <c:v>9.9639717499999989</c:v>
                </c:pt>
              </c:numCache>
            </c:numRef>
          </c:xVal>
          <c:yVal>
            <c:numRef>
              <c:f>alldata_1step!$I$14:$I$15</c:f>
              <c:numCache>
                <c:formatCode>General</c:formatCode>
                <c:ptCount val="2"/>
                <c:pt idx="0">
                  <c:v>9.3557030000000001</c:v>
                </c:pt>
                <c:pt idx="1">
                  <c:v>10.287595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F3-4F7B-A6AF-4227DE7A51A5}"/>
            </c:ext>
          </c:extLst>
        </c:ser>
        <c:ser>
          <c:idx val="8"/>
          <c:order val="8"/>
          <c:tx>
            <c:v>Subject 09</c:v>
          </c:tx>
          <c:spPr>
            <a:ln w="19050">
              <a:noFill/>
            </a:ln>
          </c:spPr>
          <c:xVal>
            <c:numRef>
              <c:f>alldata_1step!$J$16:$J$17</c:f>
              <c:numCache>
                <c:formatCode>General</c:formatCode>
                <c:ptCount val="2"/>
                <c:pt idx="0">
                  <c:v>10.167945</c:v>
                </c:pt>
                <c:pt idx="1">
                  <c:v>11.200957750000001</c:v>
                </c:pt>
              </c:numCache>
            </c:numRef>
          </c:xVal>
          <c:yVal>
            <c:numRef>
              <c:f>alldata_1step!$I$16:$I$17</c:f>
              <c:numCache>
                <c:formatCode>General</c:formatCode>
                <c:ptCount val="2"/>
                <c:pt idx="0">
                  <c:v>9.8159379999999992</c:v>
                </c:pt>
                <c:pt idx="1">
                  <c:v>11.109626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F3-4F7B-A6AF-4227DE7A51A5}"/>
            </c:ext>
          </c:extLst>
        </c:ser>
        <c:ser>
          <c:idx val="9"/>
          <c:order val="9"/>
          <c:tx>
            <c:v>Subject 10</c:v>
          </c:tx>
          <c:spPr>
            <a:ln w="19050">
              <a:noFill/>
            </a:ln>
          </c:spPr>
          <c:xVal>
            <c:numRef>
              <c:f>alldata_1step!$J$18:$J$19</c:f>
              <c:numCache>
                <c:formatCode>General</c:formatCode>
                <c:ptCount val="2"/>
                <c:pt idx="0">
                  <c:v>10.61172225</c:v>
                </c:pt>
                <c:pt idx="1">
                  <c:v>10.983643999999998</c:v>
                </c:pt>
              </c:numCache>
            </c:numRef>
          </c:xVal>
          <c:yVal>
            <c:numRef>
              <c:f>alldata_1step!$I$18:$I$19</c:f>
              <c:numCache>
                <c:formatCode>General</c:formatCode>
                <c:ptCount val="2"/>
                <c:pt idx="0">
                  <c:v>11.253282</c:v>
                </c:pt>
                <c:pt idx="1">
                  <c:v>12.297055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F3-4F7B-A6AF-4227DE7A51A5}"/>
            </c:ext>
          </c:extLst>
        </c:ser>
        <c:ser>
          <c:idx val="10"/>
          <c:order val="10"/>
          <c:tx>
            <c:v>Subject 13</c:v>
          </c:tx>
          <c:spPr>
            <a:ln w="19050">
              <a:noFill/>
            </a:ln>
          </c:spPr>
          <c:xVal>
            <c:numRef>
              <c:f>alldata_1step!$J$20:$J$21</c:f>
              <c:numCache>
                <c:formatCode>General</c:formatCode>
                <c:ptCount val="2"/>
                <c:pt idx="0">
                  <c:v>10.394560500000001</c:v>
                </c:pt>
                <c:pt idx="1">
                  <c:v>12.34157525</c:v>
                </c:pt>
              </c:numCache>
            </c:numRef>
          </c:xVal>
          <c:yVal>
            <c:numRef>
              <c:f>alldata_1step!$I$20:$I$21</c:f>
              <c:numCache>
                <c:formatCode>General</c:formatCode>
                <c:ptCount val="2"/>
                <c:pt idx="0">
                  <c:v>10.117616</c:v>
                </c:pt>
                <c:pt idx="1">
                  <c:v>10.937716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F3-4F7B-A6AF-4227DE7A51A5}"/>
            </c:ext>
          </c:extLst>
        </c:ser>
        <c:ser>
          <c:idx val="11"/>
          <c:order val="11"/>
          <c:tx>
            <c:v>y=x</c:v>
          </c:tx>
          <c:spPr>
            <a:ln w="19050">
              <a:noFill/>
            </a:ln>
          </c:spPr>
          <c:trendline>
            <c:spPr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1EF3-4F7B-A6AF-4227DE7A5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01714"/>
        <c:axId val="24310215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alldata_1step!$J$2:$J$3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10.656892499999998</c:v>
                      </c:pt>
                      <c:pt idx="1">
                        <c:v>11.796346249999999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alldata_1step!$H$2:$H$3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1DC-4D36-891B-0037244EE5A3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Subject 01</c:v>
                </c:tx>
                <c:spPr>
                  <a:ln w="2556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4472C4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alldata_1step!$J$2:$J$3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10.656892499999998</c:v>
                      </c:pt>
                      <c:pt idx="1">
                        <c:v>11.796346249999999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alldata_1step!$I$2:$I$3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11.061007999999999</c:v>
                      </c:pt>
                      <c:pt idx="1">
                        <c:v>11.276054999999999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1DC-4D36-891B-0037244EE5A3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v>Subject 04</c:v>
                </c:tx>
                <c:spPr>
                  <a:ln w="2556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FFC000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alldata_1step!$J$8:$J$9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10.9877445</c:v>
                      </c:pt>
                      <c:pt idx="1">
                        <c:v>11.62901725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alldata_1step!$I$8:$I$9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9.1254899999999992</c:v>
                      </c:pt>
                      <c:pt idx="1">
                        <c:v>9.0093949999999996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1DC-4D36-891B-0037244EE5A3}"/>
                  </c:ext>
                </c:extLst>
              </c15:ser>
            </c15:filteredScatterSeries>
          </c:ext>
        </c:extLst>
      </c:scatterChart>
      <c:valAx>
        <c:axId val="98001714"/>
        <c:scaling>
          <c:orientation val="minMax"/>
          <c:max val="13.5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4310215"/>
        <c:crosses val="autoZero"/>
        <c:crossBetween val="midCat"/>
        <c:majorUnit val="1"/>
      </c:valAx>
      <c:valAx>
        <c:axId val="24310215"/>
        <c:scaling>
          <c:orientation val="minMax"/>
          <c:max val="13.5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001714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Subject 02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alldata_1step!$K$4:$K$5</c:f>
              <c:numCache>
                <c:formatCode>General</c:formatCode>
                <c:ptCount val="2"/>
                <c:pt idx="0">
                  <c:v>8.5860120000000002</c:v>
                </c:pt>
                <c:pt idx="1">
                  <c:v>9.336400750000001</c:v>
                </c:pt>
              </c:numCache>
            </c:numRef>
          </c:xVal>
          <c:yVal>
            <c:numRef>
              <c:f>alldata_1step!$I$4:$I$5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D1-475F-B172-92ACE69A5823}"/>
            </c:ext>
          </c:extLst>
        </c:ser>
        <c:ser>
          <c:idx val="3"/>
          <c:order val="3"/>
          <c:tx>
            <c:v>Subject 03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alldata_1step!$K$6:$K$7</c:f>
              <c:numCache>
                <c:formatCode>General</c:formatCode>
                <c:ptCount val="2"/>
                <c:pt idx="0">
                  <c:v>9.5200830000000014</c:v>
                </c:pt>
                <c:pt idx="1">
                  <c:v>9.8889152500000002</c:v>
                </c:pt>
              </c:numCache>
            </c:numRef>
          </c:xVal>
          <c:yVal>
            <c:numRef>
              <c:f>alldata_1step!$I$6:$I$7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D1-475F-B172-92ACE69A5823}"/>
            </c:ext>
          </c:extLst>
        </c:ser>
        <c:ser>
          <c:idx val="6"/>
          <c:order val="5"/>
          <c:tx>
            <c:v>Subject 05</c:v>
          </c:tx>
          <c:spPr>
            <a:ln w="19050">
              <a:noFill/>
            </a:ln>
          </c:spPr>
          <c:xVal>
            <c:numRef>
              <c:f>alldata_1step!$K$10:$K$11</c:f>
              <c:numCache>
                <c:formatCode>General</c:formatCode>
                <c:ptCount val="2"/>
                <c:pt idx="0">
                  <c:v>8.6343617500000018</c:v>
                </c:pt>
                <c:pt idx="1">
                  <c:v>11.46746675</c:v>
                </c:pt>
              </c:numCache>
            </c:numRef>
          </c:xVal>
          <c:yVal>
            <c:numRef>
              <c:f>alldata_1step!$I$10:$I$11</c:f>
              <c:numCache>
                <c:formatCode>General</c:formatCode>
                <c:ptCount val="2"/>
                <c:pt idx="0">
                  <c:v>9.4284049999999997</c:v>
                </c:pt>
                <c:pt idx="1">
                  <c:v>10.921894999999999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14-441C-92B9-813191CB1F91}"/>
            </c:ext>
          </c:extLst>
        </c:ser>
        <c:ser>
          <c:idx val="7"/>
          <c:order val="6"/>
          <c:tx>
            <c:v>Subject 07</c:v>
          </c:tx>
          <c:spPr>
            <a:ln w="19050">
              <a:noFill/>
            </a:ln>
          </c:spPr>
          <c:xVal>
            <c:numRef>
              <c:f>alldata_1step!$K$12:$K$13</c:f>
              <c:numCache>
                <c:formatCode>General</c:formatCode>
                <c:ptCount val="2"/>
                <c:pt idx="0">
                  <c:v>10.102342999999999</c:v>
                </c:pt>
                <c:pt idx="1">
                  <c:v>9.580005250000001</c:v>
                </c:pt>
              </c:numCache>
            </c:numRef>
          </c:xVal>
          <c:yVal>
            <c:numRef>
              <c:f>alldata_1step!$I$12:$I$13</c:f>
              <c:numCache>
                <c:formatCode>General</c:formatCode>
                <c:ptCount val="2"/>
                <c:pt idx="0">
                  <c:v>9.3817959999999996</c:v>
                </c:pt>
                <c:pt idx="1">
                  <c:v>9.5419870000000007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14-441C-92B9-813191CB1F91}"/>
            </c:ext>
          </c:extLst>
        </c:ser>
        <c:ser>
          <c:idx val="8"/>
          <c:order val="7"/>
          <c:tx>
            <c:v>Subject 08</c:v>
          </c:tx>
          <c:spPr>
            <a:ln w="19050">
              <a:noFill/>
            </a:ln>
          </c:spPr>
          <c:xVal>
            <c:numRef>
              <c:f>alldata_1step!$K$14:$K$15</c:f>
              <c:numCache>
                <c:formatCode>General</c:formatCode>
                <c:ptCount val="2"/>
                <c:pt idx="0">
                  <c:v>7.9444439999999998</c:v>
                </c:pt>
                <c:pt idx="1">
                  <c:v>8.7639717499999996</c:v>
                </c:pt>
              </c:numCache>
            </c:numRef>
          </c:xVal>
          <c:yVal>
            <c:numRef>
              <c:f>alldata_1step!$I$14:$I$15</c:f>
              <c:numCache>
                <c:formatCode>General</c:formatCode>
                <c:ptCount val="2"/>
                <c:pt idx="0">
                  <c:v>9.3557030000000001</c:v>
                </c:pt>
                <c:pt idx="1">
                  <c:v>10.287595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14-441C-92B9-813191CB1F91}"/>
            </c:ext>
          </c:extLst>
        </c:ser>
        <c:ser>
          <c:idx val="9"/>
          <c:order val="8"/>
          <c:tx>
            <c:v>Subject 09</c:v>
          </c:tx>
          <c:spPr>
            <a:ln w="19050">
              <a:noFill/>
            </a:ln>
          </c:spPr>
          <c:xVal>
            <c:numRef>
              <c:f>alldata_1step!$K$16:$K$17</c:f>
              <c:numCache>
                <c:formatCode>General</c:formatCode>
                <c:ptCount val="2"/>
                <c:pt idx="0">
                  <c:v>8.9679450000000003</c:v>
                </c:pt>
                <c:pt idx="1">
                  <c:v>10.000957750000001</c:v>
                </c:pt>
              </c:numCache>
            </c:numRef>
          </c:xVal>
          <c:yVal>
            <c:numRef>
              <c:f>alldata_1step!$I$16:$I$17</c:f>
              <c:numCache>
                <c:formatCode>General</c:formatCode>
                <c:ptCount val="2"/>
                <c:pt idx="0">
                  <c:v>9.8159379999999992</c:v>
                </c:pt>
                <c:pt idx="1">
                  <c:v>11.109626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14-441C-92B9-813191CB1F91}"/>
            </c:ext>
          </c:extLst>
        </c:ser>
        <c:ser>
          <c:idx val="10"/>
          <c:order val="9"/>
          <c:tx>
            <c:v>Subject 10</c:v>
          </c:tx>
          <c:spPr>
            <a:ln w="19050">
              <a:noFill/>
            </a:ln>
          </c:spPr>
          <c:xVal>
            <c:numRef>
              <c:f>alldata_1step!$K$18:$K$19</c:f>
              <c:numCache>
                <c:formatCode>General</c:formatCode>
                <c:ptCount val="2"/>
                <c:pt idx="0">
                  <c:v>9.4117222500000004</c:v>
                </c:pt>
                <c:pt idx="1">
                  <c:v>9.7836439999999989</c:v>
                </c:pt>
              </c:numCache>
            </c:numRef>
          </c:xVal>
          <c:yVal>
            <c:numRef>
              <c:f>alldata_1step!$I$18:$I$19</c:f>
              <c:numCache>
                <c:formatCode>General</c:formatCode>
                <c:ptCount val="2"/>
                <c:pt idx="0">
                  <c:v>11.253282</c:v>
                </c:pt>
                <c:pt idx="1">
                  <c:v>12.297055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14-441C-92B9-813191CB1F91}"/>
            </c:ext>
          </c:extLst>
        </c:ser>
        <c:ser>
          <c:idx val="11"/>
          <c:order val="10"/>
          <c:tx>
            <c:v>Subject 13</c:v>
          </c:tx>
          <c:spPr>
            <a:ln w="19050">
              <a:noFill/>
            </a:ln>
          </c:spPr>
          <c:xVal>
            <c:numRef>
              <c:f>alldata_1step!$K$20:$K$21</c:f>
              <c:numCache>
                <c:formatCode>General</c:formatCode>
                <c:ptCount val="2"/>
                <c:pt idx="0">
                  <c:v>9.1945605000000015</c:v>
                </c:pt>
                <c:pt idx="1">
                  <c:v>11.141575250000001</c:v>
                </c:pt>
              </c:numCache>
            </c:numRef>
          </c:xVal>
          <c:yVal>
            <c:numRef>
              <c:f>alldata_1step!$I$20:$I$21</c:f>
              <c:numCache>
                <c:formatCode>General</c:formatCode>
                <c:ptCount val="2"/>
                <c:pt idx="0">
                  <c:v>10.117616</c:v>
                </c:pt>
                <c:pt idx="1">
                  <c:v>10.937716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14-441C-92B9-813191CB1F91}"/>
            </c:ext>
          </c:extLst>
        </c:ser>
        <c:ser>
          <c:idx val="5"/>
          <c:order val="11"/>
          <c:tx>
            <c:v>y=x</c:v>
          </c:tx>
          <c:spPr>
            <a:ln w="19050">
              <a:noFill/>
            </a:ln>
          </c:spPr>
          <c:trendline>
            <c:spPr>
              <a:ln>
                <a:solidFill>
                  <a:schemeClr val="accent6">
                    <a:alpha val="39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BDB-4C89-873C-2104705A4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23442"/>
        <c:axId val="6400900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alldata_1step!$K$2:$K$3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9.4568924999999986</c:v>
                      </c:pt>
                      <c:pt idx="1">
                        <c:v>10.59634625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alldata_1step!$H$2:$H$3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1D1-475F-B172-92ACE69A5823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Subject 01</c:v>
                </c:tx>
                <c:spPr>
                  <a:ln w="25560">
                    <a:noFill/>
                  </a:ln>
                </c:spPr>
                <c:marker>
                  <c:symbol val="circle"/>
                  <c:size val="9"/>
                  <c:spPr>
                    <a:solidFill>
                      <a:srgbClr val="4472C4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9.4568924999999986</c:v>
                      </c:pt>
                      <c:pt idx="1">
                        <c:v>10.59634625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alldata_1step!$I$2:$I$3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11.061007999999999</c:v>
                      </c:pt>
                      <c:pt idx="1">
                        <c:v>11.276054999999999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1D1-475F-B172-92ACE69A582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Subject 04</c:v>
                </c:tx>
                <c:spPr>
                  <a:ln w="25560">
                    <a:noFill/>
                  </a:ln>
                </c:spPr>
                <c:marker>
                  <c:symbol val="circle"/>
                  <c:size val="9"/>
                  <c:spPr>
                    <a:solidFill>
                      <a:srgbClr val="FFC000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alldata_1step!$K$8:$K$9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9.7877445000000005</c:v>
                      </c:pt>
                      <c:pt idx="1">
                        <c:v>10.429017250000001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alldata_1step!$I$8:$I$9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9.1254899999999992</c:v>
                      </c:pt>
                      <c:pt idx="1">
                        <c:v>9.0093949999999996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1D1-475F-B172-92ACE69A5823}"/>
                  </c:ext>
                </c:extLst>
              </c15:ser>
            </c15:filteredScatterSeries>
          </c:ext>
        </c:extLst>
      </c:scatterChart>
      <c:valAx>
        <c:axId val="67023442"/>
        <c:scaling>
          <c:orientation val="minMax"/>
          <c:max val="13"/>
          <c:min val="7.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009006"/>
        <c:crosses val="autoZero"/>
        <c:crossBetween val="midCat"/>
        <c:majorUnit val="1"/>
      </c:valAx>
      <c:valAx>
        <c:axId val="64009006"/>
        <c:scaling>
          <c:orientation val="minMax"/>
          <c:max val="13"/>
          <c:min val="7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layout>
            <c:manualLayout>
              <c:xMode val="edge"/>
              <c:yMode val="edge"/>
              <c:x val="4.918492923421486E-3"/>
              <c:y val="0.1870286322142190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7023442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legendEntry>
        <c:idx val="9"/>
        <c:delete val="1"/>
      </c:legendEntry>
      <c:overlay val="0"/>
      <c:spPr>
        <a:noFill/>
        <a:ln w="0">
          <a:noFill/>
        </a:ln>
      </c:spPr>
      <c:txPr>
        <a:bodyPr/>
        <a:lstStyle/>
        <a:p>
          <a:pPr>
            <a:defRPr sz="3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alldata_1step!$R$2:$R$11</c15:sqref>
                  </c15:fullRef>
                </c:ext>
              </c:extLst>
              <c:f>(alldata_1step!$R$3:$R$4,alldata_1step!$R$6:$R$11)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alldata_1step!$M$2:$M$12</c15:sqref>
                  </c15:fullRef>
                </c:ext>
              </c:extLst>
              <c:f>(alldata_1step!$M$3:$M$4,alldata_1step!$M$6:$M$11)</c:f>
              <c:numCache>
                <c:formatCode>General</c:formatCode>
                <c:ptCount val="8"/>
                <c:pt idx="0">
                  <c:v>-4.4476325130031995</c:v>
                </c:pt>
                <c:pt idx="1">
                  <c:v>-3.1402286791878598</c:v>
                </c:pt>
                <c:pt idx="2">
                  <c:v>-13.674275389023604</c:v>
                </c:pt>
                <c:pt idx="3">
                  <c:v>-1.6788012811168269</c:v>
                </c:pt>
                <c:pt idx="4">
                  <c:v>-9.058404806954389</c:v>
                </c:pt>
                <c:pt idx="5">
                  <c:v>-11.64474843707611</c:v>
                </c:pt>
                <c:pt idx="6">
                  <c:v>-8.4879916370220343</c:v>
                </c:pt>
                <c:pt idx="7">
                  <c:v>-7.4979090698643125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1C-44B3-A765-44177E63EE17}"/>
            </c:ext>
          </c:extLst>
        </c:ser>
        <c:ser>
          <c:idx val="3"/>
          <c:order val="1"/>
          <c:tx>
            <c:v>Simulated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alldata_1step!$R$2:$R$11</c15:sqref>
                  </c15:fullRef>
                </c:ext>
              </c:extLst>
              <c:f>(alldata_1step!$R$3:$R$4,alldata_1step!$R$6:$R$11)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alldata_1step!$Q$2:$Q$11</c15:sqref>
                  </c15:fullRef>
                </c:ext>
              </c:extLst>
              <c:f>(alldata_1step!$Q$3:$Q$4,alldata_1step!$Q$6:$Q$11)</c:f>
              <c:numCache>
                <c:formatCode>General</c:formatCode>
                <c:ptCount val="8"/>
                <c:pt idx="0">
                  <c:v>-8.0372380116609783</c:v>
                </c:pt>
                <c:pt idx="1">
                  <c:v>-3.7297543833232742</c:v>
                </c:pt>
                <c:pt idx="2">
                  <c:v>-24.705587221345098</c:v>
                </c:pt>
                <c:pt idx="3">
                  <c:v>5.4523743606507766</c:v>
                </c:pt>
                <c:pt idx="4">
                  <c:v>-9.3510998594900734</c:v>
                </c:pt>
                <c:pt idx="5">
                  <c:v>-10.329138226786338</c:v>
                </c:pt>
                <c:pt idx="6">
                  <c:v>-3.8014644645696283</c:v>
                </c:pt>
                <c:pt idx="7">
                  <c:v>-17.475219673268366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1C-44B3-A765-44177E63E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v>Experimental</c:v>
                </c:tx>
                <c:spPr>
                  <a:solidFill>
                    <a:srgbClr val="4472C4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alldata_1step!$R$2:$R$11</c15:sqref>
                        </c15:fullRef>
                        <c15:formulaRef>
                          <c15:sqref>(alldata_1step!$R$3:$R$4,alldata_1step!$R$6:$R$11)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alldata_1step!$M$3:$M$3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91C-44B3-A765-44177E63EE17}"/>
                  </c:ext>
                </c:extLst>
              </c15:ser>
            </c15:filteredBarSeries>
            <c15:filteredBarSeries>
              <c15:ser>
                <c:idx val="1"/>
                <c:order val="3"/>
                <c:tx>
                  <c:v>Simulation (w/o basal)</c:v>
                </c:tx>
                <c:spPr>
                  <a:solidFill>
                    <a:srgbClr val="ED7D31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alldata_1step!$R$2:$R$11</c15:sqref>
                        </c15:fullRef>
                        <c15:formulaRef>
                          <c15:sqref>(alldata_1step!$R$3:$R$4,alldata_1step!$R$6:$R$11)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alldata_1step!$S$5:$S$6</c15:sqref>
                        </c15:fullRef>
                        <c15:formulaRef>
                          <c15:sqref>alldata_1step!$S$6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91C-44B3-A765-44177E63EE17}"/>
                  </c:ext>
                </c:extLst>
              </c15:ser>
            </c15:filteredBarSeries>
          </c:ext>
        </c:extLst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Percent Change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6605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Experiment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alldata_1step!$O$2:$O$5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7-4FA7-A6B7-13C67F983306}"/>
            </c:ext>
          </c:extLst>
        </c:ser>
        <c:ser>
          <c:idx val="1"/>
          <c:order val="1"/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alldata_1step!$Q$2:$Q$12</c:f>
              <c:numCache>
                <c:formatCode>General</c:formatCode>
                <c:ptCount val="11"/>
                <c:pt idx="0">
                  <c:v>-10.753270260491925</c:v>
                </c:pt>
                <c:pt idx="1">
                  <c:v>-8.0372380116609783</c:v>
                </c:pt>
                <c:pt idx="2">
                  <c:v>-3.7297543833232742</c:v>
                </c:pt>
                <c:pt idx="3">
                  <c:v>-6.1489278867575043</c:v>
                </c:pt>
                <c:pt idx="4">
                  <c:v>-24.705587221345098</c:v>
                </c:pt>
                <c:pt idx="5">
                  <c:v>5.4523743606507766</c:v>
                </c:pt>
                <c:pt idx="6">
                  <c:v>-9.3510998594900734</c:v>
                </c:pt>
                <c:pt idx="7">
                  <c:v>-10.329138226786338</c:v>
                </c:pt>
                <c:pt idx="8">
                  <c:v>-3.8014644645696283</c:v>
                </c:pt>
                <c:pt idx="9">
                  <c:v>-17.475219673268366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67-4FA7-A6B7-13C67F983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37974"/>
        <c:axId val="89275639"/>
      </c:barChart>
      <c:catAx>
        <c:axId val="901379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9275639"/>
        <c:crosses val="autoZero"/>
        <c:auto val="1"/>
        <c:lblAlgn val="ctr"/>
        <c:lblOffset val="100"/>
        <c:noMultiLvlLbl val="0"/>
      </c:catAx>
      <c:valAx>
        <c:axId val="892756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13797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alldata_1step!$R$2:$R$11</c15:sqref>
                  </c15:fullRef>
                </c:ext>
              </c:extLst>
              <c:f>(alldata_1step!$R$3:$R$4,alldata_1step!$R$6:$R$11)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alldata_1step!$N$30:$N$39</c15:sqref>
                  </c15:fullRef>
                </c:ext>
              </c:extLst>
              <c:f>(alldata_1step!$N$31:$N$32,alldata_1step!$N$34:$N$39)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591C-44B3-A765-44177E63EE17}"/>
            </c:ext>
          </c:extLst>
        </c:ser>
        <c:ser>
          <c:idx val="1"/>
          <c:order val="3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alldata_1step!$R$2:$R$11</c15:sqref>
                  </c15:fullRef>
                </c:ext>
              </c:extLst>
              <c:f>(alldata_1step!$R$3:$R$4,alldata_1step!$R$6:$R$11)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alldata_1step!$P$30:$P$39</c15:sqref>
                  </c15:fullRef>
                </c:ext>
              </c:extLst>
              <c:f>(alldata_1step!$P$31:$P$32,alldata_1step!$P$34:$P$39)</c:f>
              <c:numCache>
                <c:formatCode>General</c:formatCode>
                <c:ptCount val="8"/>
                <c:pt idx="0">
                  <c:v>-0.75038875000000083</c:v>
                </c:pt>
                <c:pt idx="1">
                  <c:v>-0.36883224999999875</c:v>
                </c:pt>
                <c:pt idx="2">
                  <c:v>-2.833104999999998</c:v>
                </c:pt>
                <c:pt idx="3">
                  <c:v>0.52233774999999838</c:v>
                </c:pt>
                <c:pt idx="4">
                  <c:v>-0.81952774999999978</c:v>
                </c:pt>
                <c:pt idx="5">
                  <c:v>-1.033012750000001</c:v>
                </c:pt>
                <c:pt idx="6">
                  <c:v>-0.3719217499999985</c:v>
                </c:pt>
                <c:pt idx="7">
                  <c:v>-1.9470147499999992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591C-44B3-A765-44177E63E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spPr>
                  <a:solidFill>
                    <a:srgbClr val="4472C4"/>
                  </a:solidFill>
                  <a:ln w="0">
                    <a:noFill/>
                  </a:ln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alldata_1step!$R$2:$R$11</c15:sqref>
                        </c15:fullRef>
                        <c15:formulaRef>
                          <c15:sqref>(alldata_1step!$R$3:$R$4,alldata_1step!$R$6:$R$11)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alldata_1step!$N$30:$N$39</c15:sqref>
                        </c15:fullRef>
                        <c15:formulaRef>
                          <c15:sqref>(alldata_1step!$N$31:$N$32,alldata_1step!$N$34:$N$39)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-0.41765799999999942</c:v>
                      </c:pt>
                      <c:pt idx="1">
                        <c:v>-0.30866300000000102</c:v>
                      </c:pt>
                      <c:pt idx="2">
                        <c:v>-1.4934899999999995</c:v>
                      </c:pt>
                      <c:pt idx="3">
                        <c:v>-0.16019100000000108</c:v>
                      </c:pt>
                      <c:pt idx="4">
                        <c:v>-0.9318919999999995</c:v>
                      </c:pt>
                      <c:pt idx="5">
                        <c:v>-1.2936880000000013</c:v>
                      </c:pt>
                      <c:pt idx="6">
                        <c:v>-1.0437729999999998</c:v>
                      </c:pt>
                      <c:pt idx="7">
                        <c:v>-0.82010000000000005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591C-44B3-A765-44177E63EE17}"/>
                  </c:ext>
                </c:extLst>
              </c15:ser>
            </c15:filteredBarSeries>
            <c15:filteredBarSeries>
              <c15:ser>
                <c:idx val="3"/>
                <c:order val="1"/>
                <c:spPr>
                  <a:solidFill>
                    <a:srgbClr val="ED7D31"/>
                  </a:solidFill>
                  <a:ln w="0">
                    <a:noFill/>
                  </a:ln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alldata_1step!$R$2:$R$11</c15:sqref>
                        </c15:fullRef>
                        <c15:formulaRef>
                          <c15:sqref>(alldata_1step!$R$3:$R$4,alldata_1step!$R$6:$R$11)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alldata_1step!$O$30:$O$39</c15:sqref>
                        </c15:fullRef>
                        <c15:formulaRef>
                          <c15:sqref>(alldata_1step!$O$31:$O$32,alldata_1step!$O$34:$O$39)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-0.75038875000000083</c:v>
                      </c:pt>
                      <c:pt idx="1">
                        <c:v>-0.36883224999999875</c:v>
                      </c:pt>
                      <c:pt idx="2">
                        <c:v>-2.833104999999998</c:v>
                      </c:pt>
                      <c:pt idx="3">
                        <c:v>0.52233774999999838</c:v>
                      </c:pt>
                      <c:pt idx="4">
                        <c:v>-0.81952774999999889</c:v>
                      </c:pt>
                      <c:pt idx="5">
                        <c:v>-1.033012750000001</c:v>
                      </c:pt>
                      <c:pt idx="6">
                        <c:v>-0.3719217499999985</c:v>
                      </c:pt>
                      <c:pt idx="7">
                        <c:v>-1.9470147499999992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91C-44B3-A765-44177E63EE17}"/>
                  </c:ext>
                </c:extLst>
              </c15:ser>
            </c15:filteredBarSeries>
          </c:ext>
        </c:extLst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Change in Metabolic Power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6605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505800</xdr:colOff>
      <xdr:row>20</xdr:row>
      <xdr:rowOff>66240</xdr:rowOff>
    </xdr:from>
    <xdr:to>
      <xdr:col>12</xdr:col>
      <xdr:colOff>1350000</xdr:colOff>
      <xdr:row>51</xdr:row>
      <xdr:rowOff>55800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1218240</xdr:colOff>
      <xdr:row>24</xdr:row>
      <xdr:rowOff>105120</xdr:rowOff>
    </xdr:from>
    <xdr:to>
      <xdr:col>22</xdr:col>
      <xdr:colOff>309960</xdr:colOff>
      <xdr:row>53</xdr:row>
      <xdr:rowOff>65880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454320</xdr:colOff>
      <xdr:row>28</xdr:row>
      <xdr:rowOff>126000</xdr:rowOff>
    </xdr:from>
    <xdr:to>
      <xdr:col>32</xdr:col>
      <xdr:colOff>90360</xdr:colOff>
      <xdr:row>48</xdr:row>
      <xdr:rowOff>12600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41400</xdr:colOff>
      <xdr:row>0</xdr:row>
      <xdr:rowOff>87840</xdr:rowOff>
    </xdr:from>
    <xdr:to>
      <xdr:col>25</xdr:col>
      <xdr:colOff>366840</xdr:colOff>
      <xdr:row>14</xdr:row>
      <xdr:rowOff>163080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891649</xdr:colOff>
      <xdr:row>58</xdr:row>
      <xdr:rowOff>80257</xdr:rowOff>
    </xdr:from>
    <xdr:to>
      <xdr:col>12</xdr:col>
      <xdr:colOff>913869</xdr:colOff>
      <xdr:row>92</xdr:row>
      <xdr:rowOff>487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1047545</xdr:colOff>
      <xdr:row>46</xdr:row>
      <xdr:rowOff>108136</xdr:rowOff>
    </xdr:from>
    <xdr:to>
      <xdr:col>19</xdr:col>
      <xdr:colOff>318960</xdr:colOff>
      <xdr:row>89</xdr:row>
      <xdr:rowOff>51075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391817</xdr:colOff>
      <xdr:row>21</xdr:row>
      <xdr:rowOff>76568</xdr:rowOff>
    </xdr:from>
    <xdr:to>
      <xdr:col>36</xdr:col>
      <xdr:colOff>1661125</xdr:colOff>
      <xdr:row>56</xdr:row>
      <xdr:rowOff>111635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430176</xdr:colOff>
      <xdr:row>1</xdr:row>
      <xdr:rowOff>5526</xdr:rowOff>
    </xdr:from>
    <xdr:to>
      <xdr:col>30</xdr:col>
      <xdr:colOff>179411</xdr:colOff>
      <xdr:row>18</xdr:row>
      <xdr:rowOff>12006</xdr:rowOff>
    </xdr:to>
    <xdr:graphicFrame macro="">
      <xdr:nvGraphicFramePr>
        <xdr:cNvPr id="7" name="Chart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38</xdr:col>
      <xdr:colOff>522276</xdr:colOff>
      <xdr:row>20</xdr:row>
      <xdr:rowOff>158882</xdr:rowOff>
    </xdr:from>
    <xdr:to>
      <xdr:col>49</xdr:col>
      <xdr:colOff>556722</xdr:colOff>
      <xdr:row>56</xdr:row>
      <xdr:rowOff>5801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116E992A-80BD-46DF-9205-791C42424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57</xdr:col>
      <xdr:colOff>495061</xdr:colOff>
      <xdr:row>20</xdr:row>
      <xdr:rowOff>158882</xdr:rowOff>
    </xdr:from>
    <xdr:to>
      <xdr:col>70</xdr:col>
      <xdr:colOff>311617</xdr:colOff>
      <xdr:row>56</xdr:row>
      <xdr:rowOff>5801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9E35F509-C703-44D1-B5D8-DDD15800B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P33"/>
  <sheetViews>
    <sheetView zoomScale="80" zoomScaleNormal="80" workbookViewId="0">
      <selection activeCell="E18" sqref="E18"/>
    </sheetView>
  </sheetViews>
  <sheetFormatPr defaultColWidth="8.7109375" defaultRowHeight="15" x14ac:dyDescent="0.25"/>
  <cols>
    <col min="1" max="1" width="3" customWidth="1"/>
    <col min="2" max="2" width="12.42578125" customWidth="1"/>
    <col min="3" max="3" width="18.140625" customWidth="1"/>
    <col min="4" max="4" width="9.5703125" customWidth="1"/>
    <col min="5" max="5" width="33.42578125" customWidth="1"/>
    <col min="6" max="6" width="16.28515625" customWidth="1"/>
    <col min="7" max="7" width="31.42578125" customWidth="1"/>
    <col min="8" max="8" width="25" customWidth="1"/>
    <col min="9" max="9" width="21.140625" customWidth="1"/>
    <col min="10" max="10" width="24.42578125" customWidth="1"/>
    <col min="12" max="12" width="29.7109375" customWidth="1"/>
    <col min="13" max="13" width="28.7109375" customWidth="1"/>
    <col min="14" max="14" width="29.85546875" customWidth="1"/>
    <col min="15" max="15" width="29.140625" customWidth="1"/>
    <col min="16" max="16" width="29.42578125" customWidth="1"/>
  </cols>
  <sheetData>
    <row r="1" spans="2:42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AF1" t="s">
        <v>29</v>
      </c>
      <c r="AG1">
        <v>3.77461059</v>
      </c>
      <c r="AI1">
        <v>3.7516286299999999</v>
      </c>
      <c r="AJ1" t="s">
        <v>29</v>
      </c>
      <c r="AL1" t="s">
        <v>30</v>
      </c>
      <c r="AM1">
        <v>6.9261488900000003</v>
      </c>
      <c r="AO1">
        <v>6.7013630500000003</v>
      </c>
      <c r="AP1" t="s">
        <v>31</v>
      </c>
    </row>
    <row r="2" spans="2:42" x14ac:dyDescent="0.25">
      <c r="B2" t="s">
        <v>32</v>
      </c>
      <c r="C2" t="s">
        <v>33</v>
      </c>
      <c r="D2" t="s">
        <v>34</v>
      </c>
      <c r="E2">
        <v>10.658417999999999</v>
      </c>
      <c r="F2">
        <f>AVERAGE(E2:E5)</f>
        <v>10.656892499999998</v>
      </c>
      <c r="G2">
        <v>11.128983</v>
      </c>
      <c r="H2">
        <v>11.128983</v>
      </c>
      <c r="I2">
        <f>F2</f>
        <v>10.656892499999998</v>
      </c>
      <c r="J2">
        <f t="shared" ref="J2:J9" si="0">I2-1.2</f>
        <v>9.4568924999999986</v>
      </c>
      <c r="K2">
        <v>1</v>
      </c>
      <c r="L2">
        <f>(AVERAGE(H2:H2)-AVERAGE(H3:H3))/(AVERAGE(H3:H3))*100</f>
        <v>-1.8618153343242196</v>
      </c>
      <c r="M2">
        <f>(AVERAGE(I2:I2)-AVERAGE(I3:I3))/(AVERAGE(I3:I3))*100</f>
        <v>-9.6593786402293969</v>
      </c>
      <c r="N2">
        <f>(H2-H3)/H3*100</f>
        <v>-1.8618153343242196</v>
      </c>
      <c r="O2">
        <f>(I2-I3)/I3*100</f>
        <v>-9.6593786402293969</v>
      </c>
      <c r="P2">
        <f>(J2-J3)/J3*100</f>
        <v>-10.753270260491925</v>
      </c>
      <c r="AF2" t="s">
        <v>35</v>
      </c>
      <c r="AG2">
        <v>4.2300951299999996</v>
      </c>
      <c r="AI2">
        <v>3.5749870600000002</v>
      </c>
      <c r="AJ2" t="s">
        <v>36</v>
      </c>
      <c r="AL2" t="s">
        <v>35</v>
      </c>
      <c r="AM2">
        <v>7.4632141599999997</v>
      </c>
      <c r="AO2">
        <v>6.74777776</v>
      </c>
      <c r="AP2" t="s">
        <v>36</v>
      </c>
    </row>
    <row r="3" spans="2:42" x14ac:dyDescent="0.25">
      <c r="B3" t="s">
        <v>32</v>
      </c>
      <c r="C3" t="s">
        <v>33</v>
      </c>
      <c r="D3" t="s">
        <v>37</v>
      </c>
      <c r="E3">
        <v>10.532114</v>
      </c>
      <c r="G3">
        <v>11.128983</v>
      </c>
      <c r="H3">
        <v>11.340115000000001</v>
      </c>
      <c r="I3">
        <f>F6</f>
        <v>11.796346249999999</v>
      </c>
      <c r="J3">
        <f t="shared" si="0"/>
        <v>10.59634625</v>
      </c>
      <c r="K3">
        <v>2</v>
      </c>
      <c r="L3">
        <f>(AVERAGE(H4:H4)-AVERAGE(H5:H5))/(AVERAGE(H5:H5))*100</f>
        <v>-4.2872176712975527</v>
      </c>
      <c r="M3">
        <f>(AVERAGE(I4:I4)-AVERAGE(I5:I5))/(AVERAGE(I5:I5))*100</f>
        <v>-8.4868711274584783</v>
      </c>
      <c r="N3">
        <f>(H4-H5)/(H5)*100</f>
        <v>-4.2872176712975527</v>
      </c>
      <c r="O3">
        <f>(I4-I5)/(I5)*100</f>
        <v>-8.4868711274584783</v>
      </c>
      <c r="P3">
        <f>(J4-J5)/(J5)*100</f>
        <v>-9.4373678445672837</v>
      </c>
      <c r="AG3">
        <v>3.5632122000000002</v>
      </c>
      <c r="AI3">
        <v>3.2811005600000001</v>
      </c>
      <c r="AM3">
        <v>7.4295345399999997</v>
      </c>
      <c r="AO3">
        <v>7.3178290199999996</v>
      </c>
    </row>
    <row r="4" spans="2:42" x14ac:dyDescent="0.25">
      <c r="B4" t="s">
        <v>32</v>
      </c>
      <c r="C4" t="s">
        <v>33</v>
      </c>
      <c r="D4" t="s">
        <v>38</v>
      </c>
      <c r="E4">
        <v>11.053943</v>
      </c>
      <c r="G4">
        <v>11.128983</v>
      </c>
      <c r="H4">
        <v>8.9903829999999996</v>
      </c>
      <c r="I4">
        <f>F10</f>
        <v>10.903474500000002</v>
      </c>
      <c r="J4">
        <f t="shared" si="0"/>
        <v>9.7034745000000022</v>
      </c>
      <c r="K4">
        <v>3</v>
      </c>
      <c r="L4">
        <f>(AVERAGE(H6:H6)-AVERAGE(H7:H7))/(AVERAGE(H7:H7))*100</f>
        <v>-3.235697688454958</v>
      </c>
      <c r="M4">
        <f>(AVERAGE(I6:I6)-AVERAGE(I7:I7))/(AVERAGE(I7:I7))*100</f>
        <v>-8.3744280418365609</v>
      </c>
      <c r="N4">
        <f>(H6-H7)/H7*100</f>
        <v>-3.235697688454958</v>
      </c>
      <c r="O4">
        <f>(I6-I7)/I7*100</f>
        <v>-8.3744280418365609</v>
      </c>
      <c r="P4">
        <f>(J6-J7)/J7*100</f>
        <v>-9.3564007139379992</v>
      </c>
      <c r="AG4">
        <v>3.4214826299999999</v>
      </c>
      <c r="AI4">
        <v>3.4968128100000002</v>
      </c>
      <c r="AM4">
        <v>7.8010314300000001</v>
      </c>
      <c r="AO4">
        <v>7.07258122</v>
      </c>
    </row>
    <row r="5" spans="2:42" x14ac:dyDescent="0.25">
      <c r="B5" t="s">
        <v>32</v>
      </c>
      <c r="C5" t="s">
        <v>33</v>
      </c>
      <c r="D5" t="s">
        <v>39</v>
      </c>
      <c r="E5">
        <v>10.383095000000001</v>
      </c>
      <c r="G5">
        <v>11.128983</v>
      </c>
      <c r="H5">
        <v>9.3930849999999992</v>
      </c>
      <c r="I5">
        <f>F14</f>
        <v>11.914656000000001</v>
      </c>
      <c r="J5">
        <f t="shared" si="0"/>
        <v>10.714656000000002</v>
      </c>
      <c r="K5">
        <v>4</v>
      </c>
      <c r="L5">
        <f>(AVERAGE(H8:H8)-AVERAGE(H9:H9))/(AVERAGE(H9:H9))*100</f>
        <v>0.99777091165831355</v>
      </c>
      <c r="M5">
        <f>(AVERAGE(I8:I8)-AVERAGE(I9:I9))/(AVERAGE(I9:I9))*100</f>
        <v>-5.5144191139625365</v>
      </c>
      <c r="N5">
        <f>(H8-H9)/H9*100</f>
        <v>0.99777091165831355</v>
      </c>
      <c r="O5">
        <f>(I8-I9)/I9*100</f>
        <v>-5.5144191139625365</v>
      </c>
      <c r="P5">
        <f>(J8-J9)/J9*100</f>
        <v>-6.1489278867575043</v>
      </c>
      <c r="AG5">
        <v>4.13754621</v>
      </c>
      <c r="AI5">
        <v>3.6202895599999998</v>
      </c>
      <c r="AM5">
        <v>8.8978410300000004</v>
      </c>
      <c r="AO5">
        <v>6.2382439300000003</v>
      </c>
    </row>
    <row r="6" spans="2:42" x14ac:dyDescent="0.25">
      <c r="B6" t="s">
        <v>32</v>
      </c>
      <c r="C6" t="s">
        <v>40</v>
      </c>
      <c r="D6" t="s">
        <v>34</v>
      </c>
      <c r="E6">
        <v>11.446911</v>
      </c>
      <c r="F6">
        <f>AVERAGE(E6:E9)</f>
        <v>11.796346249999999</v>
      </c>
      <c r="G6">
        <v>11.340115000000001</v>
      </c>
      <c r="H6">
        <v>9.5231130000000004</v>
      </c>
      <c r="I6">
        <f>F18</f>
        <v>10.476286250000001</v>
      </c>
      <c r="J6">
        <f t="shared" si="0"/>
        <v>9.2762862500000018</v>
      </c>
      <c r="AG6">
        <v>3.6790780199999999</v>
      </c>
      <c r="AI6">
        <v>3.74917436</v>
      </c>
      <c r="AM6">
        <v>7.3308447299999999</v>
      </c>
      <c r="AO6">
        <v>6.5246155000000003</v>
      </c>
    </row>
    <row r="7" spans="2:42" x14ac:dyDescent="0.25">
      <c r="B7" t="s">
        <v>32</v>
      </c>
      <c r="C7" t="s">
        <v>40</v>
      </c>
      <c r="D7" t="s">
        <v>37</v>
      </c>
      <c r="E7">
        <v>12.276393000000001</v>
      </c>
      <c r="G7">
        <v>11.340115000000001</v>
      </c>
      <c r="H7">
        <v>9.8415560000000006</v>
      </c>
      <c r="I7">
        <f>F22</f>
        <v>11.433801750000001</v>
      </c>
      <c r="J7">
        <f t="shared" si="0"/>
        <v>10.233801750000001</v>
      </c>
      <c r="AG7">
        <v>3.5312441899999998</v>
      </c>
      <c r="AI7">
        <v>3.3463886</v>
      </c>
      <c r="AM7">
        <v>7.9432368599999998</v>
      </c>
      <c r="AO7">
        <v>6.8965170899999997</v>
      </c>
    </row>
    <row r="8" spans="2:42" x14ac:dyDescent="0.25">
      <c r="B8" t="s">
        <v>32</v>
      </c>
      <c r="C8" t="s">
        <v>40</v>
      </c>
      <c r="D8" t="s">
        <v>38</v>
      </c>
      <c r="E8">
        <v>11.966144999999999</v>
      </c>
      <c r="G8">
        <v>11.340115000000001</v>
      </c>
      <c r="H8">
        <v>9.2095079999999996</v>
      </c>
      <c r="I8">
        <f>F26</f>
        <v>10.9877445</v>
      </c>
      <c r="J8">
        <f t="shared" si="0"/>
        <v>9.7877445000000005</v>
      </c>
      <c r="L8" t="s">
        <v>41</v>
      </c>
      <c r="N8" t="s">
        <v>42</v>
      </c>
      <c r="AG8">
        <v>3.51295833</v>
      </c>
      <c r="AI8">
        <v>3.8492848099999999</v>
      </c>
      <c r="AM8">
        <v>6.3054460800000003</v>
      </c>
      <c r="AO8">
        <v>5.4538632099999997</v>
      </c>
    </row>
    <row r="9" spans="2:42" x14ac:dyDescent="0.25">
      <c r="B9" t="s">
        <v>32</v>
      </c>
      <c r="C9" t="s">
        <v>40</v>
      </c>
      <c r="D9" t="s">
        <v>39</v>
      </c>
      <c r="E9">
        <v>11.495936</v>
      </c>
      <c r="G9">
        <v>11.340115000000001</v>
      </c>
      <c r="H9">
        <v>9.1185259999999992</v>
      </c>
      <c r="I9">
        <f>F30</f>
        <v>11.62901725</v>
      </c>
      <c r="J9">
        <f t="shared" si="0"/>
        <v>10.429017250000001</v>
      </c>
      <c r="AG9">
        <v>3.8905419800000001</v>
      </c>
      <c r="AI9">
        <v>3.9169888799999999</v>
      </c>
      <c r="AM9">
        <v>7.45161228</v>
      </c>
      <c r="AO9">
        <v>6.3442403599999997</v>
      </c>
    </row>
    <row r="10" spans="2:42" x14ac:dyDescent="0.25">
      <c r="B10" t="s">
        <v>43</v>
      </c>
      <c r="C10" t="s">
        <v>33</v>
      </c>
      <c r="D10" t="s">
        <v>34</v>
      </c>
      <c r="E10">
        <v>10.583754000000001</v>
      </c>
      <c r="F10">
        <f>AVERAGE(E10:E13)</f>
        <v>10.903474500000002</v>
      </c>
      <c r="G10">
        <v>8.9903829999999996</v>
      </c>
      <c r="AG10">
        <v>4.2041776899999999</v>
      </c>
      <c r="AI10">
        <v>3.39284074</v>
      </c>
      <c r="AM10">
        <v>8.5099453</v>
      </c>
      <c r="AO10">
        <v>7.8911217300000001</v>
      </c>
    </row>
    <row r="11" spans="2:42" x14ac:dyDescent="0.25">
      <c r="B11" t="s">
        <v>43</v>
      </c>
      <c r="C11" t="s">
        <v>33</v>
      </c>
      <c r="D11" t="s">
        <v>37</v>
      </c>
      <c r="E11">
        <v>10.244412000000001</v>
      </c>
      <c r="G11">
        <v>8.9903829999999996</v>
      </c>
      <c r="AG11">
        <v>3.4208335999999999</v>
      </c>
      <c r="AI11">
        <v>3.7486296299999999</v>
      </c>
      <c r="AM11">
        <v>7.71653462</v>
      </c>
      <c r="AO11">
        <v>6.8202767900000003</v>
      </c>
    </row>
    <row r="12" spans="2:42" x14ac:dyDescent="0.25">
      <c r="B12" t="s">
        <v>43</v>
      </c>
      <c r="C12" t="s">
        <v>33</v>
      </c>
      <c r="D12" t="s">
        <v>38</v>
      </c>
      <c r="E12">
        <v>11.598451000000001</v>
      </c>
      <c r="G12">
        <v>8.9903829999999996</v>
      </c>
      <c r="AG12">
        <v>3.84958109</v>
      </c>
      <c r="AI12">
        <v>3.7801923799999999</v>
      </c>
      <c r="AM12">
        <v>7.1410283000000003</v>
      </c>
      <c r="AO12">
        <v>7.0296074600000003</v>
      </c>
    </row>
    <row r="13" spans="2:42" x14ac:dyDescent="0.25">
      <c r="B13" t="s">
        <v>43</v>
      </c>
      <c r="C13" t="s">
        <v>33</v>
      </c>
      <c r="D13" t="s">
        <v>39</v>
      </c>
      <c r="E13">
        <v>11.187281</v>
      </c>
      <c r="G13">
        <v>8.9903829999999996</v>
      </c>
      <c r="AG13">
        <v>3.7630398600000001</v>
      </c>
      <c r="AI13">
        <v>3.5865538400000001</v>
      </c>
      <c r="AM13">
        <v>7.2706483799999999</v>
      </c>
      <c r="AO13">
        <v>6.6520584300000003</v>
      </c>
    </row>
    <row r="14" spans="2:42" x14ac:dyDescent="0.25">
      <c r="B14" t="s">
        <v>43</v>
      </c>
      <c r="C14" t="s">
        <v>40</v>
      </c>
      <c r="D14" t="s">
        <v>34</v>
      </c>
      <c r="E14">
        <v>11.601487000000001</v>
      </c>
      <c r="F14">
        <f>AVERAGE(E14:E17)</f>
        <v>11.914656000000001</v>
      </c>
      <c r="G14">
        <v>9.3930849999999992</v>
      </c>
      <c r="AG14">
        <v>3.5539961799999999</v>
      </c>
      <c r="AI14">
        <v>3.4075026799999999</v>
      </c>
      <c r="AM14">
        <v>7.7638392200000004</v>
      </c>
      <c r="AO14">
        <v>7.2813205500000002</v>
      </c>
    </row>
    <row r="15" spans="2:42" x14ac:dyDescent="0.25">
      <c r="B15" t="s">
        <v>43</v>
      </c>
      <c r="C15" t="s">
        <v>40</v>
      </c>
      <c r="D15" t="s">
        <v>37</v>
      </c>
      <c r="E15">
        <v>12.314610999999999</v>
      </c>
      <c r="G15">
        <v>9.3930849999999992</v>
      </c>
      <c r="AG15">
        <v>3.6091930400000001</v>
      </c>
      <c r="AI15">
        <v>3.9793312599999999</v>
      </c>
      <c r="AM15">
        <v>8.5895983200000003</v>
      </c>
      <c r="AO15">
        <v>6.0784352999999998</v>
      </c>
    </row>
    <row r="16" spans="2:42" x14ac:dyDescent="0.25">
      <c r="B16" t="s">
        <v>43</v>
      </c>
      <c r="C16" t="s">
        <v>40</v>
      </c>
      <c r="D16" t="s">
        <v>38</v>
      </c>
      <c r="E16">
        <v>11.922836999999999</v>
      </c>
      <c r="G16">
        <v>9.3930849999999992</v>
      </c>
      <c r="AG16">
        <v>3.7746766599999999</v>
      </c>
      <c r="AI16">
        <v>3.6325574399999998</v>
      </c>
      <c r="AM16">
        <v>7.0329729900000002</v>
      </c>
      <c r="AO16">
        <v>6.6928659699999997</v>
      </c>
    </row>
    <row r="17" spans="2:41" x14ac:dyDescent="0.25">
      <c r="B17" t="s">
        <v>43</v>
      </c>
      <c r="C17" t="s">
        <v>40</v>
      </c>
      <c r="D17" t="s">
        <v>39</v>
      </c>
      <c r="E17">
        <v>11.819689</v>
      </c>
      <c r="G17">
        <v>9.3930849999999992</v>
      </c>
      <c r="AG17">
        <v>3.9757748799999999</v>
      </c>
      <c r="AI17">
        <v>3.6556929399999998</v>
      </c>
      <c r="AM17">
        <v>7.2698033000000004</v>
      </c>
      <c r="AO17">
        <v>7.4187933599999996</v>
      </c>
    </row>
    <row r="18" spans="2:41" x14ac:dyDescent="0.25">
      <c r="B18" t="s">
        <v>44</v>
      </c>
      <c r="C18" t="s">
        <v>33</v>
      </c>
      <c r="D18" t="s">
        <v>34</v>
      </c>
      <c r="E18">
        <v>10.962673000000001</v>
      </c>
      <c r="F18">
        <f>AVERAGE(E18:E21)</f>
        <v>10.476286250000001</v>
      </c>
      <c r="G18">
        <v>9.5231130000000004</v>
      </c>
      <c r="AG18">
        <v>3.5679529200000002</v>
      </c>
      <c r="AI18">
        <v>4.1436469100000002</v>
      </c>
      <c r="AM18">
        <v>8.6397268999999994</v>
      </c>
      <c r="AO18">
        <v>7.8126584000000001</v>
      </c>
    </row>
    <row r="19" spans="2:41" x14ac:dyDescent="0.25">
      <c r="B19" t="s">
        <v>44</v>
      </c>
      <c r="C19" t="s">
        <v>33</v>
      </c>
      <c r="D19" t="s">
        <v>37</v>
      </c>
      <c r="E19">
        <v>9.9579850000000008</v>
      </c>
      <c r="G19">
        <v>9.5231130000000004</v>
      </c>
      <c r="AG19">
        <v>3.42346358</v>
      </c>
      <c r="AI19">
        <v>3.5757834599999998</v>
      </c>
      <c r="AM19">
        <v>7.2964587300000003</v>
      </c>
      <c r="AO19">
        <v>6.4225231300000001</v>
      </c>
    </row>
    <row r="20" spans="2:41" x14ac:dyDescent="0.25">
      <c r="B20" t="s">
        <v>44</v>
      </c>
      <c r="C20" t="s">
        <v>33</v>
      </c>
      <c r="D20" t="s">
        <v>38</v>
      </c>
      <c r="E20">
        <v>10.374825</v>
      </c>
      <c r="G20">
        <v>9.5231130000000004</v>
      </c>
      <c r="AG20">
        <v>3.6131749800000001</v>
      </c>
      <c r="AI20">
        <v>3.87919561</v>
      </c>
      <c r="AM20">
        <v>7.1477358100000004</v>
      </c>
      <c r="AO20">
        <v>6.39048806</v>
      </c>
    </row>
    <row r="21" spans="2:41" x14ac:dyDescent="0.25">
      <c r="B21" t="s">
        <v>44</v>
      </c>
      <c r="C21" t="s">
        <v>33</v>
      </c>
      <c r="D21" t="s">
        <v>39</v>
      </c>
      <c r="E21">
        <v>10.609662</v>
      </c>
      <c r="G21">
        <v>9.5231130000000004</v>
      </c>
      <c r="AG21">
        <v>3.2786754400000002</v>
      </c>
      <c r="AI21">
        <v>3.4741308700000002</v>
      </c>
      <c r="AM21">
        <v>7.7131829099999996</v>
      </c>
      <c r="AO21">
        <v>6.8209360999999999</v>
      </c>
    </row>
    <row r="22" spans="2:41" x14ac:dyDescent="0.25">
      <c r="B22" t="s">
        <v>44</v>
      </c>
      <c r="C22" t="s">
        <v>40</v>
      </c>
      <c r="D22" t="s">
        <v>34</v>
      </c>
      <c r="E22">
        <v>11.537487</v>
      </c>
      <c r="F22">
        <f>AVERAGE(E22:E25)</f>
        <v>11.433801750000001</v>
      </c>
      <c r="G22">
        <v>9.8415560000000006</v>
      </c>
      <c r="AG22">
        <v>3.8943757099999998</v>
      </c>
      <c r="AI22">
        <v>3.3917959999999998</v>
      </c>
      <c r="AM22">
        <v>7.1884764399999996</v>
      </c>
      <c r="AO22">
        <v>7.3890472000000003</v>
      </c>
    </row>
    <row r="23" spans="2:41" x14ac:dyDescent="0.25">
      <c r="B23" t="s">
        <v>44</v>
      </c>
      <c r="C23" t="s">
        <v>40</v>
      </c>
      <c r="D23" t="s">
        <v>37</v>
      </c>
      <c r="E23">
        <v>11.15171</v>
      </c>
      <c r="G23">
        <v>9.8415560000000006</v>
      </c>
      <c r="AG23">
        <v>3.33288655</v>
      </c>
      <c r="AI23">
        <v>3.7116112800000001</v>
      </c>
      <c r="AM23">
        <v>7.7999279599999998</v>
      </c>
      <c r="AO23">
        <v>6.9881122400000004</v>
      </c>
    </row>
    <row r="24" spans="2:41" x14ac:dyDescent="0.25">
      <c r="B24" t="s">
        <v>44</v>
      </c>
      <c r="C24" t="s">
        <v>40</v>
      </c>
      <c r="D24" t="s">
        <v>38</v>
      </c>
      <c r="E24">
        <v>11.481657999999999</v>
      </c>
      <c r="G24">
        <v>9.8415560000000006</v>
      </c>
      <c r="AG24">
        <v>3.7273354300000001</v>
      </c>
      <c r="AI24">
        <v>3.5773416400000002</v>
      </c>
      <c r="AM24">
        <v>8.1384372700000007</v>
      </c>
      <c r="AO24">
        <v>6.7545728199999999</v>
      </c>
    </row>
    <row r="25" spans="2:41" x14ac:dyDescent="0.25">
      <c r="B25" t="s">
        <v>44</v>
      </c>
      <c r="C25" t="s">
        <v>40</v>
      </c>
      <c r="D25" t="s">
        <v>39</v>
      </c>
      <c r="E25">
        <v>11.564352</v>
      </c>
      <c r="G25">
        <v>9.8415560000000006</v>
      </c>
      <c r="AG25">
        <v>3.60817714</v>
      </c>
      <c r="AI25">
        <v>3.6709925000000001</v>
      </c>
      <c r="AM25">
        <v>7.3311719799999997</v>
      </c>
      <c r="AO25">
        <v>6.2589525100000003</v>
      </c>
    </row>
    <row r="26" spans="2:41" x14ac:dyDescent="0.25">
      <c r="B26" t="s">
        <v>45</v>
      </c>
      <c r="C26" t="s">
        <v>33</v>
      </c>
      <c r="D26" t="s">
        <v>34</v>
      </c>
      <c r="E26">
        <v>10.536429999999999</v>
      </c>
      <c r="F26">
        <f>AVERAGE(E26:E29)</f>
        <v>10.9877445</v>
      </c>
      <c r="G26">
        <v>9.2095079999999996</v>
      </c>
      <c r="AG26">
        <v>3.6076974000000002</v>
      </c>
      <c r="AI26">
        <v>3.4817003500000001</v>
      </c>
      <c r="AM26">
        <v>7.0537733500000002</v>
      </c>
      <c r="AO26">
        <v>6.5480097300000004</v>
      </c>
    </row>
    <row r="27" spans="2:41" x14ac:dyDescent="0.25">
      <c r="B27" t="s">
        <v>45</v>
      </c>
      <c r="C27" t="s">
        <v>33</v>
      </c>
      <c r="D27" t="s">
        <v>37</v>
      </c>
      <c r="E27">
        <v>10.896834</v>
      </c>
      <c r="G27">
        <v>9.2095079999999996</v>
      </c>
      <c r="AG27">
        <v>3.3287779500000001</v>
      </c>
      <c r="AI27">
        <v>3.9823936299999998</v>
      </c>
      <c r="AM27">
        <v>6.9030172199999997</v>
      </c>
      <c r="AO27">
        <v>5.8787987399999997</v>
      </c>
    </row>
    <row r="28" spans="2:41" x14ac:dyDescent="0.25">
      <c r="B28" t="s">
        <v>45</v>
      </c>
      <c r="C28" t="s">
        <v>33</v>
      </c>
      <c r="D28" t="s">
        <v>38</v>
      </c>
      <c r="E28">
        <v>11.385512</v>
      </c>
      <c r="G28">
        <v>9.2095079999999996</v>
      </c>
      <c r="AG28">
        <v>3.6742637999999999</v>
      </c>
      <c r="AI28">
        <v>3.7938930200000001</v>
      </c>
      <c r="AM28">
        <v>8.1754903799999994</v>
      </c>
      <c r="AO28">
        <v>7.1402137100000003</v>
      </c>
    </row>
    <row r="29" spans="2:41" x14ac:dyDescent="0.25">
      <c r="B29" t="s">
        <v>45</v>
      </c>
      <c r="C29" t="s">
        <v>33</v>
      </c>
      <c r="D29" t="s">
        <v>39</v>
      </c>
      <c r="E29">
        <v>11.132201999999999</v>
      </c>
      <c r="G29">
        <v>9.2095079999999996</v>
      </c>
      <c r="AG29">
        <v>3.6881153499999999</v>
      </c>
      <c r="AI29">
        <v>3.6456841600000001</v>
      </c>
      <c r="AM29">
        <v>8.0137810399999996</v>
      </c>
      <c r="AO29">
        <v>6.6219513499999998</v>
      </c>
    </row>
    <row r="30" spans="2:41" x14ac:dyDescent="0.25">
      <c r="B30" t="s">
        <v>45</v>
      </c>
      <c r="C30" t="s">
        <v>40</v>
      </c>
      <c r="D30" t="s">
        <v>34</v>
      </c>
      <c r="E30">
        <v>11.369529999999999</v>
      </c>
      <c r="F30">
        <f>AVERAGE(E30:E33)</f>
        <v>11.62901725</v>
      </c>
      <c r="G30">
        <v>9.1185259999999992</v>
      </c>
      <c r="AG30">
        <v>3.7109550800000002</v>
      </c>
      <c r="AI30">
        <v>3.4174558099999999</v>
      </c>
      <c r="AM30">
        <v>7.3919839600000001</v>
      </c>
      <c r="AO30">
        <v>6.4079736199999999</v>
      </c>
    </row>
    <row r="31" spans="2:41" x14ac:dyDescent="0.25">
      <c r="B31" t="s">
        <v>45</v>
      </c>
      <c r="C31" t="s">
        <v>40</v>
      </c>
      <c r="D31" t="s">
        <v>37</v>
      </c>
      <c r="E31">
        <v>11.808527</v>
      </c>
      <c r="G31">
        <v>9.1185259999999992</v>
      </c>
      <c r="AG31">
        <v>3.5448614900000002</v>
      </c>
      <c r="AI31">
        <v>3.47262183</v>
      </c>
      <c r="AM31">
        <v>7.35955315</v>
      </c>
      <c r="AO31">
        <v>6.5767779500000003</v>
      </c>
    </row>
    <row r="32" spans="2:41" x14ac:dyDescent="0.25">
      <c r="B32" t="s">
        <v>45</v>
      </c>
      <c r="C32" t="s">
        <v>40</v>
      </c>
      <c r="D32" t="s">
        <v>38</v>
      </c>
      <c r="E32">
        <v>11.893091999999999</v>
      </c>
      <c r="G32">
        <v>9.1185259999999992</v>
      </c>
      <c r="AG32">
        <v>3.4742158500000002</v>
      </c>
      <c r="AI32">
        <v>4.0581065299999999</v>
      </c>
      <c r="AM32">
        <v>7.1059840200000002</v>
      </c>
      <c r="AO32">
        <v>6.8283008199999999</v>
      </c>
    </row>
    <row r="33" spans="2:7" x14ac:dyDescent="0.25">
      <c r="B33" t="s">
        <v>45</v>
      </c>
      <c r="C33" t="s">
        <v>40</v>
      </c>
      <c r="D33" t="s">
        <v>39</v>
      </c>
      <c r="E33">
        <v>11.44492</v>
      </c>
      <c r="G33">
        <v>9.1185259999999992</v>
      </c>
    </row>
  </sheetData>
  <pageMargins left="0.7" right="0.7" top="0.75" bottom="0.75" header="0.51180555555555496" footer="0.51180555555555496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zoomScale="94" zoomScaleNormal="65" workbookViewId="0">
      <selection activeCell="M14" sqref="M14"/>
    </sheetView>
  </sheetViews>
  <sheetFormatPr defaultColWidth="8.7109375" defaultRowHeight="15" x14ac:dyDescent="0.25"/>
  <cols>
    <col min="1" max="1" width="34.140625" customWidth="1"/>
    <col min="5" max="5" width="26.5703125" customWidth="1"/>
    <col min="6" max="6" width="19.7109375" customWidth="1"/>
    <col min="7" max="7" width="11.5703125" customWidth="1"/>
  </cols>
  <sheetData>
    <row r="1" spans="1:16" x14ac:dyDescent="0.25">
      <c r="A1" t="s">
        <v>75</v>
      </c>
      <c r="G1" t="s">
        <v>50</v>
      </c>
      <c r="L1" t="s">
        <v>35</v>
      </c>
    </row>
    <row r="2" spans="1:16" x14ac:dyDescent="0.25">
      <c r="A2" t="s">
        <v>0</v>
      </c>
      <c r="H2" t="s">
        <v>14</v>
      </c>
      <c r="I2" t="s">
        <v>15</v>
      </c>
      <c r="J2" t="s">
        <v>16</v>
      </c>
      <c r="K2" t="s">
        <v>52</v>
      </c>
    </row>
    <row r="3" spans="1:16" ht="15.75" thickBot="1" x14ac:dyDescent="0.3">
      <c r="E3" s="1"/>
      <c r="G3">
        <v>0</v>
      </c>
      <c r="H3" t="s">
        <v>43</v>
      </c>
      <c r="I3" t="s">
        <v>33</v>
      </c>
      <c r="J3" t="s">
        <v>34</v>
      </c>
      <c r="K3">
        <v>2.8224860000000001</v>
      </c>
      <c r="L3">
        <v>2.670731</v>
      </c>
      <c r="M3">
        <v>4</v>
      </c>
      <c r="N3" t="s">
        <v>43</v>
      </c>
      <c r="O3" t="s">
        <v>40</v>
      </c>
      <c r="P3" t="s">
        <v>34</v>
      </c>
    </row>
    <row r="4" spans="1:16" x14ac:dyDescent="0.25">
      <c r="A4" s="3"/>
      <c r="B4" s="3" t="s">
        <v>76</v>
      </c>
      <c r="C4" s="3" t="s">
        <v>35</v>
      </c>
      <c r="G4">
        <v>1</v>
      </c>
      <c r="H4" t="s">
        <v>43</v>
      </c>
      <c r="I4" t="s">
        <v>33</v>
      </c>
      <c r="J4" t="s">
        <v>37</v>
      </c>
      <c r="K4">
        <v>2.7806150000000001</v>
      </c>
      <c r="L4">
        <v>3.1026220000000002</v>
      </c>
      <c r="M4">
        <v>5</v>
      </c>
      <c r="N4" t="s">
        <v>43</v>
      </c>
      <c r="O4" t="s">
        <v>40</v>
      </c>
      <c r="P4" t="s">
        <v>37</v>
      </c>
    </row>
    <row r="5" spans="1:16" x14ac:dyDescent="0.25">
      <c r="A5" t="s">
        <v>3</v>
      </c>
      <c r="B5">
        <v>3.0089970000000004</v>
      </c>
      <c r="C5">
        <v>2.9848901249999997</v>
      </c>
      <c r="G5">
        <v>2</v>
      </c>
      <c r="H5" t="s">
        <v>43</v>
      </c>
      <c r="I5" t="s">
        <v>33</v>
      </c>
      <c r="J5" t="s">
        <v>38</v>
      </c>
      <c r="K5">
        <v>2.5526460000000002</v>
      </c>
      <c r="L5">
        <v>2.6562060000000001</v>
      </c>
      <c r="M5">
        <v>6</v>
      </c>
      <c r="N5" t="s">
        <v>43</v>
      </c>
      <c r="O5" t="s">
        <v>40</v>
      </c>
      <c r="P5" t="s">
        <v>38</v>
      </c>
    </row>
    <row r="6" spans="1:16" x14ac:dyDescent="0.25">
      <c r="A6" t="s">
        <v>4</v>
      </c>
      <c r="B6">
        <v>9.7467034999999966E-2</v>
      </c>
      <c r="C6">
        <v>6.4262108197267881E-2</v>
      </c>
      <c r="F6" s="1"/>
      <c r="G6" s="1">
        <v>3</v>
      </c>
      <c r="H6" t="s">
        <v>43</v>
      </c>
      <c r="I6" t="s">
        <v>33</v>
      </c>
      <c r="J6" t="s">
        <v>39</v>
      </c>
      <c r="K6">
        <v>2.8426930000000001</v>
      </c>
      <c r="L6">
        <v>2.774289</v>
      </c>
      <c r="M6">
        <v>7</v>
      </c>
      <c r="N6" t="s">
        <v>43</v>
      </c>
      <c r="O6" t="s">
        <v>40</v>
      </c>
      <c r="P6" t="s">
        <v>39</v>
      </c>
    </row>
    <row r="7" spans="1:16" x14ac:dyDescent="0.25">
      <c r="A7" t="s">
        <v>6</v>
      </c>
      <c r="B7">
        <v>8</v>
      </c>
      <c r="C7">
        <v>8</v>
      </c>
      <c r="G7">
        <v>8</v>
      </c>
      <c r="H7" t="s">
        <v>44</v>
      </c>
      <c r="I7" t="s">
        <v>33</v>
      </c>
      <c r="J7" t="s">
        <v>34</v>
      </c>
      <c r="K7">
        <v>3.190118</v>
      </c>
      <c r="L7">
        <v>3.3469850000000001</v>
      </c>
      <c r="M7">
        <v>12</v>
      </c>
      <c r="N7" t="s">
        <v>44</v>
      </c>
      <c r="O7" t="s">
        <v>40</v>
      </c>
      <c r="P7" t="s">
        <v>34</v>
      </c>
    </row>
    <row r="8" spans="1:16" x14ac:dyDescent="0.25">
      <c r="A8" t="s">
        <v>7</v>
      </c>
      <c r="B8">
        <v>0.7461556513661306</v>
      </c>
      <c r="G8">
        <v>9</v>
      </c>
      <c r="H8" t="s">
        <v>44</v>
      </c>
      <c r="I8" t="s">
        <v>33</v>
      </c>
      <c r="J8" t="s">
        <v>37</v>
      </c>
      <c r="K8">
        <v>3.1468889999999998</v>
      </c>
      <c r="L8">
        <v>3.0652469999999998</v>
      </c>
      <c r="M8">
        <v>13</v>
      </c>
      <c r="N8" t="s">
        <v>44</v>
      </c>
      <c r="O8" t="s">
        <v>40</v>
      </c>
      <c r="P8" t="s">
        <v>37</v>
      </c>
    </row>
    <row r="9" spans="1:16" x14ac:dyDescent="0.25">
      <c r="A9" t="s">
        <v>5</v>
      </c>
      <c r="B9">
        <v>0</v>
      </c>
      <c r="G9">
        <v>10</v>
      </c>
      <c r="H9" t="s">
        <v>44</v>
      </c>
      <c r="I9" t="s">
        <v>33</v>
      </c>
      <c r="J9" t="s">
        <v>38</v>
      </c>
      <c r="K9">
        <v>3.2110289999999999</v>
      </c>
      <c r="L9">
        <v>3.0850390000000001</v>
      </c>
      <c r="M9">
        <v>14</v>
      </c>
      <c r="N9" t="s">
        <v>44</v>
      </c>
      <c r="O9" t="s">
        <v>40</v>
      </c>
      <c r="P9" t="s">
        <v>38</v>
      </c>
    </row>
    <row r="10" spans="1:16" x14ac:dyDescent="0.25">
      <c r="A10" t="s">
        <v>8</v>
      </c>
      <c r="B10">
        <v>7</v>
      </c>
      <c r="G10">
        <v>11</v>
      </c>
      <c r="H10" t="s">
        <v>44</v>
      </c>
      <c r="I10" t="s">
        <v>33</v>
      </c>
      <c r="J10" t="s">
        <v>39</v>
      </c>
      <c r="K10">
        <v>3.5255000000000001</v>
      </c>
      <c r="L10">
        <v>3.1780020000000002</v>
      </c>
      <c r="M10">
        <v>15</v>
      </c>
      <c r="N10" t="s">
        <v>44</v>
      </c>
      <c r="O10" t="s">
        <v>40</v>
      </c>
      <c r="P10" t="s">
        <v>39</v>
      </c>
    </row>
    <row r="11" spans="1:16" x14ac:dyDescent="0.25">
      <c r="A11" t="s">
        <v>9</v>
      </c>
      <c r="B11">
        <v>0.32645180837455229</v>
      </c>
    </row>
    <row r="12" spans="1:16" x14ac:dyDescent="0.25">
      <c r="A12" t="s">
        <v>10</v>
      </c>
      <c r="B12">
        <v>0.37681305123248171</v>
      </c>
      <c r="K12" t="s">
        <v>77</v>
      </c>
      <c r="L12" t="s">
        <v>77</v>
      </c>
      <c r="M12" t="s">
        <v>78</v>
      </c>
    </row>
    <row r="13" spans="1:16" x14ac:dyDescent="0.25">
      <c r="A13" t="s">
        <v>11</v>
      </c>
      <c r="B13">
        <v>1.8945786050900073</v>
      </c>
      <c r="K13">
        <f>AVERAGE(K3:K10)</f>
        <v>3.0089970000000004</v>
      </c>
      <c r="L13">
        <f>AVERAGE(L3:L10)</f>
        <v>2.9848901249999997</v>
      </c>
      <c r="M13">
        <f>(K13-L13)/L13*100</f>
        <v>0.80763023061026873</v>
      </c>
    </row>
    <row r="14" spans="1:16" x14ac:dyDescent="0.25">
      <c r="A14" t="s">
        <v>12</v>
      </c>
      <c r="B14">
        <v>0.75362610246496342</v>
      </c>
    </row>
    <row r="15" spans="1:16" ht="15.75" thickBot="1" x14ac:dyDescent="0.3">
      <c r="A15" s="2" t="s">
        <v>13</v>
      </c>
      <c r="B15" s="2">
        <v>2.3646242515927849</v>
      </c>
      <c r="C15" s="2"/>
    </row>
    <row r="18" spans="1:7" x14ac:dyDescent="0.25">
      <c r="A18" t="s">
        <v>56</v>
      </c>
    </row>
    <row r="19" spans="1:7" x14ac:dyDescent="0.25">
      <c r="A19" t="s">
        <v>57</v>
      </c>
    </row>
    <row r="21" spans="1:7" ht="15.75" thickBot="1" x14ac:dyDescent="0.3">
      <c r="A21" t="s">
        <v>58</v>
      </c>
    </row>
    <row r="22" spans="1:7" x14ac:dyDescent="0.25">
      <c r="A22" s="3" t="s">
        <v>59</v>
      </c>
      <c r="B22" s="3" t="s">
        <v>60</v>
      </c>
      <c r="C22" s="3" t="s">
        <v>61</v>
      </c>
      <c r="D22" s="3" t="s">
        <v>62</v>
      </c>
      <c r="E22" s="3" t="s">
        <v>4</v>
      </c>
    </row>
    <row r="23" spans="1:7" x14ac:dyDescent="0.25">
      <c r="A23" t="s">
        <v>63</v>
      </c>
      <c r="B23">
        <v>8</v>
      </c>
      <c r="C23">
        <v>24.071976000000003</v>
      </c>
      <c r="D23">
        <v>3.0089970000000004</v>
      </c>
      <c r="E23">
        <v>9.7467034999999966E-2</v>
      </c>
    </row>
    <row r="24" spans="1:7" ht="15.75" thickBot="1" x14ac:dyDescent="0.3">
      <c r="A24" s="2" t="s">
        <v>64</v>
      </c>
      <c r="B24" s="2">
        <v>8</v>
      </c>
      <c r="C24" s="2">
        <v>23.879120999999998</v>
      </c>
      <c r="D24" s="2">
        <v>2.9848901249999997</v>
      </c>
      <c r="E24" s="2">
        <v>6.4262108197267881E-2</v>
      </c>
    </row>
    <row r="27" spans="1:7" ht="15.75" thickBot="1" x14ac:dyDescent="0.3">
      <c r="A27" t="s">
        <v>65</v>
      </c>
    </row>
    <row r="28" spans="1:7" x14ac:dyDescent="0.25">
      <c r="A28" s="3" t="s">
        <v>66</v>
      </c>
      <c r="B28" s="3" t="s">
        <v>67</v>
      </c>
      <c r="C28" s="3" t="s">
        <v>8</v>
      </c>
      <c r="D28" s="3" t="s">
        <v>68</v>
      </c>
      <c r="E28" s="3" t="s">
        <v>69</v>
      </c>
      <c r="F28" s="3" t="s">
        <v>70</v>
      </c>
      <c r="G28" s="3" t="s">
        <v>71</v>
      </c>
    </row>
    <row r="29" spans="1:7" x14ac:dyDescent="0.25">
      <c r="A29" t="s">
        <v>72</v>
      </c>
      <c r="B29">
        <v>2.3245656890626964E-3</v>
      </c>
      <c r="C29">
        <v>1</v>
      </c>
      <c r="D29">
        <v>2.3245656890626964E-3</v>
      </c>
      <c r="E29">
        <v>2.8746404551557241E-2</v>
      </c>
      <c r="F29">
        <v>0.86779140093905838</v>
      </c>
      <c r="G29">
        <v>4.6001099366694227</v>
      </c>
    </row>
    <row r="30" spans="1:7" x14ac:dyDescent="0.25">
      <c r="A30" t="s">
        <v>73</v>
      </c>
      <c r="B30">
        <v>1.1321040023808748</v>
      </c>
      <c r="C30">
        <v>14</v>
      </c>
      <c r="D30">
        <v>8.0864571598633916E-2</v>
      </c>
    </row>
    <row r="32" spans="1:7" ht="15.75" thickBot="1" x14ac:dyDescent="0.3">
      <c r="A32" s="2" t="s">
        <v>74</v>
      </c>
      <c r="B32" s="2">
        <v>1.1344285680699375</v>
      </c>
      <c r="C32" s="2">
        <v>15</v>
      </c>
      <c r="D32" s="2"/>
      <c r="E32" s="2"/>
      <c r="F32" s="2"/>
      <c r="G32" s="2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71C57-F672-4F0F-AF5A-E40E874EA6E6}">
  <dimension ref="A1:S32"/>
  <sheetViews>
    <sheetView topLeftCell="A13" workbookViewId="0">
      <selection activeCell="A18" sqref="A18:A20"/>
    </sheetView>
  </sheetViews>
  <sheetFormatPr defaultRowHeight="15" x14ac:dyDescent="0.25"/>
  <cols>
    <col min="1" max="1" width="34.140625" bestFit="1" customWidth="1"/>
    <col min="14" max="14" width="28" bestFit="1" customWidth="1"/>
    <col min="15" max="15" width="12.7109375" bestFit="1" customWidth="1"/>
  </cols>
  <sheetData>
    <row r="1" spans="1:19" x14ac:dyDescent="0.25">
      <c r="A1" t="s">
        <v>55</v>
      </c>
      <c r="J1" s="4" t="s">
        <v>49</v>
      </c>
      <c r="K1" s="5" t="s">
        <v>36</v>
      </c>
      <c r="L1" s="5"/>
      <c r="M1" s="5"/>
      <c r="N1" s="6"/>
      <c r="O1" s="4" t="s">
        <v>35</v>
      </c>
      <c r="P1" s="5"/>
      <c r="Q1" s="5"/>
      <c r="R1" s="5"/>
      <c r="S1" s="6"/>
    </row>
    <row r="2" spans="1:19" x14ac:dyDescent="0.25">
      <c r="A2" t="s">
        <v>0</v>
      </c>
      <c r="J2" s="7"/>
      <c r="K2" t="s">
        <v>14</v>
      </c>
      <c r="L2" t="s">
        <v>15</v>
      </c>
      <c r="M2" t="s">
        <v>16</v>
      </c>
      <c r="N2" s="8" t="s">
        <v>51</v>
      </c>
      <c r="O2" s="7"/>
      <c r="S2" s="8"/>
    </row>
    <row r="3" spans="1:19" ht="15.75" thickBot="1" x14ac:dyDescent="0.3">
      <c r="J3" s="7">
        <v>0</v>
      </c>
      <c r="K3" t="s">
        <v>43</v>
      </c>
      <c r="L3" t="s">
        <v>33</v>
      </c>
      <c r="M3" t="s">
        <v>34</v>
      </c>
      <c r="N3" s="8">
        <v>6.6376109999999997</v>
      </c>
      <c r="O3" s="7">
        <v>7.4643920000000001</v>
      </c>
      <c r="P3">
        <v>4</v>
      </c>
      <c r="Q3" t="s">
        <v>43</v>
      </c>
      <c r="R3" t="s">
        <v>40</v>
      </c>
      <c r="S3" s="8" t="s">
        <v>34</v>
      </c>
    </row>
    <row r="4" spans="1:19" x14ac:dyDescent="0.25">
      <c r="A4" s="3"/>
      <c r="B4" s="3" t="s">
        <v>1</v>
      </c>
      <c r="C4" s="3" t="s">
        <v>2</v>
      </c>
      <c r="J4" s="7">
        <v>1</v>
      </c>
      <c r="K4" t="s">
        <v>43</v>
      </c>
      <c r="L4" t="s">
        <v>33</v>
      </c>
      <c r="M4" t="s">
        <v>37</v>
      </c>
      <c r="N4" s="8">
        <v>5.9639850000000001</v>
      </c>
      <c r="O4" s="7">
        <v>7.6236660000000001</v>
      </c>
      <c r="P4">
        <v>5</v>
      </c>
      <c r="Q4" t="s">
        <v>43</v>
      </c>
      <c r="R4" t="s">
        <v>40</v>
      </c>
      <c r="S4" s="8" t="s">
        <v>37</v>
      </c>
    </row>
    <row r="5" spans="1:19" x14ac:dyDescent="0.25">
      <c r="A5" t="s">
        <v>3</v>
      </c>
      <c r="B5">
        <v>6.4791441250000004</v>
      </c>
      <c r="C5">
        <v>7.4053071250000002</v>
      </c>
      <c r="J5" s="7">
        <v>2</v>
      </c>
      <c r="K5" t="s">
        <v>43</v>
      </c>
      <c r="L5" t="s">
        <v>33</v>
      </c>
      <c r="M5" t="s">
        <v>38</v>
      </c>
      <c r="N5" s="8">
        <v>6.6552610000000003</v>
      </c>
      <c r="O5" s="7">
        <v>6.9179539999999999</v>
      </c>
      <c r="P5">
        <v>6</v>
      </c>
      <c r="Q5" t="s">
        <v>43</v>
      </c>
      <c r="R5" t="s">
        <v>40</v>
      </c>
      <c r="S5" s="8" t="s">
        <v>38</v>
      </c>
    </row>
    <row r="6" spans="1:19" x14ac:dyDescent="0.25">
      <c r="A6" t="s">
        <v>4</v>
      </c>
      <c r="B6">
        <v>0.16640886674869651</v>
      </c>
      <c r="C6">
        <v>0.12278253916469642</v>
      </c>
      <c r="J6" s="7">
        <v>3</v>
      </c>
      <c r="K6" t="s">
        <v>43</v>
      </c>
      <c r="L6" t="s">
        <v>33</v>
      </c>
      <c r="M6" t="s">
        <v>39</v>
      </c>
      <c r="N6" s="8">
        <v>5.8253329999999997</v>
      </c>
      <c r="O6" s="7">
        <v>6.8632220000000004</v>
      </c>
      <c r="P6">
        <v>7</v>
      </c>
      <c r="Q6" t="s">
        <v>43</v>
      </c>
      <c r="R6" t="s">
        <v>40</v>
      </c>
      <c r="S6" s="8" t="s">
        <v>39</v>
      </c>
    </row>
    <row r="7" spans="1:19" x14ac:dyDescent="0.25">
      <c r="A7" t="s">
        <v>6</v>
      </c>
      <c r="B7">
        <v>8</v>
      </c>
      <c r="C7">
        <v>8</v>
      </c>
      <c r="J7" s="7">
        <v>8</v>
      </c>
      <c r="K7" t="s">
        <v>44</v>
      </c>
      <c r="L7" t="s">
        <v>33</v>
      </c>
      <c r="M7" t="s">
        <v>34</v>
      </c>
      <c r="N7" s="8">
        <v>6.9033720000000001</v>
      </c>
      <c r="O7" s="7">
        <v>7.3225720000000001</v>
      </c>
      <c r="P7">
        <v>12</v>
      </c>
      <c r="Q7" t="s">
        <v>44</v>
      </c>
      <c r="R7" t="s">
        <v>40</v>
      </c>
      <c r="S7" s="8" t="s">
        <v>34</v>
      </c>
    </row>
    <row r="8" spans="1:19" x14ac:dyDescent="0.25">
      <c r="A8" t="s">
        <v>7</v>
      </c>
      <c r="B8">
        <v>0.32636165876877316</v>
      </c>
      <c r="J8" s="7">
        <v>9</v>
      </c>
      <c r="K8" t="s">
        <v>44</v>
      </c>
      <c r="L8" t="s">
        <v>33</v>
      </c>
      <c r="M8" t="s">
        <v>37</v>
      </c>
      <c r="N8" s="8">
        <v>6.647322</v>
      </c>
      <c r="O8" s="7">
        <v>7.7138470000000003</v>
      </c>
      <c r="P8">
        <v>13</v>
      </c>
      <c r="Q8" t="s">
        <v>44</v>
      </c>
      <c r="R8" t="s">
        <v>40</v>
      </c>
      <c r="S8" s="8" t="s">
        <v>37</v>
      </c>
    </row>
    <row r="9" spans="1:19" x14ac:dyDescent="0.25">
      <c r="A9" t="s">
        <v>5</v>
      </c>
      <c r="B9">
        <v>0</v>
      </c>
      <c r="J9" s="7">
        <v>10</v>
      </c>
      <c r="K9" t="s">
        <v>44</v>
      </c>
      <c r="L9" t="s">
        <v>33</v>
      </c>
      <c r="M9" t="s">
        <v>38</v>
      </c>
      <c r="N9" s="8">
        <v>6.3015169999999996</v>
      </c>
      <c r="O9" s="7">
        <v>7.5333889999999997</v>
      </c>
      <c r="P9">
        <v>14</v>
      </c>
      <c r="Q9" t="s">
        <v>44</v>
      </c>
      <c r="R9" t="s">
        <v>40</v>
      </c>
      <c r="S9" s="8" t="s">
        <v>38</v>
      </c>
    </row>
    <row r="10" spans="1:19" ht="15.75" thickBot="1" x14ac:dyDescent="0.3">
      <c r="A10" t="s">
        <v>8</v>
      </c>
      <c r="B10">
        <v>7</v>
      </c>
      <c r="J10" s="9">
        <v>11</v>
      </c>
      <c r="K10" s="2" t="s">
        <v>44</v>
      </c>
      <c r="L10" s="2" t="s">
        <v>33</v>
      </c>
      <c r="M10" s="2" t="s">
        <v>39</v>
      </c>
      <c r="N10" s="10">
        <v>6.898752</v>
      </c>
      <c r="O10" s="9">
        <v>7.8034150000000002</v>
      </c>
      <c r="P10" s="2">
        <v>15</v>
      </c>
      <c r="Q10" s="2" t="s">
        <v>44</v>
      </c>
      <c r="R10" s="2" t="s">
        <v>40</v>
      </c>
      <c r="S10" s="10" t="s">
        <v>39</v>
      </c>
    </row>
    <row r="11" spans="1:19" x14ac:dyDescent="0.25">
      <c r="A11" t="s">
        <v>9</v>
      </c>
      <c r="B11">
        <v>-5.9186912624042964</v>
      </c>
    </row>
    <row r="12" spans="1:19" x14ac:dyDescent="0.25">
      <c r="A12" t="s">
        <v>10</v>
      </c>
      <c r="B12">
        <v>2.94144982007533E-4</v>
      </c>
    </row>
    <row r="13" spans="1:19" x14ac:dyDescent="0.25">
      <c r="A13" t="s">
        <v>11</v>
      </c>
      <c r="B13">
        <v>1.8945786050900073</v>
      </c>
      <c r="N13" t="s">
        <v>80</v>
      </c>
      <c r="O13" t="s">
        <v>79</v>
      </c>
      <c r="P13" t="s">
        <v>78</v>
      </c>
    </row>
    <row r="14" spans="1:19" x14ac:dyDescent="0.25">
      <c r="A14" t="s">
        <v>12</v>
      </c>
      <c r="B14">
        <v>5.8828996401506599E-4</v>
      </c>
      <c r="N14">
        <f>AVERAGE(N3:N10)</f>
        <v>6.4791441250000004</v>
      </c>
      <c r="O14">
        <f>AVERAGE(O3:O10)</f>
        <v>7.4053071250000002</v>
      </c>
      <c r="P14">
        <f>(N14-O14)/O14*100</f>
        <v>-12.506746639492009</v>
      </c>
    </row>
    <row r="15" spans="1:19" ht="15.75" thickBot="1" x14ac:dyDescent="0.3">
      <c r="A15" s="2" t="s">
        <v>13</v>
      </c>
      <c r="B15" s="2">
        <v>2.3646242515927849</v>
      </c>
      <c r="C15" s="2"/>
    </row>
    <row r="18" spans="1:7" x14ac:dyDescent="0.25">
      <c r="A18" t="s">
        <v>56</v>
      </c>
    </row>
    <row r="19" spans="1:7" x14ac:dyDescent="0.25">
      <c r="A19" t="s">
        <v>57</v>
      </c>
    </row>
    <row r="21" spans="1:7" ht="15.75" thickBot="1" x14ac:dyDescent="0.3">
      <c r="A21" t="s">
        <v>58</v>
      </c>
    </row>
    <row r="22" spans="1:7" x14ac:dyDescent="0.25">
      <c r="A22" s="3" t="s">
        <v>59</v>
      </c>
      <c r="B22" s="3" t="s">
        <v>60</v>
      </c>
      <c r="C22" s="3" t="s">
        <v>61</v>
      </c>
      <c r="D22" s="3" t="s">
        <v>62</v>
      </c>
      <c r="E22" s="3" t="s">
        <v>4</v>
      </c>
    </row>
    <row r="23" spans="1:7" x14ac:dyDescent="0.25">
      <c r="A23" t="s">
        <v>63</v>
      </c>
      <c r="B23">
        <v>8</v>
      </c>
      <c r="C23">
        <v>51.833153000000003</v>
      </c>
      <c r="D23">
        <v>6.4791441250000004</v>
      </c>
      <c r="E23">
        <v>0.16640886674869651</v>
      </c>
    </row>
    <row r="24" spans="1:7" ht="15.75" thickBot="1" x14ac:dyDescent="0.3">
      <c r="A24" s="2" t="s">
        <v>64</v>
      </c>
      <c r="B24" s="2">
        <v>8</v>
      </c>
      <c r="C24" s="2">
        <v>59.242457000000002</v>
      </c>
      <c r="D24" s="2">
        <v>7.4053071250000002</v>
      </c>
      <c r="E24" s="2">
        <v>0.12278253916469642</v>
      </c>
    </row>
    <row r="27" spans="1:7" ht="15.75" thickBot="1" x14ac:dyDescent="0.3">
      <c r="A27" t="s">
        <v>65</v>
      </c>
    </row>
    <row r="28" spans="1:7" x14ac:dyDescent="0.25">
      <c r="A28" s="3" t="s">
        <v>66</v>
      </c>
      <c r="B28" s="3" t="s">
        <v>67</v>
      </c>
      <c r="C28" s="3" t="s">
        <v>8</v>
      </c>
      <c r="D28" s="3" t="s">
        <v>68</v>
      </c>
      <c r="E28" s="3" t="s">
        <v>69</v>
      </c>
      <c r="F28" s="3" t="s">
        <v>70</v>
      </c>
      <c r="G28" s="3" t="s">
        <v>71</v>
      </c>
    </row>
    <row r="29" spans="1:7" x14ac:dyDescent="0.25">
      <c r="A29" t="s">
        <v>72</v>
      </c>
      <c r="B29">
        <v>3.4311116102760018</v>
      </c>
      <c r="C29">
        <v>1</v>
      </c>
      <c r="D29">
        <v>3.4311116102760018</v>
      </c>
      <c r="E29">
        <v>23.729001209002398</v>
      </c>
      <c r="F29">
        <v>2.4723268614697236E-4</v>
      </c>
      <c r="G29">
        <v>4.6001099366694227</v>
      </c>
    </row>
    <row r="30" spans="1:7" x14ac:dyDescent="0.25">
      <c r="A30" t="s">
        <v>73</v>
      </c>
      <c r="B30">
        <v>2.0243398413937506</v>
      </c>
      <c r="C30">
        <v>14</v>
      </c>
      <c r="D30">
        <v>0.14459570295669646</v>
      </c>
    </row>
    <row r="32" spans="1:7" ht="15.75" thickBot="1" x14ac:dyDescent="0.3">
      <c r="A32" s="2" t="s">
        <v>74</v>
      </c>
      <c r="B32" s="2">
        <v>5.4554514516697523</v>
      </c>
      <c r="C32" s="2">
        <v>15</v>
      </c>
      <c r="D32" s="2"/>
      <c r="E32" s="2"/>
      <c r="F32" s="2"/>
      <c r="G32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F3A78-2FC9-4865-9BC7-BB12D6CD7BC9}">
  <dimension ref="A1:F11"/>
  <sheetViews>
    <sheetView workbookViewId="0">
      <selection activeCell="A17" sqref="A17"/>
    </sheetView>
  </sheetViews>
  <sheetFormatPr defaultRowHeight="15" x14ac:dyDescent="0.25"/>
  <cols>
    <col min="1" max="1" width="43.85546875" bestFit="1" customWidth="1"/>
  </cols>
  <sheetData>
    <row r="1" spans="1:6" x14ac:dyDescent="0.25">
      <c r="B1" t="s">
        <v>36</v>
      </c>
      <c r="F1" s="11" t="s">
        <v>77</v>
      </c>
    </row>
    <row r="2" spans="1:6" x14ac:dyDescent="0.25">
      <c r="A2" t="s">
        <v>81</v>
      </c>
      <c r="B2">
        <v>0.39381156586865601</v>
      </c>
      <c r="C2">
        <v>0.41723257845219502</v>
      </c>
      <c r="D2">
        <v>0.47684509886857601</v>
      </c>
      <c r="E2">
        <v>0.432687807272017</v>
      </c>
      <c r="F2" s="11">
        <f>AVERAGE(B2:E2)</f>
        <v>0.43014426261536104</v>
      </c>
    </row>
    <row r="3" spans="1:6" x14ac:dyDescent="0.25">
      <c r="A3" t="s">
        <v>82</v>
      </c>
      <c r="B3">
        <v>0.11034074817976</v>
      </c>
      <c r="C3">
        <v>0.120588691592476</v>
      </c>
      <c r="D3">
        <v>0.14307105670509401</v>
      </c>
      <c r="E3">
        <v>0.13379651730117401</v>
      </c>
      <c r="F3" s="11">
        <f t="shared" ref="F3:F11" si="0">AVERAGE(B3:E3)</f>
        <v>0.12694925344462601</v>
      </c>
    </row>
    <row r="4" spans="1:6" x14ac:dyDescent="0.25">
      <c r="A4" t="s">
        <v>83</v>
      </c>
      <c r="B4">
        <v>0.23761965148089001</v>
      </c>
      <c r="C4">
        <v>0.346613695098696</v>
      </c>
      <c r="D4">
        <v>0.57661196814973303</v>
      </c>
      <c r="E4">
        <v>0.55180413898735303</v>
      </c>
      <c r="F4" s="11">
        <f t="shared" si="0"/>
        <v>0.42816236342916802</v>
      </c>
    </row>
    <row r="5" spans="1:6" x14ac:dyDescent="0.25">
      <c r="A5" t="s">
        <v>84</v>
      </c>
      <c r="B5">
        <v>4.58511662029027E-2</v>
      </c>
      <c r="C5">
        <v>-4.9969808257689201E-2</v>
      </c>
      <c r="D5">
        <v>-0.24283792599926801</v>
      </c>
      <c r="E5">
        <v>-0.25291284899949801</v>
      </c>
      <c r="F5" s="11">
        <f t="shared" si="0"/>
        <v>-0.12496735426338813</v>
      </c>
    </row>
    <row r="6" spans="1:6" x14ac:dyDescent="0.25">
      <c r="F6" s="11"/>
    </row>
    <row r="7" spans="1:6" x14ac:dyDescent="0.25">
      <c r="B7" t="s">
        <v>35</v>
      </c>
      <c r="F7" s="11" t="s">
        <v>77</v>
      </c>
    </row>
    <row r="8" spans="1:6" x14ac:dyDescent="0.25">
      <c r="A8" t="s">
        <v>81</v>
      </c>
      <c r="B8">
        <v>0.487673466022642</v>
      </c>
      <c r="C8">
        <v>0.51392067056923296</v>
      </c>
      <c r="D8">
        <v>0.37677068841692102</v>
      </c>
      <c r="E8">
        <v>0.50207717897197901</v>
      </c>
      <c r="F8" s="11">
        <f t="shared" si="0"/>
        <v>0.4701105009951938</v>
      </c>
    </row>
    <row r="9" spans="1:6" x14ac:dyDescent="0.25">
      <c r="A9" t="s">
        <v>82</v>
      </c>
      <c r="B9">
        <v>0.16681187674182901</v>
      </c>
      <c r="C9">
        <v>0.16110992445483699</v>
      </c>
      <c r="D9">
        <v>0.12735618208426899</v>
      </c>
      <c r="E9">
        <v>0.16704855284723599</v>
      </c>
      <c r="F9" s="11">
        <f t="shared" si="0"/>
        <v>0.15558163403204275</v>
      </c>
    </row>
    <row r="10" spans="1:6" x14ac:dyDescent="0.25">
      <c r="A10" t="s">
        <v>83</v>
      </c>
      <c r="B10">
        <v>0.92761759127682097</v>
      </c>
      <c r="C10">
        <v>0.59394697282917397</v>
      </c>
      <c r="D10">
        <v>0.51943657703342905</v>
      </c>
      <c r="E10">
        <v>0.81951452615154197</v>
      </c>
      <c r="F10" s="11">
        <f t="shared" si="0"/>
        <v>0.71512891682274149</v>
      </c>
    </row>
    <row r="11" spans="1:6" x14ac:dyDescent="0.25">
      <c r="A11" t="s">
        <v>84</v>
      </c>
      <c r="B11">
        <v>-0.60675600202563595</v>
      </c>
      <c r="C11">
        <v>-0.24113622672257601</v>
      </c>
      <c r="D11">
        <v>-0.27002207069453998</v>
      </c>
      <c r="E11">
        <v>-0.48448590004395198</v>
      </c>
      <c r="F11" s="11">
        <f t="shared" si="0"/>
        <v>-0.40060004987167597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76"/>
  <sheetViews>
    <sheetView topLeftCell="A25" zoomScale="65" zoomScaleNormal="65" workbookViewId="0">
      <selection activeCell="K59" sqref="K59:P76"/>
    </sheetView>
  </sheetViews>
  <sheetFormatPr defaultColWidth="8.7109375" defaultRowHeight="15" x14ac:dyDescent="0.25"/>
  <cols>
    <col min="3" max="3" width="11.5703125" customWidth="1"/>
    <col min="5" max="5" width="30.85546875" customWidth="1"/>
    <col min="6" max="6" width="24.7109375" customWidth="1"/>
    <col min="14" max="14" width="29.140625" customWidth="1"/>
  </cols>
  <sheetData>
    <row r="1" spans="1:20" x14ac:dyDescent="0.25">
      <c r="B1" t="s">
        <v>14</v>
      </c>
      <c r="C1" t="s">
        <v>15</v>
      </c>
      <c r="D1" t="s">
        <v>16</v>
      </c>
      <c r="E1" t="s">
        <v>17</v>
      </c>
      <c r="F1" t="s">
        <v>19</v>
      </c>
      <c r="J1" t="s">
        <v>49</v>
      </c>
      <c r="P1" t="s">
        <v>50</v>
      </c>
    </row>
    <row r="2" spans="1:20" x14ac:dyDescent="0.25">
      <c r="A2">
        <v>481</v>
      </c>
      <c r="B2" t="s">
        <v>32</v>
      </c>
      <c r="C2" t="s">
        <v>33</v>
      </c>
      <c r="D2" t="s">
        <v>34</v>
      </c>
      <c r="E2">
        <v>9.3871509999999994</v>
      </c>
      <c r="F2">
        <v>11.061007999999999</v>
      </c>
      <c r="K2" t="s">
        <v>14</v>
      </c>
      <c r="L2" t="s">
        <v>15</v>
      </c>
      <c r="M2" t="s">
        <v>16</v>
      </c>
      <c r="N2" t="s">
        <v>51</v>
      </c>
      <c r="Q2" t="s">
        <v>14</v>
      </c>
      <c r="R2" t="s">
        <v>15</v>
      </c>
      <c r="S2" t="s">
        <v>16</v>
      </c>
      <c r="T2" t="s">
        <v>52</v>
      </c>
    </row>
    <row r="3" spans="1:20" x14ac:dyDescent="0.25">
      <c r="A3">
        <v>482</v>
      </c>
      <c r="B3" t="s">
        <v>32</v>
      </c>
      <c r="C3" t="s">
        <v>33</v>
      </c>
      <c r="D3" t="s">
        <v>37</v>
      </c>
      <c r="E3">
        <v>10.119400000000001</v>
      </c>
      <c r="F3">
        <v>11.061007999999999</v>
      </c>
      <c r="J3">
        <v>0</v>
      </c>
      <c r="K3" t="s">
        <v>32</v>
      </c>
      <c r="L3" t="s">
        <v>33</v>
      </c>
      <c r="M3" t="s">
        <v>34</v>
      </c>
      <c r="N3">
        <v>5.7093870000000004</v>
      </c>
      <c r="P3">
        <v>0</v>
      </c>
      <c r="Q3" t="s">
        <v>32</v>
      </c>
      <c r="R3" t="s">
        <v>33</v>
      </c>
      <c r="S3" t="s">
        <v>34</v>
      </c>
      <c r="T3">
        <v>2.9823819999999999</v>
      </c>
    </row>
    <row r="4" spans="1:20" x14ac:dyDescent="0.25">
      <c r="A4">
        <v>483</v>
      </c>
      <c r="B4" t="s">
        <v>32</v>
      </c>
      <c r="C4" t="s">
        <v>33</v>
      </c>
      <c r="D4" t="s">
        <v>38</v>
      </c>
      <c r="E4">
        <v>9.0773960000000002</v>
      </c>
      <c r="F4">
        <v>11.061007999999999</v>
      </c>
      <c r="J4">
        <v>1</v>
      </c>
      <c r="K4" t="s">
        <v>32</v>
      </c>
      <c r="L4" t="s">
        <v>33</v>
      </c>
      <c r="M4" t="s">
        <v>37</v>
      </c>
      <c r="N4">
        <v>6.6018739999999996</v>
      </c>
      <c r="P4">
        <v>1</v>
      </c>
      <c r="Q4" t="s">
        <v>32</v>
      </c>
      <c r="R4" t="s">
        <v>33</v>
      </c>
      <c r="S4" t="s">
        <v>37</v>
      </c>
      <c r="T4">
        <v>2.9537140000000002</v>
      </c>
    </row>
    <row r="5" spans="1:20" x14ac:dyDescent="0.25">
      <c r="A5">
        <v>484</v>
      </c>
      <c r="B5" t="s">
        <v>32</v>
      </c>
      <c r="C5" t="s">
        <v>33</v>
      </c>
      <c r="D5" t="s">
        <v>39</v>
      </c>
      <c r="E5">
        <v>9.6214030000000008</v>
      </c>
      <c r="F5">
        <v>11.061007999999999</v>
      </c>
      <c r="J5">
        <v>2</v>
      </c>
      <c r="K5" t="s">
        <v>32</v>
      </c>
      <c r="L5" t="s">
        <v>33</v>
      </c>
      <c r="M5" t="s">
        <v>38</v>
      </c>
      <c r="N5">
        <v>5.2269589999999999</v>
      </c>
      <c r="P5">
        <v>2</v>
      </c>
      <c r="Q5" t="s">
        <v>32</v>
      </c>
      <c r="R5" t="s">
        <v>33</v>
      </c>
      <c r="S5" t="s">
        <v>38</v>
      </c>
      <c r="T5">
        <v>2.9966629999999999</v>
      </c>
    </row>
    <row r="6" spans="1:20" x14ac:dyDescent="0.25">
      <c r="A6">
        <v>497</v>
      </c>
      <c r="B6" t="s">
        <v>32</v>
      </c>
      <c r="C6" t="s">
        <v>40</v>
      </c>
      <c r="D6" t="s">
        <v>34</v>
      </c>
      <c r="E6">
        <v>10.156669000000001</v>
      </c>
      <c r="F6">
        <v>11.276054999999999</v>
      </c>
      <c r="J6">
        <v>3</v>
      </c>
      <c r="K6" t="s">
        <v>32</v>
      </c>
      <c r="L6" t="s">
        <v>33</v>
      </c>
      <c r="M6" t="s">
        <v>39</v>
      </c>
      <c r="N6">
        <v>6.045452</v>
      </c>
      <c r="P6">
        <v>3</v>
      </c>
      <c r="Q6" t="s">
        <v>32</v>
      </c>
      <c r="R6" t="s">
        <v>33</v>
      </c>
      <c r="S6" t="s">
        <v>39</v>
      </c>
      <c r="T6">
        <v>2.957643</v>
      </c>
    </row>
    <row r="7" spans="1:20" x14ac:dyDescent="0.25">
      <c r="A7">
        <v>498</v>
      </c>
      <c r="B7" t="s">
        <v>32</v>
      </c>
      <c r="C7" t="s">
        <v>40</v>
      </c>
      <c r="D7" t="s">
        <v>37</v>
      </c>
      <c r="E7">
        <v>10.552236000000001</v>
      </c>
      <c r="F7">
        <v>11.276054999999999</v>
      </c>
      <c r="J7">
        <v>4</v>
      </c>
      <c r="K7" t="s">
        <v>32</v>
      </c>
      <c r="L7" t="s">
        <v>40</v>
      </c>
      <c r="M7" t="s">
        <v>34</v>
      </c>
      <c r="N7">
        <v>6.1065969999999998</v>
      </c>
      <c r="P7">
        <v>4</v>
      </c>
      <c r="Q7" t="s">
        <v>32</v>
      </c>
      <c r="R7" t="s">
        <v>40</v>
      </c>
      <c r="S7" t="s">
        <v>34</v>
      </c>
      <c r="T7">
        <v>3.3153860000000002</v>
      </c>
    </row>
    <row r="8" spans="1:20" x14ac:dyDescent="0.25">
      <c r="A8">
        <v>499</v>
      </c>
      <c r="B8" t="s">
        <v>32</v>
      </c>
      <c r="C8" t="s">
        <v>40</v>
      </c>
      <c r="D8" t="s">
        <v>38</v>
      </c>
      <c r="E8">
        <v>10.569394000000001</v>
      </c>
      <c r="F8">
        <v>11.276054999999999</v>
      </c>
      <c r="J8">
        <v>5</v>
      </c>
      <c r="K8" t="s">
        <v>32</v>
      </c>
      <c r="L8" t="s">
        <v>40</v>
      </c>
      <c r="M8" t="s">
        <v>37</v>
      </c>
      <c r="N8">
        <v>6.7520709999999999</v>
      </c>
      <c r="P8">
        <v>5</v>
      </c>
      <c r="Q8" t="s">
        <v>32</v>
      </c>
      <c r="R8" t="s">
        <v>40</v>
      </c>
      <c r="S8" t="s">
        <v>37</v>
      </c>
      <c r="T8">
        <v>3.2434959999999999</v>
      </c>
    </row>
    <row r="9" spans="1:20" x14ac:dyDescent="0.25">
      <c r="A9">
        <v>500</v>
      </c>
      <c r="B9" t="s">
        <v>32</v>
      </c>
      <c r="C9" t="s">
        <v>40</v>
      </c>
      <c r="D9" t="s">
        <v>39</v>
      </c>
      <c r="E9">
        <v>10.248759</v>
      </c>
      <c r="F9">
        <v>11.276054999999999</v>
      </c>
      <c r="J9">
        <v>6</v>
      </c>
      <c r="K9" t="s">
        <v>32</v>
      </c>
      <c r="L9" t="s">
        <v>40</v>
      </c>
      <c r="M9" t="s">
        <v>38</v>
      </c>
      <c r="N9">
        <v>6.5153059999999998</v>
      </c>
      <c r="P9">
        <v>6</v>
      </c>
      <c r="Q9" t="s">
        <v>32</v>
      </c>
      <c r="R9" t="s">
        <v>40</v>
      </c>
      <c r="S9" t="s">
        <v>38</v>
      </c>
      <c r="T9">
        <v>3.3281550000000002</v>
      </c>
    </row>
    <row r="10" spans="1:20" x14ac:dyDescent="0.25">
      <c r="A10">
        <v>513</v>
      </c>
      <c r="B10" t="s">
        <v>43</v>
      </c>
      <c r="C10" t="s">
        <v>33</v>
      </c>
      <c r="D10" t="s">
        <v>34</v>
      </c>
      <c r="E10">
        <v>10.006568</v>
      </c>
      <c r="F10">
        <v>8.9729109999999999</v>
      </c>
      <c r="J10">
        <v>7</v>
      </c>
      <c r="K10" t="s">
        <v>32</v>
      </c>
      <c r="L10" t="s">
        <v>40</v>
      </c>
      <c r="M10" t="s">
        <v>39</v>
      </c>
      <c r="N10">
        <v>6.4289120000000004</v>
      </c>
      <c r="P10">
        <v>7</v>
      </c>
      <c r="Q10" t="s">
        <v>32</v>
      </c>
      <c r="R10" t="s">
        <v>40</v>
      </c>
      <c r="S10" t="s">
        <v>39</v>
      </c>
      <c r="T10">
        <v>3.2258420000000001</v>
      </c>
    </row>
    <row r="11" spans="1:20" x14ac:dyDescent="0.25">
      <c r="A11">
        <v>514</v>
      </c>
      <c r="B11" t="s">
        <v>43</v>
      </c>
      <c r="C11" t="s">
        <v>33</v>
      </c>
      <c r="D11" t="s">
        <v>37</v>
      </c>
      <c r="E11">
        <v>9.5207770000000007</v>
      </c>
      <c r="F11">
        <v>8.9729109999999999</v>
      </c>
      <c r="J11">
        <v>8</v>
      </c>
      <c r="K11" t="s">
        <v>43</v>
      </c>
      <c r="L11" t="s">
        <v>33</v>
      </c>
      <c r="M11" t="s">
        <v>34</v>
      </c>
      <c r="N11">
        <v>6.6376109999999997</v>
      </c>
      <c r="P11">
        <v>8</v>
      </c>
      <c r="Q11" t="s">
        <v>43</v>
      </c>
      <c r="R11" t="s">
        <v>33</v>
      </c>
      <c r="S11" t="s">
        <v>34</v>
      </c>
      <c r="T11">
        <v>2.8224860000000001</v>
      </c>
    </row>
    <row r="12" spans="1:20" x14ac:dyDescent="0.25">
      <c r="A12">
        <v>515</v>
      </c>
      <c r="B12" t="s">
        <v>43</v>
      </c>
      <c r="C12" t="s">
        <v>33</v>
      </c>
      <c r="D12" t="s">
        <v>38</v>
      </c>
      <c r="E12">
        <v>10.042546</v>
      </c>
      <c r="F12">
        <v>8.9729109999999999</v>
      </c>
      <c r="J12">
        <v>9</v>
      </c>
      <c r="K12" t="s">
        <v>43</v>
      </c>
      <c r="L12" t="s">
        <v>33</v>
      </c>
      <c r="M12" t="s">
        <v>37</v>
      </c>
      <c r="N12">
        <v>5.9639850000000001</v>
      </c>
      <c r="P12">
        <v>9</v>
      </c>
      <c r="Q12" t="s">
        <v>43</v>
      </c>
      <c r="R12" t="s">
        <v>33</v>
      </c>
      <c r="S12" t="s">
        <v>37</v>
      </c>
      <c r="T12">
        <v>2.7806150000000001</v>
      </c>
    </row>
    <row r="13" spans="1:20" x14ac:dyDescent="0.25">
      <c r="A13">
        <v>516</v>
      </c>
      <c r="B13" t="s">
        <v>43</v>
      </c>
      <c r="C13" t="s">
        <v>33</v>
      </c>
      <c r="D13" t="s">
        <v>39</v>
      </c>
      <c r="E13">
        <v>9.5741569999999996</v>
      </c>
      <c r="F13">
        <v>8.9729109999999999</v>
      </c>
      <c r="J13">
        <v>10</v>
      </c>
      <c r="K13" t="s">
        <v>43</v>
      </c>
      <c r="L13" t="s">
        <v>33</v>
      </c>
      <c r="M13" t="s">
        <v>38</v>
      </c>
      <c r="N13">
        <v>6.6552610000000003</v>
      </c>
      <c r="P13">
        <v>10</v>
      </c>
      <c r="Q13" t="s">
        <v>43</v>
      </c>
      <c r="R13" t="s">
        <v>33</v>
      </c>
      <c r="S13" t="s">
        <v>38</v>
      </c>
      <c r="T13">
        <v>2.5526460000000002</v>
      </c>
    </row>
    <row r="14" spans="1:20" x14ac:dyDescent="0.25">
      <c r="A14">
        <v>529</v>
      </c>
      <c r="B14" t="s">
        <v>43</v>
      </c>
      <c r="C14" t="s">
        <v>40</v>
      </c>
      <c r="D14" t="s">
        <v>34</v>
      </c>
      <c r="E14">
        <v>10.400014000000001</v>
      </c>
      <c r="F14">
        <v>9.3905689999999993</v>
      </c>
      <c r="J14">
        <v>11</v>
      </c>
      <c r="K14" t="s">
        <v>43</v>
      </c>
      <c r="L14" t="s">
        <v>33</v>
      </c>
      <c r="M14" t="s">
        <v>39</v>
      </c>
      <c r="N14">
        <v>5.8253329999999997</v>
      </c>
      <c r="P14">
        <v>11</v>
      </c>
      <c r="Q14" t="s">
        <v>43</v>
      </c>
      <c r="R14" t="s">
        <v>33</v>
      </c>
      <c r="S14" t="s">
        <v>39</v>
      </c>
      <c r="T14">
        <v>2.8426930000000001</v>
      </c>
    </row>
    <row r="15" spans="1:20" x14ac:dyDescent="0.25">
      <c r="A15">
        <v>530</v>
      </c>
      <c r="B15" t="s">
        <v>43</v>
      </c>
      <c r="C15" t="s">
        <v>40</v>
      </c>
      <c r="D15" t="s">
        <v>37</v>
      </c>
      <c r="E15">
        <v>11.22617</v>
      </c>
      <c r="F15">
        <v>9.3905689999999993</v>
      </c>
      <c r="J15">
        <v>12</v>
      </c>
      <c r="K15" t="s">
        <v>43</v>
      </c>
      <c r="L15" t="s">
        <v>40</v>
      </c>
      <c r="M15" t="s">
        <v>34</v>
      </c>
      <c r="N15">
        <v>7.4643920000000001</v>
      </c>
      <c r="P15">
        <v>12</v>
      </c>
      <c r="Q15" t="s">
        <v>43</v>
      </c>
      <c r="R15" t="s">
        <v>40</v>
      </c>
      <c r="S15" t="s">
        <v>34</v>
      </c>
      <c r="T15">
        <v>2.670731</v>
      </c>
    </row>
    <row r="16" spans="1:20" x14ac:dyDescent="0.25">
      <c r="A16">
        <v>531</v>
      </c>
      <c r="B16" t="s">
        <v>43</v>
      </c>
      <c r="C16" t="s">
        <v>40</v>
      </c>
      <c r="D16" t="s">
        <v>38</v>
      </c>
      <c r="E16">
        <v>10.226703000000001</v>
      </c>
      <c r="F16">
        <v>9.3905689999999993</v>
      </c>
      <c r="J16">
        <v>13</v>
      </c>
      <c r="K16" t="s">
        <v>43</v>
      </c>
      <c r="L16" t="s">
        <v>40</v>
      </c>
      <c r="M16" t="s">
        <v>37</v>
      </c>
      <c r="N16">
        <v>7.6236660000000001</v>
      </c>
      <c r="P16">
        <v>13</v>
      </c>
      <c r="Q16" t="s">
        <v>43</v>
      </c>
      <c r="R16" t="s">
        <v>40</v>
      </c>
      <c r="S16" t="s">
        <v>37</v>
      </c>
      <c r="T16">
        <v>3.1026220000000002</v>
      </c>
    </row>
    <row r="17" spans="1:20" x14ac:dyDescent="0.25">
      <c r="A17">
        <v>532</v>
      </c>
      <c r="B17" t="s">
        <v>43</v>
      </c>
      <c r="C17" t="s">
        <v>40</v>
      </c>
      <c r="D17" t="s">
        <v>39</v>
      </c>
      <c r="E17">
        <v>10.292716</v>
      </c>
      <c r="F17">
        <v>9.3905689999999993</v>
      </c>
      <c r="J17">
        <v>14</v>
      </c>
      <c r="K17" t="s">
        <v>43</v>
      </c>
      <c r="L17" t="s">
        <v>40</v>
      </c>
      <c r="M17" t="s">
        <v>38</v>
      </c>
      <c r="N17">
        <v>6.9179539999999999</v>
      </c>
      <c r="P17">
        <v>14</v>
      </c>
      <c r="Q17" t="s">
        <v>43</v>
      </c>
      <c r="R17" t="s">
        <v>40</v>
      </c>
      <c r="S17" t="s">
        <v>38</v>
      </c>
      <c r="T17">
        <v>2.6562060000000001</v>
      </c>
    </row>
    <row r="18" spans="1:20" x14ac:dyDescent="0.25">
      <c r="A18">
        <v>545</v>
      </c>
      <c r="B18" t="s">
        <v>44</v>
      </c>
      <c r="C18" t="s">
        <v>33</v>
      </c>
      <c r="D18" t="s">
        <v>34</v>
      </c>
      <c r="E18">
        <v>10.827400000000001</v>
      </c>
      <c r="F18">
        <v>9.5206529999999994</v>
      </c>
      <c r="J18">
        <v>15</v>
      </c>
      <c r="K18" t="s">
        <v>43</v>
      </c>
      <c r="L18" t="s">
        <v>40</v>
      </c>
      <c r="M18" t="s">
        <v>39</v>
      </c>
      <c r="N18">
        <v>6.8632220000000004</v>
      </c>
      <c r="P18">
        <v>15</v>
      </c>
      <c r="Q18" t="s">
        <v>43</v>
      </c>
      <c r="R18" t="s">
        <v>40</v>
      </c>
      <c r="S18" t="s">
        <v>39</v>
      </c>
      <c r="T18">
        <v>2.774289</v>
      </c>
    </row>
    <row r="19" spans="1:20" x14ac:dyDescent="0.25">
      <c r="A19">
        <v>546</v>
      </c>
      <c r="B19" t="s">
        <v>44</v>
      </c>
      <c r="C19" t="s">
        <v>33</v>
      </c>
      <c r="D19" t="s">
        <v>37</v>
      </c>
      <c r="E19">
        <v>10.524960999999999</v>
      </c>
      <c r="F19">
        <v>9.5206529999999994</v>
      </c>
      <c r="J19">
        <v>16</v>
      </c>
      <c r="K19" t="s">
        <v>44</v>
      </c>
      <c r="L19" t="s">
        <v>33</v>
      </c>
      <c r="M19" t="s">
        <v>34</v>
      </c>
      <c r="N19">
        <v>6.9033720000000001</v>
      </c>
      <c r="P19">
        <v>16</v>
      </c>
      <c r="Q19" t="s">
        <v>44</v>
      </c>
      <c r="R19" t="s">
        <v>33</v>
      </c>
      <c r="S19" t="s">
        <v>34</v>
      </c>
      <c r="T19">
        <v>3.190118</v>
      </c>
    </row>
    <row r="20" spans="1:20" x14ac:dyDescent="0.25">
      <c r="A20">
        <v>547</v>
      </c>
      <c r="B20" t="s">
        <v>44</v>
      </c>
      <c r="C20" t="s">
        <v>33</v>
      </c>
      <c r="D20" t="s">
        <v>38</v>
      </c>
      <c r="E20">
        <v>10.395058000000001</v>
      </c>
      <c r="F20">
        <v>9.5206529999999994</v>
      </c>
      <c r="J20">
        <v>17</v>
      </c>
      <c r="K20" t="s">
        <v>44</v>
      </c>
      <c r="L20" t="s">
        <v>33</v>
      </c>
      <c r="M20" t="s">
        <v>37</v>
      </c>
      <c r="N20">
        <v>6.647322</v>
      </c>
      <c r="P20">
        <v>17</v>
      </c>
      <c r="Q20" t="s">
        <v>44</v>
      </c>
      <c r="R20" t="s">
        <v>33</v>
      </c>
      <c r="S20" t="s">
        <v>37</v>
      </c>
      <c r="T20">
        <v>3.1468889999999998</v>
      </c>
    </row>
    <row r="21" spans="1:20" x14ac:dyDescent="0.25">
      <c r="A21">
        <v>548</v>
      </c>
      <c r="B21" t="s">
        <v>44</v>
      </c>
      <c r="C21" t="s">
        <v>33</v>
      </c>
      <c r="D21" t="s">
        <v>39</v>
      </c>
      <c r="E21">
        <v>11.132913</v>
      </c>
      <c r="F21">
        <v>9.5206529999999994</v>
      </c>
      <c r="J21">
        <v>18</v>
      </c>
      <c r="K21" t="s">
        <v>44</v>
      </c>
      <c r="L21" t="s">
        <v>33</v>
      </c>
      <c r="M21" t="s">
        <v>38</v>
      </c>
      <c r="N21">
        <v>6.3015169999999996</v>
      </c>
      <c r="P21">
        <v>18</v>
      </c>
      <c r="Q21" t="s">
        <v>44</v>
      </c>
      <c r="R21" t="s">
        <v>33</v>
      </c>
      <c r="S21" t="s">
        <v>38</v>
      </c>
      <c r="T21">
        <v>3.2110289999999999</v>
      </c>
    </row>
    <row r="22" spans="1:20" x14ac:dyDescent="0.25">
      <c r="A22">
        <v>561</v>
      </c>
      <c r="B22" t="s">
        <v>44</v>
      </c>
      <c r="C22" t="s">
        <v>40</v>
      </c>
      <c r="D22" t="s">
        <v>34</v>
      </c>
      <c r="E22">
        <v>11.04608</v>
      </c>
      <c r="F22">
        <v>9.8293160000000004</v>
      </c>
      <c r="J22">
        <v>19</v>
      </c>
      <c r="K22" t="s">
        <v>44</v>
      </c>
      <c r="L22" t="s">
        <v>33</v>
      </c>
      <c r="M22" t="s">
        <v>39</v>
      </c>
      <c r="N22">
        <v>6.898752</v>
      </c>
      <c r="P22">
        <v>19</v>
      </c>
      <c r="Q22" t="s">
        <v>44</v>
      </c>
      <c r="R22" t="s">
        <v>33</v>
      </c>
      <c r="S22" t="s">
        <v>39</v>
      </c>
      <c r="T22">
        <v>3.5255000000000001</v>
      </c>
    </row>
    <row r="23" spans="1:20" x14ac:dyDescent="0.25">
      <c r="A23">
        <v>562</v>
      </c>
      <c r="B23" t="s">
        <v>44</v>
      </c>
      <c r="C23" t="s">
        <v>40</v>
      </c>
      <c r="D23" t="s">
        <v>37</v>
      </c>
      <c r="E23">
        <v>11.047166000000001</v>
      </c>
      <c r="F23">
        <v>9.8293160000000004</v>
      </c>
      <c r="J23">
        <v>20</v>
      </c>
      <c r="K23" t="s">
        <v>44</v>
      </c>
      <c r="L23" t="s">
        <v>40</v>
      </c>
      <c r="M23" t="s">
        <v>34</v>
      </c>
      <c r="N23">
        <v>7.3225720000000001</v>
      </c>
      <c r="P23">
        <v>20</v>
      </c>
      <c r="Q23" t="s">
        <v>44</v>
      </c>
      <c r="R23" t="s">
        <v>40</v>
      </c>
      <c r="S23" t="s">
        <v>34</v>
      </c>
      <c r="T23">
        <v>3.3469850000000001</v>
      </c>
    </row>
    <row r="24" spans="1:20" x14ac:dyDescent="0.25">
      <c r="A24">
        <v>563</v>
      </c>
      <c r="B24" t="s">
        <v>44</v>
      </c>
      <c r="C24" t="s">
        <v>40</v>
      </c>
      <c r="D24" t="s">
        <v>38</v>
      </c>
      <c r="E24">
        <v>11.052873</v>
      </c>
      <c r="F24">
        <v>9.8293160000000004</v>
      </c>
      <c r="J24">
        <v>21</v>
      </c>
      <c r="K24" t="s">
        <v>44</v>
      </c>
      <c r="L24" t="s">
        <v>40</v>
      </c>
      <c r="M24" t="s">
        <v>37</v>
      </c>
      <c r="N24">
        <v>7.7138470000000003</v>
      </c>
      <c r="P24">
        <v>21</v>
      </c>
      <c r="Q24" t="s">
        <v>44</v>
      </c>
      <c r="R24" t="s">
        <v>40</v>
      </c>
      <c r="S24" t="s">
        <v>37</v>
      </c>
      <c r="T24">
        <v>3.0652469999999998</v>
      </c>
    </row>
    <row r="25" spans="1:20" x14ac:dyDescent="0.25">
      <c r="A25">
        <v>564</v>
      </c>
      <c r="B25" t="s">
        <v>44</v>
      </c>
      <c r="C25" t="s">
        <v>40</v>
      </c>
      <c r="D25" t="s">
        <v>39</v>
      </c>
      <c r="E25">
        <v>11.209542000000001</v>
      </c>
      <c r="F25">
        <v>9.8293160000000004</v>
      </c>
      <c r="J25">
        <v>22</v>
      </c>
      <c r="K25" t="s">
        <v>44</v>
      </c>
      <c r="L25" t="s">
        <v>40</v>
      </c>
      <c r="M25" t="s">
        <v>38</v>
      </c>
      <c r="N25">
        <v>7.5333889999999997</v>
      </c>
      <c r="P25">
        <v>22</v>
      </c>
      <c r="Q25" t="s">
        <v>44</v>
      </c>
      <c r="R25" t="s">
        <v>40</v>
      </c>
      <c r="S25" t="s">
        <v>38</v>
      </c>
      <c r="T25">
        <v>3.0850390000000001</v>
      </c>
    </row>
    <row r="26" spans="1:20" x14ac:dyDescent="0.25">
      <c r="A26">
        <v>577</v>
      </c>
      <c r="B26" t="s">
        <v>45</v>
      </c>
      <c r="C26" t="s">
        <v>33</v>
      </c>
      <c r="D26" t="s">
        <v>34</v>
      </c>
      <c r="E26">
        <v>9.584301</v>
      </c>
      <c r="F26">
        <v>9.1254899999999992</v>
      </c>
      <c r="J26">
        <v>23</v>
      </c>
      <c r="K26" t="s">
        <v>44</v>
      </c>
      <c r="L26" t="s">
        <v>40</v>
      </c>
      <c r="M26" t="s">
        <v>39</v>
      </c>
      <c r="N26">
        <v>7.8034150000000002</v>
      </c>
      <c r="P26">
        <v>23</v>
      </c>
      <c r="Q26" t="s">
        <v>44</v>
      </c>
      <c r="R26" t="s">
        <v>40</v>
      </c>
      <c r="S26" t="s">
        <v>39</v>
      </c>
      <c r="T26">
        <v>3.1780020000000002</v>
      </c>
    </row>
    <row r="27" spans="1:20" x14ac:dyDescent="0.25">
      <c r="A27">
        <v>578</v>
      </c>
      <c r="B27" t="s">
        <v>45</v>
      </c>
      <c r="C27" t="s">
        <v>33</v>
      </c>
      <c r="D27" t="s">
        <v>37</v>
      </c>
      <c r="E27">
        <v>9.0162069999999996</v>
      </c>
      <c r="F27">
        <v>9.1254899999999992</v>
      </c>
      <c r="J27">
        <v>24</v>
      </c>
      <c r="K27" t="s">
        <v>45</v>
      </c>
      <c r="L27" t="s">
        <v>33</v>
      </c>
      <c r="M27" t="s">
        <v>34</v>
      </c>
      <c r="N27">
        <v>6.1153700000000004</v>
      </c>
      <c r="P27">
        <v>24</v>
      </c>
      <c r="Q27" t="s">
        <v>45</v>
      </c>
      <c r="R27" t="s">
        <v>33</v>
      </c>
      <c r="S27" t="s">
        <v>34</v>
      </c>
      <c r="T27">
        <v>2.9394070000000001</v>
      </c>
    </row>
    <row r="28" spans="1:20" x14ac:dyDescent="0.25">
      <c r="A28">
        <v>579</v>
      </c>
      <c r="B28" t="s">
        <v>45</v>
      </c>
      <c r="C28" t="s">
        <v>33</v>
      </c>
      <c r="D28" t="s">
        <v>38</v>
      </c>
      <c r="E28">
        <v>9.5586479999999998</v>
      </c>
      <c r="F28">
        <v>9.1254899999999992</v>
      </c>
      <c r="J28">
        <v>25</v>
      </c>
      <c r="K28" t="s">
        <v>45</v>
      </c>
      <c r="L28" t="s">
        <v>33</v>
      </c>
      <c r="M28" t="s">
        <v>37</v>
      </c>
      <c r="N28">
        <v>5.5948729999999998</v>
      </c>
      <c r="P28">
        <v>25</v>
      </c>
      <c r="Q28" t="s">
        <v>45</v>
      </c>
      <c r="R28" t="s">
        <v>33</v>
      </c>
      <c r="S28" t="s">
        <v>37</v>
      </c>
      <c r="T28">
        <v>2.7081900000000001</v>
      </c>
    </row>
    <row r="29" spans="1:20" x14ac:dyDescent="0.25">
      <c r="A29">
        <v>580</v>
      </c>
      <c r="B29" t="s">
        <v>45</v>
      </c>
      <c r="C29" t="s">
        <v>33</v>
      </c>
      <c r="D29" t="s">
        <v>39</v>
      </c>
      <c r="E29">
        <v>9.7812999999999999</v>
      </c>
      <c r="F29">
        <v>9.1254899999999992</v>
      </c>
      <c r="J29">
        <v>26</v>
      </c>
      <c r="K29" t="s">
        <v>45</v>
      </c>
      <c r="L29" t="s">
        <v>33</v>
      </c>
      <c r="M29" t="s">
        <v>38</v>
      </c>
      <c r="N29">
        <v>6.2622799999999996</v>
      </c>
      <c r="P29">
        <v>26</v>
      </c>
      <c r="Q29" t="s">
        <v>45</v>
      </c>
      <c r="R29" t="s">
        <v>33</v>
      </c>
      <c r="S29" t="s">
        <v>38</v>
      </c>
      <c r="T29">
        <v>2.745412</v>
      </c>
    </row>
    <row r="30" spans="1:20" x14ac:dyDescent="0.25">
      <c r="A30">
        <v>593</v>
      </c>
      <c r="B30" t="s">
        <v>45</v>
      </c>
      <c r="C30" t="s">
        <v>40</v>
      </c>
      <c r="D30" t="s">
        <v>34</v>
      </c>
      <c r="E30">
        <v>13.220052000000001</v>
      </c>
      <c r="F30">
        <v>9.0093949999999996</v>
      </c>
      <c r="J30">
        <v>27</v>
      </c>
      <c r="K30" t="s">
        <v>45</v>
      </c>
      <c r="L30" t="s">
        <v>33</v>
      </c>
      <c r="M30" t="s">
        <v>39</v>
      </c>
      <c r="N30">
        <v>6.3861290000000004</v>
      </c>
      <c r="P30">
        <v>27</v>
      </c>
      <c r="Q30" t="s">
        <v>45</v>
      </c>
      <c r="R30" t="s">
        <v>33</v>
      </c>
      <c r="S30" t="s">
        <v>39</v>
      </c>
      <c r="T30">
        <v>2.8493110000000001</v>
      </c>
    </row>
    <row r="31" spans="1:20" x14ac:dyDescent="0.25">
      <c r="A31">
        <v>594</v>
      </c>
      <c r="B31" t="s">
        <v>45</v>
      </c>
      <c r="C31" t="s">
        <v>40</v>
      </c>
      <c r="D31" t="s">
        <v>37</v>
      </c>
      <c r="E31">
        <v>9.8514009999999992</v>
      </c>
      <c r="F31">
        <v>9.0093949999999996</v>
      </c>
      <c r="J31">
        <v>28</v>
      </c>
      <c r="K31" t="s">
        <v>45</v>
      </c>
      <c r="L31" t="s">
        <v>40</v>
      </c>
      <c r="M31" t="s">
        <v>34</v>
      </c>
      <c r="N31">
        <v>8.0594289999999997</v>
      </c>
      <c r="P31">
        <v>28</v>
      </c>
      <c r="Q31" t="s">
        <v>45</v>
      </c>
      <c r="R31" t="s">
        <v>40</v>
      </c>
      <c r="S31" t="s">
        <v>34</v>
      </c>
      <c r="T31">
        <v>4.6571119999999997</v>
      </c>
    </row>
    <row r="32" spans="1:20" x14ac:dyDescent="0.25">
      <c r="A32">
        <v>595</v>
      </c>
      <c r="B32" t="s">
        <v>45</v>
      </c>
      <c r="C32" t="s">
        <v>40</v>
      </c>
      <c r="D32" t="s">
        <v>38</v>
      </c>
      <c r="E32">
        <v>10.149334</v>
      </c>
      <c r="F32">
        <v>9.0093949999999996</v>
      </c>
      <c r="J32">
        <v>29</v>
      </c>
      <c r="K32" t="s">
        <v>45</v>
      </c>
      <c r="L32" t="s">
        <v>40</v>
      </c>
      <c r="M32" t="s">
        <v>37</v>
      </c>
      <c r="N32">
        <v>6.5402509999999996</v>
      </c>
      <c r="P32">
        <v>29</v>
      </c>
      <c r="Q32" t="s">
        <v>45</v>
      </c>
      <c r="R32" t="s">
        <v>40</v>
      </c>
      <c r="S32" t="s">
        <v>37</v>
      </c>
      <c r="T32">
        <v>2.8593359999999999</v>
      </c>
    </row>
    <row r="33" spans="1:20" x14ac:dyDescent="0.25">
      <c r="A33">
        <v>596</v>
      </c>
      <c r="B33" t="s">
        <v>45</v>
      </c>
      <c r="C33" t="s">
        <v>40</v>
      </c>
      <c r="D33" t="s">
        <v>39</v>
      </c>
      <c r="E33">
        <v>10.328068</v>
      </c>
      <c r="F33">
        <v>9.0093949999999996</v>
      </c>
      <c r="J33">
        <v>30</v>
      </c>
      <c r="K33" t="s">
        <v>45</v>
      </c>
      <c r="L33" t="s">
        <v>40</v>
      </c>
      <c r="M33" t="s">
        <v>38</v>
      </c>
      <c r="N33">
        <v>6.828112</v>
      </c>
      <c r="P33">
        <v>30</v>
      </c>
      <c r="Q33" t="s">
        <v>45</v>
      </c>
      <c r="R33" t="s">
        <v>40</v>
      </c>
      <c r="S33" t="s">
        <v>38</v>
      </c>
      <c r="T33">
        <v>2.6554950000000002</v>
      </c>
    </row>
    <row r="34" spans="1:20" x14ac:dyDescent="0.25">
      <c r="J34">
        <v>31</v>
      </c>
      <c r="K34" t="s">
        <v>45</v>
      </c>
      <c r="L34" t="s">
        <v>40</v>
      </c>
      <c r="M34" t="s">
        <v>39</v>
      </c>
      <c r="N34">
        <v>6.919009</v>
      </c>
      <c r="P34">
        <v>31</v>
      </c>
      <c r="Q34" t="s">
        <v>45</v>
      </c>
      <c r="R34" t="s">
        <v>40</v>
      </c>
      <c r="S34" t="s">
        <v>39</v>
      </c>
      <c r="T34">
        <v>2.8705859999999999</v>
      </c>
    </row>
    <row r="41" spans="1:20" x14ac:dyDescent="0.25">
      <c r="B41" t="s">
        <v>14</v>
      </c>
      <c r="C41" t="s">
        <v>15</v>
      </c>
      <c r="D41" t="s">
        <v>16</v>
      </c>
      <c r="E41" t="s">
        <v>17</v>
      </c>
      <c r="F41" t="s">
        <v>19</v>
      </c>
      <c r="K41" t="s">
        <v>50</v>
      </c>
    </row>
    <row r="42" spans="1:20" x14ac:dyDescent="0.25">
      <c r="A42">
        <v>513</v>
      </c>
      <c r="B42" t="s">
        <v>43</v>
      </c>
      <c r="C42" t="s">
        <v>33</v>
      </c>
      <c r="D42" t="s">
        <v>34</v>
      </c>
      <c r="E42">
        <v>10.006568</v>
      </c>
      <c r="F42">
        <v>8.9729109999999999</v>
      </c>
      <c r="L42" t="s">
        <v>14</v>
      </c>
      <c r="M42" t="s">
        <v>15</v>
      </c>
      <c r="N42" t="s">
        <v>16</v>
      </c>
      <c r="O42" t="s">
        <v>52</v>
      </c>
    </row>
    <row r="43" spans="1:20" x14ac:dyDescent="0.25">
      <c r="A43">
        <v>514</v>
      </c>
      <c r="B43" t="s">
        <v>43</v>
      </c>
      <c r="C43" t="s">
        <v>33</v>
      </c>
      <c r="D43" t="s">
        <v>37</v>
      </c>
      <c r="E43">
        <v>9.5207770000000007</v>
      </c>
      <c r="F43">
        <v>8.9729109999999999</v>
      </c>
      <c r="K43">
        <v>0</v>
      </c>
      <c r="L43" t="s">
        <v>43</v>
      </c>
      <c r="M43" t="s">
        <v>33</v>
      </c>
      <c r="N43" t="s">
        <v>34</v>
      </c>
      <c r="O43">
        <v>2.8224860000000001</v>
      </c>
    </row>
    <row r="44" spans="1:20" x14ac:dyDescent="0.25">
      <c r="A44">
        <v>515</v>
      </c>
      <c r="B44" t="s">
        <v>43</v>
      </c>
      <c r="C44" t="s">
        <v>33</v>
      </c>
      <c r="D44" t="s">
        <v>38</v>
      </c>
      <c r="E44">
        <v>10.042546</v>
      </c>
      <c r="F44">
        <v>8.9729109999999999</v>
      </c>
      <c r="K44">
        <v>1</v>
      </c>
      <c r="L44" t="s">
        <v>43</v>
      </c>
      <c r="M44" t="s">
        <v>33</v>
      </c>
      <c r="N44" t="s">
        <v>37</v>
      </c>
      <c r="O44">
        <v>2.7806150000000001</v>
      </c>
    </row>
    <row r="45" spans="1:20" x14ac:dyDescent="0.25">
      <c r="A45">
        <v>516</v>
      </c>
      <c r="B45" t="s">
        <v>43</v>
      </c>
      <c r="C45" t="s">
        <v>33</v>
      </c>
      <c r="D45" t="s">
        <v>39</v>
      </c>
      <c r="E45">
        <v>9.5741569999999996</v>
      </c>
      <c r="F45">
        <v>8.9729109999999999</v>
      </c>
      <c r="K45">
        <v>2</v>
      </c>
      <c r="L45" t="s">
        <v>43</v>
      </c>
      <c r="M45" t="s">
        <v>33</v>
      </c>
      <c r="N45" t="s">
        <v>38</v>
      </c>
      <c r="O45">
        <v>2.5526460000000002</v>
      </c>
    </row>
    <row r="46" spans="1:20" x14ac:dyDescent="0.25">
      <c r="A46">
        <v>529</v>
      </c>
      <c r="B46" t="s">
        <v>43</v>
      </c>
      <c r="C46" t="s">
        <v>40</v>
      </c>
      <c r="D46" t="s">
        <v>34</v>
      </c>
      <c r="E46">
        <v>10.400014000000001</v>
      </c>
      <c r="F46">
        <v>9.3905689999999993</v>
      </c>
      <c r="K46">
        <v>3</v>
      </c>
      <c r="L46" t="s">
        <v>43</v>
      </c>
      <c r="M46" t="s">
        <v>33</v>
      </c>
      <c r="N46" t="s">
        <v>39</v>
      </c>
      <c r="O46">
        <v>2.8426930000000001</v>
      </c>
    </row>
    <row r="47" spans="1:20" x14ac:dyDescent="0.25">
      <c r="A47">
        <v>530</v>
      </c>
      <c r="B47" t="s">
        <v>43</v>
      </c>
      <c r="C47" t="s">
        <v>40</v>
      </c>
      <c r="D47" t="s">
        <v>37</v>
      </c>
      <c r="E47">
        <v>11.22617</v>
      </c>
      <c r="F47">
        <v>9.3905689999999993</v>
      </c>
      <c r="K47">
        <v>4</v>
      </c>
      <c r="L47" t="s">
        <v>43</v>
      </c>
      <c r="M47" t="s">
        <v>40</v>
      </c>
      <c r="N47" t="s">
        <v>34</v>
      </c>
      <c r="O47">
        <v>2.670731</v>
      </c>
    </row>
    <row r="48" spans="1:20" x14ac:dyDescent="0.25">
      <c r="A48">
        <v>531</v>
      </c>
      <c r="B48" t="s">
        <v>43</v>
      </c>
      <c r="C48" t="s">
        <v>40</v>
      </c>
      <c r="D48" t="s">
        <v>38</v>
      </c>
      <c r="E48">
        <v>10.226703000000001</v>
      </c>
      <c r="F48">
        <v>9.3905689999999993</v>
      </c>
      <c r="K48">
        <v>5</v>
      </c>
      <c r="L48" t="s">
        <v>43</v>
      </c>
      <c r="M48" t="s">
        <v>40</v>
      </c>
      <c r="N48" t="s">
        <v>37</v>
      </c>
      <c r="O48">
        <v>3.1026220000000002</v>
      </c>
    </row>
    <row r="49" spans="1:15" x14ac:dyDescent="0.25">
      <c r="A49">
        <v>532</v>
      </c>
      <c r="B49" t="s">
        <v>43</v>
      </c>
      <c r="C49" t="s">
        <v>40</v>
      </c>
      <c r="D49" t="s">
        <v>39</v>
      </c>
      <c r="E49">
        <v>10.292716</v>
      </c>
      <c r="F49">
        <v>9.3905689999999993</v>
      </c>
      <c r="K49">
        <v>6</v>
      </c>
      <c r="L49" t="s">
        <v>43</v>
      </c>
      <c r="M49" t="s">
        <v>40</v>
      </c>
      <c r="N49" t="s">
        <v>38</v>
      </c>
      <c r="O49">
        <v>2.6562060000000001</v>
      </c>
    </row>
    <row r="50" spans="1:15" x14ac:dyDescent="0.25">
      <c r="A50">
        <v>545</v>
      </c>
      <c r="B50" t="s">
        <v>44</v>
      </c>
      <c r="C50" t="s">
        <v>33</v>
      </c>
      <c r="D50" t="s">
        <v>34</v>
      </c>
      <c r="E50">
        <v>10.827400000000001</v>
      </c>
      <c r="F50">
        <v>9.5206529999999994</v>
      </c>
      <c r="K50">
        <v>7</v>
      </c>
      <c r="L50" t="s">
        <v>43</v>
      </c>
      <c r="M50" t="s">
        <v>40</v>
      </c>
      <c r="N50" t="s">
        <v>39</v>
      </c>
      <c r="O50">
        <v>2.774289</v>
      </c>
    </row>
    <row r="51" spans="1:15" x14ac:dyDescent="0.25">
      <c r="A51">
        <v>546</v>
      </c>
      <c r="B51" t="s">
        <v>44</v>
      </c>
      <c r="C51" t="s">
        <v>33</v>
      </c>
      <c r="D51" t="s">
        <v>37</v>
      </c>
      <c r="E51">
        <v>10.524960999999999</v>
      </c>
      <c r="F51">
        <v>9.5206529999999994</v>
      </c>
      <c r="K51">
        <v>8</v>
      </c>
      <c r="L51" t="s">
        <v>44</v>
      </c>
      <c r="M51" t="s">
        <v>33</v>
      </c>
      <c r="N51" t="s">
        <v>34</v>
      </c>
      <c r="O51">
        <v>3.190118</v>
      </c>
    </row>
    <row r="52" spans="1:15" x14ac:dyDescent="0.25">
      <c r="A52">
        <v>547</v>
      </c>
      <c r="B52" t="s">
        <v>44</v>
      </c>
      <c r="C52" t="s">
        <v>33</v>
      </c>
      <c r="D52" t="s">
        <v>38</v>
      </c>
      <c r="E52">
        <v>10.395058000000001</v>
      </c>
      <c r="F52">
        <v>9.5206529999999994</v>
      </c>
      <c r="K52">
        <v>9</v>
      </c>
      <c r="L52" t="s">
        <v>44</v>
      </c>
      <c r="M52" t="s">
        <v>33</v>
      </c>
      <c r="N52" t="s">
        <v>37</v>
      </c>
      <c r="O52">
        <v>3.1468889999999998</v>
      </c>
    </row>
    <row r="53" spans="1:15" x14ac:dyDescent="0.25">
      <c r="A53">
        <v>548</v>
      </c>
      <c r="B53" t="s">
        <v>44</v>
      </c>
      <c r="C53" t="s">
        <v>33</v>
      </c>
      <c r="D53" t="s">
        <v>39</v>
      </c>
      <c r="E53">
        <v>11.132913</v>
      </c>
      <c r="F53">
        <v>9.5206529999999994</v>
      </c>
      <c r="K53">
        <v>10</v>
      </c>
      <c r="L53" t="s">
        <v>44</v>
      </c>
      <c r="M53" t="s">
        <v>33</v>
      </c>
      <c r="N53" t="s">
        <v>38</v>
      </c>
      <c r="O53">
        <v>3.2110289999999999</v>
      </c>
    </row>
    <row r="54" spans="1:15" x14ac:dyDescent="0.25">
      <c r="A54">
        <v>561</v>
      </c>
      <c r="B54" t="s">
        <v>44</v>
      </c>
      <c r="C54" t="s">
        <v>40</v>
      </c>
      <c r="D54" t="s">
        <v>34</v>
      </c>
      <c r="E54">
        <v>11.04608</v>
      </c>
      <c r="F54">
        <v>9.8293160000000004</v>
      </c>
      <c r="K54">
        <v>11</v>
      </c>
      <c r="L54" t="s">
        <v>44</v>
      </c>
      <c r="M54" t="s">
        <v>33</v>
      </c>
      <c r="N54" t="s">
        <v>39</v>
      </c>
      <c r="O54">
        <v>3.5255000000000001</v>
      </c>
    </row>
    <row r="55" spans="1:15" x14ac:dyDescent="0.25">
      <c r="A55">
        <v>562</v>
      </c>
      <c r="B55" t="s">
        <v>44</v>
      </c>
      <c r="C55" t="s">
        <v>40</v>
      </c>
      <c r="D55" t="s">
        <v>37</v>
      </c>
      <c r="E55">
        <v>11.047166000000001</v>
      </c>
      <c r="F55">
        <v>9.8293160000000004</v>
      </c>
      <c r="K55">
        <v>12</v>
      </c>
      <c r="L55" t="s">
        <v>44</v>
      </c>
      <c r="M55" t="s">
        <v>40</v>
      </c>
      <c r="N55" t="s">
        <v>34</v>
      </c>
      <c r="O55">
        <v>3.3469850000000001</v>
      </c>
    </row>
    <row r="56" spans="1:15" x14ac:dyDescent="0.25">
      <c r="A56">
        <v>563</v>
      </c>
      <c r="B56" t="s">
        <v>44</v>
      </c>
      <c r="C56" t="s">
        <v>40</v>
      </c>
      <c r="D56" t="s">
        <v>38</v>
      </c>
      <c r="E56">
        <v>11.052873</v>
      </c>
      <c r="F56">
        <v>9.8293160000000004</v>
      </c>
      <c r="K56">
        <v>13</v>
      </c>
      <c r="L56" t="s">
        <v>44</v>
      </c>
      <c r="M56" t="s">
        <v>40</v>
      </c>
      <c r="N56" t="s">
        <v>37</v>
      </c>
      <c r="O56">
        <v>3.0652469999999998</v>
      </c>
    </row>
    <row r="57" spans="1:15" x14ac:dyDescent="0.25">
      <c r="A57">
        <v>564</v>
      </c>
      <c r="B57" t="s">
        <v>44</v>
      </c>
      <c r="C57" t="s">
        <v>40</v>
      </c>
      <c r="D57" t="s">
        <v>39</v>
      </c>
      <c r="E57">
        <v>11.209542000000001</v>
      </c>
      <c r="F57">
        <v>9.8293160000000004</v>
      </c>
      <c r="K57">
        <v>14</v>
      </c>
      <c r="L57" t="s">
        <v>44</v>
      </c>
      <c r="M57" t="s">
        <v>40</v>
      </c>
      <c r="N57" t="s">
        <v>38</v>
      </c>
      <c r="O57">
        <v>3.0850390000000001</v>
      </c>
    </row>
    <row r="58" spans="1:15" x14ac:dyDescent="0.25">
      <c r="K58">
        <v>15</v>
      </c>
      <c r="L58" t="s">
        <v>44</v>
      </c>
      <c r="M58" t="s">
        <v>40</v>
      </c>
      <c r="N58" t="s">
        <v>39</v>
      </c>
      <c r="O58">
        <v>3.1780020000000002</v>
      </c>
    </row>
    <row r="59" spans="1:15" x14ac:dyDescent="0.25">
      <c r="K59" t="s">
        <v>49</v>
      </c>
    </row>
    <row r="60" spans="1:15" x14ac:dyDescent="0.25">
      <c r="L60" t="s">
        <v>14</v>
      </c>
      <c r="M60" t="s">
        <v>15</v>
      </c>
      <c r="N60" t="s">
        <v>16</v>
      </c>
      <c r="O60" t="s">
        <v>51</v>
      </c>
    </row>
    <row r="61" spans="1:15" x14ac:dyDescent="0.25">
      <c r="K61">
        <v>0</v>
      </c>
      <c r="L61" t="s">
        <v>43</v>
      </c>
      <c r="M61" t="s">
        <v>33</v>
      </c>
      <c r="N61" t="s">
        <v>34</v>
      </c>
      <c r="O61">
        <v>6.6376109999999997</v>
      </c>
    </row>
    <row r="62" spans="1:15" x14ac:dyDescent="0.25">
      <c r="K62">
        <v>1</v>
      </c>
      <c r="L62" t="s">
        <v>43</v>
      </c>
      <c r="M62" t="s">
        <v>33</v>
      </c>
      <c r="N62" t="s">
        <v>37</v>
      </c>
      <c r="O62">
        <v>5.9639850000000001</v>
      </c>
    </row>
    <row r="63" spans="1:15" x14ac:dyDescent="0.25">
      <c r="K63">
        <v>2</v>
      </c>
      <c r="L63" t="s">
        <v>43</v>
      </c>
      <c r="M63" t="s">
        <v>33</v>
      </c>
      <c r="N63" t="s">
        <v>38</v>
      </c>
      <c r="O63">
        <v>6.6552610000000003</v>
      </c>
    </row>
    <row r="64" spans="1:15" x14ac:dyDescent="0.25">
      <c r="K64">
        <v>3</v>
      </c>
      <c r="L64" t="s">
        <v>43</v>
      </c>
      <c r="M64" t="s">
        <v>33</v>
      </c>
      <c r="N64" t="s">
        <v>39</v>
      </c>
      <c r="O64">
        <v>5.8253329999999997</v>
      </c>
    </row>
    <row r="65" spans="11:15" x14ac:dyDescent="0.25">
      <c r="K65">
        <v>4</v>
      </c>
      <c r="L65" t="s">
        <v>43</v>
      </c>
      <c r="M65" t="s">
        <v>40</v>
      </c>
      <c r="N65" t="s">
        <v>34</v>
      </c>
      <c r="O65">
        <v>7.4643920000000001</v>
      </c>
    </row>
    <row r="66" spans="11:15" x14ac:dyDescent="0.25">
      <c r="K66">
        <v>5</v>
      </c>
      <c r="L66" t="s">
        <v>43</v>
      </c>
      <c r="M66" t="s">
        <v>40</v>
      </c>
      <c r="N66" t="s">
        <v>37</v>
      </c>
      <c r="O66">
        <v>7.6236660000000001</v>
      </c>
    </row>
    <row r="67" spans="11:15" x14ac:dyDescent="0.25">
      <c r="K67">
        <v>6</v>
      </c>
      <c r="L67" t="s">
        <v>43</v>
      </c>
      <c r="M67" t="s">
        <v>40</v>
      </c>
      <c r="N67" t="s">
        <v>38</v>
      </c>
      <c r="O67">
        <v>6.9179539999999999</v>
      </c>
    </row>
    <row r="68" spans="11:15" x14ac:dyDescent="0.25">
      <c r="K68">
        <v>7</v>
      </c>
      <c r="L68" t="s">
        <v>43</v>
      </c>
      <c r="M68" t="s">
        <v>40</v>
      </c>
      <c r="N68" t="s">
        <v>39</v>
      </c>
      <c r="O68">
        <v>6.8632220000000004</v>
      </c>
    </row>
    <row r="69" spans="11:15" x14ac:dyDescent="0.25">
      <c r="K69">
        <v>8</v>
      </c>
      <c r="L69" t="s">
        <v>44</v>
      </c>
      <c r="M69" t="s">
        <v>33</v>
      </c>
      <c r="N69" t="s">
        <v>34</v>
      </c>
      <c r="O69">
        <v>6.9033720000000001</v>
      </c>
    </row>
    <row r="70" spans="11:15" x14ac:dyDescent="0.25">
      <c r="K70">
        <v>9</v>
      </c>
      <c r="L70" t="s">
        <v>44</v>
      </c>
      <c r="M70" t="s">
        <v>33</v>
      </c>
      <c r="N70" t="s">
        <v>37</v>
      </c>
      <c r="O70">
        <v>6.647322</v>
      </c>
    </row>
    <row r="71" spans="11:15" x14ac:dyDescent="0.25">
      <c r="K71">
        <v>10</v>
      </c>
      <c r="L71" t="s">
        <v>44</v>
      </c>
      <c r="M71" t="s">
        <v>33</v>
      </c>
      <c r="N71" t="s">
        <v>38</v>
      </c>
      <c r="O71">
        <v>6.3015169999999996</v>
      </c>
    </row>
    <row r="72" spans="11:15" x14ac:dyDescent="0.25">
      <c r="K72">
        <v>11</v>
      </c>
      <c r="L72" t="s">
        <v>44</v>
      </c>
      <c r="M72" t="s">
        <v>33</v>
      </c>
      <c r="N72" t="s">
        <v>39</v>
      </c>
      <c r="O72">
        <v>6.898752</v>
      </c>
    </row>
    <row r="73" spans="11:15" x14ac:dyDescent="0.25">
      <c r="K73">
        <v>12</v>
      </c>
      <c r="L73" t="s">
        <v>44</v>
      </c>
      <c r="M73" t="s">
        <v>40</v>
      </c>
      <c r="N73" t="s">
        <v>34</v>
      </c>
      <c r="O73">
        <v>7.3225720000000001</v>
      </c>
    </row>
    <row r="74" spans="11:15" x14ac:dyDescent="0.25">
      <c r="K74">
        <v>13</v>
      </c>
      <c r="L74" t="s">
        <v>44</v>
      </c>
      <c r="M74" t="s">
        <v>40</v>
      </c>
      <c r="N74" t="s">
        <v>37</v>
      </c>
      <c r="O74">
        <v>7.7138470000000003</v>
      </c>
    </row>
    <row r="75" spans="11:15" x14ac:dyDescent="0.25">
      <c r="K75">
        <v>14</v>
      </c>
      <c r="L75" t="s">
        <v>44</v>
      </c>
      <c r="M75" t="s">
        <v>40</v>
      </c>
      <c r="N75" t="s">
        <v>38</v>
      </c>
      <c r="O75">
        <v>7.5333889999999997</v>
      </c>
    </row>
    <row r="76" spans="11:15" x14ac:dyDescent="0.25">
      <c r="K76">
        <v>15</v>
      </c>
      <c r="L76" t="s">
        <v>44</v>
      </c>
      <c r="M76" t="s">
        <v>40</v>
      </c>
      <c r="N76" t="s">
        <v>39</v>
      </c>
      <c r="O76">
        <v>7.8034150000000002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149"/>
  <sheetViews>
    <sheetView tabSelected="1" topLeftCell="F13" zoomScale="85" zoomScaleNormal="85" workbookViewId="0">
      <selection activeCell="J50" sqref="J50"/>
    </sheetView>
  </sheetViews>
  <sheetFormatPr defaultColWidth="8.7109375" defaultRowHeight="15" x14ac:dyDescent="0.25"/>
  <cols>
    <col min="1" max="1" width="3" customWidth="1"/>
    <col min="2" max="2" width="12.42578125" customWidth="1"/>
    <col min="3" max="3" width="18.140625" customWidth="1"/>
    <col min="4" max="4" width="9.5703125" customWidth="1"/>
    <col min="5" max="5" width="14" bestFit="1" customWidth="1"/>
    <col min="6" max="6" width="16.28515625" customWidth="1"/>
    <col min="7" max="7" width="31.42578125" customWidth="1"/>
    <col min="8" max="8" width="37.140625" bestFit="1" customWidth="1"/>
    <col min="9" max="9" width="38.28515625" bestFit="1" customWidth="1"/>
    <col min="10" max="10" width="21.140625" customWidth="1"/>
    <col min="11" max="11" width="34" bestFit="1" customWidth="1"/>
    <col min="12" max="12" width="27.5703125" bestFit="1" customWidth="1"/>
    <col min="13" max="13" width="30" bestFit="1" customWidth="1"/>
    <col min="14" max="14" width="38.140625" bestFit="1" customWidth="1"/>
    <col min="15" max="15" width="38.7109375" bestFit="1" customWidth="1"/>
    <col min="16" max="16" width="29.140625" customWidth="1"/>
    <col min="17" max="17" width="42.28515625" bestFit="1" customWidth="1"/>
    <col min="32" max="32" width="9.85546875" bestFit="1" customWidth="1"/>
    <col min="37" max="37" width="28.7109375" bestFit="1" customWidth="1"/>
    <col min="38" max="38" width="13.140625" customWidth="1"/>
    <col min="39" max="39" width="13.28515625" customWidth="1"/>
    <col min="40" max="40" width="21" bestFit="1" customWidth="1"/>
    <col min="41" max="42" width="21" customWidth="1"/>
    <col min="43" max="43" width="12.85546875" bestFit="1" customWidth="1"/>
    <col min="52" max="52" width="11.42578125" bestFit="1" customWidth="1"/>
    <col min="57" max="57" width="30.85546875" bestFit="1" customWidth="1"/>
    <col min="58" max="58" width="12.85546875" bestFit="1" customWidth="1"/>
    <col min="59" max="59" width="7" bestFit="1" customWidth="1"/>
    <col min="60" max="60" width="19.85546875" customWidth="1"/>
    <col min="61" max="61" width="24.140625" customWidth="1"/>
    <col min="62" max="62" width="13.5703125" customWidth="1"/>
    <col min="63" max="63" width="13.5703125" bestFit="1" customWidth="1"/>
    <col min="69" max="69" width="12.85546875" bestFit="1" customWidth="1"/>
    <col min="70" max="70" width="7" bestFit="1" customWidth="1"/>
  </cols>
  <sheetData>
    <row r="1" spans="2:70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23</v>
      </c>
      <c r="I1" t="s">
        <v>46</v>
      </c>
      <c r="J1" t="s">
        <v>47</v>
      </c>
      <c r="K1" t="s">
        <v>48</v>
      </c>
      <c r="L1" t="s">
        <v>23</v>
      </c>
      <c r="M1" t="s">
        <v>111</v>
      </c>
      <c r="N1" t="s">
        <v>112</v>
      </c>
      <c r="O1" s="13" t="s">
        <v>26</v>
      </c>
      <c r="P1" s="13" t="s">
        <v>27</v>
      </c>
      <c r="Q1" t="s">
        <v>113</v>
      </c>
      <c r="R1" t="s">
        <v>116</v>
      </c>
      <c r="AF1" t="s">
        <v>85</v>
      </c>
      <c r="AG1" t="s">
        <v>50</v>
      </c>
      <c r="AM1" t="s">
        <v>93</v>
      </c>
      <c r="AN1" t="s">
        <v>94</v>
      </c>
      <c r="AO1" t="s">
        <v>97</v>
      </c>
      <c r="AP1" t="s">
        <v>98</v>
      </c>
      <c r="AQ1" t="s">
        <v>86</v>
      </c>
      <c r="AZ1" t="s">
        <v>87</v>
      </c>
      <c r="BA1" t="s">
        <v>49</v>
      </c>
      <c r="BG1" t="s">
        <v>93</v>
      </c>
      <c r="BH1" t="s">
        <v>100</v>
      </c>
      <c r="BI1" t="s">
        <v>99</v>
      </c>
      <c r="BJ1" t="s">
        <v>98</v>
      </c>
      <c r="BK1" t="s">
        <v>88</v>
      </c>
    </row>
    <row r="2" spans="2:70" x14ac:dyDescent="0.25">
      <c r="B2" t="s">
        <v>32</v>
      </c>
      <c r="C2" t="s">
        <v>33</v>
      </c>
      <c r="D2" t="s">
        <v>34</v>
      </c>
      <c r="F2">
        <v>10.656892499999998</v>
      </c>
      <c r="G2">
        <v>11.061007999999999</v>
      </c>
      <c r="H2">
        <v>1</v>
      </c>
      <c r="I2">
        <f>AVERAGE(G2:G5)</f>
        <v>11.061007999999999</v>
      </c>
      <c r="J2">
        <f>F2</f>
        <v>10.656892499999998</v>
      </c>
      <c r="K2">
        <f t="shared" ref="K2:K21" si="0">J2-1.2</f>
        <v>9.4568924999999986</v>
      </c>
      <c r="L2">
        <v>1</v>
      </c>
      <c r="M2">
        <f>(I2-I3)/(I3)*100</f>
        <v>-1.9071120174564617</v>
      </c>
      <c r="N2">
        <f>(J2-J3)/J2*100</f>
        <v>-10.692176448247006</v>
      </c>
      <c r="O2" s="13" t="e">
        <f>(I2-#REF!)/#REF!*100</f>
        <v>#REF!</v>
      </c>
      <c r="P2" s="13" t="e">
        <f>(J2-#REF!)/#REF!*100</f>
        <v>#REF!</v>
      </c>
      <c r="Q2">
        <f>(K2-K3)/K3*100</f>
        <v>-10.753270260491925</v>
      </c>
      <c r="R2">
        <v>1</v>
      </c>
      <c r="AH2" t="s">
        <v>14</v>
      </c>
      <c r="AI2" t="s">
        <v>15</v>
      </c>
      <c r="AJ2" t="s">
        <v>16</v>
      </c>
      <c r="AK2" t="s">
        <v>52</v>
      </c>
      <c r="AL2" t="s">
        <v>89</v>
      </c>
      <c r="AS2" t="s">
        <v>14</v>
      </c>
      <c r="AT2" t="s">
        <v>15</v>
      </c>
      <c r="AU2" t="s">
        <v>16</v>
      </c>
      <c r="AV2" t="s">
        <v>52</v>
      </c>
      <c r="BB2" t="s">
        <v>14</v>
      </c>
      <c r="BC2" t="s">
        <v>15</v>
      </c>
      <c r="BD2" t="s">
        <v>16</v>
      </c>
      <c r="BE2" t="s">
        <v>51</v>
      </c>
      <c r="BM2" t="s">
        <v>14</v>
      </c>
      <c r="BN2" t="s">
        <v>15</v>
      </c>
      <c r="BO2" t="s">
        <v>16</v>
      </c>
      <c r="BP2" t="s">
        <v>51</v>
      </c>
    </row>
    <row r="3" spans="2:70" x14ac:dyDescent="0.25">
      <c r="B3" t="s">
        <v>32</v>
      </c>
      <c r="C3" t="s">
        <v>33</v>
      </c>
      <c r="D3" t="s">
        <v>37</v>
      </c>
      <c r="G3">
        <v>11.061007999999999</v>
      </c>
      <c r="H3">
        <v>1</v>
      </c>
      <c r="I3">
        <f>AVERAGE(G6:G9)</f>
        <v>11.276054999999999</v>
      </c>
      <c r="J3">
        <f>F6</f>
        <v>11.796346249999999</v>
      </c>
      <c r="K3">
        <f t="shared" si="0"/>
        <v>10.59634625</v>
      </c>
      <c r="L3">
        <v>1</v>
      </c>
      <c r="M3">
        <f>(I4-I5)/(I5)*100</f>
        <v>-4.4476325130031995</v>
      </c>
      <c r="N3">
        <f>(J4-J5)/J4*100</f>
        <v>-7.6679729188968997</v>
      </c>
      <c r="O3" s="13" t="e">
        <f>(#REF!-#REF!)/(#REF!)*100</f>
        <v>#REF!</v>
      </c>
      <c r="P3" s="13" t="e">
        <f>(#REF!-#REF!)/(#REF!)*100</f>
        <v>#REF!</v>
      </c>
      <c r="Q3">
        <f>(K4-K5)/K5*100</f>
        <v>-8.0372380116609783</v>
      </c>
      <c r="R3">
        <v>2</v>
      </c>
      <c r="AG3">
        <v>0</v>
      </c>
      <c r="AH3" t="s">
        <v>43</v>
      </c>
      <c r="AI3" t="s">
        <v>33</v>
      </c>
      <c r="AJ3" t="s">
        <v>34</v>
      </c>
      <c r="AK3">
        <v>2.8224860000000001</v>
      </c>
      <c r="AL3" s="12">
        <f>AVERAGE(AK3:AK6)</f>
        <v>2.7496100000000006</v>
      </c>
      <c r="AM3" s="12">
        <f>AL3-AW3</f>
        <v>-5.135199999999962E-2</v>
      </c>
      <c r="AN3">
        <f>AM3/K5*100</f>
        <v>-0.55001923519617146</v>
      </c>
      <c r="AO3" s="12">
        <f>AVERAGE(AM3,AM7)</f>
        <v>2.4106875000000194E-2</v>
      </c>
      <c r="AP3">
        <f>_xlfn.STDEV.P(AM3,AM7)</f>
        <v>7.5458874999999814E-2</v>
      </c>
      <c r="AR3">
        <v>4</v>
      </c>
      <c r="AS3" t="s">
        <v>43</v>
      </c>
      <c r="AT3" t="s">
        <v>40</v>
      </c>
      <c r="AU3" t="s">
        <v>34</v>
      </c>
      <c r="AV3">
        <v>2.670731</v>
      </c>
      <c r="AW3" s="12">
        <f>AVERAGE(AV3:AV6)</f>
        <v>2.8009620000000002</v>
      </c>
      <c r="BA3">
        <v>0</v>
      </c>
      <c r="BB3" t="s">
        <v>43</v>
      </c>
      <c r="BC3" t="s">
        <v>33</v>
      </c>
      <c r="BD3" t="s">
        <v>34</v>
      </c>
      <c r="BE3">
        <v>6.6376109999999997</v>
      </c>
      <c r="BF3" s="12">
        <f>AVERAGE(BE3:BE6)</f>
        <v>6.2705475000000002</v>
      </c>
      <c r="BG3" s="12">
        <f>BF3-BQ3</f>
        <v>-0.94676099999999952</v>
      </c>
      <c r="BH3">
        <f>BG3/K5*100</f>
        <v>-10.140535152156996</v>
      </c>
      <c r="BI3" s="12">
        <f>AVERAGE(BG3,BG7)</f>
        <v>-0.92616300000000029</v>
      </c>
      <c r="BJ3">
        <f>_xlfn.STDEV.P(BG3,BG7)</f>
        <v>2.0597999999999228E-2</v>
      </c>
      <c r="BL3">
        <v>4</v>
      </c>
      <c r="BM3" t="s">
        <v>43</v>
      </c>
      <c r="BN3" t="s">
        <v>40</v>
      </c>
      <c r="BO3" t="s">
        <v>34</v>
      </c>
      <c r="BP3">
        <v>7.4643920000000001</v>
      </c>
      <c r="BQ3" s="12">
        <f>AVERAGE(BP3:BP6)</f>
        <v>7.2173084999999997</v>
      </c>
    </row>
    <row r="4" spans="2:70" x14ac:dyDescent="0.25">
      <c r="B4" t="s">
        <v>32</v>
      </c>
      <c r="C4" t="s">
        <v>33</v>
      </c>
      <c r="D4" t="s">
        <v>38</v>
      </c>
      <c r="G4">
        <v>11.061007999999999</v>
      </c>
      <c r="H4">
        <v>2</v>
      </c>
      <c r="I4">
        <f>AVERAGE(G10:G13)</f>
        <v>8.9729109999999999</v>
      </c>
      <c r="J4">
        <f>F10</f>
        <v>9.7860119999999995</v>
      </c>
      <c r="K4">
        <f t="shared" si="0"/>
        <v>8.5860120000000002</v>
      </c>
      <c r="L4">
        <v>2</v>
      </c>
      <c r="M4">
        <f>(I6-I7)/(I7)*100</f>
        <v>-3.1402286791878598</v>
      </c>
      <c r="N4">
        <f>(J6-J7)/J6*100</f>
        <v>-3.4405727082523403</v>
      </c>
      <c r="O4" s="13" t="e">
        <f>(I3-#REF!)/#REF!*100</f>
        <v>#REF!</v>
      </c>
      <c r="P4" s="13" t="e">
        <f>(J3-#REF!)/#REF!*100</f>
        <v>#REF!</v>
      </c>
      <c r="Q4">
        <f>(K6-K7)/K7*100</f>
        <v>-3.7297543833232742</v>
      </c>
      <c r="R4">
        <v>3</v>
      </c>
      <c r="AG4">
        <v>1</v>
      </c>
      <c r="AH4" t="s">
        <v>43</v>
      </c>
      <c r="AI4" t="s">
        <v>33</v>
      </c>
      <c r="AJ4" t="s">
        <v>37</v>
      </c>
      <c r="AK4">
        <v>2.7806150000000001</v>
      </c>
      <c r="AL4">
        <f>AL5/SQRT(COUNT(AK3:AK6))</f>
        <v>5.7950131355545671E-2</v>
      </c>
      <c r="AM4" t="s">
        <v>54</v>
      </c>
      <c r="AO4" t="s">
        <v>102</v>
      </c>
      <c r="AR4">
        <v>5</v>
      </c>
      <c r="AS4" t="s">
        <v>43</v>
      </c>
      <c r="AT4" t="s">
        <v>40</v>
      </c>
      <c r="AU4" t="s">
        <v>37</v>
      </c>
      <c r="AV4">
        <v>3.1026220000000002</v>
      </c>
      <c r="AW4">
        <f>AW5/SQRT(COUNT(AV3:AV6))</f>
        <v>9.0008547311491521E-2</v>
      </c>
      <c r="AX4" t="s">
        <v>54</v>
      </c>
      <c r="BA4">
        <v>1</v>
      </c>
      <c r="BB4" t="s">
        <v>43</v>
      </c>
      <c r="BC4" t="s">
        <v>33</v>
      </c>
      <c r="BD4" t="s">
        <v>37</v>
      </c>
      <c r="BE4">
        <v>5.9639850000000001</v>
      </c>
      <c r="BF4">
        <f>BF5/SQRT(COUNT(BE3:BE6))</f>
        <v>0.18956143587419758</v>
      </c>
      <c r="BG4" t="s">
        <v>54</v>
      </c>
      <c r="BI4" t="s">
        <v>101</v>
      </c>
      <c r="BL4">
        <v>5</v>
      </c>
      <c r="BM4" t="s">
        <v>43</v>
      </c>
      <c r="BN4" t="s">
        <v>40</v>
      </c>
      <c r="BO4" t="s">
        <v>37</v>
      </c>
      <c r="BP4">
        <v>7.6236660000000001</v>
      </c>
      <c r="BQ4">
        <f>BQ5/SQRT(COUNT(BP3:BP6))</f>
        <v>0.16605101624406729</v>
      </c>
      <c r="BR4" t="s">
        <v>54</v>
      </c>
    </row>
    <row r="5" spans="2:70" x14ac:dyDescent="0.25">
      <c r="B5" t="s">
        <v>32</v>
      </c>
      <c r="C5" t="s">
        <v>33</v>
      </c>
      <c r="D5" t="s">
        <v>39</v>
      </c>
      <c r="G5">
        <v>11.061007999999999</v>
      </c>
      <c r="H5">
        <v>2</v>
      </c>
      <c r="I5">
        <f>AVERAGE(G14:G17)</f>
        <v>9.3905689999999993</v>
      </c>
      <c r="J5">
        <f>F14</f>
        <v>10.53640075</v>
      </c>
      <c r="K5">
        <f t="shared" si="0"/>
        <v>9.336400750000001</v>
      </c>
      <c r="L5">
        <v>2</v>
      </c>
      <c r="M5">
        <f>(I8-I9)/(I9)*100</f>
        <v>1.2885992899634173</v>
      </c>
      <c r="N5">
        <f>(J8-J9)/J8*100</f>
        <v>-5.8362546562672684</v>
      </c>
      <c r="O5" s="13" t="e">
        <f>(#REF!-#REF!)/#REF!*100</f>
        <v>#REF!</v>
      </c>
      <c r="P5" s="13" t="e">
        <f>(#REF!-#REF!)/#REF!*100</f>
        <v>#REF!</v>
      </c>
      <c r="Q5">
        <f>(K8-K9)/K9*100</f>
        <v>-6.1489278867575043</v>
      </c>
      <c r="R5">
        <v>4</v>
      </c>
      <c r="AG5">
        <v>2</v>
      </c>
      <c r="AH5" t="s">
        <v>43</v>
      </c>
      <c r="AI5" t="s">
        <v>33</v>
      </c>
      <c r="AJ5" t="s">
        <v>38</v>
      </c>
      <c r="AK5">
        <v>2.5526460000000002</v>
      </c>
      <c r="AL5">
        <f>_xlfn.STDEV.P(AK3:AK6)</f>
        <v>0.11590026271109134</v>
      </c>
      <c r="AM5" t="s">
        <v>95</v>
      </c>
      <c r="AO5">
        <f>AO3/(AVERAGE(AV3:AV10))*100</f>
        <v>0.80763023061025396</v>
      </c>
      <c r="AR5">
        <v>6</v>
      </c>
      <c r="AS5" t="s">
        <v>43</v>
      </c>
      <c r="AT5" t="s">
        <v>40</v>
      </c>
      <c r="AU5" t="s">
        <v>38</v>
      </c>
      <c r="AV5">
        <v>2.6562060000000001</v>
      </c>
      <c r="AW5">
        <f>_xlfn.STDEV.P(AV3:AV6)</f>
        <v>0.18001709462298304</v>
      </c>
      <c r="AX5" t="s">
        <v>95</v>
      </c>
      <c r="BA5">
        <v>2</v>
      </c>
      <c r="BB5" t="s">
        <v>43</v>
      </c>
      <c r="BC5" t="s">
        <v>33</v>
      </c>
      <c r="BD5" t="s">
        <v>38</v>
      </c>
      <c r="BE5">
        <v>6.6552610000000003</v>
      </c>
      <c r="BF5">
        <f>_xlfn.STDEV.P(BE3:BE6)</f>
        <v>0.37912287174839515</v>
      </c>
      <c r="BG5" t="s">
        <v>95</v>
      </c>
      <c r="BI5">
        <f>BI3/(AVERAGE(BP3:BP10))*100</f>
        <v>-12.506746639492015</v>
      </c>
      <c r="BL5">
        <v>6</v>
      </c>
      <c r="BM5" t="s">
        <v>43</v>
      </c>
      <c r="BN5" t="s">
        <v>40</v>
      </c>
      <c r="BO5" t="s">
        <v>38</v>
      </c>
      <c r="BP5">
        <v>6.9179539999999999</v>
      </c>
      <c r="BQ5">
        <f>_xlfn.STDEV.P(BP3:BP6)</f>
        <v>0.33210203248813458</v>
      </c>
      <c r="BR5" t="s">
        <v>95</v>
      </c>
    </row>
    <row r="6" spans="2:70" x14ac:dyDescent="0.25">
      <c r="B6" t="s">
        <v>32</v>
      </c>
      <c r="C6" t="s">
        <v>40</v>
      </c>
      <c r="D6" t="s">
        <v>34</v>
      </c>
      <c r="F6">
        <v>11.796346249999999</v>
      </c>
      <c r="G6">
        <v>11.276054999999999</v>
      </c>
      <c r="H6">
        <v>3</v>
      </c>
      <c r="I6">
        <f>AVERAGE(G18:G21)</f>
        <v>9.5206529999999994</v>
      </c>
      <c r="J6">
        <f>F18</f>
        <v>10.720083000000001</v>
      </c>
      <c r="K6">
        <f t="shared" si="0"/>
        <v>9.5200830000000014</v>
      </c>
      <c r="L6">
        <v>3</v>
      </c>
      <c r="M6">
        <f>(I10-I11)/(I11)*100</f>
        <v>-13.674275389023604</v>
      </c>
      <c r="N6">
        <f>(J10-J11)/J10*100</f>
        <v>-28.808224387312148</v>
      </c>
      <c r="O6" s="13"/>
      <c r="P6" s="13"/>
      <c r="Q6">
        <f>(K10-K11)/K11*100</f>
        <v>-24.705587221345098</v>
      </c>
      <c r="R6">
        <v>5</v>
      </c>
      <c r="AG6">
        <v>3</v>
      </c>
      <c r="AH6" t="s">
        <v>43</v>
      </c>
      <c r="AI6" t="s">
        <v>33</v>
      </c>
      <c r="AJ6" t="s">
        <v>39</v>
      </c>
      <c r="AK6">
        <v>2.8426930000000001</v>
      </c>
      <c r="AO6" t="s">
        <v>103</v>
      </c>
      <c r="AR6">
        <v>7</v>
      </c>
      <c r="AS6" t="s">
        <v>43</v>
      </c>
      <c r="AT6" t="s">
        <v>40</v>
      </c>
      <c r="AU6" t="s">
        <v>39</v>
      </c>
      <c r="AV6">
        <v>2.774289</v>
      </c>
      <c r="BA6">
        <v>3</v>
      </c>
      <c r="BB6" t="s">
        <v>43</v>
      </c>
      <c r="BC6" t="s">
        <v>33</v>
      </c>
      <c r="BD6" t="s">
        <v>39</v>
      </c>
      <c r="BE6">
        <v>5.8253329999999997</v>
      </c>
      <c r="BI6" t="s">
        <v>104</v>
      </c>
      <c r="BL6">
        <v>7</v>
      </c>
      <c r="BM6" t="s">
        <v>43</v>
      </c>
      <c r="BN6" t="s">
        <v>40</v>
      </c>
      <c r="BO6" t="s">
        <v>39</v>
      </c>
      <c r="BP6">
        <v>6.8632220000000004</v>
      </c>
    </row>
    <row r="7" spans="2:70" x14ac:dyDescent="0.25">
      <c r="B7" t="s">
        <v>32</v>
      </c>
      <c r="C7" t="s">
        <v>40</v>
      </c>
      <c r="D7" t="s">
        <v>37</v>
      </c>
      <c r="G7">
        <v>11.276054999999999</v>
      </c>
      <c r="H7">
        <v>3</v>
      </c>
      <c r="I7">
        <f>AVERAGE(G22:G25)</f>
        <v>9.8293160000000004</v>
      </c>
      <c r="J7">
        <f>F22</f>
        <v>11.088915249999999</v>
      </c>
      <c r="K7">
        <f t="shared" si="0"/>
        <v>9.8889152500000002</v>
      </c>
      <c r="L7">
        <v>3</v>
      </c>
      <c r="M7">
        <f>(I12-I13)/(I13)*100</f>
        <v>-1.6788012811168269</v>
      </c>
      <c r="N7">
        <f>(J12-J13)/J12*100</f>
        <v>4.6214997191290204</v>
      </c>
      <c r="O7" s="13"/>
      <c r="P7" s="13"/>
      <c r="Q7">
        <f>(K12-K13)/K13*100</f>
        <v>5.4523743606507766</v>
      </c>
      <c r="R7">
        <v>7</v>
      </c>
      <c r="AG7">
        <v>8</v>
      </c>
      <c r="AH7" t="s">
        <v>44</v>
      </c>
      <c r="AI7" t="s">
        <v>33</v>
      </c>
      <c r="AJ7" t="s">
        <v>34</v>
      </c>
      <c r="AK7">
        <v>3.190118</v>
      </c>
      <c r="AL7" s="12">
        <f>AVERAGE(AK7:AK10)</f>
        <v>3.2683840000000002</v>
      </c>
      <c r="AM7" s="12">
        <f>AL7-AW7</f>
        <v>9.9565750000000008E-2</v>
      </c>
      <c r="AN7">
        <f>AM7/K7*100</f>
        <v>1.0068419789521406</v>
      </c>
      <c r="AO7">
        <f>AO3/AVERAGE(K5,K7)*100</f>
        <v>0.25078261392426726</v>
      </c>
      <c r="AR7">
        <v>12</v>
      </c>
      <c r="AS7" t="s">
        <v>44</v>
      </c>
      <c r="AT7" t="s">
        <v>40</v>
      </c>
      <c r="AU7" t="s">
        <v>34</v>
      </c>
      <c r="AV7">
        <v>3.3469850000000001</v>
      </c>
      <c r="AW7" s="12">
        <f>AVERAGE(AV7:AV10)</f>
        <v>3.1688182500000002</v>
      </c>
      <c r="BA7">
        <v>8</v>
      </c>
      <c r="BB7" t="s">
        <v>44</v>
      </c>
      <c r="BC7" t="s">
        <v>33</v>
      </c>
      <c r="BD7" t="s">
        <v>34</v>
      </c>
      <c r="BE7">
        <v>6.9033720000000001</v>
      </c>
      <c r="BF7" s="12">
        <f>AVERAGE(BE7:BE10)</f>
        <v>6.6877407499999997</v>
      </c>
      <c r="BG7" s="12">
        <f>BF7-BQ7</f>
        <v>-0.90556500000000106</v>
      </c>
      <c r="BH7">
        <f>BG7/K7*100</f>
        <v>-9.1573744653135858</v>
      </c>
      <c r="BI7">
        <f>BI3/AVERAGE(K5,K7)*100</f>
        <v>-9.6348273287159536</v>
      </c>
      <c r="BL7">
        <v>12</v>
      </c>
      <c r="BM7" t="s">
        <v>44</v>
      </c>
      <c r="BN7" t="s">
        <v>40</v>
      </c>
      <c r="BO7" t="s">
        <v>34</v>
      </c>
      <c r="BP7">
        <v>7.3225720000000001</v>
      </c>
      <c r="BQ7" s="12">
        <f>AVERAGE(BP7:BP10)</f>
        <v>7.5933057500000007</v>
      </c>
    </row>
    <row r="8" spans="2:70" x14ac:dyDescent="0.25">
      <c r="B8" t="s">
        <v>32</v>
      </c>
      <c r="C8" t="s">
        <v>40</v>
      </c>
      <c r="D8" t="s">
        <v>38</v>
      </c>
      <c r="G8">
        <v>11.276054999999999</v>
      </c>
      <c r="H8">
        <v>4</v>
      </c>
      <c r="I8">
        <f>AVERAGE(G26:G29)</f>
        <v>9.1254899999999992</v>
      </c>
      <c r="J8">
        <f>F26</f>
        <v>10.9877445</v>
      </c>
      <c r="K8">
        <f t="shared" si="0"/>
        <v>9.7877445000000005</v>
      </c>
      <c r="L8">
        <v>4</v>
      </c>
      <c r="M8">
        <f>(I14-I15)/(I15)*100</f>
        <v>-9.058404806954389</v>
      </c>
      <c r="N8">
        <f>(J14-J15)/J14*100</f>
        <v>-8.9620292934157497</v>
      </c>
      <c r="O8" s="13"/>
      <c r="P8" s="13"/>
      <c r="Q8">
        <f>(K14-K15)/K15*100</f>
        <v>-9.3510998594900734</v>
      </c>
      <c r="R8">
        <v>8</v>
      </c>
      <c r="AG8">
        <v>9</v>
      </c>
      <c r="AH8" t="s">
        <v>44</v>
      </c>
      <c r="AI8" t="s">
        <v>33</v>
      </c>
      <c r="AJ8" t="s">
        <v>37</v>
      </c>
      <c r="AK8">
        <v>3.1468889999999998</v>
      </c>
      <c r="AL8">
        <f>AL9/SQRT(COUNT(AK7:AK10))</f>
        <v>7.5118587605698534E-2</v>
      </c>
      <c r="AM8" t="s">
        <v>54</v>
      </c>
      <c r="AR8">
        <v>13</v>
      </c>
      <c r="AS8" t="s">
        <v>44</v>
      </c>
      <c r="AT8" t="s">
        <v>40</v>
      </c>
      <c r="AU8" t="s">
        <v>37</v>
      </c>
      <c r="AV8">
        <v>3.0652469999999998</v>
      </c>
      <c r="AW8">
        <f>AW9/SQRT(COUNT(AV7:AV10))</f>
        <v>5.5662879589290733E-2</v>
      </c>
      <c r="AX8" t="s">
        <v>54</v>
      </c>
      <c r="BA8">
        <v>9</v>
      </c>
      <c r="BB8" t="s">
        <v>44</v>
      </c>
      <c r="BC8" t="s">
        <v>33</v>
      </c>
      <c r="BD8" t="s">
        <v>37</v>
      </c>
      <c r="BE8">
        <v>6.647322</v>
      </c>
      <c r="BF8">
        <f>BF9/SQRT(COUNT(BE7:BE10))</f>
        <v>0.12293927464879519</v>
      </c>
      <c r="BG8" t="s">
        <v>54</v>
      </c>
      <c r="BL8">
        <v>13</v>
      </c>
      <c r="BM8" t="s">
        <v>44</v>
      </c>
      <c r="BN8" t="s">
        <v>40</v>
      </c>
      <c r="BO8" t="s">
        <v>37</v>
      </c>
      <c r="BP8">
        <v>7.7138470000000003</v>
      </c>
      <c r="BQ8">
        <f>BQ9/SQRT(COUNT(BP7:BP10))</f>
        <v>9.2047158499987847E-2</v>
      </c>
      <c r="BR8" t="s">
        <v>54</v>
      </c>
    </row>
    <row r="9" spans="2:70" x14ac:dyDescent="0.25">
      <c r="B9" t="s">
        <v>32</v>
      </c>
      <c r="C9" t="s">
        <v>40</v>
      </c>
      <c r="D9" t="s">
        <v>39</v>
      </c>
      <c r="G9">
        <v>11.276054999999999</v>
      </c>
      <c r="H9">
        <v>4</v>
      </c>
      <c r="I9">
        <f>AVERAGE(G30:G33)</f>
        <v>9.0093949999999996</v>
      </c>
      <c r="J9">
        <f>F30</f>
        <v>11.62901725</v>
      </c>
      <c r="K9">
        <f t="shared" si="0"/>
        <v>10.429017250000001</v>
      </c>
      <c r="L9">
        <v>4</v>
      </c>
      <c r="M9">
        <f>(I16-I17)/(I17)*100</f>
        <v>-11.64474843707611</v>
      </c>
      <c r="N9">
        <f>(J16-J17)/J16*100</f>
        <v>-10.159503714860781</v>
      </c>
      <c r="O9" s="13"/>
      <c r="P9" s="13"/>
      <c r="Q9">
        <f>(K16-K17)/K17*100</f>
        <v>-10.329138226786338</v>
      </c>
      <c r="R9">
        <v>9</v>
      </c>
      <c r="AG9">
        <v>10</v>
      </c>
      <c r="AH9" t="s">
        <v>44</v>
      </c>
      <c r="AI9" t="s">
        <v>33</v>
      </c>
      <c r="AJ9" t="s">
        <v>38</v>
      </c>
      <c r="AK9">
        <v>3.2110289999999999</v>
      </c>
      <c r="AL9">
        <f>_xlfn.STDEV.P(AK7:AK10)</f>
        <v>0.15023717521139707</v>
      </c>
      <c r="AM9" t="s">
        <v>95</v>
      </c>
      <c r="AR9">
        <v>14</v>
      </c>
      <c r="AS9" t="s">
        <v>44</v>
      </c>
      <c r="AT9" t="s">
        <v>40</v>
      </c>
      <c r="AU9" t="s">
        <v>38</v>
      </c>
      <c r="AV9">
        <v>3.0850390000000001</v>
      </c>
      <c r="AW9">
        <f>_xlfn.STDEV.P(AV7:AV10)</f>
        <v>0.11132575917858147</v>
      </c>
      <c r="AX9" t="s">
        <v>95</v>
      </c>
      <c r="BA9">
        <v>10</v>
      </c>
      <c r="BB9" t="s">
        <v>44</v>
      </c>
      <c r="BC9" t="s">
        <v>33</v>
      </c>
      <c r="BD9" t="s">
        <v>38</v>
      </c>
      <c r="BE9">
        <v>6.3015169999999996</v>
      </c>
      <c r="BF9">
        <f>_xlfn.STDEV.P(BE7:BE10)</f>
        <v>0.24587854929759037</v>
      </c>
      <c r="BG9" t="s">
        <v>95</v>
      </c>
      <c r="BL9">
        <v>14</v>
      </c>
      <c r="BM9" t="s">
        <v>44</v>
      </c>
      <c r="BN9" t="s">
        <v>40</v>
      </c>
      <c r="BO9" t="s">
        <v>38</v>
      </c>
      <c r="BP9">
        <v>7.5333889999999997</v>
      </c>
      <c r="BQ9">
        <f>_xlfn.STDEV.P(BP7:BP10)</f>
        <v>0.18409431699997569</v>
      </c>
      <c r="BR9" t="s">
        <v>95</v>
      </c>
    </row>
    <row r="10" spans="2:70" x14ac:dyDescent="0.25">
      <c r="B10" t="s">
        <v>43</v>
      </c>
      <c r="C10" t="s">
        <v>33</v>
      </c>
      <c r="D10" t="s">
        <v>34</v>
      </c>
      <c r="E10">
        <v>10.006568</v>
      </c>
      <c r="F10">
        <f>AVERAGE(E10:E13)</f>
        <v>9.7860119999999995</v>
      </c>
      <c r="G10">
        <v>8.9729109999999999</v>
      </c>
      <c r="H10">
        <v>5</v>
      </c>
      <c r="I10">
        <f>AVERAGE(G34:G37)</f>
        <v>9.4284049999999997</v>
      </c>
      <c r="J10">
        <f>F34</f>
        <v>9.8343617500000011</v>
      </c>
      <c r="K10">
        <f t="shared" si="0"/>
        <v>8.6343617500000018</v>
      </c>
      <c r="L10">
        <v>5</v>
      </c>
      <c r="M10">
        <f>(I18-I19)/(I19)*100</f>
        <v>-8.4879916370220343</v>
      </c>
      <c r="N10">
        <f>(J18-J19)/J18*100</f>
        <v>-3.5048198703089737</v>
      </c>
      <c r="O10" s="13"/>
      <c r="P10" s="13"/>
      <c r="Q10">
        <f>(K18-K19)/K19*100</f>
        <v>-3.8014644645696283</v>
      </c>
      <c r="R10">
        <v>10</v>
      </c>
      <c r="AG10">
        <v>11</v>
      </c>
      <c r="AH10" t="s">
        <v>44</v>
      </c>
      <c r="AI10" t="s">
        <v>33</v>
      </c>
      <c r="AJ10" t="s">
        <v>39</v>
      </c>
      <c r="AK10">
        <v>3.5255000000000001</v>
      </c>
      <c r="AR10">
        <v>15</v>
      </c>
      <c r="AS10" t="s">
        <v>44</v>
      </c>
      <c r="AT10" t="s">
        <v>40</v>
      </c>
      <c r="AU10" t="s">
        <v>39</v>
      </c>
      <c r="AV10">
        <v>3.1780020000000002</v>
      </c>
      <c r="BA10">
        <v>11</v>
      </c>
      <c r="BB10" t="s">
        <v>44</v>
      </c>
      <c r="BC10" t="s">
        <v>33</v>
      </c>
      <c r="BD10" t="s">
        <v>39</v>
      </c>
      <c r="BE10">
        <v>6.898752</v>
      </c>
      <c r="BL10">
        <v>15</v>
      </c>
      <c r="BM10" t="s">
        <v>44</v>
      </c>
      <c r="BN10" t="s">
        <v>40</v>
      </c>
      <c r="BO10" t="s">
        <v>39</v>
      </c>
      <c r="BP10">
        <v>7.8034150000000002</v>
      </c>
    </row>
    <row r="11" spans="2:70" x14ac:dyDescent="0.25">
      <c r="B11" t="s">
        <v>43</v>
      </c>
      <c r="C11" t="s">
        <v>33</v>
      </c>
      <c r="D11" t="s">
        <v>37</v>
      </c>
      <c r="E11">
        <v>9.5207770000000007</v>
      </c>
      <c r="G11">
        <v>8.9729109999999999</v>
      </c>
      <c r="H11">
        <v>5</v>
      </c>
      <c r="I11">
        <f>AVERAGE(G38:G41)</f>
        <v>10.921894999999999</v>
      </c>
      <c r="J11">
        <f>F38</f>
        <v>12.667466749999999</v>
      </c>
      <c r="K11">
        <f t="shared" si="0"/>
        <v>11.46746675</v>
      </c>
      <c r="L11">
        <v>5</v>
      </c>
      <c r="M11">
        <f>(I20-I21)/(I21)*100</f>
        <v>-7.4979090698643125</v>
      </c>
      <c r="N11">
        <f>(J20-J21)/J20*100</f>
        <v>-18.73109257481352</v>
      </c>
      <c r="O11" s="13"/>
      <c r="P11" s="13"/>
      <c r="Q11">
        <f>(K20-K21)/K21*100</f>
        <v>-17.475219673268366</v>
      </c>
      <c r="R11">
        <v>13</v>
      </c>
    </row>
    <row r="12" spans="2:70" x14ac:dyDescent="0.25">
      <c r="B12" t="s">
        <v>43</v>
      </c>
      <c r="C12" t="s">
        <v>33</v>
      </c>
      <c r="D12" t="s">
        <v>38</v>
      </c>
      <c r="E12">
        <v>10.042546</v>
      </c>
      <c r="G12">
        <v>8.9729109999999999</v>
      </c>
      <c r="H12">
        <v>7</v>
      </c>
      <c r="I12">
        <f>AVERAGE(G42:G45)</f>
        <v>9.3817959999999996</v>
      </c>
      <c r="J12">
        <f>F42</f>
        <v>11.302342999999999</v>
      </c>
      <c r="K12">
        <f t="shared" si="0"/>
        <v>10.102342999999999</v>
      </c>
      <c r="L12">
        <v>7</v>
      </c>
      <c r="O12" s="13"/>
      <c r="P12" s="13"/>
      <c r="AM12" t="s">
        <v>96</v>
      </c>
    </row>
    <row r="13" spans="2:70" x14ac:dyDescent="0.25">
      <c r="B13" t="s">
        <v>43</v>
      </c>
      <c r="C13" t="s">
        <v>33</v>
      </c>
      <c r="D13" t="s">
        <v>39</v>
      </c>
      <c r="E13">
        <v>9.5741569999999996</v>
      </c>
      <c r="G13">
        <v>8.9729109999999999</v>
      </c>
      <c r="H13">
        <v>7</v>
      </c>
      <c r="I13">
        <f>AVERAGE(G46:G49)</f>
        <v>9.5419870000000007</v>
      </c>
      <c r="J13">
        <f>F46</f>
        <v>10.78000525</v>
      </c>
      <c r="K13">
        <f t="shared" si="0"/>
        <v>9.580005250000001</v>
      </c>
      <c r="L13">
        <v>7</v>
      </c>
      <c r="O13" s="13"/>
      <c r="P13" s="13"/>
      <c r="AU13">
        <f>AVERAGE(AV3:AV10)</f>
        <v>2.9848901249999997</v>
      </c>
    </row>
    <row r="14" spans="2:70" x14ac:dyDescent="0.25">
      <c r="B14" t="s">
        <v>43</v>
      </c>
      <c r="C14" t="s">
        <v>40</v>
      </c>
      <c r="D14" t="s">
        <v>34</v>
      </c>
      <c r="E14">
        <v>10.400014000000001</v>
      </c>
      <c r="F14">
        <f>AVERAGE(E14:E17)</f>
        <v>10.53640075</v>
      </c>
      <c r="G14">
        <v>9.3905689999999993</v>
      </c>
      <c r="H14">
        <v>8</v>
      </c>
      <c r="I14">
        <f>AVERAGE(G50:G53)</f>
        <v>9.3557030000000001</v>
      </c>
      <c r="J14">
        <f>F50</f>
        <v>9.144444</v>
      </c>
      <c r="K14">
        <f t="shared" si="0"/>
        <v>7.9444439999999998</v>
      </c>
      <c r="L14">
        <v>8</v>
      </c>
      <c r="M14" t="s">
        <v>41</v>
      </c>
      <c r="O14" s="13"/>
      <c r="P14" s="13"/>
      <c r="Q14" t="e">
        <f>AVERAGE(S5:S6)</f>
        <v>#DIV/0!</v>
      </c>
    </row>
    <row r="15" spans="2:70" x14ac:dyDescent="0.25">
      <c r="B15" t="s">
        <v>43</v>
      </c>
      <c r="C15" t="s">
        <v>40</v>
      </c>
      <c r="D15" t="s">
        <v>37</v>
      </c>
      <c r="E15">
        <v>11.22617</v>
      </c>
      <c r="G15">
        <v>9.3905689999999993</v>
      </c>
      <c r="H15">
        <v>8</v>
      </c>
      <c r="I15">
        <f>AVERAGE(G54:G57)</f>
        <v>10.287595</v>
      </c>
      <c r="J15">
        <f>F54</f>
        <v>9.9639717499999989</v>
      </c>
      <c r="K15">
        <f t="shared" si="0"/>
        <v>8.7639717499999996</v>
      </c>
      <c r="L15">
        <v>8</v>
      </c>
      <c r="O15" s="13"/>
      <c r="P15" s="13"/>
    </row>
    <row r="16" spans="2:70" x14ac:dyDescent="0.25">
      <c r="B16" t="s">
        <v>43</v>
      </c>
      <c r="C16" t="s">
        <v>40</v>
      </c>
      <c r="D16" t="s">
        <v>38</v>
      </c>
      <c r="E16">
        <v>10.226703000000001</v>
      </c>
      <c r="G16">
        <v>9.3905689999999993</v>
      </c>
      <c r="H16">
        <v>9</v>
      </c>
      <c r="I16">
        <f>AVERAGE(G58:G61)</f>
        <v>9.8159379999999992</v>
      </c>
      <c r="J16">
        <f>F58</f>
        <v>10.167945</v>
      </c>
      <c r="K16">
        <f t="shared" si="0"/>
        <v>8.9679450000000003</v>
      </c>
      <c r="L16">
        <v>9</v>
      </c>
      <c r="O16" s="13"/>
      <c r="P16" s="13"/>
    </row>
    <row r="17" spans="2:16" x14ac:dyDescent="0.25">
      <c r="B17" t="s">
        <v>43</v>
      </c>
      <c r="C17" t="s">
        <v>40</v>
      </c>
      <c r="D17" t="s">
        <v>39</v>
      </c>
      <c r="E17">
        <v>10.292716</v>
      </c>
      <c r="G17">
        <v>9.3905689999999993</v>
      </c>
      <c r="H17">
        <v>9</v>
      </c>
      <c r="I17">
        <f>AVERAGE(G62:G65)</f>
        <v>11.109626</v>
      </c>
      <c r="J17">
        <f>F62</f>
        <v>11.200957750000001</v>
      </c>
      <c r="K17">
        <f t="shared" si="0"/>
        <v>10.000957750000001</v>
      </c>
      <c r="L17">
        <v>9</v>
      </c>
      <c r="O17" s="13"/>
      <c r="P17" s="13"/>
    </row>
    <row r="18" spans="2:16" x14ac:dyDescent="0.25">
      <c r="B18" t="s">
        <v>44</v>
      </c>
      <c r="C18" t="s">
        <v>33</v>
      </c>
      <c r="D18" t="s">
        <v>34</v>
      </c>
      <c r="E18">
        <v>10.827400000000001</v>
      </c>
      <c r="F18">
        <f>AVERAGE(E18:E21)</f>
        <v>10.720083000000001</v>
      </c>
      <c r="G18">
        <v>9.5206529999999994</v>
      </c>
      <c r="H18">
        <v>10</v>
      </c>
      <c r="I18">
        <f>AVERAGE(G66:G69)</f>
        <v>11.253282</v>
      </c>
      <c r="J18">
        <f>F66</f>
        <v>10.61172225</v>
      </c>
      <c r="K18">
        <f t="shared" si="0"/>
        <v>9.4117222500000004</v>
      </c>
      <c r="L18">
        <v>10</v>
      </c>
      <c r="O18" s="13"/>
      <c r="P18" s="13"/>
    </row>
    <row r="19" spans="2:16" x14ac:dyDescent="0.25">
      <c r="B19" t="s">
        <v>44</v>
      </c>
      <c r="C19" t="s">
        <v>33</v>
      </c>
      <c r="D19" t="s">
        <v>37</v>
      </c>
      <c r="E19">
        <v>10.524960999999999</v>
      </c>
      <c r="G19">
        <v>9.5206529999999994</v>
      </c>
      <c r="H19">
        <v>10</v>
      </c>
      <c r="I19">
        <f>AVERAGE(G70:G73)</f>
        <v>12.297055</v>
      </c>
      <c r="J19">
        <f>F70</f>
        <v>10.983643999999998</v>
      </c>
      <c r="K19">
        <f t="shared" si="0"/>
        <v>9.7836439999999989</v>
      </c>
      <c r="L19">
        <v>10</v>
      </c>
      <c r="O19" s="13"/>
      <c r="P19" s="13"/>
    </row>
    <row r="20" spans="2:16" x14ac:dyDescent="0.25">
      <c r="B20" t="s">
        <v>44</v>
      </c>
      <c r="C20" t="s">
        <v>33</v>
      </c>
      <c r="D20" t="s">
        <v>38</v>
      </c>
      <c r="E20">
        <v>10.395058000000001</v>
      </c>
      <c r="G20">
        <v>9.5206529999999994</v>
      </c>
      <c r="H20">
        <v>13</v>
      </c>
      <c r="I20">
        <f>AVERAGE(G74:G77)</f>
        <v>10.117616</v>
      </c>
      <c r="J20">
        <f>F74</f>
        <v>10.394560500000001</v>
      </c>
      <c r="K20">
        <f t="shared" si="0"/>
        <v>9.1945605000000015</v>
      </c>
      <c r="L20">
        <v>13</v>
      </c>
      <c r="O20" s="13"/>
      <c r="P20" s="13"/>
    </row>
    <row r="21" spans="2:16" x14ac:dyDescent="0.25">
      <c r="B21" t="s">
        <v>44</v>
      </c>
      <c r="C21" t="s">
        <v>33</v>
      </c>
      <c r="D21" t="s">
        <v>39</v>
      </c>
      <c r="E21">
        <v>11.132913</v>
      </c>
      <c r="G21">
        <v>9.5206529999999994</v>
      </c>
      <c r="H21">
        <v>13</v>
      </c>
      <c r="I21">
        <f>AVERAGE(G78:G81)</f>
        <v>10.937716</v>
      </c>
      <c r="J21">
        <f>F78</f>
        <v>12.34157525</v>
      </c>
      <c r="K21">
        <f t="shared" si="0"/>
        <v>11.141575250000001</v>
      </c>
      <c r="L21">
        <v>13</v>
      </c>
      <c r="O21" s="13"/>
      <c r="P21" s="13"/>
    </row>
    <row r="22" spans="2:16" x14ac:dyDescent="0.25">
      <c r="B22" t="s">
        <v>44</v>
      </c>
      <c r="C22" t="s">
        <v>40</v>
      </c>
      <c r="D22" t="s">
        <v>34</v>
      </c>
      <c r="E22">
        <v>11.04608</v>
      </c>
      <c r="F22">
        <f>AVERAGE(E22:E25)</f>
        <v>11.088915249999999</v>
      </c>
      <c r="G22">
        <v>9.8293160000000004</v>
      </c>
      <c r="O22" s="13"/>
      <c r="P22" s="13"/>
    </row>
    <row r="23" spans="2:16" x14ac:dyDescent="0.25">
      <c r="B23" t="s">
        <v>44</v>
      </c>
      <c r="C23" t="s">
        <v>40</v>
      </c>
      <c r="D23" t="s">
        <v>37</v>
      </c>
      <c r="E23">
        <v>11.047166000000001</v>
      </c>
      <c r="G23">
        <v>9.8293160000000004</v>
      </c>
      <c r="I23" t="s">
        <v>127</v>
      </c>
      <c r="J23" t="s">
        <v>129</v>
      </c>
      <c r="O23" s="13" t="s">
        <v>42</v>
      </c>
      <c r="P23" s="13"/>
    </row>
    <row r="24" spans="2:16" x14ac:dyDescent="0.25">
      <c r="B24" t="s">
        <v>44</v>
      </c>
      <c r="C24" t="s">
        <v>40</v>
      </c>
      <c r="D24" t="s">
        <v>38</v>
      </c>
      <c r="E24">
        <v>11.052873</v>
      </c>
      <c r="G24">
        <v>9.8293160000000004</v>
      </c>
      <c r="I24">
        <f>MAX(I4:I7,I10:I21)</f>
        <v>12.297055</v>
      </c>
      <c r="J24">
        <f>0.03*I24</f>
        <v>0.36891164999999998</v>
      </c>
    </row>
    <row r="25" spans="2:16" x14ac:dyDescent="0.25">
      <c r="B25" t="s">
        <v>44</v>
      </c>
      <c r="C25" t="s">
        <v>40</v>
      </c>
      <c r="D25" t="s">
        <v>39</v>
      </c>
      <c r="E25">
        <v>11.209542000000001</v>
      </c>
      <c r="G25">
        <v>9.8293160000000004</v>
      </c>
      <c r="I25" t="s">
        <v>128</v>
      </c>
      <c r="J25" t="s">
        <v>130</v>
      </c>
    </row>
    <row r="26" spans="2:16" x14ac:dyDescent="0.25">
      <c r="B26" t="s">
        <v>45</v>
      </c>
      <c r="C26" t="s">
        <v>33</v>
      </c>
      <c r="D26" t="s">
        <v>34</v>
      </c>
      <c r="F26">
        <v>10.9877445</v>
      </c>
      <c r="G26">
        <v>9.1254899999999992</v>
      </c>
      <c r="I26">
        <f>MIN(I4:I7,I10:I21)</f>
        <v>8.9729109999999999</v>
      </c>
      <c r="J26">
        <f>0.03*I26</f>
        <v>0.26918733</v>
      </c>
    </row>
    <row r="27" spans="2:16" x14ac:dyDescent="0.25">
      <c r="B27" t="s">
        <v>45</v>
      </c>
      <c r="C27" t="s">
        <v>33</v>
      </c>
      <c r="D27" t="s">
        <v>37</v>
      </c>
      <c r="G27">
        <v>9.1254899999999992</v>
      </c>
    </row>
    <row r="28" spans="2:16" x14ac:dyDescent="0.25">
      <c r="B28" t="s">
        <v>45</v>
      </c>
      <c r="C28" t="s">
        <v>33</v>
      </c>
      <c r="D28" t="s">
        <v>38</v>
      </c>
      <c r="G28">
        <v>9.1254899999999992</v>
      </c>
    </row>
    <row r="29" spans="2:16" x14ac:dyDescent="0.25">
      <c r="B29" t="s">
        <v>45</v>
      </c>
      <c r="C29" t="s">
        <v>33</v>
      </c>
      <c r="D29" t="s">
        <v>39</v>
      </c>
      <c r="G29">
        <v>9.1254899999999992</v>
      </c>
      <c r="I29" s="15" t="s">
        <v>53</v>
      </c>
      <c r="J29" t="s">
        <v>120</v>
      </c>
      <c r="K29" t="s">
        <v>115</v>
      </c>
      <c r="L29" t="s">
        <v>114</v>
      </c>
      <c r="M29" t="s">
        <v>117</v>
      </c>
      <c r="N29" t="s">
        <v>90</v>
      </c>
      <c r="O29" t="s">
        <v>91</v>
      </c>
      <c r="P29" t="s">
        <v>92</v>
      </c>
    </row>
    <row r="30" spans="2:16" x14ac:dyDescent="0.25">
      <c r="B30" t="s">
        <v>45</v>
      </c>
      <c r="C30" t="s">
        <v>40</v>
      </c>
      <c r="D30" t="s">
        <v>34</v>
      </c>
      <c r="F30">
        <v>11.62901725</v>
      </c>
      <c r="G30">
        <v>9.0093949999999996</v>
      </c>
      <c r="I30">
        <f>AVERAGE(J30:J49)</f>
        <v>0.86692733749999995</v>
      </c>
      <c r="J30">
        <f>ABS(K2-I2)</f>
        <v>1.6041155000000007</v>
      </c>
      <c r="K30">
        <f>AVERAGE(L30:L49)</f>
        <v>1.1978773649856473</v>
      </c>
      <c r="L30">
        <f>(K2-I2)^2</f>
        <v>2.573186537340252</v>
      </c>
      <c r="M30">
        <f>SQRT(AVERAGE(L32:L35,L38:L49))</f>
        <v>1.0743733179766011</v>
      </c>
      <c r="N30" s="14">
        <f>I2-I3</f>
        <v>-0.21504700000000021</v>
      </c>
      <c r="O30">
        <f>J2-J3</f>
        <v>-1.1394537500000013</v>
      </c>
      <c r="P30">
        <f>K2-K3</f>
        <v>-1.1394537500000013</v>
      </c>
    </row>
    <row r="31" spans="2:16" x14ac:dyDescent="0.25">
      <c r="B31" t="s">
        <v>45</v>
      </c>
      <c r="C31" t="s">
        <v>40</v>
      </c>
      <c r="D31" t="s">
        <v>37</v>
      </c>
      <c r="G31">
        <v>9.0093949999999996</v>
      </c>
      <c r="J31">
        <f t="shared" ref="J31:J49" si="1">ABS(K3-I3)</f>
        <v>0.67970874999999964</v>
      </c>
      <c r="L31">
        <f t="shared" ref="L31:L49" si="2">(K3-I3)^2</f>
        <v>0.46200398482656202</v>
      </c>
      <c r="N31" s="14">
        <f>I4-I5</f>
        <v>-0.41765799999999942</v>
      </c>
      <c r="O31">
        <f>J4-J5</f>
        <v>-0.75038875000000083</v>
      </c>
      <c r="P31">
        <f>K4-K5</f>
        <v>-0.75038875000000083</v>
      </c>
    </row>
    <row r="32" spans="2:16" x14ac:dyDescent="0.25">
      <c r="B32" t="s">
        <v>45</v>
      </c>
      <c r="C32" t="s">
        <v>40</v>
      </c>
      <c r="D32" t="s">
        <v>38</v>
      </c>
      <c r="G32">
        <v>9.0093949999999996</v>
      </c>
      <c r="I32" t="s">
        <v>121</v>
      </c>
      <c r="J32">
        <f t="shared" si="1"/>
        <v>0.38689899999999966</v>
      </c>
      <c r="L32">
        <f t="shared" si="2"/>
        <v>0.14969083620099974</v>
      </c>
      <c r="M32" t="s">
        <v>119</v>
      </c>
      <c r="N32" s="14">
        <f>I6-I7</f>
        <v>-0.30866300000000102</v>
      </c>
      <c r="O32">
        <f>J6-J7</f>
        <v>-0.36883224999999875</v>
      </c>
      <c r="P32">
        <f>K6-K7</f>
        <v>-0.36883224999999875</v>
      </c>
    </row>
    <row r="33" spans="2:16" x14ac:dyDescent="0.25">
      <c r="B33" t="s">
        <v>45</v>
      </c>
      <c r="C33" t="s">
        <v>40</v>
      </c>
      <c r="D33" t="s">
        <v>39</v>
      </c>
      <c r="G33">
        <v>9.0093949999999996</v>
      </c>
      <c r="I33">
        <f>AVERAGE(I5,I7,I11,I13,I15,I17,I19,I21)</f>
        <v>10.539469874999998</v>
      </c>
      <c r="J33">
        <f t="shared" si="1"/>
        <v>5.4168249999998253E-2</v>
      </c>
      <c r="L33">
        <f t="shared" si="2"/>
        <v>2.9341993080623107E-3</v>
      </c>
      <c r="M33">
        <f>MAX(J32:J35,J38:J49)</f>
        <v>2.5134110000000014</v>
      </c>
      <c r="N33" s="14">
        <f>I8-I9</f>
        <v>0.11609499999999962</v>
      </c>
      <c r="O33">
        <f>J8-J9</f>
        <v>-0.64127275000000061</v>
      </c>
      <c r="P33">
        <f>K8-K9</f>
        <v>-0.64127275000000061</v>
      </c>
    </row>
    <row r="34" spans="2:16" x14ac:dyDescent="0.25">
      <c r="B34" t="s">
        <v>105</v>
      </c>
      <c r="C34" t="s">
        <v>33</v>
      </c>
      <c r="D34" t="s">
        <v>34</v>
      </c>
      <c r="E34">
        <v>9.1992360000000009</v>
      </c>
      <c r="F34">
        <f>AVERAGE(E34:E37)</f>
        <v>9.8343617500000011</v>
      </c>
      <c r="G34">
        <v>9.4284049999999997</v>
      </c>
      <c r="I34" t="s">
        <v>122</v>
      </c>
      <c r="J34">
        <f t="shared" si="1"/>
        <v>5.6999999999796103E-4</v>
      </c>
      <c r="L34">
        <f t="shared" si="2"/>
        <v>3.2489999999767559E-7</v>
      </c>
      <c r="N34" s="14">
        <f>I10-I11</f>
        <v>-1.4934899999999995</v>
      </c>
      <c r="O34">
        <f>J10-J11</f>
        <v>-2.833104999999998</v>
      </c>
      <c r="P34">
        <f>K10-K11</f>
        <v>-2.833104999999998</v>
      </c>
    </row>
    <row r="35" spans="2:16" x14ac:dyDescent="0.25">
      <c r="B35" t="s">
        <v>105</v>
      </c>
      <c r="C35" t="s">
        <v>33</v>
      </c>
      <c r="D35" t="s">
        <v>37</v>
      </c>
      <c r="E35">
        <v>9.1908220000000007</v>
      </c>
      <c r="G35">
        <v>9.4284049999999997</v>
      </c>
      <c r="I35">
        <f>AVERAGE(I20,I18,I16,I14,I12,I10,I6,I4)</f>
        <v>9.7307879999999987</v>
      </c>
      <c r="J35">
        <f t="shared" si="1"/>
        <v>5.959924999999977E-2</v>
      </c>
      <c r="L35">
        <f t="shared" si="2"/>
        <v>3.5520706005624726E-3</v>
      </c>
      <c r="N35" s="14">
        <f>I12-I13</f>
        <v>-0.16019100000000108</v>
      </c>
      <c r="O35">
        <f>J12-J13</f>
        <v>0.52233774999999838</v>
      </c>
      <c r="P35">
        <f>K12-K13</f>
        <v>0.52233774999999838</v>
      </c>
    </row>
    <row r="36" spans="2:16" x14ac:dyDescent="0.25">
      <c r="B36" t="s">
        <v>105</v>
      </c>
      <c r="C36" t="s">
        <v>33</v>
      </c>
      <c r="D36" t="s">
        <v>38</v>
      </c>
      <c r="E36">
        <v>11.342254000000001</v>
      </c>
      <c r="G36">
        <v>9.4284049999999997</v>
      </c>
      <c r="I36" t="s">
        <v>123</v>
      </c>
      <c r="J36">
        <f t="shared" si="1"/>
        <v>0.6622545000000013</v>
      </c>
      <c r="L36">
        <f t="shared" si="2"/>
        <v>0.43858102277025174</v>
      </c>
      <c r="N36" s="14">
        <f>I14-I15</f>
        <v>-0.9318919999999995</v>
      </c>
      <c r="O36">
        <f>J14-J15</f>
        <v>-0.81952774999999889</v>
      </c>
      <c r="P36">
        <f>K14-K15</f>
        <v>-0.81952774999999978</v>
      </c>
    </row>
    <row r="37" spans="2:16" x14ac:dyDescent="0.25">
      <c r="B37" t="s">
        <v>105</v>
      </c>
      <c r="C37" t="s">
        <v>33</v>
      </c>
      <c r="D37" t="s">
        <v>39</v>
      </c>
      <c r="E37">
        <v>9.6051350000000006</v>
      </c>
      <c r="G37">
        <v>9.4284049999999997</v>
      </c>
      <c r="I37">
        <f>AVERAGE(K5,K7,K11,K13,K15,K17,K19,K21)</f>
        <v>9.9953670937499997</v>
      </c>
      <c r="J37">
        <f t="shared" si="1"/>
        <v>1.4196222500000015</v>
      </c>
      <c r="L37">
        <f t="shared" si="2"/>
        <v>2.0153273326950667</v>
      </c>
      <c r="N37" s="14">
        <f>I16-I17</f>
        <v>-1.2936880000000013</v>
      </c>
      <c r="O37">
        <f>J16-J17</f>
        <v>-1.033012750000001</v>
      </c>
      <c r="P37">
        <f>K16-K17</f>
        <v>-1.033012750000001</v>
      </c>
    </row>
    <row r="38" spans="2:16" x14ac:dyDescent="0.25">
      <c r="B38" t="s">
        <v>105</v>
      </c>
      <c r="C38" t="s">
        <v>40</v>
      </c>
      <c r="D38" t="s">
        <v>34</v>
      </c>
      <c r="E38">
        <v>10.902462</v>
      </c>
      <c r="F38">
        <f>AVERAGE(E38:E41)</f>
        <v>12.667466749999999</v>
      </c>
      <c r="G38">
        <v>10.921894999999999</v>
      </c>
      <c r="I38" t="s">
        <v>124</v>
      </c>
      <c r="J38">
        <f t="shared" si="1"/>
        <v>0.79404324999999787</v>
      </c>
      <c r="L38">
        <f t="shared" si="2"/>
        <v>0.63050468287055916</v>
      </c>
      <c r="N38" s="14">
        <f>I18-I19</f>
        <v>-1.0437729999999998</v>
      </c>
      <c r="O38">
        <f>J18-J19</f>
        <v>-0.3719217499999985</v>
      </c>
      <c r="P38">
        <f>K18-K19</f>
        <v>-0.3719217499999985</v>
      </c>
    </row>
    <row r="39" spans="2:16" x14ac:dyDescent="0.25">
      <c r="B39" t="s">
        <v>105</v>
      </c>
      <c r="C39" t="s">
        <v>40</v>
      </c>
      <c r="D39" t="s">
        <v>37</v>
      </c>
      <c r="E39">
        <v>13.13696</v>
      </c>
      <c r="G39">
        <v>10.921894999999999</v>
      </c>
      <c r="I39">
        <f>AVERAGE(K4,K6,K10,K12,K14,K16,K18,K20)</f>
        <v>9.0451839374999992</v>
      </c>
      <c r="J39">
        <f t="shared" si="1"/>
        <v>0.54557175000000058</v>
      </c>
      <c r="L39">
        <f t="shared" si="2"/>
        <v>0.2976485343980631</v>
      </c>
      <c r="N39" s="14">
        <f>I20-I21</f>
        <v>-0.82010000000000005</v>
      </c>
      <c r="O39">
        <f>J20-J21</f>
        <v>-1.9470147499999992</v>
      </c>
      <c r="P39">
        <f>K20-K21</f>
        <v>-1.9470147499999992</v>
      </c>
    </row>
    <row r="40" spans="2:16" x14ac:dyDescent="0.25">
      <c r="B40" t="s">
        <v>105</v>
      </c>
      <c r="C40" t="s">
        <v>40</v>
      </c>
      <c r="D40" t="s">
        <v>38</v>
      </c>
      <c r="E40">
        <v>11.024823</v>
      </c>
      <c r="G40">
        <v>10.921894999999999</v>
      </c>
      <c r="J40">
        <f t="shared" si="1"/>
        <v>0.72054699999999983</v>
      </c>
      <c r="L40">
        <f t="shared" si="2"/>
        <v>0.51918797920899973</v>
      </c>
    </row>
    <row r="41" spans="2:16" x14ac:dyDescent="0.25">
      <c r="B41" t="s">
        <v>105</v>
      </c>
      <c r="C41" t="s">
        <v>40</v>
      </c>
      <c r="D41" t="s">
        <v>39</v>
      </c>
      <c r="E41">
        <v>15.605622</v>
      </c>
      <c r="G41">
        <v>10.921894999999999</v>
      </c>
      <c r="I41" t="s">
        <v>125</v>
      </c>
      <c r="J41">
        <f t="shared" si="1"/>
        <v>3.8018250000000364E-2</v>
      </c>
      <c r="L41">
        <f t="shared" si="2"/>
        <v>1.4453873330625277E-3</v>
      </c>
    </row>
    <row r="42" spans="2:16" x14ac:dyDescent="0.25">
      <c r="B42" t="s">
        <v>106</v>
      </c>
      <c r="C42" t="s">
        <v>33</v>
      </c>
      <c r="D42" t="s">
        <v>34</v>
      </c>
      <c r="E42">
        <v>12.024711</v>
      </c>
      <c r="F42">
        <f>AVERAGE(E42:E45)</f>
        <v>11.302342999999999</v>
      </c>
      <c r="G42">
        <v>9.3817959999999996</v>
      </c>
      <c r="I42">
        <f>I33-I35</f>
        <v>0.80868187499999955</v>
      </c>
      <c r="J42">
        <f t="shared" si="1"/>
        <v>1.4112590000000003</v>
      </c>
      <c r="L42">
        <f t="shared" si="2"/>
        <v>1.9916519650810007</v>
      </c>
    </row>
    <row r="43" spans="2:16" x14ac:dyDescent="0.25">
      <c r="B43" t="s">
        <v>106</v>
      </c>
      <c r="C43" t="s">
        <v>33</v>
      </c>
      <c r="D43" t="s">
        <v>37</v>
      </c>
      <c r="E43">
        <v>12.822445999999999</v>
      </c>
      <c r="G43">
        <v>9.3817959999999996</v>
      </c>
      <c r="I43" t="s">
        <v>126</v>
      </c>
      <c r="J43">
        <f t="shared" si="1"/>
        <v>1.52362325</v>
      </c>
      <c r="L43">
        <f t="shared" si="2"/>
        <v>2.3214278079405624</v>
      </c>
    </row>
    <row r="44" spans="2:16" x14ac:dyDescent="0.25">
      <c r="B44" t="s">
        <v>106</v>
      </c>
      <c r="C44" t="s">
        <v>33</v>
      </c>
      <c r="D44" t="s">
        <v>38</v>
      </c>
      <c r="E44">
        <v>10.518284</v>
      </c>
      <c r="G44">
        <v>9.3817959999999996</v>
      </c>
      <c r="I44">
        <f>I37-I39</f>
        <v>0.95018315625000049</v>
      </c>
      <c r="J44">
        <f t="shared" si="1"/>
        <v>0.84799299999999889</v>
      </c>
      <c r="L44">
        <f t="shared" si="2"/>
        <v>0.71909212804899814</v>
      </c>
    </row>
    <row r="45" spans="2:16" x14ac:dyDescent="0.25">
      <c r="B45" t="s">
        <v>106</v>
      </c>
      <c r="C45" t="s">
        <v>33</v>
      </c>
      <c r="D45" t="s">
        <v>39</v>
      </c>
      <c r="E45">
        <v>9.8439309999999995</v>
      </c>
      <c r="G45">
        <v>9.3817959999999996</v>
      </c>
      <c r="J45">
        <f t="shared" si="1"/>
        <v>1.1086682499999991</v>
      </c>
      <c r="L45">
        <f t="shared" si="2"/>
        <v>1.2291452885580605</v>
      </c>
    </row>
    <row r="46" spans="2:16" x14ac:dyDescent="0.25">
      <c r="B46" t="s">
        <v>106</v>
      </c>
      <c r="C46" t="s">
        <v>40</v>
      </c>
      <c r="D46" t="s">
        <v>34</v>
      </c>
      <c r="E46">
        <v>10.844619</v>
      </c>
      <c r="F46">
        <f>AVERAGE(E46:E49)</f>
        <v>10.78000525</v>
      </c>
      <c r="G46">
        <v>9.5419870000000007</v>
      </c>
      <c r="J46">
        <f t="shared" si="1"/>
        <v>1.8415597500000001</v>
      </c>
      <c r="L46">
        <f t="shared" si="2"/>
        <v>3.3913423128200626</v>
      </c>
    </row>
    <row r="47" spans="2:16" x14ac:dyDescent="0.25">
      <c r="B47" t="s">
        <v>106</v>
      </c>
      <c r="C47" t="s">
        <v>40</v>
      </c>
      <c r="D47" t="s">
        <v>37</v>
      </c>
      <c r="E47">
        <v>11.169124999999999</v>
      </c>
      <c r="G47">
        <v>9.5419870000000007</v>
      </c>
      <c r="J47">
        <f>ABS(K19-I19)</f>
        <v>2.5134110000000014</v>
      </c>
      <c r="L47">
        <f t="shared" si="2"/>
        <v>6.3172348549210069</v>
      </c>
    </row>
    <row r="48" spans="2:16" x14ac:dyDescent="0.25">
      <c r="B48" t="s">
        <v>106</v>
      </c>
      <c r="C48" t="s">
        <v>40</v>
      </c>
      <c r="D48" t="s">
        <v>38</v>
      </c>
      <c r="E48">
        <v>11.242902000000001</v>
      </c>
      <c r="G48">
        <v>9.5419870000000007</v>
      </c>
      <c r="J48">
        <f t="shared" si="1"/>
        <v>0.92305549999999847</v>
      </c>
      <c r="L48">
        <f t="shared" si="2"/>
        <v>0.85203145608024722</v>
      </c>
    </row>
    <row r="49" spans="2:13" x14ac:dyDescent="0.25">
      <c r="B49" t="s">
        <v>106</v>
      </c>
      <c r="C49" t="s">
        <v>40</v>
      </c>
      <c r="D49" t="s">
        <v>39</v>
      </c>
      <c r="E49">
        <v>9.8633749999999996</v>
      </c>
      <c r="G49">
        <v>9.5419870000000007</v>
      </c>
      <c r="J49">
        <f t="shared" si="1"/>
        <v>0.20385925000000071</v>
      </c>
      <c r="L49">
        <f t="shared" si="2"/>
        <v>4.1558593810562788E-2</v>
      </c>
    </row>
    <row r="50" spans="2:13" x14ac:dyDescent="0.25">
      <c r="B50" t="s">
        <v>107</v>
      </c>
      <c r="C50" t="s">
        <v>33</v>
      </c>
      <c r="D50" t="s">
        <v>34</v>
      </c>
      <c r="E50">
        <v>8.8404699999999998</v>
      </c>
      <c r="F50">
        <f>AVERAGE(E50:E53)</f>
        <v>9.144444</v>
      </c>
      <c r="G50">
        <v>9.3557030000000001</v>
      </c>
    </row>
    <row r="51" spans="2:13" x14ac:dyDescent="0.25">
      <c r="B51" t="s">
        <v>107</v>
      </c>
      <c r="C51" t="s">
        <v>33</v>
      </c>
      <c r="D51" t="s">
        <v>37</v>
      </c>
      <c r="E51">
        <v>9.0955619999999993</v>
      </c>
      <c r="G51">
        <v>9.3557030000000001</v>
      </c>
      <c r="M51" t="s">
        <v>118</v>
      </c>
    </row>
    <row r="52" spans="2:13" x14ac:dyDescent="0.25">
      <c r="B52" t="s">
        <v>107</v>
      </c>
      <c r="C52" t="s">
        <v>33</v>
      </c>
      <c r="D52" t="s">
        <v>38</v>
      </c>
      <c r="E52">
        <v>9.5807540000000007</v>
      </c>
      <c r="G52">
        <v>9.3557030000000001</v>
      </c>
    </row>
    <row r="53" spans="2:13" x14ac:dyDescent="0.25">
      <c r="B53" t="s">
        <v>107</v>
      </c>
      <c r="C53" t="s">
        <v>33</v>
      </c>
      <c r="D53" t="s">
        <v>39</v>
      </c>
      <c r="E53">
        <v>9.0609900000000003</v>
      </c>
      <c r="G53">
        <v>9.3557030000000001</v>
      </c>
    </row>
    <row r="54" spans="2:13" x14ac:dyDescent="0.25">
      <c r="B54" t="s">
        <v>107</v>
      </c>
      <c r="C54" t="s">
        <v>40</v>
      </c>
      <c r="D54" t="s">
        <v>34</v>
      </c>
      <c r="E54">
        <v>10.067997</v>
      </c>
      <c r="F54">
        <f>AVERAGE(E54:E57)</f>
        <v>9.9639717499999989</v>
      </c>
      <c r="G54">
        <v>10.287595</v>
      </c>
    </row>
    <row r="55" spans="2:13" x14ac:dyDescent="0.25">
      <c r="B55" t="s">
        <v>107</v>
      </c>
      <c r="C55" t="s">
        <v>40</v>
      </c>
      <c r="D55" t="s">
        <v>37</v>
      </c>
      <c r="E55">
        <v>9.8091799999999996</v>
      </c>
      <c r="G55">
        <v>10.287595</v>
      </c>
    </row>
    <row r="56" spans="2:13" x14ac:dyDescent="0.25">
      <c r="B56" t="s">
        <v>107</v>
      </c>
      <c r="C56" t="s">
        <v>40</v>
      </c>
      <c r="D56" t="s">
        <v>38</v>
      </c>
      <c r="E56">
        <v>10.21631</v>
      </c>
      <c r="G56">
        <v>10.287595</v>
      </c>
    </row>
    <row r="57" spans="2:13" x14ac:dyDescent="0.25">
      <c r="B57" t="s">
        <v>107</v>
      </c>
      <c r="C57" t="s">
        <v>40</v>
      </c>
      <c r="D57" t="s">
        <v>39</v>
      </c>
      <c r="E57">
        <v>9.7623999999999995</v>
      </c>
      <c r="G57">
        <v>10.287595</v>
      </c>
    </row>
    <row r="58" spans="2:13" x14ac:dyDescent="0.25">
      <c r="B58" t="s">
        <v>108</v>
      </c>
      <c r="C58" t="s">
        <v>33</v>
      </c>
      <c r="D58" t="s">
        <v>34</v>
      </c>
      <c r="E58">
        <v>10.416802000000001</v>
      </c>
      <c r="F58">
        <f>AVERAGE(E58:E61)</f>
        <v>10.167945</v>
      </c>
      <c r="G58">
        <v>9.8159379999999992</v>
      </c>
    </row>
    <row r="59" spans="2:13" x14ac:dyDescent="0.25">
      <c r="B59" t="s">
        <v>108</v>
      </c>
      <c r="C59" t="s">
        <v>33</v>
      </c>
      <c r="D59" t="s">
        <v>37</v>
      </c>
      <c r="E59">
        <v>10.005442</v>
      </c>
      <c r="G59">
        <v>9.8159379999999992</v>
      </c>
    </row>
    <row r="60" spans="2:13" x14ac:dyDescent="0.25">
      <c r="B60" t="s">
        <v>108</v>
      </c>
      <c r="C60" t="s">
        <v>33</v>
      </c>
      <c r="D60" t="s">
        <v>38</v>
      </c>
      <c r="E60">
        <v>10.017773999999999</v>
      </c>
      <c r="G60">
        <v>9.8159379999999992</v>
      </c>
    </row>
    <row r="61" spans="2:13" x14ac:dyDescent="0.25">
      <c r="B61" t="s">
        <v>108</v>
      </c>
      <c r="C61" t="s">
        <v>33</v>
      </c>
      <c r="D61" t="s">
        <v>39</v>
      </c>
      <c r="E61">
        <v>10.231762</v>
      </c>
      <c r="G61">
        <v>9.8159379999999992</v>
      </c>
    </row>
    <row r="62" spans="2:13" x14ac:dyDescent="0.25">
      <c r="B62" t="s">
        <v>108</v>
      </c>
      <c r="C62" t="s">
        <v>40</v>
      </c>
      <c r="D62" t="s">
        <v>34</v>
      </c>
      <c r="E62">
        <v>11.607441</v>
      </c>
      <c r="F62">
        <f>AVERAGE(E62:E65)</f>
        <v>11.200957750000001</v>
      </c>
      <c r="G62">
        <v>11.109626</v>
      </c>
    </row>
    <row r="63" spans="2:13" x14ac:dyDescent="0.25">
      <c r="B63" t="s">
        <v>108</v>
      </c>
      <c r="C63" t="s">
        <v>40</v>
      </c>
      <c r="D63" t="s">
        <v>37</v>
      </c>
      <c r="E63">
        <v>10.917972000000001</v>
      </c>
      <c r="G63">
        <v>11.109626</v>
      </c>
    </row>
    <row r="64" spans="2:13" x14ac:dyDescent="0.25">
      <c r="B64" t="s">
        <v>108</v>
      </c>
      <c r="C64" t="s">
        <v>40</v>
      </c>
      <c r="D64" t="s">
        <v>38</v>
      </c>
      <c r="E64">
        <v>11.177757</v>
      </c>
      <c r="G64">
        <v>11.109626</v>
      </c>
    </row>
    <row r="65" spans="2:7" x14ac:dyDescent="0.25">
      <c r="B65" t="s">
        <v>108</v>
      </c>
      <c r="C65" t="s">
        <v>40</v>
      </c>
      <c r="D65" t="s">
        <v>39</v>
      </c>
      <c r="E65">
        <v>11.100661000000001</v>
      </c>
      <c r="G65">
        <v>11.109626</v>
      </c>
    </row>
    <row r="66" spans="2:7" x14ac:dyDescent="0.25">
      <c r="B66" t="s">
        <v>109</v>
      </c>
      <c r="C66" t="s">
        <v>33</v>
      </c>
      <c r="D66" t="s">
        <v>34</v>
      </c>
      <c r="E66">
        <v>10.153517000000001</v>
      </c>
      <c r="F66">
        <f>AVERAGE(E66:E69)</f>
        <v>10.61172225</v>
      </c>
      <c r="G66">
        <v>11.253282</v>
      </c>
    </row>
    <row r="67" spans="2:7" x14ac:dyDescent="0.25">
      <c r="B67" t="s">
        <v>109</v>
      </c>
      <c r="C67" t="s">
        <v>33</v>
      </c>
      <c r="D67" t="s">
        <v>37</v>
      </c>
      <c r="E67">
        <v>10.576657000000001</v>
      </c>
      <c r="G67">
        <v>11.253282</v>
      </c>
    </row>
    <row r="68" spans="2:7" x14ac:dyDescent="0.25">
      <c r="B68" t="s">
        <v>109</v>
      </c>
      <c r="C68" t="s">
        <v>33</v>
      </c>
      <c r="D68" t="s">
        <v>38</v>
      </c>
      <c r="E68">
        <v>10.638185</v>
      </c>
      <c r="G68">
        <v>11.253282</v>
      </c>
    </row>
    <row r="69" spans="2:7" x14ac:dyDescent="0.25">
      <c r="B69" t="s">
        <v>109</v>
      </c>
      <c r="C69" t="s">
        <v>33</v>
      </c>
      <c r="D69" t="s">
        <v>39</v>
      </c>
      <c r="E69">
        <v>11.078530000000001</v>
      </c>
      <c r="G69">
        <v>11.253282</v>
      </c>
    </row>
    <row r="70" spans="2:7" x14ac:dyDescent="0.25">
      <c r="B70" t="s">
        <v>109</v>
      </c>
      <c r="C70" t="s">
        <v>40</v>
      </c>
      <c r="D70" t="s">
        <v>34</v>
      </c>
      <c r="E70">
        <v>10.981242999999999</v>
      </c>
      <c r="F70">
        <f>AVERAGE(E70:E73)</f>
        <v>10.983643999999998</v>
      </c>
      <c r="G70">
        <v>12.297055</v>
      </c>
    </row>
    <row r="71" spans="2:7" x14ac:dyDescent="0.25">
      <c r="B71" t="s">
        <v>109</v>
      </c>
      <c r="C71" t="s">
        <v>40</v>
      </c>
      <c r="D71" t="s">
        <v>37</v>
      </c>
      <c r="E71">
        <v>11.491835999999999</v>
      </c>
      <c r="G71">
        <v>12.297055</v>
      </c>
    </row>
    <row r="72" spans="2:7" x14ac:dyDescent="0.25">
      <c r="B72" t="s">
        <v>109</v>
      </c>
      <c r="C72" t="s">
        <v>40</v>
      </c>
      <c r="D72" t="s">
        <v>38</v>
      </c>
      <c r="E72">
        <v>10.333209</v>
      </c>
      <c r="G72">
        <v>12.297055</v>
      </c>
    </row>
    <row r="73" spans="2:7" x14ac:dyDescent="0.25">
      <c r="B73" t="s">
        <v>109</v>
      </c>
      <c r="C73" t="s">
        <v>40</v>
      </c>
      <c r="D73" t="s">
        <v>39</v>
      </c>
      <c r="E73">
        <v>11.128288</v>
      </c>
      <c r="G73">
        <v>12.297055</v>
      </c>
    </row>
    <row r="74" spans="2:7" x14ac:dyDescent="0.25">
      <c r="B74" t="s">
        <v>110</v>
      </c>
      <c r="C74" t="s">
        <v>33</v>
      </c>
      <c r="D74" t="s">
        <v>34</v>
      </c>
      <c r="E74">
        <v>10.296685999999999</v>
      </c>
      <c r="F74">
        <f>AVERAGE(E74:E77)</f>
        <v>10.394560500000001</v>
      </c>
      <c r="G74">
        <v>10.117616</v>
      </c>
    </row>
    <row r="75" spans="2:7" x14ac:dyDescent="0.25">
      <c r="B75" t="s">
        <v>110</v>
      </c>
      <c r="C75" t="s">
        <v>33</v>
      </c>
      <c r="D75" t="s">
        <v>37</v>
      </c>
      <c r="E75">
        <v>10.624772</v>
      </c>
      <c r="G75">
        <v>10.117616</v>
      </c>
    </row>
    <row r="76" spans="2:7" x14ac:dyDescent="0.25">
      <c r="B76" t="s">
        <v>110</v>
      </c>
      <c r="C76" t="s">
        <v>33</v>
      </c>
      <c r="D76" t="s">
        <v>38</v>
      </c>
      <c r="E76">
        <v>10.236551</v>
      </c>
      <c r="G76">
        <v>10.117616</v>
      </c>
    </row>
    <row r="77" spans="2:7" x14ac:dyDescent="0.25">
      <c r="B77" t="s">
        <v>110</v>
      </c>
      <c r="C77" t="s">
        <v>33</v>
      </c>
      <c r="D77" t="s">
        <v>39</v>
      </c>
      <c r="E77">
        <v>10.420233</v>
      </c>
      <c r="G77">
        <v>10.117616</v>
      </c>
    </row>
    <row r="78" spans="2:7" x14ac:dyDescent="0.25">
      <c r="B78" t="s">
        <v>110</v>
      </c>
      <c r="C78" t="s">
        <v>40</v>
      </c>
      <c r="D78" t="s">
        <v>34</v>
      </c>
      <c r="E78">
        <v>12.651707</v>
      </c>
      <c r="F78">
        <f>AVERAGE(E78:E81)</f>
        <v>12.34157525</v>
      </c>
      <c r="G78">
        <v>10.937716</v>
      </c>
    </row>
    <row r="79" spans="2:7" x14ac:dyDescent="0.25">
      <c r="B79" t="s">
        <v>110</v>
      </c>
      <c r="C79" t="s">
        <v>40</v>
      </c>
      <c r="D79" t="s">
        <v>37</v>
      </c>
      <c r="E79">
        <v>12.716286</v>
      </c>
      <c r="G79">
        <v>10.937716</v>
      </c>
    </row>
    <row r="80" spans="2:7" x14ac:dyDescent="0.25">
      <c r="B80" t="s">
        <v>110</v>
      </c>
      <c r="C80" t="s">
        <v>40</v>
      </c>
      <c r="D80" t="s">
        <v>38</v>
      </c>
      <c r="E80">
        <v>11.931950000000001</v>
      </c>
      <c r="G80">
        <v>10.937716</v>
      </c>
    </row>
    <row r="81" spans="1:7" x14ac:dyDescent="0.25">
      <c r="B81" t="s">
        <v>110</v>
      </c>
      <c r="C81" t="s">
        <v>40</v>
      </c>
      <c r="D81" t="s">
        <v>39</v>
      </c>
      <c r="E81">
        <v>12.066357999999999</v>
      </c>
      <c r="G81">
        <v>10.937716</v>
      </c>
    </row>
    <row r="86" spans="1:7" x14ac:dyDescent="0.25">
      <c r="A86">
        <v>0</v>
      </c>
      <c r="B86" t="s">
        <v>43</v>
      </c>
      <c r="C86" t="s">
        <v>33</v>
      </c>
      <c r="D86" t="s">
        <v>34</v>
      </c>
      <c r="E86">
        <v>10.006568</v>
      </c>
      <c r="F86">
        <v>8.9729109999999999</v>
      </c>
    </row>
    <row r="87" spans="1:7" x14ac:dyDescent="0.25">
      <c r="A87">
        <v>1</v>
      </c>
      <c r="B87" t="s">
        <v>43</v>
      </c>
      <c r="C87" t="s">
        <v>33</v>
      </c>
      <c r="D87" t="s">
        <v>37</v>
      </c>
      <c r="E87">
        <v>9.5207770000000007</v>
      </c>
      <c r="F87">
        <v>8.9729109999999999</v>
      </c>
    </row>
    <row r="88" spans="1:7" x14ac:dyDescent="0.25">
      <c r="A88">
        <v>2</v>
      </c>
      <c r="B88" t="s">
        <v>43</v>
      </c>
      <c r="C88" t="s">
        <v>33</v>
      </c>
      <c r="D88" t="s">
        <v>38</v>
      </c>
      <c r="E88">
        <v>10.042546</v>
      </c>
      <c r="F88">
        <v>8.9729109999999999</v>
      </c>
    </row>
    <row r="89" spans="1:7" x14ac:dyDescent="0.25">
      <c r="A89">
        <v>3</v>
      </c>
      <c r="B89" t="s">
        <v>43</v>
      </c>
      <c r="C89" t="s">
        <v>33</v>
      </c>
      <c r="D89" t="s">
        <v>39</v>
      </c>
      <c r="E89">
        <v>9.5741569999999996</v>
      </c>
      <c r="F89">
        <v>8.9729109999999999</v>
      </c>
    </row>
    <row r="90" spans="1:7" x14ac:dyDescent="0.25">
      <c r="A90">
        <v>4</v>
      </c>
      <c r="B90" t="s">
        <v>43</v>
      </c>
      <c r="C90" t="s">
        <v>40</v>
      </c>
      <c r="D90" t="s">
        <v>34</v>
      </c>
      <c r="E90">
        <v>10.400014000000001</v>
      </c>
      <c r="F90">
        <v>9.3905689999999993</v>
      </c>
    </row>
    <row r="91" spans="1:7" x14ac:dyDescent="0.25">
      <c r="A91">
        <v>5</v>
      </c>
      <c r="B91" t="s">
        <v>43</v>
      </c>
      <c r="C91" t="s">
        <v>40</v>
      </c>
      <c r="D91" t="s">
        <v>37</v>
      </c>
      <c r="E91">
        <v>11.22617</v>
      </c>
      <c r="F91">
        <v>9.3905689999999993</v>
      </c>
    </row>
    <row r="92" spans="1:7" x14ac:dyDescent="0.25">
      <c r="A92">
        <v>6</v>
      </c>
      <c r="B92" t="s">
        <v>43</v>
      </c>
      <c r="C92" t="s">
        <v>40</v>
      </c>
      <c r="D92" t="s">
        <v>38</v>
      </c>
      <c r="E92">
        <v>10.226703000000001</v>
      </c>
      <c r="F92">
        <v>9.3905689999999993</v>
      </c>
    </row>
    <row r="93" spans="1:7" x14ac:dyDescent="0.25">
      <c r="A93">
        <v>7</v>
      </c>
      <c r="B93" t="s">
        <v>43</v>
      </c>
      <c r="C93" t="s">
        <v>40</v>
      </c>
      <c r="D93" t="s">
        <v>39</v>
      </c>
      <c r="E93">
        <v>10.292716</v>
      </c>
      <c r="F93">
        <v>9.3905689999999993</v>
      </c>
    </row>
    <row r="94" spans="1:7" x14ac:dyDescent="0.25">
      <c r="A94">
        <v>8</v>
      </c>
      <c r="B94" t="s">
        <v>44</v>
      </c>
      <c r="C94" t="s">
        <v>33</v>
      </c>
      <c r="D94" t="s">
        <v>34</v>
      </c>
      <c r="E94">
        <v>10.827400000000001</v>
      </c>
      <c r="F94">
        <v>9.5206529999999994</v>
      </c>
    </row>
    <row r="95" spans="1:7" x14ac:dyDescent="0.25">
      <c r="A95">
        <v>9</v>
      </c>
      <c r="B95" t="s">
        <v>44</v>
      </c>
      <c r="C95" t="s">
        <v>33</v>
      </c>
      <c r="D95" t="s">
        <v>37</v>
      </c>
      <c r="E95">
        <v>10.524960999999999</v>
      </c>
      <c r="F95">
        <v>9.5206529999999994</v>
      </c>
    </row>
    <row r="96" spans="1:7" x14ac:dyDescent="0.25">
      <c r="A96">
        <v>10</v>
      </c>
      <c r="B96" t="s">
        <v>44</v>
      </c>
      <c r="C96" t="s">
        <v>33</v>
      </c>
      <c r="D96" t="s">
        <v>38</v>
      </c>
      <c r="E96">
        <v>10.395058000000001</v>
      </c>
      <c r="F96">
        <v>9.5206529999999994</v>
      </c>
    </row>
    <row r="97" spans="1:6" x14ac:dyDescent="0.25">
      <c r="A97">
        <v>11</v>
      </c>
      <c r="B97" t="s">
        <v>44</v>
      </c>
      <c r="C97" t="s">
        <v>33</v>
      </c>
      <c r="D97" t="s">
        <v>39</v>
      </c>
      <c r="E97">
        <v>11.132913</v>
      </c>
      <c r="F97">
        <v>9.5206529999999994</v>
      </c>
    </row>
    <row r="98" spans="1:6" x14ac:dyDescent="0.25">
      <c r="A98">
        <v>12</v>
      </c>
      <c r="B98" t="s">
        <v>44</v>
      </c>
      <c r="C98" t="s">
        <v>40</v>
      </c>
      <c r="D98" t="s">
        <v>34</v>
      </c>
      <c r="E98">
        <v>11.04608</v>
      </c>
      <c r="F98">
        <v>9.8293160000000004</v>
      </c>
    </row>
    <row r="99" spans="1:6" x14ac:dyDescent="0.25">
      <c r="A99">
        <v>13</v>
      </c>
      <c r="B99" t="s">
        <v>44</v>
      </c>
      <c r="C99" t="s">
        <v>40</v>
      </c>
      <c r="D99" t="s">
        <v>37</v>
      </c>
      <c r="E99">
        <v>11.047166000000001</v>
      </c>
      <c r="F99">
        <v>9.8293160000000004</v>
      </c>
    </row>
    <row r="100" spans="1:6" x14ac:dyDescent="0.25">
      <c r="A100">
        <v>14</v>
      </c>
      <c r="B100" t="s">
        <v>44</v>
      </c>
      <c r="C100" t="s">
        <v>40</v>
      </c>
      <c r="D100" t="s">
        <v>38</v>
      </c>
      <c r="E100">
        <v>11.052873</v>
      </c>
      <c r="F100">
        <v>9.8293160000000004</v>
      </c>
    </row>
    <row r="101" spans="1:6" x14ac:dyDescent="0.25">
      <c r="A101">
        <v>15</v>
      </c>
      <c r="B101" t="s">
        <v>44</v>
      </c>
      <c r="C101" t="s">
        <v>40</v>
      </c>
      <c r="D101" t="s">
        <v>39</v>
      </c>
      <c r="E101">
        <v>11.209542000000001</v>
      </c>
      <c r="F101">
        <v>9.8293160000000004</v>
      </c>
    </row>
    <row r="102" spans="1:6" x14ac:dyDescent="0.25">
      <c r="A102">
        <v>16</v>
      </c>
      <c r="B102" t="s">
        <v>105</v>
      </c>
      <c r="C102" t="s">
        <v>33</v>
      </c>
      <c r="D102" t="s">
        <v>34</v>
      </c>
      <c r="E102">
        <v>9.1992360000000009</v>
      </c>
      <c r="F102">
        <v>9.4284049999999997</v>
      </c>
    </row>
    <row r="103" spans="1:6" x14ac:dyDescent="0.25">
      <c r="A103">
        <v>17</v>
      </c>
      <c r="B103" t="s">
        <v>105</v>
      </c>
      <c r="C103" t="s">
        <v>33</v>
      </c>
      <c r="D103" t="s">
        <v>37</v>
      </c>
      <c r="E103">
        <v>9.1908220000000007</v>
      </c>
      <c r="F103">
        <v>9.4284049999999997</v>
      </c>
    </row>
    <row r="104" spans="1:6" x14ac:dyDescent="0.25">
      <c r="A104">
        <v>18</v>
      </c>
      <c r="B104" t="s">
        <v>105</v>
      </c>
      <c r="C104" t="s">
        <v>33</v>
      </c>
      <c r="D104" t="s">
        <v>38</v>
      </c>
      <c r="E104">
        <v>11.342254000000001</v>
      </c>
      <c r="F104">
        <v>9.4284049999999997</v>
      </c>
    </row>
    <row r="105" spans="1:6" x14ac:dyDescent="0.25">
      <c r="A105">
        <v>19</v>
      </c>
      <c r="B105" t="s">
        <v>105</v>
      </c>
      <c r="C105" t="s">
        <v>33</v>
      </c>
      <c r="D105" t="s">
        <v>39</v>
      </c>
      <c r="E105">
        <v>9.6051350000000006</v>
      </c>
      <c r="F105">
        <v>9.4284049999999997</v>
      </c>
    </row>
    <row r="106" spans="1:6" x14ac:dyDescent="0.25">
      <c r="A106">
        <v>20</v>
      </c>
      <c r="B106" t="s">
        <v>105</v>
      </c>
      <c r="C106" t="s">
        <v>40</v>
      </c>
      <c r="D106" t="s">
        <v>34</v>
      </c>
      <c r="E106">
        <v>10.902462</v>
      </c>
      <c r="F106">
        <v>10.921894999999999</v>
      </c>
    </row>
    <row r="107" spans="1:6" x14ac:dyDescent="0.25">
      <c r="A107">
        <v>21</v>
      </c>
      <c r="B107" t="s">
        <v>105</v>
      </c>
      <c r="C107" t="s">
        <v>40</v>
      </c>
      <c r="D107" t="s">
        <v>37</v>
      </c>
      <c r="E107">
        <v>13.13696</v>
      </c>
      <c r="F107">
        <v>10.921894999999999</v>
      </c>
    </row>
    <row r="108" spans="1:6" x14ac:dyDescent="0.25">
      <c r="A108">
        <v>22</v>
      </c>
      <c r="B108" t="s">
        <v>105</v>
      </c>
      <c r="C108" t="s">
        <v>40</v>
      </c>
      <c r="D108" t="s">
        <v>38</v>
      </c>
      <c r="E108">
        <v>11.024823</v>
      </c>
      <c r="F108">
        <v>10.921894999999999</v>
      </c>
    </row>
    <row r="109" spans="1:6" x14ac:dyDescent="0.25">
      <c r="A109">
        <v>23</v>
      </c>
      <c r="B109" t="s">
        <v>105</v>
      </c>
      <c r="C109" t="s">
        <v>40</v>
      </c>
      <c r="D109" t="s">
        <v>39</v>
      </c>
      <c r="E109">
        <v>15.605622</v>
      </c>
      <c r="F109">
        <v>10.921894999999999</v>
      </c>
    </row>
    <row r="110" spans="1:6" x14ac:dyDescent="0.25">
      <c r="A110">
        <v>24</v>
      </c>
      <c r="B110" t="s">
        <v>106</v>
      </c>
      <c r="C110" t="s">
        <v>33</v>
      </c>
      <c r="D110" t="s">
        <v>34</v>
      </c>
      <c r="E110">
        <v>12.024711</v>
      </c>
      <c r="F110">
        <v>9.3817959999999996</v>
      </c>
    </row>
    <row r="111" spans="1:6" x14ac:dyDescent="0.25">
      <c r="A111">
        <v>25</v>
      </c>
      <c r="B111" t="s">
        <v>106</v>
      </c>
      <c r="C111" t="s">
        <v>33</v>
      </c>
      <c r="D111" t="s">
        <v>37</v>
      </c>
      <c r="E111">
        <v>12.822445999999999</v>
      </c>
      <c r="F111">
        <v>9.3817959999999996</v>
      </c>
    </row>
    <row r="112" spans="1:6" x14ac:dyDescent="0.25">
      <c r="A112">
        <v>26</v>
      </c>
      <c r="B112" t="s">
        <v>106</v>
      </c>
      <c r="C112" t="s">
        <v>33</v>
      </c>
      <c r="D112" t="s">
        <v>38</v>
      </c>
      <c r="E112">
        <v>10.518284</v>
      </c>
      <c r="F112">
        <v>9.3817959999999996</v>
      </c>
    </row>
    <row r="113" spans="1:6" x14ac:dyDescent="0.25">
      <c r="A113">
        <v>27</v>
      </c>
      <c r="B113" t="s">
        <v>106</v>
      </c>
      <c r="C113" t="s">
        <v>33</v>
      </c>
      <c r="D113" t="s">
        <v>39</v>
      </c>
      <c r="E113">
        <v>9.8439309999999995</v>
      </c>
      <c r="F113">
        <v>9.3817959999999996</v>
      </c>
    </row>
    <row r="114" spans="1:6" x14ac:dyDescent="0.25">
      <c r="A114">
        <v>28</v>
      </c>
      <c r="B114" t="s">
        <v>106</v>
      </c>
      <c r="C114" t="s">
        <v>40</v>
      </c>
      <c r="D114" t="s">
        <v>34</v>
      </c>
      <c r="E114">
        <v>10.844619</v>
      </c>
      <c r="F114">
        <v>9.5419870000000007</v>
      </c>
    </row>
    <row r="115" spans="1:6" x14ac:dyDescent="0.25">
      <c r="A115">
        <v>29</v>
      </c>
      <c r="B115" t="s">
        <v>106</v>
      </c>
      <c r="C115" t="s">
        <v>40</v>
      </c>
      <c r="D115" t="s">
        <v>37</v>
      </c>
      <c r="E115">
        <v>11.169124999999999</v>
      </c>
      <c r="F115">
        <v>9.5419870000000007</v>
      </c>
    </row>
    <row r="116" spans="1:6" x14ac:dyDescent="0.25">
      <c r="A116">
        <v>30</v>
      </c>
      <c r="B116" t="s">
        <v>106</v>
      </c>
      <c r="C116" t="s">
        <v>40</v>
      </c>
      <c r="D116" t="s">
        <v>38</v>
      </c>
      <c r="E116">
        <v>11.242902000000001</v>
      </c>
      <c r="F116">
        <v>9.5419870000000007</v>
      </c>
    </row>
    <row r="117" spans="1:6" x14ac:dyDescent="0.25">
      <c r="A117">
        <v>31</v>
      </c>
      <c r="B117" t="s">
        <v>106</v>
      </c>
      <c r="C117" t="s">
        <v>40</v>
      </c>
      <c r="D117" t="s">
        <v>39</v>
      </c>
      <c r="E117">
        <v>9.8633749999999996</v>
      </c>
      <c r="F117">
        <v>9.5419870000000007</v>
      </c>
    </row>
    <row r="118" spans="1:6" x14ac:dyDescent="0.25">
      <c r="A118">
        <v>32</v>
      </c>
      <c r="B118" t="s">
        <v>107</v>
      </c>
      <c r="C118" t="s">
        <v>33</v>
      </c>
      <c r="D118" t="s">
        <v>34</v>
      </c>
      <c r="E118">
        <v>8.8404699999999998</v>
      </c>
      <c r="F118">
        <v>9.3557030000000001</v>
      </c>
    </row>
    <row r="119" spans="1:6" x14ac:dyDescent="0.25">
      <c r="A119">
        <v>33</v>
      </c>
      <c r="B119" t="s">
        <v>107</v>
      </c>
      <c r="C119" t="s">
        <v>33</v>
      </c>
      <c r="D119" t="s">
        <v>37</v>
      </c>
      <c r="E119">
        <v>9.0955619999999993</v>
      </c>
      <c r="F119">
        <v>9.3557030000000001</v>
      </c>
    </row>
    <row r="120" spans="1:6" x14ac:dyDescent="0.25">
      <c r="A120">
        <v>34</v>
      </c>
      <c r="B120" t="s">
        <v>107</v>
      </c>
      <c r="C120" t="s">
        <v>33</v>
      </c>
      <c r="D120" t="s">
        <v>38</v>
      </c>
      <c r="E120">
        <v>9.5807540000000007</v>
      </c>
      <c r="F120">
        <v>9.3557030000000001</v>
      </c>
    </row>
    <row r="121" spans="1:6" x14ac:dyDescent="0.25">
      <c r="A121">
        <v>35</v>
      </c>
      <c r="B121" t="s">
        <v>107</v>
      </c>
      <c r="C121" t="s">
        <v>33</v>
      </c>
      <c r="D121" t="s">
        <v>39</v>
      </c>
      <c r="E121">
        <v>9.0609900000000003</v>
      </c>
      <c r="F121">
        <v>9.3557030000000001</v>
      </c>
    </row>
    <row r="122" spans="1:6" x14ac:dyDescent="0.25">
      <c r="A122">
        <v>36</v>
      </c>
      <c r="B122" t="s">
        <v>107</v>
      </c>
      <c r="C122" t="s">
        <v>40</v>
      </c>
      <c r="D122" t="s">
        <v>34</v>
      </c>
      <c r="E122">
        <v>10.067997</v>
      </c>
      <c r="F122">
        <v>10.287595</v>
      </c>
    </row>
    <row r="123" spans="1:6" x14ac:dyDescent="0.25">
      <c r="A123">
        <v>37</v>
      </c>
      <c r="B123" t="s">
        <v>107</v>
      </c>
      <c r="C123" t="s">
        <v>40</v>
      </c>
      <c r="D123" t="s">
        <v>37</v>
      </c>
      <c r="E123">
        <v>9.8091799999999996</v>
      </c>
      <c r="F123">
        <v>10.287595</v>
      </c>
    </row>
    <row r="124" spans="1:6" x14ac:dyDescent="0.25">
      <c r="A124">
        <v>38</v>
      </c>
      <c r="B124" t="s">
        <v>107</v>
      </c>
      <c r="C124" t="s">
        <v>40</v>
      </c>
      <c r="D124" t="s">
        <v>38</v>
      </c>
      <c r="E124">
        <v>10.21631</v>
      </c>
      <c r="F124">
        <v>10.287595</v>
      </c>
    </row>
    <row r="125" spans="1:6" x14ac:dyDescent="0.25">
      <c r="A125">
        <v>39</v>
      </c>
      <c r="B125" t="s">
        <v>107</v>
      </c>
      <c r="C125" t="s">
        <v>40</v>
      </c>
      <c r="D125" t="s">
        <v>39</v>
      </c>
      <c r="E125">
        <v>9.7623999999999995</v>
      </c>
      <c r="F125">
        <v>10.287595</v>
      </c>
    </row>
    <row r="126" spans="1:6" x14ac:dyDescent="0.25">
      <c r="A126">
        <v>40</v>
      </c>
      <c r="B126" t="s">
        <v>108</v>
      </c>
      <c r="C126" t="s">
        <v>33</v>
      </c>
      <c r="D126" t="s">
        <v>34</v>
      </c>
      <c r="E126">
        <v>10.416802000000001</v>
      </c>
      <c r="F126">
        <v>9.8159379999999992</v>
      </c>
    </row>
    <row r="127" spans="1:6" x14ac:dyDescent="0.25">
      <c r="A127">
        <v>41</v>
      </c>
      <c r="B127" t="s">
        <v>108</v>
      </c>
      <c r="C127" t="s">
        <v>33</v>
      </c>
      <c r="D127" t="s">
        <v>37</v>
      </c>
      <c r="E127">
        <v>10.005442</v>
      </c>
      <c r="F127">
        <v>9.8159379999999992</v>
      </c>
    </row>
    <row r="128" spans="1:6" x14ac:dyDescent="0.25">
      <c r="A128">
        <v>42</v>
      </c>
      <c r="B128" t="s">
        <v>108</v>
      </c>
      <c r="C128" t="s">
        <v>33</v>
      </c>
      <c r="D128" t="s">
        <v>38</v>
      </c>
      <c r="E128">
        <v>10.017773999999999</v>
      </c>
      <c r="F128">
        <v>9.8159379999999992</v>
      </c>
    </row>
    <row r="129" spans="1:6" x14ac:dyDescent="0.25">
      <c r="A129">
        <v>43</v>
      </c>
      <c r="B129" t="s">
        <v>108</v>
      </c>
      <c r="C129" t="s">
        <v>33</v>
      </c>
      <c r="D129" t="s">
        <v>39</v>
      </c>
      <c r="E129">
        <v>10.231762</v>
      </c>
      <c r="F129">
        <v>9.8159379999999992</v>
      </c>
    </row>
    <row r="130" spans="1:6" x14ac:dyDescent="0.25">
      <c r="A130">
        <v>44</v>
      </c>
      <c r="B130" t="s">
        <v>108</v>
      </c>
      <c r="C130" t="s">
        <v>40</v>
      </c>
      <c r="D130" t="s">
        <v>34</v>
      </c>
      <c r="E130">
        <v>11.607441</v>
      </c>
      <c r="F130">
        <v>11.109626</v>
      </c>
    </row>
    <row r="131" spans="1:6" x14ac:dyDescent="0.25">
      <c r="A131">
        <v>45</v>
      </c>
      <c r="B131" t="s">
        <v>108</v>
      </c>
      <c r="C131" t="s">
        <v>40</v>
      </c>
      <c r="D131" t="s">
        <v>37</v>
      </c>
      <c r="E131">
        <v>10.917972000000001</v>
      </c>
      <c r="F131">
        <v>11.109626</v>
      </c>
    </row>
    <row r="132" spans="1:6" x14ac:dyDescent="0.25">
      <c r="A132">
        <v>46</v>
      </c>
      <c r="B132" t="s">
        <v>108</v>
      </c>
      <c r="C132" t="s">
        <v>40</v>
      </c>
      <c r="D132" t="s">
        <v>38</v>
      </c>
      <c r="E132">
        <v>11.177757</v>
      </c>
      <c r="F132">
        <v>11.109626</v>
      </c>
    </row>
    <row r="133" spans="1:6" x14ac:dyDescent="0.25">
      <c r="A133">
        <v>47</v>
      </c>
      <c r="B133" t="s">
        <v>108</v>
      </c>
      <c r="C133" t="s">
        <v>40</v>
      </c>
      <c r="D133" t="s">
        <v>39</v>
      </c>
      <c r="E133">
        <v>11.100661000000001</v>
      </c>
      <c r="F133">
        <v>11.109626</v>
      </c>
    </row>
    <row r="134" spans="1:6" x14ac:dyDescent="0.25">
      <c r="A134">
        <v>48</v>
      </c>
      <c r="B134" t="s">
        <v>109</v>
      </c>
      <c r="C134" t="s">
        <v>33</v>
      </c>
      <c r="D134" t="s">
        <v>34</v>
      </c>
      <c r="E134">
        <v>10.153517000000001</v>
      </c>
      <c r="F134">
        <v>11.253282</v>
      </c>
    </row>
    <row r="135" spans="1:6" x14ac:dyDescent="0.25">
      <c r="A135">
        <v>49</v>
      </c>
      <c r="B135" t="s">
        <v>109</v>
      </c>
      <c r="C135" t="s">
        <v>33</v>
      </c>
      <c r="D135" t="s">
        <v>37</v>
      </c>
      <c r="E135">
        <v>10.576657000000001</v>
      </c>
      <c r="F135">
        <v>11.253282</v>
      </c>
    </row>
    <row r="136" spans="1:6" x14ac:dyDescent="0.25">
      <c r="A136">
        <v>50</v>
      </c>
      <c r="B136" t="s">
        <v>109</v>
      </c>
      <c r="C136" t="s">
        <v>33</v>
      </c>
      <c r="D136" t="s">
        <v>38</v>
      </c>
      <c r="E136">
        <v>10.638185</v>
      </c>
      <c r="F136">
        <v>11.253282</v>
      </c>
    </row>
    <row r="137" spans="1:6" x14ac:dyDescent="0.25">
      <c r="A137">
        <v>51</v>
      </c>
      <c r="B137" t="s">
        <v>109</v>
      </c>
      <c r="C137" t="s">
        <v>33</v>
      </c>
      <c r="D137" t="s">
        <v>39</v>
      </c>
      <c r="E137">
        <v>11.078530000000001</v>
      </c>
      <c r="F137">
        <v>11.253282</v>
      </c>
    </row>
    <row r="138" spans="1:6" x14ac:dyDescent="0.25">
      <c r="A138">
        <v>52</v>
      </c>
      <c r="B138" t="s">
        <v>109</v>
      </c>
      <c r="C138" t="s">
        <v>40</v>
      </c>
      <c r="D138" t="s">
        <v>34</v>
      </c>
      <c r="E138">
        <v>10.981242999999999</v>
      </c>
      <c r="F138">
        <v>12.297055</v>
      </c>
    </row>
    <row r="139" spans="1:6" x14ac:dyDescent="0.25">
      <c r="A139">
        <v>53</v>
      </c>
      <c r="B139" t="s">
        <v>109</v>
      </c>
      <c r="C139" t="s">
        <v>40</v>
      </c>
      <c r="D139" t="s">
        <v>37</v>
      </c>
      <c r="E139">
        <v>11.491835999999999</v>
      </c>
      <c r="F139">
        <v>12.297055</v>
      </c>
    </row>
    <row r="140" spans="1:6" x14ac:dyDescent="0.25">
      <c r="A140">
        <v>54</v>
      </c>
      <c r="B140" t="s">
        <v>109</v>
      </c>
      <c r="C140" t="s">
        <v>40</v>
      </c>
      <c r="D140" t="s">
        <v>38</v>
      </c>
      <c r="E140">
        <v>10.333209</v>
      </c>
      <c r="F140">
        <v>12.297055</v>
      </c>
    </row>
    <row r="141" spans="1:6" x14ac:dyDescent="0.25">
      <c r="A141">
        <v>55</v>
      </c>
      <c r="B141" t="s">
        <v>109</v>
      </c>
      <c r="C141" t="s">
        <v>40</v>
      </c>
      <c r="D141" t="s">
        <v>39</v>
      </c>
      <c r="E141">
        <v>11.128288</v>
      </c>
      <c r="F141">
        <v>12.297055</v>
      </c>
    </row>
    <row r="142" spans="1:6" x14ac:dyDescent="0.25">
      <c r="A142">
        <v>56</v>
      </c>
      <c r="B142" t="s">
        <v>110</v>
      </c>
      <c r="C142" t="s">
        <v>33</v>
      </c>
      <c r="D142" t="s">
        <v>34</v>
      </c>
      <c r="E142">
        <v>10.296685999999999</v>
      </c>
      <c r="F142">
        <v>10.117616</v>
      </c>
    </row>
    <row r="143" spans="1:6" x14ac:dyDescent="0.25">
      <c r="A143">
        <v>57</v>
      </c>
      <c r="B143" t="s">
        <v>110</v>
      </c>
      <c r="C143" t="s">
        <v>33</v>
      </c>
      <c r="D143" t="s">
        <v>37</v>
      </c>
      <c r="E143">
        <v>10.624772</v>
      </c>
      <c r="F143">
        <v>10.117616</v>
      </c>
    </row>
    <row r="144" spans="1:6" x14ac:dyDescent="0.25">
      <c r="A144">
        <v>58</v>
      </c>
      <c r="B144" t="s">
        <v>110</v>
      </c>
      <c r="C144" t="s">
        <v>33</v>
      </c>
      <c r="D144" t="s">
        <v>38</v>
      </c>
      <c r="E144">
        <v>10.236551</v>
      </c>
      <c r="F144">
        <v>10.117616</v>
      </c>
    </row>
    <row r="145" spans="1:6" x14ac:dyDescent="0.25">
      <c r="A145">
        <v>59</v>
      </c>
      <c r="B145" t="s">
        <v>110</v>
      </c>
      <c r="C145" t="s">
        <v>33</v>
      </c>
      <c r="D145" t="s">
        <v>39</v>
      </c>
      <c r="E145">
        <v>10.420233</v>
      </c>
      <c r="F145">
        <v>10.117616</v>
      </c>
    </row>
    <row r="146" spans="1:6" x14ac:dyDescent="0.25">
      <c r="A146">
        <v>60</v>
      </c>
      <c r="B146" t="s">
        <v>110</v>
      </c>
      <c r="C146" t="s">
        <v>40</v>
      </c>
      <c r="D146" t="s">
        <v>34</v>
      </c>
      <c r="E146">
        <v>12.651707</v>
      </c>
      <c r="F146">
        <v>10.937716</v>
      </c>
    </row>
    <row r="147" spans="1:6" x14ac:dyDescent="0.25">
      <c r="A147">
        <v>61</v>
      </c>
      <c r="B147" t="s">
        <v>110</v>
      </c>
      <c r="C147" t="s">
        <v>40</v>
      </c>
      <c r="D147" t="s">
        <v>37</v>
      </c>
      <c r="E147">
        <v>12.716286</v>
      </c>
      <c r="F147">
        <v>10.937716</v>
      </c>
    </row>
    <row r="148" spans="1:6" x14ac:dyDescent="0.25">
      <c r="A148">
        <v>62</v>
      </c>
      <c r="B148" t="s">
        <v>110</v>
      </c>
      <c r="C148" t="s">
        <v>40</v>
      </c>
      <c r="D148" t="s">
        <v>38</v>
      </c>
      <c r="E148">
        <v>11.931950000000001</v>
      </c>
      <c r="F148">
        <v>10.937716</v>
      </c>
    </row>
    <row r="149" spans="1:6" x14ac:dyDescent="0.25">
      <c r="A149">
        <v>63</v>
      </c>
      <c r="B149" t="s">
        <v>110</v>
      </c>
      <c r="C149" t="s">
        <v>40</v>
      </c>
      <c r="D149" t="s">
        <v>39</v>
      </c>
      <c r="E149">
        <v>12.066357999999999</v>
      </c>
      <c r="F149">
        <v>10.937716</v>
      </c>
    </row>
  </sheetData>
  <pageMargins left="0.7" right="0.7" top="0.75" bottom="0.75" header="0.51180555555555496" footer="0.51180555555555496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alldata</vt:lpstr>
      <vt:lpstr>swing t test</vt:lpstr>
      <vt:lpstr>stance t test</vt:lpstr>
      <vt:lpstr>soleus_r</vt:lpstr>
      <vt:lpstr>pythonout</vt:lpstr>
      <vt:lpstr>alldata_1step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 Stingel</dc:creator>
  <dc:description/>
  <cp:lastModifiedBy>Jon Stingel</cp:lastModifiedBy>
  <cp:revision>5</cp:revision>
  <dcterms:created xsi:type="dcterms:W3CDTF">2021-04-26T23:38:39Z</dcterms:created>
  <dcterms:modified xsi:type="dcterms:W3CDTF">2022-09-28T04:47:56Z</dcterms:modified>
  <dc:language>en-US</dc:language>
</cp:coreProperties>
</file>