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105" documentId="13_ncr:1_{F210D901-49BD-4BC4-9B31-0290B48CFB0F}" xr6:coauthVersionLast="47" xr6:coauthVersionMax="47" xr10:uidLastSave="{FD16B795-E265-43FB-B433-0B9EE138CE83}"/>
  <bookViews>
    <workbookView xWindow="-108" yWindow="-108" windowWidth="23256" windowHeight="12456" tabRatio="598" xr2:uid="{00000000-000D-0000-FFFF-FFFF00000000}"/>
  </bookViews>
  <sheets>
    <sheet name="CASH &amp; BANK BOOK" sheetId="1" r:id="rId1"/>
    <sheet name="MONTHLY CLOSING" sheetId="2" r:id="rId2"/>
  </sheets>
  <definedNames>
    <definedName name="_xlnm.Print_Area" localSheetId="0">'CASH &amp; BANK BOOK'!$B$10904:$T$10917</definedName>
    <definedName name="_xlnm.Print_Area" localSheetId="1">'MONTHLY CLOSING'!#REF!</definedName>
    <definedName name="_xlnm.Print_Titles" localSheetId="0">'CASH &amp; BANK BOOK'!$10871:$10874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902" i="1" l="1"/>
  <c r="S10902" i="1"/>
  <c r="R10902" i="1"/>
  <c r="Q10902" i="1"/>
  <c r="P10902" i="1"/>
  <c r="O10902" i="1"/>
  <c r="K10900" i="1"/>
  <c r="H10900" i="1"/>
  <c r="G10900" i="1"/>
  <c r="F10900" i="1"/>
  <c r="E10900" i="1"/>
  <c r="E10902" i="1" s="1"/>
  <c r="Q10852" i="1"/>
  <c r="R10852" i="1"/>
  <c r="E10850" i="1"/>
  <c r="E10852" i="1" s="1"/>
  <c r="F10850" i="1"/>
  <c r="G10850" i="1"/>
  <c r="H10850" i="1"/>
  <c r="O10852" i="1"/>
  <c r="P10852" i="1"/>
  <c r="T10852" i="1"/>
  <c r="S10852" i="1"/>
  <c r="K10850" i="1"/>
  <c r="E10807" i="1"/>
  <c r="E10809" i="1" s="1"/>
  <c r="F10807" i="1"/>
  <c r="G10807" i="1"/>
  <c r="T10809" i="1"/>
  <c r="S10809" i="1"/>
  <c r="R10809" i="1"/>
  <c r="Q10809" i="1"/>
  <c r="P10809" i="1"/>
  <c r="O10809" i="1"/>
  <c r="K10807" i="1"/>
  <c r="H10807" i="1"/>
  <c r="E10728" i="1"/>
  <c r="E10730" i="1" s="1"/>
  <c r="F10769" i="1"/>
  <c r="F10728" i="1"/>
  <c r="T10771" i="1"/>
  <c r="S10771" i="1"/>
  <c r="R10771" i="1"/>
  <c r="Q10771" i="1"/>
  <c r="P10771" i="1"/>
  <c r="O10771" i="1"/>
  <c r="K10769" i="1"/>
  <c r="H10769" i="1"/>
  <c r="G10769" i="1"/>
  <c r="E10769" i="1"/>
  <c r="E10771" i="1" s="1"/>
  <c r="T10730" i="1"/>
  <c r="S10730" i="1"/>
  <c r="R10730" i="1"/>
  <c r="Q10730" i="1"/>
  <c r="P10730" i="1"/>
  <c r="O10730" i="1"/>
  <c r="K10728" i="1"/>
  <c r="H10728" i="1"/>
  <c r="G10728" i="1"/>
  <c r="F10688" i="1"/>
  <c r="P10690" i="1"/>
  <c r="G10688" i="1"/>
  <c r="H10688" i="1"/>
  <c r="F10646" i="1"/>
  <c r="G10646" i="1"/>
  <c r="H10646" i="1"/>
  <c r="O10903" i="1" l="1"/>
  <c r="O10853" i="1"/>
  <c r="O10810" i="1"/>
  <c r="O10772" i="1"/>
  <c r="O10731" i="1"/>
  <c r="T10690" i="1"/>
  <c r="S10690" i="1"/>
  <c r="R10690" i="1"/>
  <c r="Q10690" i="1"/>
  <c r="O10690" i="1"/>
  <c r="K10688" i="1"/>
  <c r="E10688" i="1"/>
  <c r="E10690" i="1" s="1"/>
  <c r="E10633" i="1"/>
  <c r="O10633" i="1"/>
  <c r="O10648" i="1" s="1"/>
  <c r="O10458" i="1"/>
  <c r="O10470" i="1" s="1"/>
  <c r="E10463" i="1"/>
  <c r="P10648" i="1"/>
  <c r="R10156" i="1"/>
  <c r="F10154" i="1"/>
  <c r="T10648" i="1"/>
  <c r="S10648" i="1"/>
  <c r="R10648" i="1"/>
  <c r="Q10648" i="1"/>
  <c r="K10646" i="1"/>
  <c r="E10601" i="1"/>
  <c r="E10603" i="1" s="1"/>
  <c r="F10601" i="1"/>
  <c r="O10603" i="1"/>
  <c r="P10603" i="1"/>
  <c r="Q10603" i="1"/>
  <c r="R10603" i="1"/>
  <c r="H10601" i="1"/>
  <c r="G10601" i="1"/>
  <c r="T10603" i="1"/>
  <c r="S10603" i="1"/>
  <c r="K10601" i="1"/>
  <c r="T10556" i="1"/>
  <c r="S10556" i="1"/>
  <c r="R10556" i="1"/>
  <c r="Q10556" i="1"/>
  <c r="P10556" i="1"/>
  <c r="O10556" i="1"/>
  <c r="K10554" i="1"/>
  <c r="H10554" i="1"/>
  <c r="F10554" i="1"/>
  <c r="E10554" i="1"/>
  <c r="E10556" i="1" s="1"/>
  <c r="H10518" i="1"/>
  <c r="F10518" i="1"/>
  <c r="O10520" i="1"/>
  <c r="P10520" i="1"/>
  <c r="E10518" i="1"/>
  <c r="E10520" i="1" s="1"/>
  <c r="T10520" i="1"/>
  <c r="S10520" i="1"/>
  <c r="R10520" i="1"/>
  <c r="Q10520" i="1"/>
  <c r="K10518" i="1"/>
  <c r="P10470" i="1"/>
  <c r="Q10470" i="1"/>
  <c r="R10470" i="1"/>
  <c r="E10646" i="1" l="1"/>
  <c r="E10648" i="1" s="1"/>
  <c r="O10649" i="1" s="1"/>
  <c r="O10691" i="1"/>
  <c r="O10604" i="1"/>
  <c r="O10557" i="1"/>
  <c r="O10521" i="1"/>
  <c r="E10468" i="1"/>
  <c r="E10470" i="1" s="1"/>
  <c r="F10468" i="1"/>
  <c r="G10468" i="1"/>
  <c r="H10468" i="1"/>
  <c r="T10470" i="1"/>
  <c r="S10470" i="1"/>
  <c r="K10468" i="1"/>
  <c r="O10424" i="1"/>
  <c r="E10422" i="1"/>
  <c r="E10424" i="1" s="1"/>
  <c r="F10422" i="1"/>
  <c r="G10422" i="1"/>
  <c r="P10424" i="1"/>
  <c r="H10422" i="1"/>
  <c r="T10424" i="1"/>
  <c r="S10424" i="1"/>
  <c r="R10424" i="1"/>
  <c r="Q10424" i="1"/>
  <c r="I10422" i="1"/>
  <c r="K10422" i="1" s="1"/>
  <c r="T10381" i="1"/>
  <c r="S10381" i="1"/>
  <c r="R10381" i="1"/>
  <c r="Q10381" i="1"/>
  <c r="P10381" i="1"/>
  <c r="O10381" i="1"/>
  <c r="I10379" i="1"/>
  <c r="K10379" i="1" s="1"/>
  <c r="H10379" i="1"/>
  <c r="G10379" i="1"/>
  <c r="F10379" i="1"/>
  <c r="E10379" i="1"/>
  <c r="E10381" i="1" s="1"/>
  <c r="R10341" i="1"/>
  <c r="E10339" i="1"/>
  <c r="E10341" i="1" s="1"/>
  <c r="F10339" i="1"/>
  <c r="O10341" i="1"/>
  <c r="P10341" i="1"/>
  <c r="T10341" i="1"/>
  <c r="S10341" i="1"/>
  <c r="Q10341" i="1"/>
  <c r="I10339" i="1"/>
  <c r="K10339" i="1" s="1"/>
  <c r="H10339" i="1"/>
  <c r="G10339" i="1"/>
  <c r="O10296" i="1"/>
  <c r="P10296" i="1"/>
  <c r="H10294" i="1"/>
  <c r="T10296" i="1"/>
  <c r="S10296" i="1"/>
  <c r="R10296" i="1"/>
  <c r="Q10296" i="1"/>
  <c r="I10294" i="1"/>
  <c r="K10294" i="1" s="1"/>
  <c r="G10294" i="1"/>
  <c r="F10294" i="1"/>
  <c r="E10294" i="1"/>
  <c r="E10296" i="1" s="1"/>
  <c r="E10269" i="1"/>
  <c r="H10258" i="1" s="1"/>
  <c r="H10257" i="1"/>
  <c r="D10250" i="1"/>
  <c r="D10251" i="1" s="1"/>
  <c r="P10244" i="1"/>
  <c r="Q10244" i="1"/>
  <c r="R10244" i="1"/>
  <c r="E10242" i="1"/>
  <c r="F10242" i="1"/>
  <c r="O10471" i="1" l="1"/>
  <c r="O10425" i="1"/>
  <c r="O10382" i="1"/>
  <c r="O10342" i="1"/>
  <c r="O10297" i="1"/>
  <c r="H10259" i="1"/>
  <c r="D10253" i="1"/>
  <c r="T10244" i="1"/>
  <c r="S10244" i="1"/>
  <c r="O10244" i="1"/>
  <c r="I10242" i="1"/>
  <c r="K10242" i="1" s="1"/>
  <c r="H10242" i="1"/>
  <c r="G10242" i="1"/>
  <c r="E10244" i="1"/>
  <c r="O10198" i="1"/>
  <c r="P10198" i="1"/>
  <c r="Q10198" i="1"/>
  <c r="R10198" i="1"/>
  <c r="S10198" i="1"/>
  <c r="O10245" i="1" l="1"/>
  <c r="F10196" i="1"/>
  <c r="E10196" i="1"/>
  <c r="E10198" i="1" s="1"/>
  <c r="T10198" i="1"/>
  <c r="I10196" i="1"/>
  <c r="K10196" i="1" s="1"/>
  <c r="H10196" i="1"/>
  <c r="G10196" i="1"/>
  <c r="O10199" i="1" l="1"/>
  <c r="G10154" i="1"/>
  <c r="H10154" i="1"/>
  <c r="Q10156" i="1"/>
  <c r="P10156" i="1"/>
  <c r="I10154" i="1"/>
  <c r="K10154" i="1" s="1"/>
  <c r="T10156" i="1"/>
  <c r="S10156" i="1"/>
  <c r="O10156" i="1"/>
  <c r="E10154" i="1"/>
  <c r="E10156" i="1" s="1"/>
  <c r="G10111" i="1"/>
  <c r="T10113" i="1"/>
  <c r="S10113" i="1"/>
  <c r="R10113" i="1"/>
  <c r="Q10113" i="1"/>
  <c r="P10113" i="1"/>
  <c r="O10113" i="1"/>
  <c r="I10111" i="1"/>
  <c r="K10111" i="1" s="1"/>
  <c r="H10111" i="1"/>
  <c r="F10111" i="1"/>
  <c r="E10111" i="1"/>
  <c r="E10113" i="1" s="1"/>
  <c r="P10073" i="1"/>
  <c r="F10071" i="1"/>
  <c r="T10073" i="1"/>
  <c r="S10073" i="1"/>
  <c r="R10073" i="1"/>
  <c r="Q10073" i="1"/>
  <c r="O10073" i="1"/>
  <c r="I10071" i="1"/>
  <c r="K10071" i="1" s="1"/>
  <c r="H10071" i="1"/>
  <c r="G10071" i="1"/>
  <c r="E10071" i="1"/>
  <c r="E10073" i="1" s="1"/>
  <c r="T10022" i="1"/>
  <c r="S10022" i="1"/>
  <c r="R10022" i="1"/>
  <c r="Q10022" i="1"/>
  <c r="P10022" i="1"/>
  <c r="O10022" i="1"/>
  <c r="I10020" i="1"/>
  <c r="K10020" i="1" s="1"/>
  <c r="H10020" i="1"/>
  <c r="G10020" i="1"/>
  <c r="F10020" i="1"/>
  <c r="E10020" i="1"/>
  <c r="E10022" i="1" s="1"/>
  <c r="O9979" i="1"/>
  <c r="E9977" i="1"/>
  <c r="E9979" i="1" s="1"/>
  <c r="F9977" i="1"/>
  <c r="G9977" i="1"/>
  <c r="H9977" i="1"/>
  <c r="I9977" i="1"/>
  <c r="K9977" i="1" s="1"/>
  <c r="P9979" i="1"/>
  <c r="T9979" i="1"/>
  <c r="S9979" i="1"/>
  <c r="R9979" i="1"/>
  <c r="Q9979" i="1"/>
  <c r="F9927" i="1"/>
  <c r="O9929" i="1"/>
  <c r="H9927" i="1"/>
  <c r="E9927" i="1"/>
  <c r="E9929" i="1" s="1"/>
  <c r="T9929" i="1"/>
  <c r="S9929" i="1"/>
  <c r="R9929" i="1"/>
  <c r="Q9929" i="1"/>
  <c r="P9929" i="1"/>
  <c r="K9927" i="1"/>
  <c r="G9927" i="1"/>
  <c r="P9888" i="1"/>
  <c r="F9886" i="1"/>
  <c r="T9888" i="1"/>
  <c r="S9888" i="1"/>
  <c r="R9888" i="1"/>
  <c r="Q9888" i="1"/>
  <c r="O9888" i="1"/>
  <c r="K9886" i="1"/>
  <c r="H9886" i="1"/>
  <c r="G9886" i="1"/>
  <c r="E9888" i="1"/>
  <c r="F9846" i="1"/>
  <c r="P9848" i="1"/>
  <c r="G9846" i="1"/>
  <c r="T9848" i="1"/>
  <c r="S9848" i="1"/>
  <c r="R9848" i="1"/>
  <c r="Q9848" i="1"/>
  <c r="O9848" i="1"/>
  <c r="K9846" i="1"/>
  <c r="H9846" i="1"/>
  <c r="E9846" i="1"/>
  <c r="E9848" i="1" s="1"/>
  <c r="P9810" i="1"/>
  <c r="F9808" i="1"/>
  <c r="G9808" i="1"/>
  <c r="H9808" i="1"/>
  <c r="R9810" i="1"/>
  <c r="O10157" i="1" l="1"/>
  <c r="O10114" i="1"/>
  <c r="O10074" i="1"/>
  <c r="O10023" i="1"/>
  <c r="O9980" i="1"/>
  <c r="O9930" i="1"/>
  <c r="O9889" i="1"/>
  <c r="O9849" i="1"/>
  <c r="T9810" i="1"/>
  <c r="S9810" i="1"/>
  <c r="Q9810" i="1"/>
  <c r="O9810" i="1"/>
  <c r="E9808" i="1"/>
  <c r="E9810" i="1" s="1"/>
  <c r="P9769" i="1"/>
  <c r="F9767" i="1"/>
  <c r="G9767" i="1"/>
  <c r="H9767" i="1"/>
  <c r="T9769" i="1"/>
  <c r="S9769" i="1"/>
  <c r="R9769" i="1"/>
  <c r="Q9769" i="1"/>
  <c r="O9769" i="1"/>
  <c r="I9767" i="1"/>
  <c r="K9767" i="1" s="1"/>
  <c r="E9767" i="1"/>
  <c r="E9769" i="1" s="1"/>
  <c r="O9735" i="1"/>
  <c r="P9735" i="1"/>
  <c r="E9733" i="1"/>
  <c r="F9733" i="1"/>
  <c r="O9811" i="1" l="1"/>
  <c r="K9808" i="1"/>
  <c r="O9770" i="1"/>
  <c r="E9735" i="1"/>
  <c r="T9735" i="1"/>
  <c r="S9735" i="1"/>
  <c r="R9735" i="1"/>
  <c r="Q9735" i="1"/>
  <c r="I9733" i="1"/>
  <c r="K9733" i="1" s="1"/>
  <c r="G9733" i="1"/>
  <c r="P9682" i="1"/>
  <c r="E9680" i="1"/>
  <c r="E9682" i="1" s="1"/>
  <c r="F9680" i="1"/>
  <c r="G9680" i="1"/>
  <c r="O9682" i="1"/>
  <c r="Q9682" i="1"/>
  <c r="R9682" i="1"/>
  <c r="T9682" i="1"/>
  <c r="S9682" i="1"/>
  <c r="I9680" i="1"/>
  <c r="K9680" i="1" s="1"/>
  <c r="P9637" i="1"/>
  <c r="O9736" i="1" l="1"/>
  <c r="O9683" i="1"/>
  <c r="E9635" i="1"/>
  <c r="E9637" i="1" s="1"/>
  <c r="T9637" i="1"/>
  <c r="S9637" i="1"/>
  <c r="R9637" i="1"/>
  <c r="O9637" i="1"/>
  <c r="I9635" i="1"/>
  <c r="K9635" i="1" s="1"/>
  <c r="H9635" i="1"/>
  <c r="F9635" i="1"/>
  <c r="O9601" i="1"/>
  <c r="E9599" i="1"/>
  <c r="E9601" i="1" s="1"/>
  <c r="F9599" i="1"/>
  <c r="H9599" i="1"/>
  <c r="P9601" i="1"/>
  <c r="S9558" i="1"/>
  <c r="T9601" i="1"/>
  <c r="S9601" i="1"/>
  <c r="R9601" i="1"/>
  <c r="I9599" i="1"/>
  <c r="K9599" i="1" s="1"/>
  <c r="P9558" i="1"/>
  <c r="F9553" i="1"/>
  <c r="F9556" i="1" s="1"/>
  <c r="R9558" i="1"/>
  <c r="H9556" i="1"/>
  <c r="O9638" i="1" l="1"/>
  <c r="O9602" i="1"/>
  <c r="T9558" i="1" l="1"/>
  <c r="O9558" i="1"/>
  <c r="I9556" i="1"/>
  <c r="K9556" i="1" s="1"/>
  <c r="E9556" i="1"/>
  <c r="E9558" i="1" s="1"/>
  <c r="P9507" i="1"/>
  <c r="F9505" i="1"/>
  <c r="E9505" i="1"/>
  <c r="O9559" i="1" l="1"/>
  <c r="T9507" i="1"/>
  <c r="S9507" i="1"/>
  <c r="R9507" i="1"/>
  <c r="O9507" i="1"/>
  <c r="I9505" i="1"/>
  <c r="K9505" i="1" s="1"/>
  <c r="H9505" i="1"/>
  <c r="G9505" i="1"/>
  <c r="E9507" i="1"/>
  <c r="Q9507" i="1"/>
  <c r="F9465" i="1"/>
  <c r="G9465" i="1"/>
  <c r="H9465" i="1"/>
  <c r="I9465" i="1"/>
  <c r="K9465" i="1" s="1"/>
  <c r="O9467" i="1"/>
  <c r="R9467" i="1"/>
  <c r="E9465" i="1"/>
  <c r="E9467" i="1" s="1"/>
  <c r="P9455" i="1"/>
  <c r="P9454" i="1"/>
  <c r="Q9453" i="1"/>
  <c r="Q9467" i="1" s="1"/>
  <c r="T9467" i="1"/>
  <c r="S9467" i="1"/>
  <c r="O9422" i="1"/>
  <c r="P9422" i="1"/>
  <c r="E9420" i="1"/>
  <c r="E9422" i="1" s="1"/>
  <c r="F9420" i="1"/>
  <c r="T9422" i="1"/>
  <c r="S9422" i="1"/>
  <c r="R9422" i="1"/>
  <c r="Q9422" i="1"/>
  <c r="K9420" i="1"/>
  <c r="H9420" i="1"/>
  <c r="F9382" i="1"/>
  <c r="P9384" i="1"/>
  <c r="E9382" i="1"/>
  <c r="H9382" i="1"/>
  <c r="O9384" i="1"/>
  <c r="P9467" i="1" l="1"/>
  <c r="O9508" i="1"/>
  <c r="O9468" i="1"/>
  <c r="O9423" i="1"/>
  <c r="T9384" i="1"/>
  <c r="S9384" i="1"/>
  <c r="R9384" i="1"/>
  <c r="Q9384" i="1"/>
  <c r="K9382" i="1"/>
  <c r="E9384" i="1"/>
  <c r="P9335" i="1"/>
  <c r="F9333" i="1"/>
  <c r="T9335" i="1"/>
  <c r="S9335" i="1"/>
  <c r="R9335" i="1"/>
  <c r="Q9335" i="1"/>
  <c r="O9335" i="1"/>
  <c r="K9333" i="1"/>
  <c r="H9333" i="1"/>
  <c r="G9333" i="1"/>
  <c r="E9333" i="1"/>
  <c r="E9335" i="1" s="1"/>
  <c r="P9297" i="1"/>
  <c r="E9295" i="1"/>
  <c r="E9297" i="1" s="1"/>
  <c r="F9295" i="1"/>
  <c r="H9295" i="1"/>
  <c r="O9297" i="1"/>
  <c r="T9297" i="1"/>
  <c r="S9297" i="1"/>
  <c r="R9297" i="1"/>
  <c r="Q9297" i="1"/>
  <c r="K9295" i="1"/>
  <c r="G9295" i="1"/>
  <c r="S9250" i="1"/>
  <c r="G9248" i="1"/>
  <c r="T9250" i="1"/>
  <c r="R9250" i="1"/>
  <c r="Q9250" i="1"/>
  <c r="P9250" i="1"/>
  <c r="O9250" i="1"/>
  <c r="K9248" i="1"/>
  <c r="F9248" i="1"/>
  <c r="E9248" i="1"/>
  <c r="E9250" i="1" s="1"/>
  <c r="G9216" i="1"/>
  <c r="P9218" i="1"/>
  <c r="F9216" i="1"/>
  <c r="T9218" i="1"/>
  <c r="S9218" i="1"/>
  <c r="R9218" i="1"/>
  <c r="Q9218" i="1"/>
  <c r="O9218" i="1"/>
  <c r="K9216" i="1"/>
  <c r="E9216" i="1"/>
  <c r="E9218" i="1" s="1"/>
  <c r="F9177" i="1"/>
  <c r="O9179" i="1"/>
  <c r="P9179" i="1"/>
  <c r="E9177" i="1"/>
  <c r="E9179" i="1" s="1"/>
  <c r="T9179" i="1"/>
  <c r="S9179" i="1"/>
  <c r="R9179" i="1"/>
  <c r="Q9179" i="1"/>
  <c r="I9177" i="1"/>
  <c r="K9177" i="1" s="1"/>
  <c r="G9177" i="1"/>
  <c r="O9128" i="1"/>
  <c r="Q9128" i="1"/>
  <c r="P9120" i="1"/>
  <c r="P9128" i="1" s="1"/>
  <c r="T9128" i="1"/>
  <c r="S9128" i="1"/>
  <c r="R9128" i="1"/>
  <c r="I9126" i="1"/>
  <c r="K9126" i="1" s="1"/>
  <c r="G9126" i="1"/>
  <c r="F9126" i="1"/>
  <c r="E9126" i="1"/>
  <c r="E9128" i="1" s="1"/>
  <c r="I9081" i="1"/>
  <c r="K9081" i="1" s="1"/>
  <c r="G9081" i="1"/>
  <c r="E9081" i="1"/>
  <c r="E9083" i="1" s="1"/>
  <c r="F9081" i="1"/>
  <c r="P9077" i="1"/>
  <c r="P9083" i="1" s="1"/>
  <c r="T9083" i="1"/>
  <c r="S9083" i="1"/>
  <c r="R9083" i="1"/>
  <c r="Q9083" i="1"/>
  <c r="O9083" i="1"/>
  <c r="Q9038" i="1"/>
  <c r="F9036" i="1"/>
  <c r="E9026" i="1"/>
  <c r="E9036" i="1" s="1"/>
  <c r="E9038" i="1" s="1"/>
  <c r="E9045" i="1"/>
  <c r="T9038" i="1"/>
  <c r="S9038" i="1"/>
  <c r="R9038" i="1"/>
  <c r="P9038" i="1"/>
  <c r="O9038" i="1"/>
  <c r="I9036" i="1"/>
  <c r="K9036" i="1" s="1"/>
  <c r="G9036" i="1"/>
  <c r="P8992" i="1"/>
  <c r="F8990" i="1"/>
  <c r="O8992" i="1"/>
  <c r="E8990" i="1"/>
  <c r="E8992" i="1" s="1"/>
  <c r="G8990" i="1"/>
  <c r="I8990" i="1"/>
  <c r="K8990" i="1" s="1"/>
  <c r="E8999" i="1"/>
  <c r="T8992" i="1"/>
  <c r="S8992" i="1"/>
  <c r="R8992" i="1"/>
  <c r="Q8992" i="1"/>
  <c r="R8943" i="1"/>
  <c r="F8941" i="1"/>
  <c r="E8950" i="1"/>
  <c r="T8943" i="1"/>
  <c r="S8943" i="1"/>
  <c r="Q8943" i="1"/>
  <c r="P8943" i="1"/>
  <c r="O8943" i="1"/>
  <c r="I8941" i="1"/>
  <c r="K8941" i="1" s="1"/>
  <c r="H8941" i="1"/>
  <c r="E8941" i="1"/>
  <c r="E8943" i="1" s="1"/>
  <c r="P8902" i="1"/>
  <c r="F8900" i="1"/>
  <c r="E8909" i="1"/>
  <c r="T8902" i="1"/>
  <c r="S8902" i="1"/>
  <c r="R8902" i="1"/>
  <c r="Q8902" i="1"/>
  <c r="O8902" i="1"/>
  <c r="I8900" i="1"/>
  <c r="K8900" i="1" s="1"/>
  <c r="H8900" i="1"/>
  <c r="E8900" i="1"/>
  <c r="E8902" i="1" s="1"/>
  <c r="P8702" i="1"/>
  <c r="P8662" i="1"/>
  <c r="P8611" i="1"/>
  <c r="P8577" i="1"/>
  <c r="P8861" i="1"/>
  <c r="S8861" i="1"/>
  <c r="Q8861" i="1"/>
  <c r="F8859" i="1"/>
  <c r="E8868" i="1"/>
  <c r="T8861" i="1"/>
  <c r="R8861" i="1"/>
  <c r="O8861" i="1"/>
  <c r="I8859" i="1"/>
  <c r="K8859" i="1" s="1"/>
  <c r="H8859" i="1"/>
  <c r="E8859" i="1"/>
  <c r="E8861" i="1" s="1"/>
  <c r="O8820" i="1"/>
  <c r="P8820" i="1"/>
  <c r="E8818" i="1"/>
  <c r="E8820" i="1" s="1"/>
  <c r="F8818" i="1"/>
  <c r="E8827" i="1"/>
  <c r="T8820" i="1"/>
  <c r="S8820" i="1"/>
  <c r="R8820" i="1"/>
  <c r="I8818" i="1"/>
  <c r="K8818" i="1" s="1"/>
  <c r="H8818" i="1"/>
  <c r="R8784" i="1"/>
  <c r="F8782" i="1"/>
  <c r="P8784" i="1"/>
  <c r="E8782" i="1"/>
  <c r="E8784" i="1" s="1"/>
  <c r="H8782" i="1"/>
  <c r="E8791" i="1"/>
  <c r="T8784" i="1"/>
  <c r="S8784" i="1"/>
  <c r="O8784" i="1"/>
  <c r="I8782" i="1"/>
  <c r="K8782" i="1" s="1"/>
  <c r="P8745" i="1"/>
  <c r="F8743" i="1"/>
  <c r="H8743" i="1"/>
  <c r="E8752" i="1"/>
  <c r="T8745" i="1"/>
  <c r="S8745" i="1"/>
  <c r="R8745" i="1"/>
  <c r="O8745" i="1"/>
  <c r="I8743" i="1"/>
  <c r="K8743" i="1" s="1"/>
  <c r="E8743" i="1"/>
  <c r="E8745" i="1" s="1"/>
  <c r="O8702" i="1"/>
  <c r="H8700" i="1"/>
  <c r="I8700" i="1"/>
  <c r="K8700" i="1" s="1"/>
  <c r="E8709" i="1"/>
  <c r="T8702" i="1"/>
  <c r="S8702" i="1"/>
  <c r="R8702" i="1"/>
  <c r="G8700" i="1"/>
  <c r="F8700" i="1"/>
  <c r="E8700" i="1"/>
  <c r="E8702" i="1" s="1"/>
  <c r="S8662" i="1"/>
  <c r="G8609" i="1"/>
  <c r="O8644" i="1"/>
  <c r="O8662" i="1" s="1"/>
  <c r="E8660" i="1"/>
  <c r="E8662" i="1" s="1"/>
  <c r="F8660" i="1"/>
  <c r="G8660" i="1"/>
  <c r="E8669" i="1"/>
  <c r="T8662" i="1"/>
  <c r="R8662" i="1"/>
  <c r="F8609" i="1"/>
  <c r="H8609" i="1"/>
  <c r="E8618" i="1"/>
  <c r="T8611" i="1"/>
  <c r="S8611" i="1"/>
  <c r="R8611" i="1"/>
  <c r="O8611" i="1"/>
  <c r="I8609" i="1"/>
  <c r="K8609" i="1" s="1"/>
  <c r="E8609" i="1"/>
  <c r="E8611" i="1" s="1"/>
  <c r="O8577" i="1"/>
  <c r="E8575" i="1"/>
  <c r="E8577" i="1" s="1"/>
  <c r="F8575" i="1"/>
  <c r="G8575" i="1"/>
  <c r="H8575" i="1"/>
  <c r="E8584" i="1"/>
  <c r="T8577" i="1"/>
  <c r="S8577" i="1"/>
  <c r="R8577" i="1"/>
  <c r="I8575" i="1"/>
  <c r="K8575" i="1" s="1"/>
  <c r="O8523" i="1"/>
  <c r="R8523" i="1"/>
  <c r="E8521" i="1"/>
  <c r="F8521" i="1"/>
  <c r="G8521" i="1"/>
  <c r="H8521" i="1"/>
  <c r="I8521" i="1"/>
  <c r="S8523" i="1"/>
  <c r="P8498" i="1"/>
  <c r="P8523" i="1" s="1"/>
  <c r="O9385" i="1" l="1"/>
  <c r="O9336" i="1"/>
  <c r="O9298" i="1"/>
  <c r="O9251" i="1"/>
  <c r="O9219" i="1"/>
  <c r="O9180" i="1"/>
  <c r="O9129" i="1"/>
  <c r="O9084" i="1"/>
  <c r="O9039" i="1"/>
  <c r="O8993" i="1"/>
  <c r="O8944" i="1"/>
  <c r="O8903" i="1"/>
  <c r="O8862" i="1"/>
  <c r="O8821" i="1"/>
  <c r="O8785" i="1"/>
  <c r="O8746" i="1"/>
  <c r="O8703" i="1"/>
  <c r="O8663" i="1"/>
  <c r="K8660" i="1"/>
  <c r="O8612" i="1"/>
  <c r="O8578" i="1"/>
  <c r="E8530" i="1"/>
  <c r="T8523" i="1"/>
  <c r="K8521" i="1"/>
  <c r="E8523" i="1"/>
  <c r="O8441" i="1"/>
  <c r="P8441" i="1"/>
  <c r="Q8441" i="1"/>
  <c r="R8441" i="1"/>
  <c r="E8439" i="1"/>
  <c r="F8439" i="1"/>
  <c r="G8439" i="1"/>
  <c r="H8439" i="1"/>
  <c r="I8439" i="1"/>
  <c r="O8524" i="1" l="1"/>
  <c r="E8441" i="1"/>
  <c r="E8448" i="1"/>
  <c r="T8441" i="1"/>
  <c r="S8441" i="1"/>
  <c r="I8365" i="1"/>
  <c r="K8365" i="1" s="1"/>
  <c r="G8365" i="1"/>
  <c r="F8365" i="1"/>
  <c r="R8367" i="1"/>
  <c r="O8367" i="1"/>
  <c r="P8367" i="1"/>
  <c r="E8365" i="1"/>
  <c r="E8367" i="1" s="1"/>
  <c r="H8365" i="1"/>
  <c r="K8329" i="1"/>
  <c r="E8374" i="1"/>
  <c r="T8367" i="1"/>
  <c r="S8367" i="1"/>
  <c r="Q8367" i="1"/>
  <c r="F8294" i="1"/>
  <c r="G8294" i="1"/>
  <c r="H8294" i="1"/>
  <c r="E8294" i="1"/>
  <c r="E8296" i="1" s="1"/>
  <c r="P8296" i="1"/>
  <c r="O8271" i="1"/>
  <c r="O8296" i="1" s="1"/>
  <c r="E8303" i="1"/>
  <c r="T8296" i="1"/>
  <c r="S8296" i="1"/>
  <c r="R8296" i="1"/>
  <c r="Q8296" i="1"/>
  <c r="I8294" i="1"/>
  <c r="E166" i="2"/>
  <c r="E168" i="2" s="1"/>
  <c r="F166" i="2"/>
  <c r="F168" i="2" s="1"/>
  <c r="G166" i="2"/>
  <c r="G168" i="2" s="1"/>
  <c r="H166" i="2"/>
  <c r="H168" i="2" s="1"/>
  <c r="I166" i="2"/>
  <c r="E175" i="2"/>
  <c r="T168" i="2"/>
  <c r="S168" i="2"/>
  <c r="R168" i="2"/>
  <c r="Q168" i="2"/>
  <c r="P168" i="2"/>
  <c r="O168" i="2"/>
  <c r="J168" i="2"/>
  <c r="F8217" i="1"/>
  <c r="G8217" i="1"/>
  <c r="H8217" i="1"/>
  <c r="P8219" i="1"/>
  <c r="E8226" i="1"/>
  <c r="T8219" i="1"/>
  <c r="S8219" i="1"/>
  <c r="R8219" i="1"/>
  <c r="Q8219" i="1"/>
  <c r="O8219" i="1"/>
  <c r="I8217" i="1"/>
  <c r="E8217" i="1"/>
  <c r="E8219" i="1" s="1"/>
  <c r="P8176" i="1"/>
  <c r="O8176" i="1"/>
  <c r="Q8176" i="1"/>
  <c r="R8176" i="1"/>
  <c r="E8174" i="1"/>
  <c r="E8176" i="1" s="1"/>
  <c r="F8174" i="1"/>
  <c r="G8174" i="1"/>
  <c r="H8174" i="1"/>
  <c r="E8183" i="1"/>
  <c r="T8176" i="1"/>
  <c r="S8176" i="1"/>
  <c r="I8174" i="1"/>
  <c r="O8129" i="1"/>
  <c r="P8129" i="1"/>
  <c r="S8129" i="1"/>
  <c r="E8127" i="1"/>
  <c r="E8129" i="1" s="1"/>
  <c r="F8127" i="1"/>
  <c r="G8127" i="1"/>
  <c r="H8127" i="1"/>
  <c r="I8127" i="1"/>
  <c r="E8136" i="1"/>
  <c r="T8129" i="1"/>
  <c r="O8087" i="1"/>
  <c r="P8087" i="1"/>
  <c r="R8087" i="1"/>
  <c r="E8085" i="1"/>
  <c r="F8085" i="1"/>
  <c r="H8085" i="1"/>
  <c r="K8439" i="1" l="1"/>
  <c r="O8442" i="1"/>
  <c r="O8368" i="1"/>
  <c r="O8297" i="1"/>
  <c r="G176" i="2"/>
  <c r="H173" i="2"/>
  <c r="H176" i="2" s="1"/>
  <c r="R169" i="2"/>
  <c r="N173" i="2" s="1"/>
  <c r="T169" i="2"/>
  <c r="N175" i="2" s="1"/>
  <c r="O169" i="2"/>
  <c r="P169" i="2"/>
  <c r="N171" i="2" s="1"/>
  <c r="Q169" i="2"/>
  <c r="N172" i="2" s="1"/>
  <c r="I168" i="2"/>
  <c r="S169" i="2" s="1"/>
  <c r="N174" i="2" s="1"/>
  <c r="O8220" i="1"/>
  <c r="O8177" i="1"/>
  <c r="O8130" i="1"/>
  <c r="E8095" i="1"/>
  <c r="T8087" i="1"/>
  <c r="S8087" i="1"/>
  <c r="I8085" i="1"/>
  <c r="E8087" i="1"/>
  <c r="O8034" i="1"/>
  <c r="P8034" i="1"/>
  <c r="Q8034" i="1"/>
  <c r="R8034" i="1"/>
  <c r="E8032" i="1"/>
  <c r="E8034" i="1" s="1"/>
  <c r="F8032" i="1"/>
  <c r="H8032" i="1"/>
  <c r="E8042" i="1"/>
  <c r="T8034" i="1"/>
  <c r="S8034" i="1"/>
  <c r="I8032" i="1"/>
  <c r="P7992" i="1"/>
  <c r="O7992" i="1"/>
  <c r="R7992" i="1"/>
  <c r="E7990" i="1"/>
  <c r="E7992" i="1" s="1"/>
  <c r="F7990" i="1"/>
  <c r="G7990" i="1"/>
  <c r="H7990" i="1"/>
  <c r="E8000" i="1"/>
  <c r="T7992" i="1"/>
  <c r="S7992" i="1"/>
  <c r="I7990" i="1"/>
  <c r="O7949" i="1"/>
  <c r="P7949" i="1"/>
  <c r="R7949" i="1"/>
  <c r="S7949" i="1"/>
  <c r="E7947" i="1"/>
  <c r="E7949" i="1" s="1"/>
  <c r="F7947" i="1"/>
  <c r="H7947" i="1"/>
  <c r="I7947" i="1"/>
  <c r="E7957" i="1"/>
  <c r="T7949" i="1"/>
  <c r="O7896" i="1"/>
  <c r="P7896" i="1"/>
  <c r="E7894" i="1"/>
  <c r="E7896" i="1" s="1"/>
  <c r="F7894" i="1"/>
  <c r="E7904" i="1"/>
  <c r="T7896" i="1"/>
  <c r="R7896" i="1"/>
  <c r="H7894" i="1"/>
  <c r="G7894" i="1"/>
  <c r="O7857" i="1"/>
  <c r="P7857" i="1"/>
  <c r="R7857" i="1"/>
  <c r="E7855" i="1"/>
  <c r="E7857" i="1" s="1"/>
  <c r="F7855" i="1"/>
  <c r="G7855" i="1"/>
  <c r="H7855" i="1"/>
  <c r="E7865" i="1"/>
  <c r="T7857" i="1"/>
  <c r="O7791" i="1"/>
  <c r="P7791" i="1"/>
  <c r="E7789" i="1"/>
  <c r="E7791" i="1" s="1"/>
  <c r="F7789" i="1"/>
  <c r="H7789" i="1"/>
  <c r="R7802" i="1"/>
  <c r="E7799" i="1"/>
  <c r="T7791" i="1"/>
  <c r="S7791" i="1"/>
  <c r="R7791" i="1"/>
  <c r="Q7791" i="1"/>
  <c r="I7789" i="1"/>
  <c r="O7735" i="1"/>
  <c r="P7735" i="1"/>
  <c r="E7733" i="1"/>
  <c r="F7733" i="1"/>
  <c r="G7733" i="1"/>
  <c r="H7733" i="1"/>
  <c r="E7743" i="1"/>
  <c r="R7746" i="1"/>
  <c r="N176" i="2" l="1"/>
  <c r="O8088" i="1"/>
  <c r="O8035" i="1"/>
  <c r="O7993" i="1"/>
  <c r="O7950" i="1"/>
  <c r="O7897" i="1"/>
  <c r="O7858" i="1"/>
  <c r="O7792" i="1"/>
  <c r="E7735" i="1"/>
  <c r="T7735" i="1"/>
  <c r="S7735" i="1"/>
  <c r="R7735" i="1"/>
  <c r="Q7735" i="1"/>
  <c r="I7733" i="1"/>
  <c r="E7679" i="1"/>
  <c r="E7681" i="1" s="1"/>
  <c r="F7679" i="1"/>
  <c r="H7679" i="1"/>
  <c r="O7681" i="1"/>
  <c r="P7681" i="1"/>
  <c r="Q7681" i="1"/>
  <c r="T7681" i="1"/>
  <c r="S7681" i="1"/>
  <c r="R7681" i="1"/>
  <c r="I7679" i="1"/>
  <c r="F7635" i="1"/>
  <c r="P7637" i="1"/>
  <c r="O7637" i="1"/>
  <c r="R7637" i="1"/>
  <c r="E7635" i="1"/>
  <c r="E7637" i="1" s="1"/>
  <c r="G7635" i="1"/>
  <c r="H7635" i="1"/>
  <c r="T7637" i="1"/>
  <c r="S7637" i="1"/>
  <c r="I7635" i="1"/>
  <c r="P7594" i="1"/>
  <c r="O7594" i="1"/>
  <c r="R7594" i="1"/>
  <c r="E7592" i="1"/>
  <c r="E7594" i="1" s="1"/>
  <c r="H7592" i="1"/>
  <c r="T7594" i="1"/>
  <c r="S7594" i="1"/>
  <c r="I7592" i="1"/>
  <c r="G7592" i="1"/>
  <c r="F7592" i="1"/>
  <c r="P7548" i="1"/>
  <c r="E7546" i="1"/>
  <c r="E7548" i="1" s="1"/>
  <c r="F7546" i="1"/>
  <c r="G7546" i="1"/>
  <c r="H7546" i="1"/>
  <c r="T7548" i="1"/>
  <c r="S7548" i="1"/>
  <c r="R7548" i="1"/>
  <c r="O7548" i="1"/>
  <c r="I7546" i="1"/>
  <c r="P7504" i="1"/>
  <c r="T7504" i="1"/>
  <c r="S7504" i="1"/>
  <c r="R7504" i="1"/>
  <c r="O7504" i="1"/>
  <c r="I7502" i="1"/>
  <c r="H7502" i="1"/>
  <c r="F7502" i="1"/>
  <c r="E7502" i="1"/>
  <c r="E7504" i="1" s="1"/>
  <c r="O7470" i="1"/>
  <c r="P7470" i="1"/>
  <c r="R7470" i="1"/>
  <c r="E7468" i="1"/>
  <c r="E7470" i="1" s="1"/>
  <c r="F7468" i="1"/>
  <c r="H7468" i="1"/>
  <c r="T7470" i="1"/>
  <c r="S7470" i="1"/>
  <c r="I7468" i="1"/>
  <c r="P7432" i="1"/>
  <c r="Q7432" i="1"/>
  <c r="O7432" i="1"/>
  <c r="E7430" i="1"/>
  <c r="F7430" i="1"/>
  <c r="G7430" i="1"/>
  <c r="O7736" i="1" l="1"/>
  <c r="O7682" i="1"/>
  <c r="O7638" i="1"/>
  <c r="O7595" i="1"/>
  <c r="O7549" i="1"/>
  <c r="O7505" i="1"/>
  <c r="O7471" i="1"/>
  <c r="T7432" i="1"/>
  <c r="S7432" i="1"/>
  <c r="I7430" i="1"/>
  <c r="H7430" i="1"/>
  <c r="E7432" i="1"/>
  <c r="O7433" i="1" s="1"/>
  <c r="F7385" i="1"/>
  <c r="O7387" i="1"/>
  <c r="P7387" i="1"/>
  <c r="S7387" i="1"/>
  <c r="E7385" i="1"/>
  <c r="E7387" i="1" s="1"/>
  <c r="H7385" i="1"/>
  <c r="I7385" i="1"/>
  <c r="T7387" i="1"/>
  <c r="P7351" i="1"/>
  <c r="O7351" i="1"/>
  <c r="E7349" i="1"/>
  <c r="F7349" i="1"/>
  <c r="E7351" i="1" l="1"/>
  <c r="T7351" i="1"/>
  <c r="S7351" i="1"/>
  <c r="R7351" i="1"/>
  <c r="Q7351" i="1"/>
  <c r="I7349" i="1"/>
  <c r="H7349" i="1"/>
  <c r="G7349" i="1"/>
  <c r="O7306" i="1"/>
  <c r="P7306" i="1"/>
  <c r="E7304" i="1"/>
  <c r="F7304" i="1"/>
  <c r="T7306" i="1" l="1"/>
  <c r="S7306" i="1"/>
  <c r="R7306" i="1"/>
  <c r="Q7306" i="1"/>
  <c r="I7304" i="1"/>
  <c r="H7304" i="1"/>
  <c r="G7304" i="1"/>
  <c r="E7306" i="1"/>
  <c r="T7266" i="1"/>
  <c r="S7266" i="1"/>
  <c r="R7266" i="1"/>
  <c r="Q7266" i="1"/>
  <c r="P7266" i="1"/>
  <c r="O7266" i="1"/>
  <c r="I7264" i="1"/>
  <c r="H7264" i="1"/>
  <c r="G7264" i="1"/>
  <c r="F7264" i="1"/>
  <c r="E7264" i="1"/>
  <c r="E7266" i="1" s="1"/>
  <c r="G7228" i="1"/>
  <c r="T7230" i="1"/>
  <c r="S7230" i="1"/>
  <c r="R7230" i="1"/>
  <c r="Q7230" i="1"/>
  <c r="P7230" i="1"/>
  <c r="O7230" i="1"/>
  <c r="I7228" i="1"/>
  <c r="H7228" i="1"/>
  <c r="E7228" i="1"/>
  <c r="E7230" i="1" s="1"/>
  <c r="O7186" i="1"/>
  <c r="P7186" i="1"/>
  <c r="E7184" i="1"/>
  <c r="E7186" i="1" s="1"/>
  <c r="F7184" i="1"/>
  <c r="G7184" i="1"/>
  <c r="H7184" i="1"/>
  <c r="I7184" i="1"/>
  <c r="T7186" i="1"/>
  <c r="S7186" i="1"/>
  <c r="R7186" i="1"/>
  <c r="Q7186" i="1"/>
  <c r="P7139" i="1"/>
  <c r="F7137" i="1"/>
  <c r="O7139" i="1"/>
  <c r="E7137" i="1"/>
  <c r="E7139" i="1" s="1"/>
  <c r="T7139" i="1"/>
  <c r="S7139" i="1"/>
  <c r="R7139" i="1"/>
  <c r="Q7139" i="1"/>
  <c r="H7137" i="1"/>
  <c r="P7044" i="1"/>
  <c r="F7084" i="1"/>
  <c r="T7086" i="1"/>
  <c r="S7086" i="1"/>
  <c r="R7086" i="1"/>
  <c r="Q7086" i="1"/>
  <c r="P7086" i="1"/>
  <c r="O7086" i="1"/>
  <c r="H7084" i="1"/>
  <c r="E7084" i="1"/>
  <c r="E7086" i="1" s="1"/>
  <c r="O7044" i="1"/>
  <c r="E7042" i="1"/>
  <c r="E7044" i="1" s="1"/>
  <c r="F7042" i="1"/>
  <c r="T7044" i="1"/>
  <c r="S7044" i="1"/>
  <c r="R7044" i="1"/>
  <c r="Q7044" i="1"/>
  <c r="H7042" i="1"/>
  <c r="P7004" i="1"/>
  <c r="O7004" i="1"/>
  <c r="E7002" i="1"/>
  <c r="E7004" i="1" s="1"/>
  <c r="F7002" i="1"/>
  <c r="T7004" i="1"/>
  <c r="S7004" i="1"/>
  <c r="R7004" i="1"/>
  <c r="Q7004" i="1"/>
  <c r="H7002" i="1"/>
  <c r="O6943" i="1"/>
  <c r="E6941" i="1"/>
  <c r="E6943" i="1" s="1"/>
  <c r="T6943" i="1"/>
  <c r="S6943" i="1"/>
  <c r="R6943" i="1"/>
  <c r="Q6943" i="1"/>
  <c r="P6943" i="1"/>
  <c r="H6941" i="1"/>
  <c r="F6941" i="1"/>
  <c r="H6908" i="1"/>
  <c r="P6910" i="1"/>
  <c r="Q6910" i="1"/>
  <c r="R6910" i="1"/>
  <c r="S6910" i="1"/>
  <c r="F6908" i="1"/>
  <c r="O6944" i="1" l="1"/>
  <c r="T6910" i="1"/>
  <c r="O6910" i="1"/>
  <c r="E6908" i="1"/>
  <c r="E6910" i="1" s="1"/>
  <c r="P6868" i="1"/>
  <c r="O6868" i="1"/>
  <c r="Q6868" i="1"/>
  <c r="R6868" i="1"/>
  <c r="S6868" i="1"/>
  <c r="I6866" i="1"/>
  <c r="H6866" i="1"/>
  <c r="E6866" i="1"/>
  <c r="F6866" i="1"/>
  <c r="O6911" i="1" l="1"/>
  <c r="E6868" i="1"/>
  <c r="T6868" i="1"/>
  <c r="P6808" i="1"/>
  <c r="F6806" i="1"/>
  <c r="O6869" i="1" l="1"/>
  <c r="O6808" i="1"/>
  <c r="E6806" i="1"/>
  <c r="E6808" i="1" s="1"/>
  <c r="T6808" i="1"/>
  <c r="S6808" i="1"/>
  <c r="R6808" i="1"/>
  <c r="I6806" i="1"/>
  <c r="H6806" i="1"/>
  <c r="R6773" i="1"/>
  <c r="O6773" i="1"/>
  <c r="P6773" i="1"/>
  <c r="E6771" i="1"/>
  <c r="E6773" i="1" s="1"/>
  <c r="F6771" i="1"/>
  <c r="H6771" i="1"/>
  <c r="T6773" i="1"/>
  <c r="S6773" i="1"/>
  <c r="I6771" i="1"/>
  <c r="E6719" i="1"/>
  <c r="I6719" i="1"/>
  <c r="H6719" i="1"/>
  <c r="F6719" i="1"/>
  <c r="P6721" i="1"/>
  <c r="O6721" i="1"/>
  <c r="O6809" i="1" l="1"/>
  <c r="O6774" i="1"/>
  <c r="T6721" i="1"/>
  <c r="S6721" i="1"/>
  <c r="R6721" i="1"/>
  <c r="Q6721" i="1"/>
  <c r="E6721" i="1"/>
  <c r="P6677" i="1"/>
  <c r="R6677" i="1"/>
  <c r="Q6677" i="1"/>
  <c r="F6675" i="1"/>
  <c r="G6675" i="1"/>
  <c r="I6675" i="1"/>
  <c r="T6677" i="1"/>
  <c r="S6677" i="1"/>
  <c r="O6677" i="1"/>
  <c r="E6675" i="1"/>
  <c r="E6677" i="1" s="1"/>
  <c r="P6629" i="1"/>
  <c r="E6627" i="1"/>
  <c r="E6629" i="1" s="1"/>
  <c r="F6627" i="1"/>
  <c r="O6629" i="1"/>
  <c r="T6629" i="1"/>
  <c r="S6629" i="1"/>
  <c r="R6629" i="1"/>
  <c r="Q6629" i="1"/>
  <c r="H6627" i="1"/>
  <c r="G6627" i="1"/>
  <c r="P6583" i="1"/>
  <c r="O6583" i="1"/>
  <c r="Q6583" i="1"/>
  <c r="E6581" i="1"/>
  <c r="E6583" i="1" s="1"/>
  <c r="F6581" i="1"/>
  <c r="G6581" i="1"/>
  <c r="H6581" i="1"/>
  <c r="T6583" i="1"/>
  <c r="S6583" i="1"/>
  <c r="R6583" i="1"/>
  <c r="I6581" i="1"/>
  <c r="P6528" i="1"/>
  <c r="F6526" i="1"/>
  <c r="T6528" i="1"/>
  <c r="S6528" i="1"/>
  <c r="R6528" i="1"/>
  <c r="Q6528" i="1"/>
  <c r="O6528" i="1"/>
  <c r="I6526" i="1"/>
  <c r="H6526" i="1"/>
  <c r="G6526" i="1"/>
  <c r="E6526" i="1"/>
  <c r="E6528" i="1" s="1"/>
  <c r="Q6493" i="1"/>
  <c r="P6493" i="1"/>
  <c r="E6491" i="1"/>
  <c r="E6493" i="1" s="1"/>
  <c r="F6491" i="1"/>
  <c r="G6491" i="1"/>
  <c r="T6493" i="1"/>
  <c r="S6493" i="1"/>
  <c r="R6493" i="1"/>
  <c r="O6493" i="1"/>
  <c r="I6491" i="1"/>
  <c r="H6491" i="1"/>
  <c r="P6445" i="1"/>
  <c r="O6445" i="1"/>
  <c r="O6722" i="1" l="1"/>
  <c r="O6678" i="1"/>
  <c r="O6630" i="1"/>
  <c r="O6584" i="1"/>
  <c r="O6529" i="1"/>
  <c r="O6494" i="1"/>
  <c r="T6445" i="1"/>
  <c r="S6445" i="1"/>
  <c r="R6445" i="1"/>
  <c r="Q6445" i="1"/>
  <c r="I6443" i="1"/>
  <c r="H6443" i="1"/>
  <c r="G6443" i="1"/>
  <c r="F6443" i="1"/>
  <c r="E6443" i="1"/>
  <c r="E6445" i="1" s="1"/>
  <c r="O6446" i="1" s="1"/>
  <c r="P6406" i="1"/>
  <c r="O6406" i="1"/>
  <c r="F6404" i="1"/>
  <c r="S6406" i="1"/>
  <c r="R6406" i="1"/>
  <c r="T6406" i="1"/>
  <c r="Q6406" i="1"/>
  <c r="I6404" i="1"/>
  <c r="H6404" i="1"/>
  <c r="G6404" i="1"/>
  <c r="E6404" i="1"/>
  <c r="E6406" i="1" s="1"/>
  <c r="O6366" i="1"/>
  <c r="P6366" i="1"/>
  <c r="E6364" i="1"/>
  <c r="F6364" i="1"/>
  <c r="G6364" i="1"/>
  <c r="H6364" i="1"/>
  <c r="I6364" i="1"/>
  <c r="O6407" i="1" l="1"/>
  <c r="E6366" i="1"/>
  <c r="T6366" i="1"/>
  <c r="S6366" i="1"/>
  <c r="R6366" i="1"/>
  <c r="Q6366" i="1"/>
  <c r="E6317" i="1"/>
  <c r="E6319" i="1" s="1"/>
  <c r="F6317" i="1"/>
  <c r="G6317" i="1"/>
  <c r="P6319" i="1"/>
  <c r="O6319" i="1"/>
  <c r="T6319" i="1"/>
  <c r="S6319" i="1"/>
  <c r="R6319" i="1"/>
  <c r="Q6319" i="1"/>
  <c r="H6317" i="1"/>
  <c r="F6263" i="1"/>
  <c r="O6265" i="1"/>
  <c r="P6265" i="1"/>
  <c r="Q6265" i="1"/>
  <c r="E6263" i="1"/>
  <c r="E6265" i="1" s="1"/>
  <c r="G6263" i="1"/>
  <c r="T6265" i="1"/>
  <c r="S6265" i="1"/>
  <c r="R6265" i="1"/>
  <c r="H6263" i="1"/>
  <c r="O6211" i="1"/>
  <c r="P6211" i="1"/>
  <c r="E6209" i="1"/>
  <c r="E6211" i="1" s="1"/>
  <c r="F6209" i="1"/>
  <c r="T6211" i="1"/>
  <c r="S6211" i="1"/>
  <c r="R6211" i="1"/>
  <c r="Q6211" i="1"/>
  <c r="H6209" i="1"/>
  <c r="G6209" i="1"/>
  <c r="O6171" i="1"/>
  <c r="P6171" i="1"/>
  <c r="Q6171" i="1"/>
  <c r="F6169" i="1"/>
  <c r="E6169" i="1"/>
  <c r="E6171" i="1" s="1"/>
  <c r="T6171" i="1"/>
  <c r="S6171" i="1"/>
  <c r="R6171" i="1"/>
  <c r="H6169" i="1"/>
  <c r="G6169" i="1"/>
  <c r="O6124" i="1"/>
  <c r="E6122" i="1"/>
  <c r="E6124" i="1" s="1"/>
  <c r="P6124" i="1"/>
  <c r="Q6124" i="1"/>
  <c r="F6122" i="1"/>
  <c r="G6122" i="1"/>
  <c r="T6124" i="1"/>
  <c r="S6124" i="1"/>
  <c r="R6124" i="1"/>
  <c r="H6122" i="1"/>
  <c r="O6075" i="1"/>
  <c r="P6075" i="1"/>
  <c r="R6075" i="1"/>
  <c r="S6075" i="1"/>
  <c r="E6073" i="1"/>
  <c r="E6075" i="1" s="1"/>
  <c r="F6073" i="1"/>
  <c r="G6073" i="1"/>
  <c r="T6075" i="1"/>
  <c r="H6073" i="1"/>
  <c r="E6025" i="1"/>
  <c r="E6027" i="1" s="1"/>
  <c r="F6025" i="1"/>
  <c r="R6014" i="1"/>
  <c r="R6027" i="1" s="1"/>
  <c r="P6014" i="1"/>
  <c r="P6027" i="1" s="1"/>
  <c r="O6005" i="1"/>
  <c r="O6027" i="1" s="1"/>
  <c r="T6027" i="1"/>
  <c r="S6027" i="1"/>
  <c r="H6025" i="1"/>
  <c r="G6025" i="1"/>
  <c r="T5975" i="1"/>
  <c r="S5975" i="1"/>
  <c r="R5975" i="1"/>
  <c r="Q5975" i="1"/>
  <c r="P5975" i="1"/>
  <c r="O5975" i="1"/>
  <c r="G5973" i="1"/>
  <c r="F5973" i="1"/>
  <c r="E5973" i="1"/>
  <c r="E5975" i="1" s="1"/>
  <c r="G5927" i="1"/>
  <c r="P5929" i="1"/>
  <c r="Q5929" i="1"/>
  <c r="T5929" i="1"/>
  <c r="S5929" i="1"/>
  <c r="R5929" i="1"/>
  <c r="O5929" i="1"/>
  <c r="H5927" i="1"/>
  <c r="F5927" i="1"/>
  <c r="E5927" i="1"/>
  <c r="E5929" i="1" s="1"/>
  <c r="F5880" i="1"/>
  <c r="G5880" i="1"/>
  <c r="H5880" i="1"/>
  <c r="E5878" i="1"/>
  <c r="E5880" i="1" s="1"/>
  <c r="O6367" i="1" l="1"/>
  <c r="O6320" i="1"/>
  <c r="O6266" i="1"/>
  <c r="O6212" i="1"/>
  <c r="O6172" i="1"/>
  <c r="O6125" i="1"/>
  <c r="O6076" i="1"/>
  <c r="O6028" i="1"/>
  <c r="O5976" i="1"/>
  <c r="O5930" i="1"/>
  <c r="T5882" i="1"/>
  <c r="S5882" i="1"/>
  <c r="R5882" i="1"/>
  <c r="Q5882" i="1"/>
  <c r="P5882" i="1"/>
  <c r="O5882" i="1"/>
  <c r="E5882" i="1"/>
  <c r="O5845" i="1"/>
  <c r="P5845" i="1"/>
  <c r="Q5845" i="1"/>
  <c r="E5843" i="1"/>
  <c r="F5843" i="1"/>
  <c r="G5843" i="1"/>
  <c r="H5843" i="1"/>
  <c r="O5883" i="1" l="1"/>
  <c r="E5845" i="1"/>
  <c r="T5845" i="1"/>
  <c r="S5845" i="1"/>
  <c r="R5845" i="1"/>
  <c r="F5800" i="1"/>
  <c r="G5800" i="1"/>
  <c r="P5802" i="1"/>
  <c r="Q5802" i="1"/>
  <c r="R5802" i="1"/>
  <c r="T5802" i="1"/>
  <c r="S5802" i="1"/>
  <c r="O5802" i="1"/>
  <c r="I5800" i="1"/>
  <c r="H5800" i="1"/>
  <c r="E5800" i="1"/>
  <c r="E5802" i="1" s="1"/>
  <c r="P5754" i="1"/>
  <c r="O5754" i="1"/>
  <c r="Q5754" i="1"/>
  <c r="R5754" i="1"/>
  <c r="E5752" i="1"/>
  <c r="E5754" i="1" s="1"/>
  <c r="F5752" i="1"/>
  <c r="G5752" i="1"/>
  <c r="H5752" i="1"/>
  <c r="T5754" i="1"/>
  <c r="S5754" i="1"/>
  <c r="I5752" i="1"/>
  <c r="P5700" i="1"/>
  <c r="F5698" i="1"/>
  <c r="R5700" i="1"/>
  <c r="G5698" i="1"/>
  <c r="H5698" i="1"/>
  <c r="O5846" i="1" l="1"/>
  <c r="O5803" i="1"/>
  <c r="O5755" i="1"/>
  <c r="T5700" i="1"/>
  <c r="S5700" i="1"/>
  <c r="Q5700" i="1"/>
  <c r="O5700" i="1"/>
  <c r="I5698" i="1"/>
  <c r="E5698" i="1"/>
  <c r="E5700" i="1" s="1"/>
  <c r="O5653" i="1"/>
  <c r="P5653" i="1"/>
  <c r="E5651" i="1"/>
  <c r="E5653" i="1" s="1"/>
  <c r="F5651" i="1"/>
  <c r="G5651" i="1"/>
  <c r="H5651" i="1"/>
  <c r="T5653" i="1"/>
  <c r="S5653" i="1"/>
  <c r="R5653" i="1"/>
  <c r="Q5653" i="1"/>
  <c r="I5651" i="1"/>
  <c r="E5606" i="1"/>
  <c r="E5608" i="1" s="1"/>
  <c r="H5606" i="1"/>
  <c r="G5606" i="1"/>
  <c r="O5608" i="1"/>
  <c r="P5608" i="1"/>
  <c r="F5606" i="1"/>
  <c r="T5608" i="1"/>
  <c r="S5608" i="1"/>
  <c r="R5608" i="1"/>
  <c r="Q5608" i="1"/>
  <c r="I5606" i="1"/>
  <c r="F5483" i="1"/>
  <c r="F5492" i="1" s="1"/>
  <c r="P5546" i="1"/>
  <c r="E5544" i="1"/>
  <c r="E5546" i="1" s="1"/>
  <c r="F5544" i="1"/>
  <c r="G5544" i="1"/>
  <c r="O5546" i="1"/>
  <c r="T5546" i="1"/>
  <c r="S5546" i="1"/>
  <c r="R5546" i="1"/>
  <c r="Q5546" i="1"/>
  <c r="I5544" i="1"/>
  <c r="H5544" i="1"/>
  <c r="O5494" i="1"/>
  <c r="P5494" i="1"/>
  <c r="E5492" i="1"/>
  <c r="E5494" i="1" s="1"/>
  <c r="G5492" i="1"/>
  <c r="H5483" i="1"/>
  <c r="H5492" i="1" s="1"/>
  <c r="R5494" i="1"/>
  <c r="T5494" i="1"/>
  <c r="S5494" i="1"/>
  <c r="Q5494" i="1"/>
  <c r="I5492" i="1"/>
  <c r="P5425" i="1"/>
  <c r="P5444" i="1" s="1"/>
  <c r="E5442" i="1"/>
  <c r="E5444" i="1" s="1"/>
  <c r="F5442" i="1"/>
  <c r="G5442" i="1"/>
  <c r="H5442" i="1"/>
  <c r="T5444" i="1"/>
  <c r="S5444" i="1"/>
  <c r="R5444" i="1"/>
  <c r="Q5444" i="1"/>
  <c r="O5444" i="1"/>
  <c r="I5442" i="1"/>
  <c r="P5290" i="1"/>
  <c r="F5288" i="1"/>
  <c r="F5384" i="1"/>
  <c r="G5384" i="1"/>
  <c r="E5384" i="1"/>
  <c r="E5386" i="1" s="1"/>
  <c r="H5384" i="1"/>
  <c r="I5384" i="1"/>
  <c r="T5386" i="1"/>
  <c r="S5386" i="1"/>
  <c r="R5386" i="1"/>
  <c r="Q5386" i="1"/>
  <c r="P5386" i="1"/>
  <c r="O5386" i="1"/>
  <c r="O5339" i="1"/>
  <c r="P5339" i="1"/>
  <c r="Q5339" i="1"/>
  <c r="R5339" i="1"/>
  <c r="E5337" i="1"/>
  <c r="E5339" i="1" s="1"/>
  <c r="F5337" i="1"/>
  <c r="G5337" i="1"/>
  <c r="H5337" i="1"/>
  <c r="T5339" i="1"/>
  <c r="S5339" i="1"/>
  <c r="I5337" i="1"/>
  <c r="O5290" i="1"/>
  <c r="E5288" i="1"/>
  <c r="E5290" i="1" s="1"/>
  <c r="G5288" i="1"/>
  <c r="H5288" i="1"/>
  <c r="T5290" i="1"/>
  <c r="S5290" i="1"/>
  <c r="R5290" i="1"/>
  <c r="Q5290" i="1"/>
  <c r="I5288" i="1"/>
  <c r="P5250" i="1"/>
  <c r="R5250" i="1"/>
  <c r="F5248" i="1"/>
  <c r="G5248" i="1"/>
  <c r="H5248" i="1"/>
  <c r="O5701" i="1" l="1"/>
  <c r="O5654" i="1"/>
  <c r="O5609" i="1"/>
  <c r="O5547" i="1"/>
  <c r="O5495" i="1"/>
  <c r="O5445" i="1"/>
  <c r="T5250" i="1"/>
  <c r="S5250" i="1"/>
  <c r="Q5250" i="1"/>
  <c r="O5250" i="1"/>
  <c r="I5248" i="1"/>
  <c r="E5248" i="1"/>
  <c r="E5250" i="1" s="1"/>
  <c r="P5213" i="1"/>
  <c r="F5211" i="1"/>
  <c r="H5211" i="1"/>
  <c r="R5213" i="1"/>
  <c r="T5213" i="1"/>
  <c r="S5213" i="1"/>
  <c r="Q5213" i="1"/>
  <c r="O5213" i="1"/>
  <c r="I5211" i="1"/>
  <c r="E5211" i="1"/>
  <c r="E5213" i="1" s="1"/>
  <c r="P5172" i="1"/>
  <c r="F5170" i="1"/>
  <c r="E5170" i="1"/>
  <c r="E5172" i="1" s="1"/>
  <c r="O5172" i="1"/>
  <c r="T5172" i="1"/>
  <c r="S5172" i="1"/>
  <c r="R5172" i="1"/>
  <c r="Q5172" i="1"/>
  <c r="I5170" i="1"/>
  <c r="H5170" i="1"/>
  <c r="P5126" i="1"/>
  <c r="F5124" i="1"/>
  <c r="T5126" i="1"/>
  <c r="S5126" i="1"/>
  <c r="R5126" i="1"/>
  <c r="Q5126" i="1"/>
  <c r="O5126" i="1"/>
  <c r="I5124" i="1"/>
  <c r="H5124" i="1"/>
  <c r="E5124" i="1"/>
  <c r="E5126" i="1" s="1"/>
  <c r="P5085" i="1"/>
  <c r="F5083" i="1"/>
  <c r="O5085" i="1"/>
  <c r="R5085" i="1"/>
  <c r="E5083" i="1"/>
  <c r="E5085" i="1" s="1"/>
  <c r="H5083" i="1"/>
  <c r="T5085" i="1"/>
  <c r="S5085" i="1"/>
  <c r="Q5085" i="1"/>
  <c r="I5083" i="1"/>
  <c r="R5016" i="1"/>
  <c r="O5016" i="1"/>
  <c r="P5016" i="1"/>
  <c r="H5014" i="1"/>
  <c r="E5014" i="1"/>
  <c r="E5016" i="1" s="1"/>
  <c r="F5014" i="1"/>
  <c r="T5016" i="1"/>
  <c r="S5016" i="1"/>
  <c r="Q5016" i="1"/>
  <c r="I5014" i="1"/>
  <c r="P4964" i="1"/>
  <c r="F4962" i="1"/>
  <c r="H4962" i="1" l="1"/>
  <c r="T4964" i="1"/>
  <c r="S4964" i="1"/>
  <c r="R4964" i="1"/>
  <c r="Q4964" i="1"/>
  <c r="O4964" i="1"/>
  <c r="I4962" i="1"/>
  <c r="E4962" i="1"/>
  <c r="E4964" i="1" s="1"/>
  <c r="P4924" i="1"/>
  <c r="O4924" i="1"/>
  <c r="Q4924" i="1"/>
  <c r="R4924" i="1"/>
  <c r="E4922" i="1"/>
  <c r="E4924" i="1" s="1"/>
  <c r="F4922" i="1"/>
  <c r="G4922" i="1"/>
  <c r="T4924" i="1"/>
  <c r="S4924" i="1"/>
  <c r="I4922" i="1"/>
  <c r="H4922" i="1"/>
  <c r="P4881" i="1"/>
  <c r="Q4881" i="1"/>
  <c r="F4879" i="1"/>
  <c r="E4879" i="1"/>
  <c r="E4881" i="1" s="1"/>
  <c r="T4881" i="1"/>
  <c r="S4881" i="1"/>
  <c r="R4881" i="1"/>
  <c r="O4881" i="1"/>
  <c r="I4879" i="1"/>
  <c r="H4879" i="1"/>
  <c r="G4879" i="1"/>
  <c r="F4841" i="1"/>
  <c r="P4843" i="1"/>
  <c r="Q4843" i="1"/>
  <c r="R4843" i="1"/>
  <c r="G4841" i="1"/>
  <c r="H4841" i="1"/>
  <c r="T4843" i="1"/>
  <c r="S4843" i="1"/>
  <c r="O4843" i="1"/>
  <c r="I4841" i="1"/>
  <c r="E4843" i="1"/>
  <c r="O4798" i="1"/>
  <c r="Q4798" i="1"/>
  <c r="E4796" i="1"/>
  <c r="E4798" i="1" s="1"/>
  <c r="F4796" i="1"/>
  <c r="T4798" i="1"/>
  <c r="S4798" i="1"/>
  <c r="R4798" i="1"/>
  <c r="P4798" i="1"/>
  <c r="I4796" i="1"/>
  <c r="H4796" i="1"/>
  <c r="G4796" i="1"/>
  <c r="P4753" i="1"/>
  <c r="P4760" i="1" s="1"/>
  <c r="H4758" i="1"/>
  <c r="G4758" i="1"/>
  <c r="T4760" i="1"/>
  <c r="S4760" i="1"/>
  <c r="R4760" i="1"/>
  <c r="Q4760" i="1"/>
  <c r="O4760" i="1"/>
  <c r="I4758" i="1"/>
  <c r="F4758" i="1"/>
  <c r="E4758" i="1"/>
  <c r="E4760" i="1" s="1"/>
  <c r="O4723" i="1"/>
  <c r="P4723" i="1"/>
  <c r="Q4723" i="1"/>
  <c r="E4721" i="1"/>
  <c r="E4723" i="1" s="1"/>
  <c r="F4721" i="1"/>
  <c r="G4721" i="1"/>
  <c r="T4723" i="1"/>
  <c r="S4723" i="1"/>
  <c r="R4723" i="1"/>
  <c r="I4721" i="1"/>
  <c r="H4721" i="1"/>
  <c r="E4677" i="1"/>
  <c r="E4679" i="1" s="1"/>
  <c r="T4679" i="1"/>
  <c r="S4679" i="1"/>
  <c r="R4679" i="1"/>
  <c r="Q4679" i="1"/>
  <c r="P4679" i="1"/>
  <c r="O4679" i="1"/>
  <c r="I4677" i="1"/>
  <c r="H4677" i="1"/>
  <c r="G4677" i="1"/>
  <c r="F4677" i="1"/>
  <c r="Q4625" i="1"/>
  <c r="Q4639" i="1" s="1"/>
  <c r="U4624" i="1"/>
  <c r="O4639" i="1"/>
  <c r="P4639" i="1"/>
  <c r="R4639" i="1"/>
  <c r="E4637" i="1"/>
  <c r="E4639" i="1" s="1"/>
  <c r="F4637" i="1"/>
  <c r="G4637" i="1"/>
  <c r="H4637" i="1"/>
  <c r="I4637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T4639" i="1"/>
  <c r="S4639" i="1"/>
  <c r="H4589" i="1"/>
  <c r="E4589" i="1"/>
  <c r="E4591" i="1" s="1"/>
  <c r="F4589" i="1"/>
  <c r="T4591" i="1"/>
  <c r="S4591" i="1"/>
  <c r="R4591" i="1"/>
  <c r="Q4591" i="1"/>
  <c r="P4591" i="1"/>
  <c r="O4591" i="1"/>
  <c r="I4589" i="1"/>
  <c r="O4548" i="1"/>
  <c r="P4548" i="1"/>
  <c r="Q4548" i="1"/>
  <c r="R4548" i="1"/>
  <c r="E4546" i="1"/>
  <c r="E4548" i="1" s="1"/>
  <c r="F4546" i="1"/>
  <c r="G4546" i="1"/>
  <c r="H4546" i="1"/>
  <c r="O4506" i="1"/>
  <c r="P4506" i="1"/>
  <c r="Q4506" i="1"/>
  <c r="R4506" i="1"/>
  <c r="E4504" i="1"/>
  <c r="F4504" i="1"/>
  <c r="G4504" i="1"/>
  <c r="H4504" i="1"/>
  <c r="T4548" i="1"/>
  <c r="S4548" i="1"/>
  <c r="I4546" i="1"/>
  <c r="K4637" i="1" l="1"/>
  <c r="O4640" i="1"/>
  <c r="O4592" i="1"/>
  <c r="E4506" i="1"/>
  <c r="T4506" i="1"/>
  <c r="S4506" i="1"/>
  <c r="I4504" i="1"/>
  <c r="P4464" i="1"/>
  <c r="Q4464" i="1"/>
  <c r="G4462" i="1"/>
  <c r="T4464" i="1"/>
  <c r="S4464" i="1"/>
  <c r="R4464" i="1"/>
  <c r="O4464" i="1"/>
  <c r="I4462" i="1"/>
  <c r="H4462" i="1"/>
  <c r="F4462" i="1"/>
  <c r="E4462" i="1"/>
  <c r="E4464" i="1" s="1"/>
  <c r="P4425" i="1"/>
  <c r="O4507" i="1" l="1"/>
  <c r="O4465" i="1"/>
  <c r="F4423" i="1"/>
  <c r="T4425" i="1"/>
  <c r="S4425" i="1"/>
  <c r="R4425" i="1"/>
  <c r="Q4425" i="1"/>
  <c r="O4425" i="1"/>
  <c r="I4423" i="1"/>
  <c r="H4423" i="1"/>
  <c r="G4423" i="1"/>
  <c r="E4423" i="1"/>
  <c r="E4425" i="1" s="1"/>
  <c r="E4388" i="1"/>
  <c r="E4390" i="1" s="1"/>
  <c r="T4390" i="1"/>
  <c r="S4390" i="1"/>
  <c r="R4390" i="1"/>
  <c r="Q4390" i="1"/>
  <c r="P4390" i="1"/>
  <c r="O4390" i="1"/>
  <c r="I4388" i="1"/>
  <c r="H4388" i="1"/>
  <c r="G4388" i="1"/>
  <c r="F4388" i="1"/>
  <c r="P4356" i="1"/>
  <c r="Q4356" i="1"/>
  <c r="R4356" i="1"/>
  <c r="F4354" i="1"/>
  <c r="G4354" i="1"/>
  <c r="H4354" i="1"/>
  <c r="I4354" i="1"/>
  <c r="E4354" i="1"/>
  <c r="E4356" i="1" s="1"/>
  <c r="O4356" i="1"/>
  <c r="T4356" i="1"/>
  <c r="S4356" i="1"/>
  <c r="O4304" i="1"/>
  <c r="P4304" i="1"/>
  <c r="R4304" i="1"/>
  <c r="F4302" i="1"/>
  <c r="E4302" i="1"/>
  <c r="E4304" i="1" s="1"/>
  <c r="H4302" i="1"/>
  <c r="T4304" i="1"/>
  <c r="S4304" i="1"/>
  <c r="P4263" i="1"/>
  <c r="T4263" i="1"/>
  <c r="S4263" i="1"/>
  <c r="R4263" i="1"/>
  <c r="Q4263" i="1"/>
  <c r="O4263" i="1"/>
  <c r="H4261" i="1"/>
  <c r="G4261" i="1"/>
  <c r="F4261" i="1"/>
  <c r="E4261" i="1"/>
  <c r="E4263" i="1" s="1"/>
  <c r="P4220" i="1"/>
  <c r="F4218" i="1"/>
  <c r="G4218" i="1"/>
  <c r="H4218" i="1"/>
  <c r="O4426" i="1" l="1"/>
  <c r="O4391" i="1"/>
  <c r="O4357" i="1"/>
  <c r="O4305" i="1"/>
  <c r="O4264" i="1"/>
  <c r="T4220" i="1"/>
  <c r="S4220" i="1"/>
  <c r="R4220" i="1"/>
  <c r="Q4220" i="1"/>
  <c r="O4220" i="1"/>
  <c r="E4218" i="1"/>
  <c r="E4220" i="1" s="1"/>
  <c r="P4185" i="1"/>
  <c r="T4185" i="1"/>
  <c r="S4185" i="1"/>
  <c r="R4185" i="1"/>
  <c r="Q4185" i="1"/>
  <c r="O4185" i="1"/>
  <c r="G4183" i="1"/>
  <c r="F4183" i="1"/>
  <c r="E4183" i="1"/>
  <c r="E4185" i="1" s="1"/>
  <c r="P4150" i="1"/>
  <c r="T4150" i="1"/>
  <c r="S4150" i="1"/>
  <c r="R4150" i="1"/>
  <c r="Q4150" i="1"/>
  <c r="O4150" i="1"/>
  <c r="G4148" i="1"/>
  <c r="F4148" i="1"/>
  <c r="E4148" i="1"/>
  <c r="E4150" i="1" s="1"/>
  <c r="P4115" i="1"/>
  <c r="T4115" i="1"/>
  <c r="S4115" i="1"/>
  <c r="R4115" i="1"/>
  <c r="Q4115" i="1"/>
  <c r="O4115" i="1"/>
  <c r="G4113" i="1"/>
  <c r="F4113" i="1"/>
  <c r="E4113" i="1"/>
  <c r="E4115" i="1" s="1"/>
  <c r="P4075" i="1"/>
  <c r="F4073" i="1"/>
  <c r="G4073" i="1"/>
  <c r="T4075" i="1"/>
  <c r="S4075" i="1"/>
  <c r="R4075" i="1"/>
  <c r="Q4075" i="1"/>
  <c r="O4075" i="1"/>
  <c r="E4073" i="1"/>
  <c r="E4075" i="1" s="1"/>
  <c r="E4025" i="1"/>
  <c r="E4027" i="1" s="1"/>
  <c r="F4025" i="1"/>
  <c r="P4027" i="1"/>
  <c r="T4027" i="1"/>
  <c r="S4027" i="1"/>
  <c r="R4027" i="1"/>
  <c r="Q4027" i="1"/>
  <c r="O4027" i="1"/>
  <c r="G4025" i="1"/>
  <c r="P3986" i="1"/>
  <c r="G3984" i="1"/>
  <c r="T3986" i="1"/>
  <c r="S3986" i="1"/>
  <c r="R3986" i="1"/>
  <c r="Q3986" i="1"/>
  <c r="O3986" i="1"/>
  <c r="F3984" i="1"/>
  <c r="E3984" i="1"/>
  <c r="E3986" i="1" s="1"/>
  <c r="O3947" i="1"/>
  <c r="P3947" i="1"/>
  <c r="Q3947" i="1"/>
  <c r="R3947" i="1"/>
  <c r="E3945" i="1"/>
  <c r="E3947" i="1" s="1"/>
  <c r="F3945" i="1"/>
  <c r="H3945" i="1"/>
  <c r="T3947" i="1"/>
  <c r="S3947" i="1"/>
  <c r="P3894" i="1"/>
  <c r="F3892" i="1"/>
  <c r="G3892" i="1"/>
  <c r="H3892" i="1"/>
  <c r="T3894" i="1"/>
  <c r="S3894" i="1"/>
  <c r="R3894" i="1"/>
  <c r="O3894" i="1"/>
  <c r="E3892" i="1"/>
  <c r="E3894" i="1" s="1"/>
  <c r="P3857" i="1"/>
  <c r="T3857" i="1"/>
  <c r="S3857" i="1"/>
  <c r="R3857" i="1"/>
  <c r="O3857" i="1"/>
  <c r="H3855" i="1"/>
  <c r="F3855" i="1"/>
  <c r="E3855" i="1"/>
  <c r="E3857" i="1" s="1"/>
  <c r="P3816" i="1"/>
  <c r="F3814" i="1"/>
  <c r="O3808" i="1"/>
  <c r="O3816" i="1" s="1"/>
  <c r="E3809" i="1"/>
  <c r="T3816" i="1"/>
  <c r="S3816" i="1"/>
  <c r="R3816" i="1"/>
  <c r="H3814" i="1"/>
  <c r="F3770" i="1"/>
  <c r="H3770" i="1"/>
  <c r="E3770" i="1"/>
  <c r="E3772" i="1" s="1"/>
  <c r="R3772" i="1"/>
  <c r="O3772" i="1"/>
  <c r="P3772" i="1"/>
  <c r="T3772" i="1"/>
  <c r="S3772" i="1"/>
  <c r="P3708" i="1"/>
  <c r="P3709" i="1"/>
  <c r="F3716" i="1"/>
  <c r="F3721" i="1" s="1"/>
  <c r="H3721" i="1"/>
  <c r="O3723" i="1"/>
  <c r="E3721" i="1"/>
  <c r="R3723" i="1"/>
  <c r="O4221" i="1" l="1"/>
  <c r="O4186" i="1"/>
  <c r="O4151" i="1"/>
  <c r="O4116" i="1"/>
  <c r="O4076" i="1"/>
  <c r="O4028" i="1"/>
  <c r="O3987" i="1"/>
  <c r="O3948" i="1"/>
  <c r="O3895" i="1"/>
  <c r="O3858" i="1"/>
  <c r="E3814" i="1"/>
  <c r="E3816" i="1" s="1"/>
  <c r="O3817" i="1" s="1"/>
  <c r="P3723" i="1"/>
  <c r="O3773" i="1"/>
  <c r="E3723" i="1"/>
  <c r="T3723" i="1"/>
  <c r="S3723" i="1"/>
  <c r="P3671" i="1"/>
  <c r="Q3671" i="1"/>
  <c r="R3671" i="1"/>
  <c r="F3669" i="1"/>
  <c r="G3669" i="1"/>
  <c r="H3669" i="1"/>
  <c r="O3724" i="1" l="1"/>
  <c r="T3671" i="1"/>
  <c r="S3671" i="1"/>
  <c r="O3671" i="1"/>
  <c r="E3669" i="1"/>
  <c r="E3671" i="1" s="1"/>
  <c r="O3630" i="1"/>
  <c r="R3630" i="1"/>
  <c r="P3615" i="1"/>
  <c r="P3630" i="1" s="1"/>
  <c r="E3628" i="1"/>
  <c r="E3630" i="1" s="1"/>
  <c r="F3628" i="1"/>
  <c r="G3628" i="1"/>
  <c r="H3628" i="1"/>
  <c r="T3630" i="1"/>
  <c r="S3630" i="1"/>
  <c r="F3559" i="1"/>
  <c r="H3559" i="1"/>
  <c r="T3561" i="1"/>
  <c r="S3561" i="1"/>
  <c r="R3561" i="1"/>
  <c r="Q3561" i="1"/>
  <c r="P3561" i="1"/>
  <c r="O3561" i="1"/>
  <c r="I3559" i="1"/>
  <c r="G3559" i="1"/>
  <c r="E3559" i="1"/>
  <c r="E3561" i="1" s="1"/>
  <c r="P3519" i="1"/>
  <c r="G3517" i="1"/>
  <c r="F3517" i="1"/>
  <c r="R3519" i="1"/>
  <c r="T3519" i="1"/>
  <c r="S3519" i="1"/>
  <c r="Q3519" i="1"/>
  <c r="O3519" i="1"/>
  <c r="I3517" i="1"/>
  <c r="H3517" i="1"/>
  <c r="E3517" i="1"/>
  <c r="E3519" i="1" s="1"/>
  <c r="Q3478" i="1"/>
  <c r="P3478" i="1"/>
  <c r="G3476" i="1"/>
  <c r="H3476" i="1"/>
  <c r="F3476" i="1"/>
  <c r="T3478" i="1"/>
  <c r="S3478" i="1"/>
  <c r="R3478" i="1"/>
  <c r="O3478" i="1"/>
  <c r="I3476" i="1"/>
  <c r="E3476" i="1"/>
  <c r="E3478" i="1" s="1"/>
  <c r="F3430" i="1"/>
  <c r="P3432" i="1"/>
  <c r="E3430" i="1"/>
  <c r="E3432" i="1" s="1"/>
  <c r="T3432" i="1"/>
  <c r="S3432" i="1"/>
  <c r="R3432" i="1"/>
  <c r="Q3432" i="1"/>
  <c r="O3432" i="1"/>
  <c r="I3430" i="1"/>
  <c r="H3430" i="1"/>
  <c r="G3430" i="1"/>
  <c r="P3387" i="1"/>
  <c r="J3379" i="1"/>
  <c r="J3387" i="1" s="1"/>
  <c r="I3379" i="1"/>
  <c r="H3379" i="1"/>
  <c r="G3379" i="1"/>
  <c r="F3379" i="1"/>
  <c r="T3387" i="1"/>
  <c r="S3387" i="1"/>
  <c r="R3387" i="1"/>
  <c r="Q3387" i="1"/>
  <c r="O3387" i="1"/>
  <c r="I3385" i="1"/>
  <c r="H3385" i="1"/>
  <c r="G3385" i="1"/>
  <c r="F3385" i="1"/>
  <c r="E3385" i="1"/>
  <c r="E3387" i="1" s="1"/>
  <c r="P3349" i="1"/>
  <c r="T3349" i="1"/>
  <c r="S3349" i="1"/>
  <c r="R3349" i="1"/>
  <c r="Q3349" i="1"/>
  <c r="O3349" i="1"/>
  <c r="I3347" i="1"/>
  <c r="H3347" i="1"/>
  <c r="G3347" i="1"/>
  <c r="F3347" i="1"/>
  <c r="E3347" i="1"/>
  <c r="E3349" i="1" s="1"/>
  <c r="Q3304" i="1"/>
  <c r="P3304" i="1"/>
  <c r="G3302" i="1"/>
  <c r="F3302" i="1"/>
  <c r="T3304" i="1"/>
  <c r="S3304" i="1"/>
  <c r="R3304" i="1"/>
  <c r="O3304" i="1"/>
  <c r="I3302" i="1"/>
  <c r="E3302" i="1"/>
  <c r="E3304" i="1" s="1"/>
  <c r="H3302" i="1"/>
  <c r="E3259" i="1"/>
  <c r="E3261" i="1" s="1"/>
  <c r="F3259" i="1"/>
  <c r="H3238" i="1"/>
  <c r="P3238" i="1" s="1"/>
  <c r="P3261" i="1" s="1"/>
  <c r="R3261" i="1"/>
  <c r="T3261" i="1"/>
  <c r="S3261" i="1"/>
  <c r="Q3261" i="1"/>
  <c r="O3261" i="1"/>
  <c r="I3259" i="1"/>
  <c r="G3259" i="1"/>
  <c r="E3205" i="1"/>
  <c r="E3207" i="1" s="1"/>
  <c r="F3205" i="1"/>
  <c r="P3207" i="1"/>
  <c r="O3207" i="1"/>
  <c r="T3207" i="1"/>
  <c r="S3207" i="1"/>
  <c r="R3207" i="1"/>
  <c r="Q3207" i="1"/>
  <c r="I3205" i="1"/>
  <c r="H3205" i="1"/>
  <c r="G3205" i="1"/>
  <c r="P3161" i="1"/>
  <c r="H3159" i="1"/>
  <c r="R3161" i="1"/>
  <c r="T3161" i="1"/>
  <c r="S3161" i="1"/>
  <c r="Q3161" i="1"/>
  <c r="O3161" i="1"/>
  <c r="I3159" i="1"/>
  <c r="G3159" i="1"/>
  <c r="F3159" i="1"/>
  <c r="E3159" i="1"/>
  <c r="E3161" i="1" s="1"/>
  <c r="R3120" i="1"/>
  <c r="P3120" i="1"/>
  <c r="T3120" i="1"/>
  <c r="S3120" i="1"/>
  <c r="Q3120" i="1"/>
  <c r="O3120" i="1"/>
  <c r="I3118" i="1"/>
  <c r="H3118" i="1"/>
  <c r="G3118" i="1"/>
  <c r="F3118" i="1"/>
  <c r="E3118" i="1"/>
  <c r="E3120" i="1" s="1"/>
  <c r="F3080" i="1"/>
  <c r="P3082" i="1"/>
  <c r="T3082" i="1"/>
  <c r="S3082" i="1"/>
  <c r="R3082" i="1"/>
  <c r="Q3082" i="1"/>
  <c r="O3082" i="1"/>
  <c r="I3080" i="1"/>
  <c r="H3080" i="1"/>
  <c r="G3080" i="1"/>
  <c r="E3080" i="1"/>
  <c r="E3082" i="1" s="1"/>
  <c r="P3044" i="1"/>
  <c r="P3048" i="1" s="1"/>
  <c r="R3048" i="1"/>
  <c r="F3046" i="1"/>
  <c r="O3048" i="1"/>
  <c r="E3046" i="1"/>
  <c r="E3048" i="1" s="1"/>
  <c r="I3046" i="1"/>
  <c r="T3048" i="1"/>
  <c r="S3048" i="1"/>
  <c r="Q3048" i="1"/>
  <c r="H3046" i="1"/>
  <c r="G3046" i="1"/>
  <c r="F2988" i="1"/>
  <c r="P2986" i="1"/>
  <c r="P2990" i="1" s="1"/>
  <c r="G2988" i="1"/>
  <c r="R2990" i="1"/>
  <c r="H2988" i="1"/>
  <c r="T2990" i="1"/>
  <c r="S2990" i="1"/>
  <c r="Q2990" i="1"/>
  <c r="O2990" i="1"/>
  <c r="E2988" i="1"/>
  <c r="E2990" i="1" s="1"/>
  <c r="I2934" i="1"/>
  <c r="H2934" i="1"/>
  <c r="J2933" i="1"/>
  <c r="J2932" i="1"/>
  <c r="J2931" i="1"/>
  <c r="J2930" i="1"/>
  <c r="J2929" i="1"/>
  <c r="J2928" i="1"/>
  <c r="J2927" i="1"/>
  <c r="J2926" i="1"/>
  <c r="J2925" i="1"/>
  <c r="T2921" i="1"/>
  <c r="S2921" i="1"/>
  <c r="R2921" i="1"/>
  <c r="Q2921" i="1"/>
  <c r="O2921" i="1"/>
  <c r="H2919" i="1"/>
  <c r="F2919" i="1"/>
  <c r="E2919" i="1"/>
  <c r="E2921" i="1" s="1"/>
  <c r="F2882" i="1"/>
  <c r="O3672" i="1" l="1"/>
  <c r="O3631" i="1"/>
  <c r="O3562" i="1"/>
  <c r="O3520" i="1"/>
  <c r="O3479" i="1"/>
  <c r="G3387" i="1"/>
  <c r="Q3388" i="1" s="1"/>
  <c r="N3391" i="1" s="1"/>
  <c r="G3415" i="1" s="1"/>
  <c r="G3432" i="1" s="1"/>
  <c r="Q3433" i="1" s="1"/>
  <c r="N3436" i="1" s="1"/>
  <c r="G3467" i="1" s="1"/>
  <c r="G3478" i="1" s="1"/>
  <c r="O3433" i="1"/>
  <c r="I3387" i="1"/>
  <c r="S3388" i="1" s="1"/>
  <c r="N3393" i="1" s="1"/>
  <c r="I3415" i="1" s="1"/>
  <c r="I3432" i="1" s="1"/>
  <c r="S3433" i="1" s="1"/>
  <c r="N3438" i="1" s="1"/>
  <c r="I3467" i="1" s="1"/>
  <c r="I3478" i="1" s="1"/>
  <c r="S3479" i="1" s="1"/>
  <c r="N3484" i="1" s="1"/>
  <c r="I3509" i="1" s="1"/>
  <c r="I3519" i="1" s="1"/>
  <c r="S3520" i="1" s="1"/>
  <c r="N3525" i="1" s="1"/>
  <c r="I3549" i="1" s="1"/>
  <c r="I3561" i="1" s="1"/>
  <c r="S3562" i="1" s="1"/>
  <c r="N3567" i="1" s="1"/>
  <c r="I3591" i="1" s="1"/>
  <c r="I3630" i="1" s="1"/>
  <c r="S3631" i="1" s="1"/>
  <c r="N3636" i="1" s="1"/>
  <c r="I3661" i="1" s="1"/>
  <c r="I3671" i="1" s="1"/>
  <c r="S3672" i="1" s="1"/>
  <c r="N3677" i="1" s="1"/>
  <c r="I3702" i="1" s="1"/>
  <c r="I3723" i="1" s="1"/>
  <c r="S3724" i="1" s="1"/>
  <c r="N3729" i="1" s="1"/>
  <c r="I3758" i="1" s="1"/>
  <c r="I3772" i="1" s="1"/>
  <c r="S3773" i="1" s="1"/>
  <c r="N3778" i="1" s="1"/>
  <c r="I3805" i="1" s="1"/>
  <c r="I3816" i="1" s="1"/>
  <c r="S3817" i="1" s="1"/>
  <c r="N3822" i="1" s="1"/>
  <c r="I3846" i="1" s="1"/>
  <c r="I3857" i="1" s="1"/>
  <c r="S3858" i="1" s="1"/>
  <c r="N3863" i="1" s="1"/>
  <c r="I3888" i="1" s="1"/>
  <c r="I3894" i="1" s="1"/>
  <c r="S3895" i="1" s="1"/>
  <c r="N3900" i="1" s="1"/>
  <c r="I3923" i="1" s="1"/>
  <c r="I3947" i="1" s="1"/>
  <c r="S3948" i="1" s="1"/>
  <c r="N3953" i="1" s="1"/>
  <c r="H3387" i="1"/>
  <c r="R3388" i="1" s="1"/>
  <c r="N3392" i="1" s="1"/>
  <c r="H3415" i="1" s="1"/>
  <c r="H3432" i="1" s="1"/>
  <c r="R3433" i="1" s="1"/>
  <c r="N3437" i="1" s="1"/>
  <c r="H3467" i="1" s="1"/>
  <c r="H3478" i="1" s="1"/>
  <c r="R3479" i="1" s="1"/>
  <c r="N3483" i="1" s="1"/>
  <c r="H3509" i="1" s="1"/>
  <c r="H3519" i="1" s="1"/>
  <c r="R3520" i="1" s="1"/>
  <c r="N3524" i="1" s="1"/>
  <c r="H3549" i="1" s="1"/>
  <c r="H3561" i="1" s="1"/>
  <c r="R3562" i="1" s="1"/>
  <c r="N3566" i="1" s="1"/>
  <c r="H3591" i="1" s="1"/>
  <c r="H3630" i="1" s="1"/>
  <c r="R3631" i="1" s="1"/>
  <c r="N3635" i="1" s="1"/>
  <c r="H3661" i="1" s="1"/>
  <c r="H3671" i="1" s="1"/>
  <c r="R3672" i="1" s="1"/>
  <c r="N3676" i="1" s="1"/>
  <c r="H3702" i="1" s="1"/>
  <c r="H3723" i="1" s="1"/>
  <c r="R3724" i="1" s="1"/>
  <c r="N3728" i="1" s="1"/>
  <c r="H3758" i="1" s="1"/>
  <c r="H3772" i="1" s="1"/>
  <c r="R3773" i="1" s="1"/>
  <c r="N3777" i="1" s="1"/>
  <c r="H3805" i="1" s="1"/>
  <c r="H3816" i="1" s="1"/>
  <c r="R3817" i="1" s="1"/>
  <c r="N3821" i="1" s="1"/>
  <c r="H3846" i="1" s="1"/>
  <c r="H3857" i="1" s="1"/>
  <c r="R3858" i="1" s="1"/>
  <c r="N3862" i="1" s="1"/>
  <c r="H3888" i="1" s="1"/>
  <c r="H3894" i="1" s="1"/>
  <c r="R3895" i="1" s="1"/>
  <c r="N3899" i="1" s="1"/>
  <c r="H3923" i="1" s="1"/>
  <c r="H3947" i="1" s="1"/>
  <c r="R3948" i="1" s="1"/>
  <c r="N3952" i="1" s="1"/>
  <c r="T3388" i="1"/>
  <c r="N3394" i="1" s="1"/>
  <c r="J3415" i="1" s="1"/>
  <c r="J3432" i="1" s="1"/>
  <c r="T3433" i="1" s="1"/>
  <c r="N3439" i="1" s="1"/>
  <c r="J3467" i="1" s="1"/>
  <c r="J3478" i="1" s="1"/>
  <c r="T3479" i="1" s="1"/>
  <c r="N3485" i="1" s="1"/>
  <c r="J3509" i="1" s="1"/>
  <c r="J3519" i="1" s="1"/>
  <c r="T3520" i="1" s="1"/>
  <c r="N3526" i="1" s="1"/>
  <c r="J3549" i="1" s="1"/>
  <c r="J3561" i="1" s="1"/>
  <c r="T3562" i="1" s="1"/>
  <c r="N3568" i="1" s="1"/>
  <c r="J3591" i="1" s="1"/>
  <c r="J3630" i="1" s="1"/>
  <c r="T3631" i="1" s="1"/>
  <c r="N3637" i="1" s="1"/>
  <c r="J3661" i="1" s="1"/>
  <c r="J3671" i="1" s="1"/>
  <c r="T3672" i="1" s="1"/>
  <c r="N3678" i="1" s="1"/>
  <c r="J3702" i="1" s="1"/>
  <c r="J3723" i="1" s="1"/>
  <c r="T3724" i="1" s="1"/>
  <c r="N3730" i="1" s="1"/>
  <c r="J3758" i="1" s="1"/>
  <c r="J3772" i="1" s="1"/>
  <c r="T3773" i="1" s="1"/>
  <c r="N3779" i="1" s="1"/>
  <c r="J3805" i="1" s="1"/>
  <c r="J3816" i="1" s="1"/>
  <c r="T3817" i="1" s="1"/>
  <c r="N3823" i="1" s="1"/>
  <c r="J3846" i="1" s="1"/>
  <c r="J3857" i="1" s="1"/>
  <c r="T3858" i="1" s="1"/>
  <c r="N3864" i="1" s="1"/>
  <c r="J3888" i="1" s="1"/>
  <c r="J3894" i="1" s="1"/>
  <c r="T3895" i="1" s="1"/>
  <c r="N3901" i="1" s="1"/>
  <c r="J3923" i="1" s="1"/>
  <c r="J3947" i="1" s="1"/>
  <c r="T3948" i="1" s="1"/>
  <c r="N3954" i="1" s="1"/>
  <c r="O3388" i="1"/>
  <c r="F3387" i="1"/>
  <c r="P3388" i="1" s="1"/>
  <c r="N3390" i="1" s="1"/>
  <c r="O3350" i="1"/>
  <c r="H3259" i="1"/>
  <c r="O3305" i="1"/>
  <c r="O2922" i="1"/>
  <c r="O3262" i="1"/>
  <c r="O3208" i="1"/>
  <c r="O3162" i="1"/>
  <c r="O3121" i="1"/>
  <c r="O3083" i="1"/>
  <c r="O3049" i="1"/>
  <c r="O2991" i="1"/>
  <c r="J2934" i="1"/>
  <c r="R2884" i="1"/>
  <c r="E2882" i="1"/>
  <c r="H2882" i="1"/>
  <c r="P2873" i="1"/>
  <c r="P2884" i="1" s="1"/>
  <c r="I3976" i="1" l="1"/>
  <c r="I3986" i="1" s="1"/>
  <c r="S3987" i="1" s="1"/>
  <c r="N3992" i="1" s="1"/>
  <c r="I4017" i="1" s="1"/>
  <c r="J3976" i="1"/>
  <c r="J3986" i="1" s="1"/>
  <c r="T3987" i="1" s="1"/>
  <c r="N3993" i="1" s="1"/>
  <c r="J4017" i="1" s="1"/>
  <c r="J4027" i="1" s="1"/>
  <c r="T4028" i="1" s="1"/>
  <c r="N4034" i="1" s="1"/>
  <c r="J4057" i="1" s="1"/>
  <c r="J4075" i="1" s="1"/>
  <c r="T4076" i="1" s="1"/>
  <c r="N4082" i="1" s="1"/>
  <c r="J4102" i="1" s="1"/>
  <c r="J4115" i="1" s="1"/>
  <c r="T4116" i="1" s="1"/>
  <c r="N4122" i="1" s="1"/>
  <c r="J4140" i="1" s="1"/>
  <c r="J4150" i="1" s="1"/>
  <c r="T4151" i="1" s="1"/>
  <c r="N4157" i="1" s="1"/>
  <c r="J4176" i="1" s="1"/>
  <c r="J4185" i="1" s="1"/>
  <c r="T4186" i="1" s="1"/>
  <c r="N4192" i="1" s="1"/>
  <c r="J4210" i="1" s="1"/>
  <c r="J4220" i="1" s="1"/>
  <c r="T4221" i="1" s="1"/>
  <c r="N4227" i="1" s="1"/>
  <c r="J4246" i="1" s="1"/>
  <c r="J4263" i="1" s="1"/>
  <c r="T4264" i="1" s="1"/>
  <c r="N4270" i="1" s="1"/>
  <c r="J4288" i="1" s="1"/>
  <c r="J4304" i="1" s="1"/>
  <c r="T4305" i="1" s="1"/>
  <c r="N4311" i="1" s="1"/>
  <c r="J4332" i="1" s="1"/>
  <c r="J4356" i="1" s="1"/>
  <c r="T4357" i="1" s="1"/>
  <c r="N4363" i="1" s="1"/>
  <c r="J4384" i="1" s="1"/>
  <c r="J4390" i="1" s="1"/>
  <c r="T4391" i="1" s="1"/>
  <c r="N4397" i="1" s="1"/>
  <c r="J4417" i="1" s="1"/>
  <c r="J4425" i="1" s="1"/>
  <c r="T4426" i="1" s="1"/>
  <c r="N4432" i="1" s="1"/>
  <c r="J4452" i="1" s="1"/>
  <c r="J4464" i="1" s="1"/>
  <c r="T4465" i="1" s="1"/>
  <c r="N4471" i="1" s="1"/>
  <c r="H3976" i="1"/>
  <c r="H3986" i="1" s="1"/>
  <c r="R3987" i="1" s="1"/>
  <c r="N3991" i="1" s="1"/>
  <c r="H4017" i="1" s="1"/>
  <c r="H4027" i="1" s="1"/>
  <c r="R4028" i="1" s="1"/>
  <c r="N4032" i="1" s="1"/>
  <c r="H4057" i="1" s="1"/>
  <c r="H4075" i="1" s="1"/>
  <c r="R4076" i="1" s="1"/>
  <c r="N4080" i="1" s="1"/>
  <c r="H4102" i="1" s="1"/>
  <c r="H4115" i="1" s="1"/>
  <c r="R4116" i="1" s="1"/>
  <c r="N4120" i="1" s="1"/>
  <c r="H4140" i="1" s="1"/>
  <c r="H4150" i="1" s="1"/>
  <c r="R4151" i="1" s="1"/>
  <c r="N4155" i="1" s="1"/>
  <c r="H4176" i="1" s="1"/>
  <c r="H4185" i="1" s="1"/>
  <c r="R4186" i="1" s="1"/>
  <c r="N4190" i="1" s="1"/>
  <c r="H4210" i="1" s="1"/>
  <c r="H4220" i="1" s="1"/>
  <c r="R4221" i="1" s="1"/>
  <c r="N4225" i="1" s="1"/>
  <c r="H4246" i="1" s="1"/>
  <c r="H4263" i="1" s="1"/>
  <c r="R4264" i="1" s="1"/>
  <c r="N4268" i="1" s="1"/>
  <c r="H4288" i="1" s="1"/>
  <c r="H4304" i="1" s="1"/>
  <c r="R4305" i="1" s="1"/>
  <c r="N4309" i="1" s="1"/>
  <c r="H4332" i="1" s="1"/>
  <c r="H4356" i="1" s="1"/>
  <c r="R4357" i="1" s="1"/>
  <c r="N4361" i="1" s="1"/>
  <c r="H4384" i="1" s="1"/>
  <c r="H4390" i="1" s="1"/>
  <c r="R4391" i="1" s="1"/>
  <c r="N4395" i="1" s="1"/>
  <c r="H4417" i="1" s="1"/>
  <c r="H4425" i="1" s="1"/>
  <c r="R4426" i="1" s="1"/>
  <c r="N4430" i="1" s="1"/>
  <c r="H4452" i="1" s="1"/>
  <c r="H4464" i="1" s="1"/>
  <c r="R4465" i="1" s="1"/>
  <c r="N4469" i="1" s="1"/>
  <c r="Q3479" i="1"/>
  <c r="N3482" i="1" s="1"/>
  <c r="G3509" i="1" s="1"/>
  <c r="G3519" i="1" s="1"/>
  <c r="Q3520" i="1" s="1"/>
  <c r="N3523" i="1" s="1"/>
  <c r="G3549" i="1" s="1"/>
  <c r="G3561" i="1" s="1"/>
  <c r="Q3562" i="1" s="1"/>
  <c r="N3565" i="1" s="1"/>
  <c r="G3591" i="1" s="1"/>
  <c r="G3630" i="1" s="1"/>
  <c r="Q3631" i="1" s="1"/>
  <c r="N3634" i="1" s="1"/>
  <c r="G3661" i="1" s="1"/>
  <c r="G3671" i="1" s="1"/>
  <c r="Q3672" i="1" s="1"/>
  <c r="N3675" i="1" s="1"/>
  <c r="G3702" i="1" s="1"/>
  <c r="G3723" i="1" s="1"/>
  <c r="Q3724" i="1" s="1"/>
  <c r="N3727" i="1" s="1"/>
  <c r="G3758" i="1" s="1"/>
  <c r="G3772" i="1" s="1"/>
  <c r="Q3773" i="1" s="1"/>
  <c r="N3776" i="1" s="1"/>
  <c r="G3805" i="1" s="1"/>
  <c r="G3816" i="1" s="1"/>
  <c r="Q3817" i="1" s="1"/>
  <c r="N3820" i="1" s="1"/>
  <c r="G3846" i="1" s="1"/>
  <c r="G3857" i="1" s="1"/>
  <c r="Q3858" i="1" s="1"/>
  <c r="N3861" i="1" s="1"/>
  <c r="G3888" i="1" s="1"/>
  <c r="G3894" i="1" s="1"/>
  <c r="Q3895" i="1" s="1"/>
  <c r="N3898" i="1" s="1"/>
  <c r="G3923" i="1" s="1"/>
  <c r="G3947" i="1" s="1"/>
  <c r="Q3948" i="1" s="1"/>
  <c r="N3951" i="1" s="1"/>
  <c r="F3415" i="1"/>
  <c r="F3432" i="1" s="1"/>
  <c r="P3433" i="1" s="1"/>
  <c r="N3435" i="1" s="1"/>
  <c r="N3395" i="1"/>
  <c r="I2897" i="1"/>
  <c r="H2897" i="1"/>
  <c r="J2896" i="1"/>
  <c r="J2895" i="1"/>
  <c r="J2894" i="1"/>
  <c r="J2893" i="1"/>
  <c r="J2892" i="1"/>
  <c r="J2891" i="1"/>
  <c r="J2890" i="1"/>
  <c r="J2889" i="1"/>
  <c r="J2888" i="1"/>
  <c r="T2884" i="1"/>
  <c r="S2884" i="1"/>
  <c r="Q2884" i="1"/>
  <c r="O2884" i="1"/>
  <c r="E2884" i="1"/>
  <c r="P2804" i="1"/>
  <c r="O2817" i="1"/>
  <c r="I2817" i="1"/>
  <c r="H2817" i="1"/>
  <c r="J2816" i="1"/>
  <c r="J2815" i="1"/>
  <c r="J2814" i="1"/>
  <c r="J2813" i="1"/>
  <c r="J2812" i="1"/>
  <c r="J2811" i="1"/>
  <c r="J2810" i="1"/>
  <c r="J2809" i="1"/>
  <c r="J2808" i="1"/>
  <c r="T2804" i="1"/>
  <c r="S2804" i="1"/>
  <c r="R2804" i="1"/>
  <c r="Q2804" i="1"/>
  <c r="O2804" i="1"/>
  <c r="H2802" i="1"/>
  <c r="G2802" i="1"/>
  <c r="F2802" i="1"/>
  <c r="E2802" i="1"/>
  <c r="E2804" i="1" s="1"/>
  <c r="P2748" i="1"/>
  <c r="P2752" i="1" s="1"/>
  <c r="O2765" i="1"/>
  <c r="I2765" i="1"/>
  <c r="H2765" i="1"/>
  <c r="J2764" i="1"/>
  <c r="J2763" i="1"/>
  <c r="J2762" i="1"/>
  <c r="J2761" i="1"/>
  <c r="J2760" i="1"/>
  <c r="J2759" i="1"/>
  <c r="J2758" i="1"/>
  <c r="J2757" i="1"/>
  <c r="J2756" i="1"/>
  <c r="T2752" i="1"/>
  <c r="S2752" i="1"/>
  <c r="R2752" i="1"/>
  <c r="O2752" i="1"/>
  <c r="H2750" i="1"/>
  <c r="G2750" i="1"/>
  <c r="F2750" i="1"/>
  <c r="E2750" i="1"/>
  <c r="E2752" i="1" s="1"/>
  <c r="Q2752" i="1"/>
  <c r="Q2651" i="1"/>
  <c r="H2668" i="1"/>
  <c r="G2668" i="1"/>
  <c r="H4491" i="1" l="1"/>
  <c r="H4506" i="1" s="1"/>
  <c r="R4507" i="1" s="1"/>
  <c r="N4511" i="1" s="1"/>
  <c r="J4491" i="1"/>
  <c r="J4506" i="1" s="1"/>
  <c r="T4507" i="1" s="1"/>
  <c r="N4513" i="1" s="1"/>
  <c r="G3976" i="1"/>
  <c r="G3986" i="1" s="1"/>
  <c r="Q3987" i="1" s="1"/>
  <c r="N3990" i="1" s="1"/>
  <c r="G4017" i="1" s="1"/>
  <c r="G4027" i="1" s="1"/>
  <c r="Q4028" i="1" s="1"/>
  <c r="N4031" i="1" s="1"/>
  <c r="G4057" i="1" s="1"/>
  <c r="G4075" i="1" s="1"/>
  <c r="Q4076" i="1" s="1"/>
  <c r="N4079" i="1" s="1"/>
  <c r="G4102" i="1" s="1"/>
  <c r="G4115" i="1" s="1"/>
  <c r="Q4116" i="1" s="1"/>
  <c r="N4119" i="1" s="1"/>
  <c r="G4140" i="1" s="1"/>
  <c r="G4150" i="1" s="1"/>
  <c r="Q4151" i="1" s="1"/>
  <c r="N4154" i="1" s="1"/>
  <c r="G4176" i="1" s="1"/>
  <c r="G4185" i="1" s="1"/>
  <c r="Q4186" i="1" s="1"/>
  <c r="N4189" i="1" s="1"/>
  <c r="G4210" i="1" s="1"/>
  <c r="G4220" i="1" s="1"/>
  <c r="Q4221" i="1" s="1"/>
  <c r="N4224" i="1" s="1"/>
  <c r="G4246" i="1" s="1"/>
  <c r="G4263" i="1" s="1"/>
  <c r="Q4264" i="1" s="1"/>
  <c r="N4267" i="1" s="1"/>
  <c r="G4288" i="1" s="1"/>
  <c r="G4304" i="1" s="1"/>
  <c r="Q4305" i="1" s="1"/>
  <c r="N4308" i="1" s="1"/>
  <c r="G4332" i="1" s="1"/>
  <c r="G4356" i="1" s="1"/>
  <c r="N3440" i="1"/>
  <c r="F3467" i="1"/>
  <c r="F3478" i="1" s="1"/>
  <c r="O2805" i="1"/>
  <c r="J2817" i="1"/>
  <c r="J2765" i="1"/>
  <c r="J2897" i="1"/>
  <c r="O2885" i="1"/>
  <c r="O2753" i="1"/>
  <c r="O2683" i="1"/>
  <c r="I2683" i="1"/>
  <c r="H2683" i="1"/>
  <c r="J2682" i="1"/>
  <c r="J2681" i="1"/>
  <c r="J2680" i="1"/>
  <c r="J2679" i="1"/>
  <c r="J2678" i="1"/>
  <c r="J2677" i="1"/>
  <c r="J2676" i="1"/>
  <c r="J2675" i="1"/>
  <c r="J2674" i="1"/>
  <c r="T2670" i="1"/>
  <c r="S2670" i="1"/>
  <c r="R2670" i="1"/>
  <c r="Q2670" i="1"/>
  <c r="O2670" i="1"/>
  <c r="F2668" i="1"/>
  <c r="E2668" i="1"/>
  <c r="E2670" i="1" s="1"/>
  <c r="G2612" i="1"/>
  <c r="F2612" i="1"/>
  <c r="H2587" i="1"/>
  <c r="H2612" i="1" s="1"/>
  <c r="O2627" i="1"/>
  <c r="I2627" i="1"/>
  <c r="H2627" i="1"/>
  <c r="J2626" i="1"/>
  <c r="J2625" i="1"/>
  <c r="J2624" i="1"/>
  <c r="J2623" i="1"/>
  <c r="J2622" i="1"/>
  <c r="J2621" i="1"/>
  <c r="J2620" i="1"/>
  <c r="J2619" i="1"/>
  <c r="J2618" i="1"/>
  <c r="T2614" i="1"/>
  <c r="S2614" i="1"/>
  <c r="R2614" i="1"/>
  <c r="Q2614" i="1"/>
  <c r="O2614" i="1"/>
  <c r="E2612" i="1"/>
  <c r="E2614" i="1" s="1"/>
  <c r="G2550" i="1"/>
  <c r="F2550" i="1"/>
  <c r="P2536" i="1"/>
  <c r="P2552" i="1" s="1"/>
  <c r="O2565" i="1"/>
  <c r="I2565" i="1"/>
  <c r="H2565" i="1"/>
  <c r="J2564" i="1"/>
  <c r="J2563" i="1"/>
  <c r="J2562" i="1"/>
  <c r="J2561" i="1"/>
  <c r="J2560" i="1"/>
  <c r="J2559" i="1"/>
  <c r="J2558" i="1"/>
  <c r="J2557" i="1"/>
  <c r="J2556" i="1"/>
  <c r="T2552" i="1"/>
  <c r="S2552" i="1"/>
  <c r="R2552" i="1"/>
  <c r="Q2552" i="1"/>
  <c r="O2552" i="1"/>
  <c r="H2550" i="1"/>
  <c r="E2550" i="1"/>
  <c r="E2552" i="1" s="1"/>
  <c r="O2500" i="1"/>
  <c r="O2513" i="1"/>
  <c r="I2513" i="1"/>
  <c r="H2513" i="1"/>
  <c r="J2512" i="1"/>
  <c r="J2511" i="1"/>
  <c r="J2510" i="1"/>
  <c r="J2509" i="1"/>
  <c r="J2508" i="1"/>
  <c r="J2507" i="1"/>
  <c r="J2506" i="1"/>
  <c r="J2505" i="1"/>
  <c r="J2504" i="1"/>
  <c r="T2500" i="1"/>
  <c r="S2500" i="1"/>
  <c r="R2500" i="1"/>
  <c r="Q2500" i="1"/>
  <c r="H2498" i="1"/>
  <c r="G2498" i="1"/>
  <c r="F2498" i="1"/>
  <c r="E2498" i="1"/>
  <c r="E2500" i="1" s="1"/>
  <c r="P2500" i="1"/>
  <c r="R2448" i="1"/>
  <c r="P2431" i="1"/>
  <c r="P2432" i="1"/>
  <c r="O2461" i="1"/>
  <c r="I2461" i="1"/>
  <c r="H2461" i="1"/>
  <c r="J2460" i="1"/>
  <c r="J2459" i="1"/>
  <c r="J2458" i="1"/>
  <c r="J2457" i="1"/>
  <c r="J2456" i="1"/>
  <c r="J2455" i="1"/>
  <c r="J2454" i="1"/>
  <c r="J2453" i="1"/>
  <c r="J2452" i="1"/>
  <c r="T2448" i="1"/>
  <c r="S2448" i="1"/>
  <c r="Q2448" i="1"/>
  <c r="O2448" i="1"/>
  <c r="H2446" i="1"/>
  <c r="F2446" i="1"/>
  <c r="E2446" i="1"/>
  <c r="E2448" i="1" s="1"/>
  <c r="M2430" i="1"/>
  <c r="L2430" i="1"/>
  <c r="P2430" i="1"/>
  <c r="E2390" i="1"/>
  <c r="E2393" i="1" s="1"/>
  <c r="E2395" i="1" s="1"/>
  <c r="F2390" i="1"/>
  <c r="F2393" i="1" s="1"/>
  <c r="G2388" i="1"/>
  <c r="G2393" i="1" s="1"/>
  <c r="M2388" i="1"/>
  <c r="O2408" i="1"/>
  <c r="I2408" i="1"/>
  <c r="H2408" i="1"/>
  <c r="J2407" i="1"/>
  <c r="J2406" i="1"/>
  <c r="J2405" i="1"/>
  <c r="J2404" i="1"/>
  <c r="J2403" i="1"/>
  <c r="J2402" i="1"/>
  <c r="J2401" i="1"/>
  <c r="J2400" i="1"/>
  <c r="J2399" i="1"/>
  <c r="T2395" i="1"/>
  <c r="S2395" i="1"/>
  <c r="R2395" i="1"/>
  <c r="Q2395" i="1"/>
  <c r="O2395" i="1"/>
  <c r="H2393" i="1"/>
  <c r="L2388" i="1"/>
  <c r="F2351" i="1"/>
  <c r="G2351" i="1"/>
  <c r="H2351" i="1"/>
  <c r="L2344" i="1"/>
  <c r="O2366" i="1"/>
  <c r="I2366" i="1"/>
  <c r="H2366" i="1"/>
  <c r="J2365" i="1"/>
  <c r="J2364" i="1"/>
  <c r="J2363" i="1"/>
  <c r="J2362" i="1"/>
  <c r="J2361" i="1"/>
  <c r="J2360" i="1"/>
  <c r="J2359" i="1"/>
  <c r="J2358" i="1"/>
  <c r="J2357" i="1"/>
  <c r="T2353" i="1"/>
  <c r="S2353" i="1"/>
  <c r="R2353" i="1"/>
  <c r="Q2353" i="1"/>
  <c r="O2353" i="1"/>
  <c r="E2351" i="1"/>
  <c r="E2353" i="1" s="1"/>
  <c r="P2344" i="1"/>
  <c r="P2353" i="1" s="1"/>
  <c r="O2309" i="1"/>
  <c r="E2307" i="1"/>
  <c r="J4533" i="1" l="1"/>
  <c r="J4548" i="1" s="1"/>
  <c r="T4549" i="1" s="1"/>
  <c r="N4555" i="1" s="1"/>
  <c r="J4576" i="1" s="1"/>
  <c r="J4591" i="1" s="1"/>
  <c r="T4592" i="1" s="1"/>
  <c r="N4598" i="1" s="1"/>
  <c r="J4620" i="1" s="1"/>
  <c r="J4639" i="1" s="1"/>
  <c r="T4640" i="1" s="1"/>
  <c r="N4646" i="1" s="1"/>
  <c r="J4669" i="1" s="1"/>
  <c r="J4679" i="1" s="1"/>
  <c r="T4680" i="1" s="1"/>
  <c r="N4686" i="1" s="1"/>
  <c r="J4708" i="1" s="1"/>
  <c r="J4723" i="1" s="1"/>
  <c r="T4724" i="1" s="1"/>
  <c r="N4730" i="1" s="1"/>
  <c r="J4751" i="1" s="1"/>
  <c r="J4760" i="1" s="1"/>
  <c r="T4761" i="1" s="1"/>
  <c r="N4767" i="1" s="1"/>
  <c r="J4789" i="1" s="1"/>
  <c r="J4798" i="1" s="1"/>
  <c r="T4799" i="1" s="1"/>
  <c r="N4805" i="1" s="1"/>
  <c r="J4824" i="1" s="1"/>
  <c r="J4843" i="1" s="1"/>
  <c r="T4844" i="1" s="1"/>
  <c r="N4850" i="1" s="1"/>
  <c r="H4533" i="1"/>
  <c r="H4548" i="1" s="1"/>
  <c r="R4549" i="1" s="1"/>
  <c r="N4553" i="1" s="1"/>
  <c r="H4576" i="1" s="1"/>
  <c r="H4591" i="1" s="1"/>
  <c r="R4592" i="1" s="1"/>
  <c r="N4596" i="1" s="1"/>
  <c r="H4620" i="1" s="1"/>
  <c r="H4639" i="1" s="1"/>
  <c r="R4640" i="1" s="1"/>
  <c r="N4644" i="1" s="1"/>
  <c r="H4669" i="1" s="1"/>
  <c r="H4679" i="1" s="1"/>
  <c r="R4680" i="1" s="1"/>
  <c r="N4684" i="1" s="1"/>
  <c r="H4708" i="1" s="1"/>
  <c r="H4723" i="1" s="1"/>
  <c r="R4724" i="1" s="1"/>
  <c r="N4728" i="1" s="1"/>
  <c r="H4751" i="1" s="1"/>
  <c r="H4760" i="1" s="1"/>
  <c r="R4761" i="1" s="1"/>
  <c r="N4765" i="1" s="1"/>
  <c r="H4789" i="1" s="1"/>
  <c r="H4798" i="1" s="1"/>
  <c r="R4799" i="1" s="1"/>
  <c r="N4803" i="1" s="1"/>
  <c r="H4824" i="1" s="1"/>
  <c r="H4843" i="1" s="1"/>
  <c r="R4844" i="1" s="1"/>
  <c r="N4848" i="1" s="1"/>
  <c r="H4870" i="1" s="1"/>
  <c r="Q4357" i="1"/>
  <c r="N4360" i="1" s="1"/>
  <c r="G4384" i="1" s="1"/>
  <c r="G4390" i="1" s="1"/>
  <c r="Q4391" i="1" s="1"/>
  <c r="N4394" i="1" s="1"/>
  <c r="G4417" i="1" s="1"/>
  <c r="G4425" i="1" s="1"/>
  <c r="Q4426" i="1" s="1"/>
  <c r="N4429" i="1" s="1"/>
  <c r="G4452" i="1" s="1"/>
  <c r="G4464" i="1" s="1"/>
  <c r="Q4465" i="1" s="1"/>
  <c r="N4468" i="1" s="1"/>
  <c r="P3479" i="1"/>
  <c r="N3481" i="1" s="1"/>
  <c r="O2671" i="1"/>
  <c r="O2553" i="1"/>
  <c r="P2448" i="1"/>
  <c r="J2683" i="1"/>
  <c r="P2587" i="1"/>
  <c r="P2614" i="1" s="1"/>
  <c r="P2649" i="1"/>
  <c r="P2670" i="1" s="1"/>
  <c r="J2366" i="1"/>
  <c r="J2627" i="1"/>
  <c r="O2615" i="1"/>
  <c r="J2565" i="1"/>
  <c r="J2461" i="1"/>
  <c r="J2513" i="1"/>
  <c r="O2501" i="1"/>
  <c r="O2396" i="1"/>
  <c r="P2388" i="1"/>
  <c r="P2395" i="1" s="1"/>
  <c r="J2408" i="1"/>
  <c r="O2449" i="1"/>
  <c r="G2446" i="1"/>
  <c r="O2354" i="1"/>
  <c r="G2292" i="1"/>
  <c r="G2307" i="1" s="1"/>
  <c r="Q2309" i="1"/>
  <c r="R2309" i="1"/>
  <c r="H2307" i="1"/>
  <c r="F2307" i="1"/>
  <c r="O2322" i="1"/>
  <c r="I2322" i="1"/>
  <c r="H2322" i="1"/>
  <c r="J2321" i="1"/>
  <c r="J2320" i="1"/>
  <c r="J2319" i="1"/>
  <c r="J2318" i="1"/>
  <c r="J2317" i="1"/>
  <c r="J2316" i="1"/>
  <c r="J2315" i="1"/>
  <c r="J2314" i="1"/>
  <c r="J2313" i="1"/>
  <c r="T2309" i="1"/>
  <c r="S2309" i="1"/>
  <c r="E2309" i="1"/>
  <c r="O2270" i="1"/>
  <c r="I2270" i="1"/>
  <c r="H2270" i="1"/>
  <c r="J2269" i="1"/>
  <c r="J2268" i="1"/>
  <c r="J2267" i="1"/>
  <c r="J2266" i="1"/>
  <c r="J2265" i="1"/>
  <c r="J2264" i="1"/>
  <c r="J2263" i="1"/>
  <c r="J2262" i="1"/>
  <c r="J2261" i="1"/>
  <c r="T2257" i="1"/>
  <c r="S2257" i="1"/>
  <c r="R2257" i="1"/>
  <c r="Q2257" i="1"/>
  <c r="O2257" i="1"/>
  <c r="J2255" i="1"/>
  <c r="I2255" i="1"/>
  <c r="H2255" i="1"/>
  <c r="G2255" i="1"/>
  <c r="F2255" i="1"/>
  <c r="E2255" i="1"/>
  <c r="E2257" i="1" s="1"/>
  <c r="P2257" i="1"/>
  <c r="O2233" i="1"/>
  <c r="I2233" i="1"/>
  <c r="H2233" i="1"/>
  <c r="J2232" i="1"/>
  <c r="J2231" i="1"/>
  <c r="J2230" i="1"/>
  <c r="J2229" i="1"/>
  <c r="J2228" i="1"/>
  <c r="J2227" i="1"/>
  <c r="J2226" i="1"/>
  <c r="J2225" i="1"/>
  <c r="J2224" i="1"/>
  <c r="T2220" i="1"/>
  <c r="S2220" i="1"/>
  <c r="R2220" i="1"/>
  <c r="Q2220" i="1"/>
  <c r="O2220" i="1"/>
  <c r="J2218" i="1"/>
  <c r="I2218" i="1"/>
  <c r="H2218" i="1"/>
  <c r="G2218" i="1"/>
  <c r="F2218" i="1"/>
  <c r="E2218" i="1"/>
  <c r="E2220" i="1" s="1"/>
  <c r="P2203" i="1"/>
  <c r="H2169" i="1"/>
  <c r="P2153" i="1"/>
  <c r="F2169" i="1"/>
  <c r="G2152" i="1"/>
  <c r="G2169" i="1" s="1"/>
  <c r="O2184" i="1"/>
  <c r="I2184" i="1"/>
  <c r="H2184" i="1"/>
  <c r="J2183" i="1"/>
  <c r="J2182" i="1"/>
  <c r="J2181" i="1"/>
  <c r="J2180" i="1"/>
  <c r="J2179" i="1"/>
  <c r="J2178" i="1"/>
  <c r="J2177" i="1"/>
  <c r="J2176" i="1"/>
  <c r="J2175" i="1"/>
  <c r="T2171" i="1"/>
  <c r="S2171" i="1"/>
  <c r="R2171" i="1"/>
  <c r="Q2171" i="1"/>
  <c r="O2171" i="1"/>
  <c r="J2169" i="1"/>
  <c r="I2169" i="1"/>
  <c r="E2169" i="1"/>
  <c r="E2171" i="1" s="1"/>
  <c r="E2118" i="1"/>
  <c r="E2120" i="1" s="1"/>
  <c r="Q2120" i="1"/>
  <c r="H2118" i="1"/>
  <c r="O2133" i="1"/>
  <c r="I2133" i="1"/>
  <c r="H2133" i="1"/>
  <c r="J2132" i="1"/>
  <c r="J2131" i="1"/>
  <c r="J2130" i="1"/>
  <c r="J2129" i="1"/>
  <c r="J2128" i="1"/>
  <c r="J2127" i="1"/>
  <c r="J2126" i="1"/>
  <c r="J2125" i="1"/>
  <c r="J2124" i="1"/>
  <c r="T2120" i="1"/>
  <c r="S2120" i="1"/>
  <c r="R2120" i="1"/>
  <c r="O2120" i="1"/>
  <c r="J2118" i="1"/>
  <c r="I2118" i="1"/>
  <c r="G2118" i="1"/>
  <c r="F2118" i="1"/>
  <c r="P2120" i="1"/>
  <c r="R2072" i="1"/>
  <c r="P2058" i="1"/>
  <c r="P2072" i="1" s="1"/>
  <c r="I2070" i="1"/>
  <c r="O2085" i="1"/>
  <c r="I2085" i="1"/>
  <c r="H2085" i="1"/>
  <c r="J2084" i="1"/>
  <c r="J2083" i="1"/>
  <c r="J2082" i="1"/>
  <c r="J2081" i="1"/>
  <c r="J2080" i="1"/>
  <c r="J2079" i="1"/>
  <c r="J2078" i="1"/>
  <c r="J2077" i="1"/>
  <c r="J2076" i="1"/>
  <c r="T2072" i="1"/>
  <c r="S2072" i="1"/>
  <c r="Q2072" i="1"/>
  <c r="O2072" i="1"/>
  <c r="J2070" i="1"/>
  <c r="H2070" i="1"/>
  <c r="G2070" i="1"/>
  <c r="F2070" i="1"/>
  <c r="E2070" i="1"/>
  <c r="E2072" i="1" s="1"/>
  <c r="F2023" i="1"/>
  <c r="E2023" i="1"/>
  <c r="E2025" i="1" s="1"/>
  <c r="O2025" i="1"/>
  <c r="O2038" i="1"/>
  <c r="I2038" i="1"/>
  <c r="H2038" i="1"/>
  <c r="J2037" i="1"/>
  <c r="J2036" i="1"/>
  <c r="J2035" i="1"/>
  <c r="J2034" i="1"/>
  <c r="J2033" i="1"/>
  <c r="J2032" i="1"/>
  <c r="J2031" i="1"/>
  <c r="J2030" i="1"/>
  <c r="J2029" i="1"/>
  <c r="T2025" i="1"/>
  <c r="S2025" i="1"/>
  <c r="R2025" i="1"/>
  <c r="Q2025" i="1"/>
  <c r="J2023" i="1"/>
  <c r="I2023" i="1"/>
  <c r="H2023" i="1"/>
  <c r="G2023" i="1"/>
  <c r="P2025" i="1"/>
  <c r="J4870" i="1" l="1"/>
  <c r="J4881" i="1" s="1"/>
  <c r="T4882" i="1" s="1"/>
  <c r="N4888" i="1" s="1"/>
  <c r="J4907" i="1" s="1"/>
  <c r="J4924" i="1" s="1"/>
  <c r="T4925" i="1" s="1"/>
  <c r="N4931" i="1" s="1"/>
  <c r="J4950" i="1" s="1"/>
  <c r="J4964" i="1" s="1"/>
  <c r="T4965" i="1" s="1"/>
  <c r="N4971" i="1" s="1"/>
  <c r="J4991" i="1" s="1"/>
  <c r="J5016" i="1" s="1"/>
  <c r="T5017" i="1" s="1"/>
  <c r="N5023" i="1" s="1"/>
  <c r="J5042" i="1" s="1"/>
  <c r="J5085" i="1" s="1"/>
  <c r="T5086" i="1" s="1"/>
  <c r="N5092" i="1" s="1"/>
  <c r="J5111" i="1" s="1"/>
  <c r="J5126" i="1" s="1"/>
  <c r="T5127" i="1" s="1"/>
  <c r="N5133" i="1" s="1"/>
  <c r="J5152" i="1" s="1"/>
  <c r="J5172" i="1" s="1"/>
  <c r="T5173" i="1" s="1"/>
  <c r="N5179" i="1" s="1"/>
  <c r="J5199" i="1" s="1"/>
  <c r="J5213" i="1" s="1"/>
  <c r="T5214" i="1" s="1"/>
  <c r="N5220" i="1" s="1"/>
  <c r="J5240" i="1" s="1"/>
  <c r="J5250" i="1" s="1"/>
  <c r="T5251" i="1" s="1"/>
  <c r="N5257" i="1" s="1"/>
  <c r="G4491" i="1"/>
  <c r="G4506" i="1" s="1"/>
  <c r="Q4507" i="1" s="1"/>
  <c r="N4510" i="1" s="1"/>
  <c r="N3486" i="1"/>
  <c r="F3509" i="1"/>
  <c r="F3519" i="1" s="1"/>
  <c r="O2258" i="1"/>
  <c r="P2292" i="1"/>
  <c r="P2309" i="1" s="1"/>
  <c r="O2310" i="1"/>
  <c r="J2322" i="1"/>
  <c r="J2270" i="1"/>
  <c r="J2233" i="1"/>
  <c r="O2221" i="1"/>
  <c r="P2220" i="1"/>
  <c r="P2152" i="1"/>
  <c r="P2171" i="1" s="1"/>
  <c r="J2133" i="1"/>
  <c r="J2184" i="1"/>
  <c r="O2172" i="1"/>
  <c r="J2085" i="1"/>
  <c r="O2121" i="1"/>
  <c r="O2073" i="1"/>
  <c r="J2038" i="1"/>
  <c r="O2026" i="1"/>
  <c r="H1982" i="1"/>
  <c r="P1972" i="1"/>
  <c r="P1984" i="1" s="1"/>
  <c r="O1997" i="1"/>
  <c r="I1997" i="1"/>
  <c r="H1997" i="1"/>
  <c r="J1996" i="1"/>
  <c r="J1995" i="1"/>
  <c r="J1994" i="1"/>
  <c r="J1993" i="1"/>
  <c r="J1992" i="1"/>
  <c r="J1991" i="1"/>
  <c r="J1990" i="1"/>
  <c r="J1989" i="1"/>
  <c r="J1988" i="1"/>
  <c r="T1984" i="1"/>
  <c r="S1984" i="1"/>
  <c r="R1984" i="1"/>
  <c r="Q1984" i="1"/>
  <c r="J1982" i="1"/>
  <c r="I1982" i="1"/>
  <c r="G1982" i="1"/>
  <c r="F1982" i="1"/>
  <c r="E1982" i="1"/>
  <c r="E1984" i="1" s="1"/>
  <c r="O1984" i="1"/>
  <c r="J5278" i="1" l="1"/>
  <c r="G4533" i="1"/>
  <c r="G4548" i="1" s="1"/>
  <c r="Q4549" i="1" s="1"/>
  <c r="N4552" i="1" s="1"/>
  <c r="G4576" i="1" s="1"/>
  <c r="G4591" i="1" s="1"/>
  <c r="Q4592" i="1" s="1"/>
  <c r="N4595" i="1" s="1"/>
  <c r="G4620" i="1" s="1"/>
  <c r="G4639" i="1" s="1"/>
  <c r="Q4640" i="1" s="1"/>
  <c r="N4643" i="1" s="1"/>
  <c r="G4669" i="1" s="1"/>
  <c r="G4679" i="1" s="1"/>
  <c r="Q4680" i="1" s="1"/>
  <c r="N4683" i="1" s="1"/>
  <c r="G4708" i="1" s="1"/>
  <c r="G4723" i="1" s="1"/>
  <c r="Q4724" i="1" s="1"/>
  <c r="N4727" i="1" s="1"/>
  <c r="G4751" i="1" s="1"/>
  <c r="G4760" i="1" s="1"/>
  <c r="Q4761" i="1" s="1"/>
  <c r="N4764" i="1" s="1"/>
  <c r="G4789" i="1" s="1"/>
  <c r="G4798" i="1" s="1"/>
  <c r="Q4799" i="1" s="1"/>
  <c r="N4802" i="1" s="1"/>
  <c r="P3520" i="1"/>
  <c r="N3522" i="1" s="1"/>
  <c r="J1997" i="1"/>
  <c r="O1985" i="1"/>
  <c r="O1924" i="1"/>
  <c r="O1938" i="1" s="1"/>
  <c r="E1936" i="1"/>
  <c r="E1938" i="1" s="1"/>
  <c r="G1936" i="1"/>
  <c r="F1936" i="1"/>
  <c r="O1951" i="1"/>
  <c r="I1951" i="1"/>
  <c r="H1951" i="1"/>
  <c r="J1950" i="1"/>
  <c r="J1949" i="1"/>
  <c r="J1948" i="1"/>
  <c r="J1947" i="1"/>
  <c r="J1946" i="1"/>
  <c r="J1945" i="1"/>
  <c r="J1944" i="1"/>
  <c r="J1943" i="1"/>
  <c r="J1942" i="1"/>
  <c r="T1938" i="1"/>
  <c r="S1938" i="1"/>
  <c r="R1938" i="1"/>
  <c r="Q1938" i="1"/>
  <c r="J1936" i="1"/>
  <c r="I1936" i="1"/>
  <c r="H1936" i="1"/>
  <c r="P1920" i="1"/>
  <c r="P1938" i="1" s="1"/>
  <c r="F1883" i="1"/>
  <c r="P1873" i="1"/>
  <c r="P1885" i="1" s="1"/>
  <c r="G1883" i="1"/>
  <c r="O1885" i="1"/>
  <c r="E1883" i="1"/>
  <c r="E1885" i="1" s="1"/>
  <c r="R1885" i="1"/>
  <c r="O1898" i="1"/>
  <c r="I1898" i="1"/>
  <c r="H1898" i="1"/>
  <c r="J1897" i="1"/>
  <c r="J1896" i="1"/>
  <c r="J1895" i="1"/>
  <c r="J1894" i="1"/>
  <c r="J1893" i="1"/>
  <c r="J1892" i="1"/>
  <c r="J1891" i="1"/>
  <c r="J1890" i="1"/>
  <c r="J1889" i="1"/>
  <c r="T1885" i="1"/>
  <c r="S1885" i="1"/>
  <c r="Q1885" i="1"/>
  <c r="J1883" i="1"/>
  <c r="I1883" i="1"/>
  <c r="H1883" i="1"/>
  <c r="G1838" i="1"/>
  <c r="F1838" i="1"/>
  <c r="P1830" i="1"/>
  <c r="P1840" i="1" s="1"/>
  <c r="Q1840" i="1"/>
  <c r="O1853" i="1"/>
  <c r="I1853" i="1"/>
  <c r="H1853" i="1"/>
  <c r="J1852" i="1"/>
  <c r="J1851" i="1"/>
  <c r="J1850" i="1"/>
  <c r="J1849" i="1"/>
  <c r="J1848" i="1"/>
  <c r="J1847" i="1"/>
  <c r="J1846" i="1"/>
  <c r="J1845" i="1"/>
  <c r="J1844" i="1"/>
  <c r="T1840" i="1"/>
  <c r="S1840" i="1"/>
  <c r="R1840" i="1"/>
  <c r="O1840" i="1"/>
  <c r="J1838" i="1"/>
  <c r="I1838" i="1"/>
  <c r="H1838" i="1"/>
  <c r="E1838" i="1"/>
  <c r="E1840" i="1" s="1"/>
  <c r="F1795" i="1"/>
  <c r="G1795" i="1"/>
  <c r="O1810" i="1"/>
  <c r="I1810" i="1"/>
  <c r="H1810" i="1"/>
  <c r="J1808" i="1"/>
  <c r="J1807" i="1"/>
  <c r="J1806" i="1"/>
  <c r="J1805" i="1"/>
  <c r="J1804" i="1"/>
  <c r="J1803" i="1"/>
  <c r="J1802" i="1"/>
  <c r="J1801" i="1"/>
  <c r="T1797" i="1"/>
  <c r="S1797" i="1"/>
  <c r="R1797" i="1"/>
  <c r="Q1797" i="1"/>
  <c r="O1797" i="1"/>
  <c r="J1795" i="1"/>
  <c r="I1795" i="1"/>
  <c r="H1795" i="1"/>
  <c r="E1795" i="1"/>
  <c r="E1797" i="1" s="1"/>
  <c r="H1744" i="1"/>
  <c r="I1744" i="1"/>
  <c r="J1744" i="1"/>
  <c r="G1739" i="1"/>
  <c r="G1744" i="1" s="1"/>
  <c r="O1759" i="1"/>
  <c r="I1759" i="1"/>
  <c r="J1757" i="1"/>
  <c r="J1756" i="1"/>
  <c r="J1755" i="1"/>
  <c r="J1754" i="1"/>
  <c r="J1753" i="1"/>
  <c r="J1752" i="1"/>
  <c r="J1751" i="1"/>
  <c r="J1750" i="1"/>
  <c r="T1746" i="1"/>
  <c r="S1746" i="1"/>
  <c r="R1746" i="1"/>
  <c r="Q1746" i="1"/>
  <c r="F1744" i="1"/>
  <c r="E1744" i="1"/>
  <c r="E1746" i="1" s="1"/>
  <c r="O1746" i="1"/>
  <c r="F1702" i="1"/>
  <c r="R1704" i="1"/>
  <c r="Q1704" i="1"/>
  <c r="H1716" i="1"/>
  <c r="J1716" i="1" s="1"/>
  <c r="O1692" i="1"/>
  <c r="O1704" i="1" s="1"/>
  <c r="E1702" i="1"/>
  <c r="E1704" i="1" s="1"/>
  <c r="O1717" i="1"/>
  <c r="I1717" i="1"/>
  <c r="J1715" i="1"/>
  <c r="J1714" i="1"/>
  <c r="J1713" i="1"/>
  <c r="J1712" i="1"/>
  <c r="J1711" i="1"/>
  <c r="J1710" i="1"/>
  <c r="J1709" i="1"/>
  <c r="J1708" i="1"/>
  <c r="T1704" i="1"/>
  <c r="S1704" i="1"/>
  <c r="J1702" i="1"/>
  <c r="I1702" i="1"/>
  <c r="H1702" i="1"/>
  <c r="P1704" i="1"/>
  <c r="G1648" i="1"/>
  <c r="P1648" i="1" s="1"/>
  <c r="P1656" i="1" s="1"/>
  <c r="O1669" i="1"/>
  <c r="I1668" i="1"/>
  <c r="H1668" i="1"/>
  <c r="J1667" i="1"/>
  <c r="J1666" i="1"/>
  <c r="J1665" i="1"/>
  <c r="J1664" i="1"/>
  <c r="J1663" i="1"/>
  <c r="J1662" i="1"/>
  <c r="J1661" i="1"/>
  <c r="J1660" i="1"/>
  <c r="T1656" i="1"/>
  <c r="S1656" i="1"/>
  <c r="R1656" i="1"/>
  <c r="Q1656" i="1"/>
  <c r="O1656" i="1"/>
  <c r="O1657" i="1" s="1"/>
  <c r="J1654" i="1"/>
  <c r="I1654" i="1"/>
  <c r="H1654" i="1"/>
  <c r="F1654" i="1"/>
  <c r="E1654" i="1"/>
  <c r="G1610" i="1"/>
  <c r="Q1612" i="1"/>
  <c r="O1625" i="1"/>
  <c r="I1624" i="1"/>
  <c r="H1624" i="1"/>
  <c r="J1623" i="1"/>
  <c r="J1622" i="1"/>
  <c r="J1621" i="1"/>
  <c r="J1620" i="1"/>
  <c r="J1619" i="1"/>
  <c r="J1618" i="1"/>
  <c r="J1617" i="1"/>
  <c r="J1616" i="1"/>
  <c r="T1612" i="1"/>
  <c r="S1612" i="1"/>
  <c r="R1612" i="1"/>
  <c r="P1612" i="1"/>
  <c r="O1612" i="1"/>
  <c r="J1610" i="1"/>
  <c r="I1610" i="1"/>
  <c r="H1610" i="1"/>
  <c r="F1610" i="1"/>
  <c r="E1610" i="1"/>
  <c r="E1597" i="1"/>
  <c r="F1561" i="1"/>
  <c r="O1576" i="1"/>
  <c r="I1575" i="1"/>
  <c r="H1575" i="1"/>
  <c r="J1574" i="1"/>
  <c r="J1573" i="1"/>
  <c r="J1572" i="1"/>
  <c r="J1571" i="1"/>
  <c r="J1570" i="1"/>
  <c r="J1569" i="1"/>
  <c r="J1568" i="1"/>
  <c r="J1567" i="1"/>
  <c r="T1563" i="1"/>
  <c r="S1563" i="1"/>
  <c r="R1563" i="1"/>
  <c r="Q1563" i="1"/>
  <c r="P1563" i="1"/>
  <c r="O1563" i="1"/>
  <c r="J1561" i="1"/>
  <c r="I1561" i="1"/>
  <c r="H1561" i="1"/>
  <c r="G1561" i="1"/>
  <c r="E1561" i="1"/>
  <c r="E1555" i="1"/>
  <c r="G4824" i="1" l="1"/>
  <c r="N3527" i="1"/>
  <c r="F3549" i="1"/>
  <c r="F3561" i="1" s="1"/>
  <c r="P3562" i="1" s="1"/>
  <c r="N3564" i="1" s="1"/>
  <c r="O1798" i="1"/>
  <c r="O1939" i="1"/>
  <c r="J1898" i="1"/>
  <c r="J1951" i="1"/>
  <c r="O1886" i="1"/>
  <c r="J1717" i="1"/>
  <c r="J1853" i="1"/>
  <c r="O1841" i="1"/>
  <c r="H1758" i="1"/>
  <c r="H1759" i="1" s="1"/>
  <c r="P1797" i="1"/>
  <c r="J1809" i="1"/>
  <c r="J1810" i="1" s="1"/>
  <c r="P1739" i="1"/>
  <c r="P1746" i="1" s="1"/>
  <c r="J1624" i="1"/>
  <c r="O1747" i="1"/>
  <c r="H1717" i="1"/>
  <c r="O1705" i="1"/>
  <c r="G1654" i="1"/>
  <c r="G1702" i="1"/>
  <c r="E1612" i="1"/>
  <c r="O1613" i="1" s="1"/>
  <c r="J1668" i="1"/>
  <c r="E1563" i="1"/>
  <c r="O1564" i="1" s="1"/>
  <c r="J1575" i="1"/>
  <c r="O1534" i="1"/>
  <c r="I1533" i="1"/>
  <c r="H1533" i="1"/>
  <c r="J1532" i="1"/>
  <c r="J1531" i="1"/>
  <c r="J1530" i="1"/>
  <c r="J1529" i="1"/>
  <c r="J1528" i="1"/>
  <c r="J1527" i="1"/>
  <c r="J1526" i="1"/>
  <c r="J1525" i="1"/>
  <c r="T1521" i="1"/>
  <c r="S1521" i="1"/>
  <c r="R1521" i="1"/>
  <c r="Q1521" i="1"/>
  <c r="P1521" i="1"/>
  <c r="O1521" i="1"/>
  <c r="J1519" i="1"/>
  <c r="I1519" i="1"/>
  <c r="H1519" i="1"/>
  <c r="G1519" i="1"/>
  <c r="F1519" i="1"/>
  <c r="E1519" i="1"/>
  <c r="E1513" i="1"/>
  <c r="O1493" i="1"/>
  <c r="I1492" i="1"/>
  <c r="H1492" i="1"/>
  <c r="J1491" i="1"/>
  <c r="J1490" i="1"/>
  <c r="J1489" i="1"/>
  <c r="J1488" i="1"/>
  <c r="J1487" i="1"/>
  <c r="J1486" i="1"/>
  <c r="J1485" i="1"/>
  <c r="J1484" i="1"/>
  <c r="T1480" i="1"/>
  <c r="S1480" i="1"/>
  <c r="R1480" i="1"/>
  <c r="Q1480" i="1"/>
  <c r="P1480" i="1"/>
  <c r="O1480" i="1"/>
  <c r="J1478" i="1"/>
  <c r="I1478" i="1"/>
  <c r="H1478" i="1"/>
  <c r="G1478" i="1"/>
  <c r="F1478" i="1"/>
  <c r="E1478" i="1"/>
  <c r="E1473" i="1"/>
  <c r="I1451" i="1"/>
  <c r="H1451" i="1"/>
  <c r="J1450" i="1"/>
  <c r="J1449" i="1"/>
  <c r="J1448" i="1"/>
  <c r="J1447" i="1"/>
  <c r="J1446" i="1"/>
  <c r="J1445" i="1"/>
  <c r="J1444" i="1"/>
  <c r="J1443" i="1"/>
  <c r="T1439" i="1"/>
  <c r="S1439" i="1"/>
  <c r="R1439" i="1"/>
  <c r="Q1439" i="1"/>
  <c r="P1439" i="1"/>
  <c r="O1439" i="1"/>
  <c r="J1437" i="1"/>
  <c r="I1437" i="1"/>
  <c r="H1437" i="1"/>
  <c r="G1437" i="1"/>
  <c r="F1437" i="1"/>
  <c r="E1437" i="1"/>
  <c r="E1430" i="1"/>
  <c r="R1395" i="1"/>
  <c r="F1393" i="1"/>
  <c r="I1407" i="1"/>
  <c r="H1407" i="1"/>
  <c r="J1406" i="1"/>
  <c r="J1405" i="1"/>
  <c r="J1404" i="1"/>
  <c r="J1403" i="1"/>
  <c r="J1402" i="1"/>
  <c r="J1401" i="1"/>
  <c r="J1400" i="1"/>
  <c r="J1399" i="1"/>
  <c r="T1395" i="1"/>
  <c r="S1395" i="1"/>
  <c r="Q1395" i="1"/>
  <c r="P1395" i="1"/>
  <c r="O1395" i="1"/>
  <c r="J1393" i="1"/>
  <c r="I1393" i="1"/>
  <c r="H1393" i="1"/>
  <c r="G1393" i="1"/>
  <c r="E1393" i="1"/>
  <c r="E1385" i="1"/>
  <c r="H1351" i="1"/>
  <c r="I1365" i="1"/>
  <c r="H1365" i="1"/>
  <c r="J1364" i="1"/>
  <c r="J1363" i="1"/>
  <c r="J1362" i="1"/>
  <c r="J1361" i="1"/>
  <c r="J1360" i="1"/>
  <c r="J1359" i="1"/>
  <c r="J1358" i="1"/>
  <c r="J1357" i="1"/>
  <c r="T1353" i="1"/>
  <c r="S1353" i="1"/>
  <c r="R1353" i="1"/>
  <c r="Q1353" i="1"/>
  <c r="O1353" i="1"/>
  <c r="J1351" i="1"/>
  <c r="I1351" i="1"/>
  <c r="F1351" i="1"/>
  <c r="E1351" i="1"/>
  <c r="P1353" i="1"/>
  <c r="G1351" i="1"/>
  <c r="E1344" i="1"/>
  <c r="H1311" i="1"/>
  <c r="H1325" i="1"/>
  <c r="P1292" i="1"/>
  <c r="P1313" i="1" s="1"/>
  <c r="G1292" i="1"/>
  <c r="G1311" i="1" s="1"/>
  <c r="I1325" i="1"/>
  <c r="J1324" i="1"/>
  <c r="J1323" i="1"/>
  <c r="J1322" i="1"/>
  <c r="J1321" i="1"/>
  <c r="J1320" i="1"/>
  <c r="J1319" i="1"/>
  <c r="J1318" i="1"/>
  <c r="J1317" i="1"/>
  <c r="T1313" i="1"/>
  <c r="S1313" i="1"/>
  <c r="R1313" i="1"/>
  <c r="Q1313" i="1"/>
  <c r="O1313" i="1"/>
  <c r="J1311" i="1"/>
  <c r="I1311" i="1"/>
  <c r="F1311" i="1"/>
  <c r="E1311" i="1"/>
  <c r="E1291" i="1"/>
  <c r="I1258" i="1"/>
  <c r="J1258" i="1"/>
  <c r="P1253" i="1"/>
  <c r="P1260" i="1" s="1"/>
  <c r="G1253" i="1"/>
  <c r="G1258" i="1" s="1"/>
  <c r="I1272" i="1"/>
  <c r="H1272" i="1"/>
  <c r="J1271" i="1"/>
  <c r="J1270" i="1"/>
  <c r="J1269" i="1"/>
  <c r="J1268" i="1"/>
  <c r="J1267" i="1"/>
  <c r="J1266" i="1"/>
  <c r="J1265" i="1"/>
  <c r="J1264" i="1"/>
  <c r="T1260" i="1"/>
  <c r="S1260" i="1"/>
  <c r="Q1260" i="1"/>
  <c r="O1260" i="1"/>
  <c r="H1258" i="1"/>
  <c r="F1258" i="1"/>
  <c r="E1258" i="1"/>
  <c r="R1260" i="1"/>
  <c r="E1252" i="1"/>
  <c r="E1218" i="1"/>
  <c r="F1218" i="1"/>
  <c r="O1220" i="1"/>
  <c r="G4843" i="1" l="1"/>
  <c r="Q4844" i="1" s="1"/>
  <c r="N4847" i="1" s="1"/>
  <c r="G4870" i="1" s="1"/>
  <c r="G4881" i="1" s="1"/>
  <c r="Q4882" i="1" s="1"/>
  <c r="N4885" i="1" s="1"/>
  <c r="G4907" i="1" s="1"/>
  <c r="G4924" i="1" s="1"/>
  <c r="Q4925" i="1" s="1"/>
  <c r="N4928" i="1" s="1"/>
  <c r="G4950" i="1" s="1"/>
  <c r="G4964" i="1" s="1"/>
  <c r="Q4965" i="1" s="1"/>
  <c r="N4968" i="1" s="1"/>
  <c r="G4991" i="1" s="1"/>
  <c r="G5016" i="1" s="1"/>
  <c r="Q5017" i="1" s="1"/>
  <c r="N5020" i="1" s="1"/>
  <c r="G5042" i="1" s="1"/>
  <c r="G5085" i="1" s="1"/>
  <c r="Q5086" i="1" s="1"/>
  <c r="N5089" i="1" s="1"/>
  <c r="G5111" i="1" s="1"/>
  <c r="G5126" i="1" s="1"/>
  <c r="Q5127" i="1" s="1"/>
  <c r="N5130" i="1" s="1"/>
  <c r="G5152" i="1" s="1"/>
  <c r="G5172" i="1" s="1"/>
  <c r="Q5173" i="1" s="1"/>
  <c r="N5176" i="1" s="1"/>
  <c r="G5199" i="1" s="1"/>
  <c r="G5213" i="1" s="1"/>
  <c r="Q5214" i="1" s="1"/>
  <c r="N5217" i="1" s="1"/>
  <c r="G5240" i="1" s="1"/>
  <c r="G5250" i="1" s="1"/>
  <c r="Q5251" i="1" s="1"/>
  <c r="N5254" i="1" s="1"/>
  <c r="N3569" i="1"/>
  <c r="F3591" i="1"/>
  <c r="F3630" i="1" s="1"/>
  <c r="P3631" i="1" s="1"/>
  <c r="N3633" i="1" s="1"/>
  <c r="J1758" i="1"/>
  <c r="J1759" i="1" s="1"/>
  <c r="E1395" i="1"/>
  <c r="O1396" i="1" s="1"/>
  <c r="E1480" i="1"/>
  <c r="O1481" i="1" s="1"/>
  <c r="E1521" i="1"/>
  <c r="O1522" i="1" s="1"/>
  <c r="E1439" i="1"/>
  <c r="O1440" i="1" s="1"/>
  <c r="J1492" i="1"/>
  <c r="J1533" i="1"/>
  <c r="J1451" i="1"/>
  <c r="J1407" i="1"/>
  <c r="J1365" i="1"/>
  <c r="E1353" i="1"/>
  <c r="O1354" i="1" s="1"/>
  <c r="J1325" i="1"/>
  <c r="E1313" i="1"/>
  <c r="O1314" i="1" s="1"/>
  <c r="J1272" i="1"/>
  <c r="E1260" i="1"/>
  <c r="O1261" i="1" s="1"/>
  <c r="H1232" i="1"/>
  <c r="I1232" i="1"/>
  <c r="J1231" i="1"/>
  <c r="R1198" i="1"/>
  <c r="R1220" i="1" s="1"/>
  <c r="J1230" i="1"/>
  <c r="J1229" i="1"/>
  <c r="J1228" i="1"/>
  <c r="J1227" i="1"/>
  <c r="J1226" i="1"/>
  <c r="J1225" i="1"/>
  <c r="J1224" i="1"/>
  <c r="T1220" i="1"/>
  <c r="S1220" i="1"/>
  <c r="Q1220" i="1"/>
  <c r="J1218" i="1"/>
  <c r="I1218" i="1"/>
  <c r="H1218" i="1"/>
  <c r="G1218" i="1"/>
  <c r="P1220" i="1"/>
  <c r="E1197" i="1"/>
  <c r="G1164" i="1"/>
  <c r="P1152" i="1"/>
  <c r="P1166" i="1" s="1"/>
  <c r="I1177" i="1"/>
  <c r="H1177" i="1"/>
  <c r="J1176" i="1"/>
  <c r="J1175" i="1"/>
  <c r="J1174" i="1"/>
  <c r="J1173" i="1"/>
  <c r="J1172" i="1"/>
  <c r="J1171" i="1"/>
  <c r="J1170" i="1"/>
  <c r="T1166" i="1"/>
  <c r="S1166" i="1"/>
  <c r="R1166" i="1"/>
  <c r="Q1166" i="1"/>
  <c r="J1164" i="1"/>
  <c r="I1164" i="1"/>
  <c r="H1164" i="1"/>
  <c r="F1164" i="1"/>
  <c r="E1164" i="1"/>
  <c r="O1166" i="1"/>
  <c r="E1151" i="1"/>
  <c r="O1113" i="1"/>
  <c r="O1120" i="1" s="1"/>
  <c r="P1112" i="1"/>
  <c r="P1120" i="1" s="1"/>
  <c r="I1131" i="1"/>
  <c r="H1131" i="1"/>
  <c r="J1130" i="1"/>
  <c r="J1129" i="1"/>
  <c r="J1128" i="1"/>
  <c r="J1127" i="1"/>
  <c r="J1126" i="1"/>
  <c r="J1125" i="1"/>
  <c r="J1124" i="1"/>
  <c r="T1120" i="1"/>
  <c r="S1120" i="1"/>
  <c r="R1120" i="1"/>
  <c r="Q1120" i="1"/>
  <c r="J1118" i="1"/>
  <c r="I1118" i="1"/>
  <c r="H1118" i="1"/>
  <c r="G1118" i="1"/>
  <c r="F1118" i="1"/>
  <c r="E1118" i="1"/>
  <c r="E1111" i="1"/>
  <c r="H1091" i="1"/>
  <c r="I1091" i="1"/>
  <c r="J1090" i="1"/>
  <c r="H1078" i="1"/>
  <c r="J1089" i="1"/>
  <c r="J1088" i="1"/>
  <c r="J1087" i="1"/>
  <c r="J1086" i="1"/>
  <c r="J1085" i="1"/>
  <c r="J1084" i="1"/>
  <c r="T1080" i="1"/>
  <c r="S1080" i="1"/>
  <c r="Q1080" i="1"/>
  <c r="P1080" i="1"/>
  <c r="O1080" i="1"/>
  <c r="R1080" i="1"/>
  <c r="J1078" i="1"/>
  <c r="I1078" i="1"/>
  <c r="G1078" i="1"/>
  <c r="F1078" i="1"/>
  <c r="E1078" i="1"/>
  <c r="F1057" i="1"/>
  <c r="E1057" i="1"/>
  <c r="R1022" i="1"/>
  <c r="R1024" i="1" s="1"/>
  <c r="O1023" i="1"/>
  <c r="O1017" i="1"/>
  <c r="G1022" i="1"/>
  <c r="I1036" i="1"/>
  <c r="H1036" i="1"/>
  <c r="J1035" i="1"/>
  <c r="J1034" i="1"/>
  <c r="J1033" i="1"/>
  <c r="J1032" i="1"/>
  <c r="J1031" i="1"/>
  <c r="J1029" i="1"/>
  <c r="J1028" i="1"/>
  <c r="T1024" i="1"/>
  <c r="S1024" i="1"/>
  <c r="Q1024" i="1"/>
  <c r="J1022" i="1"/>
  <c r="I1022" i="1"/>
  <c r="F1022" i="1"/>
  <c r="E1022" i="1"/>
  <c r="H1022" i="1"/>
  <c r="F1015" i="1"/>
  <c r="E1015" i="1"/>
  <c r="E983" i="1"/>
  <c r="G5278" i="1" l="1"/>
  <c r="N3638" i="1"/>
  <c r="F3661" i="1"/>
  <c r="F3671" i="1" s="1"/>
  <c r="P3672" i="1" s="1"/>
  <c r="N3674" i="1" s="1"/>
  <c r="J1091" i="1"/>
  <c r="J1232" i="1"/>
  <c r="E1166" i="1"/>
  <c r="O1167" i="1" s="1"/>
  <c r="E1220" i="1"/>
  <c r="O1221" i="1" s="1"/>
  <c r="J1177" i="1"/>
  <c r="J1131" i="1"/>
  <c r="E1120" i="1"/>
  <c r="O1121" i="1" s="1"/>
  <c r="J1036" i="1"/>
  <c r="E1080" i="1"/>
  <c r="O1081" i="1" s="1"/>
  <c r="F1080" i="1"/>
  <c r="P1081" i="1" s="1"/>
  <c r="N1083" i="1" s="1"/>
  <c r="O1024" i="1"/>
  <c r="E1024" i="1"/>
  <c r="F1024" i="1"/>
  <c r="P1024" i="1"/>
  <c r="H968" i="1"/>
  <c r="H983" i="1" s="1"/>
  <c r="I997" i="1"/>
  <c r="H997" i="1"/>
  <c r="J996" i="1"/>
  <c r="J995" i="1"/>
  <c r="J994" i="1"/>
  <c r="J993" i="1"/>
  <c r="J992" i="1"/>
  <c r="J990" i="1"/>
  <c r="J989" i="1"/>
  <c r="T985" i="1"/>
  <c r="S985" i="1"/>
  <c r="R985" i="1"/>
  <c r="Q985" i="1"/>
  <c r="O985" i="1"/>
  <c r="J983" i="1"/>
  <c r="I983" i="1"/>
  <c r="G983" i="1"/>
  <c r="F983" i="1"/>
  <c r="E967" i="1"/>
  <c r="P938" i="1"/>
  <c r="T938" i="1" s="1"/>
  <c r="F933" i="1"/>
  <c r="E933" i="1"/>
  <c r="H918" i="1"/>
  <c r="H933" i="1" s="1"/>
  <c r="I947" i="1"/>
  <c r="H947" i="1"/>
  <c r="J946" i="1"/>
  <c r="J945" i="1"/>
  <c r="J944" i="1"/>
  <c r="J943" i="1"/>
  <c r="J942" i="1"/>
  <c r="J940" i="1"/>
  <c r="J939" i="1"/>
  <c r="T935" i="1"/>
  <c r="S935" i="1"/>
  <c r="R935" i="1"/>
  <c r="Q935" i="1"/>
  <c r="O935" i="1"/>
  <c r="J933" i="1"/>
  <c r="I933" i="1"/>
  <c r="G933" i="1"/>
  <c r="E917" i="1"/>
  <c r="O887" i="1"/>
  <c r="N3679" i="1" l="1"/>
  <c r="F3702" i="1"/>
  <c r="F3723" i="1" s="1"/>
  <c r="P3724" i="1" s="1"/>
  <c r="N3726" i="1" s="1"/>
  <c r="F1111" i="1"/>
  <c r="F1120" i="1" s="1"/>
  <c r="P1121" i="1" s="1"/>
  <c r="N1123" i="1" s="1"/>
  <c r="O1025" i="1"/>
  <c r="P1025" i="1"/>
  <c r="N1027" i="1" s="1"/>
  <c r="J997" i="1"/>
  <c r="E985" i="1"/>
  <c r="O986" i="1" s="1"/>
  <c r="P968" i="1"/>
  <c r="P985" i="1" s="1"/>
  <c r="P918" i="1"/>
  <c r="P935" i="1" s="1"/>
  <c r="J947" i="1"/>
  <c r="E935" i="1"/>
  <c r="O936" i="1" s="1"/>
  <c r="F885" i="1"/>
  <c r="I899" i="1"/>
  <c r="H899" i="1"/>
  <c r="J898" i="1"/>
  <c r="J897" i="1"/>
  <c r="J896" i="1"/>
  <c r="J895" i="1"/>
  <c r="J894" i="1"/>
  <c r="J892" i="1"/>
  <c r="J891" i="1"/>
  <c r="T887" i="1"/>
  <c r="S887" i="1"/>
  <c r="R887" i="1"/>
  <c r="Q887" i="1"/>
  <c r="P887" i="1"/>
  <c r="J885" i="1"/>
  <c r="I885" i="1"/>
  <c r="H885" i="1"/>
  <c r="G885" i="1"/>
  <c r="E872" i="1"/>
  <c r="H839" i="1"/>
  <c r="F839" i="1"/>
  <c r="I853" i="1"/>
  <c r="H853" i="1"/>
  <c r="J852" i="1"/>
  <c r="J851" i="1"/>
  <c r="J850" i="1"/>
  <c r="J849" i="1"/>
  <c r="J848" i="1"/>
  <c r="J846" i="1"/>
  <c r="J845" i="1"/>
  <c r="T841" i="1"/>
  <c r="S841" i="1"/>
  <c r="R841" i="1"/>
  <c r="Q841" i="1"/>
  <c r="P841" i="1"/>
  <c r="O841" i="1"/>
  <c r="J839" i="1"/>
  <c r="I839" i="1"/>
  <c r="G839" i="1"/>
  <c r="E839" i="1"/>
  <c r="E834" i="1"/>
  <c r="I815" i="1"/>
  <c r="H815" i="1"/>
  <c r="J814" i="1"/>
  <c r="J813" i="1"/>
  <c r="J812" i="1"/>
  <c r="J811" i="1"/>
  <c r="J810" i="1"/>
  <c r="J808" i="1"/>
  <c r="J807" i="1"/>
  <c r="T803" i="1"/>
  <c r="S803" i="1"/>
  <c r="R803" i="1"/>
  <c r="Q803" i="1"/>
  <c r="P803" i="1"/>
  <c r="O803" i="1"/>
  <c r="J801" i="1"/>
  <c r="I801" i="1"/>
  <c r="H801" i="1"/>
  <c r="G801" i="1"/>
  <c r="E801" i="1"/>
  <c r="F801" i="1"/>
  <c r="E793" i="1"/>
  <c r="F757" i="1"/>
  <c r="F749" i="1"/>
  <c r="F748" i="1"/>
  <c r="E760" i="1"/>
  <c r="H760" i="1"/>
  <c r="I774" i="1"/>
  <c r="H774" i="1"/>
  <c r="J773" i="1"/>
  <c r="J772" i="1"/>
  <c r="J771" i="1"/>
  <c r="J770" i="1"/>
  <c r="J769" i="1"/>
  <c r="J767" i="1"/>
  <c r="J766" i="1"/>
  <c r="T762" i="1"/>
  <c r="S762" i="1"/>
  <c r="R762" i="1"/>
  <c r="Q762" i="1"/>
  <c r="O762" i="1"/>
  <c r="J760" i="1"/>
  <c r="I760" i="1"/>
  <c r="P762" i="1"/>
  <c r="G760" i="1"/>
  <c r="E736" i="1"/>
  <c r="H717" i="1"/>
  <c r="I717" i="1"/>
  <c r="J716" i="1"/>
  <c r="J715" i="1"/>
  <c r="P693" i="1"/>
  <c r="P705" i="1" s="1"/>
  <c r="G693" i="1"/>
  <c r="G703" i="1" s="1"/>
  <c r="J714" i="1"/>
  <c r="J713" i="1"/>
  <c r="J712" i="1"/>
  <c r="J710" i="1"/>
  <c r="J709" i="1"/>
  <c r="T705" i="1"/>
  <c r="S705" i="1"/>
  <c r="R705" i="1"/>
  <c r="Q705" i="1"/>
  <c r="O705" i="1"/>
  <c r="J703" i="1"/>
  <c r="I703" i="1"/>
  <c r="H703" i="1"/>
  <c r="F703" i="1"/>
  <c r="E703" i="1"/>
  <c r="E691" i="1"/>
  <c r="I672" i="1"/>
  <c r="H672" i="1"/>
  <c r="J671" i="1"/>
  <c r="J670" i="1"/>
  <c r="J669" i="1"/>
  <c r="J667" i="1"/>
  <c r="J666" i="1"/>
  <c r="T662" i="1"/>
  <c r="S662" i="1"/>
  <c r="R662" i="1"/>
  <c r="Q662" i="1"/>
  <c r="P662" i="1"/>
  <c r="O662" i="1"/>
  <c r="J660" i="1"/>
  <c r="I660" i="1"/>
  <c r="H660" i="1"/>
  <c r="G660" i="1"/>
  <c r="F660" i="1"/>
  <c r="E660" i="1"/>
  <c r="F647" i="1"/>
  <c r="E647" i="1"/>
  <c r="I628" i="1"/>
  <c r="H628" i="1"/>
  <c r="J627" i="1"/>
  <c r="J626" i="1"/>
  <c r="J625" i="1"/>
  <c r="J623" i="1"/>
  <c r="J622" i="1"/>
  <c r="T618" i="1"/>
  <c r="S618" i="1"/>
  <c r="R618" i="1"/>
  <c r="Q618" i="1"/>
  <c r="P618" i="1"/>
  <c r="O618" i="1"/>
  <c r="J616" i="1"/>
  <c r="I616" i="1"/>
  <c r="H616" i="1"/>
  <c r="F616" i="1"/>
  <c r="E616" i="1"/>
  <c r="G616" i="1"/>
  <c r="E604" i="1"/>
  <c r="H586" i="1"/>
  <c r="I586" i="1"/>
  <c r="J585" i="1"/>
  <c r="J584" i="1"/>
  <c r="G564" i="1"/>
  <c r="G574" i="1" s="1"/>
  <c r="J583" i="1"/>
  <c r="J581" i="1"/>
  <c r="J580" i="1"/>
  <c r="T576" i="1"/>
  <c r="S576" i="1"/>
  <c r="R576" i="1"/>
  <c r="Q576" i="1"/>
  <c r="P576" i="1"/>
  <c r="O576" i="1"/>
  <c r="J574" i="1"/>
  <c r="I574" i="1"/>
  <c r="H574" i="1"/>
  <c r="F574" i="1"/>
  <c r="E574" i="1"/>
  <c r="E562" i="1"/>
  <c r="N3731" i="1" l="1"/>
  <c r="F3758" i="1"/>
  <c r="F3772" i="1" s="1"/>
  <c r="P3773" i="1" s="1"/>
  <c r="N3775" i="1" s="1"/>
  <c r="E803" i="1"/>
  <c r="O804" i="1" s="1"/>
  <c r="F1151" i="1"/>
  <c r="F1166" i="1" s="1"/>
  <c r="P1167" i="1" s="1"/>
  <c r="N1169" i="1" s="1"/>
  <c r="F1197" i="1" s="1"/>
  <c r="F1220" i="1" s="1"/>
  <c r="P1221" i="1" s="1"/>
  <c r="E841" i="1"/>
  <c r="O842" i="1" s="1"/>
  <c r="J899" i="1"/>
  <c r="J853" i="1"/>
  <c r="E885" i="1"/>
  <c r="E887" i="1" s="1"/>
  <c r="O888" i="1" s="1"/>
  <c r="J815" i="1"/>
  <c r="F760" i="1"/>
  <c r="J586" i="1"/>
  <c r="J717" i="1"/>
  <c r="J774" i="1"/>
  <c r="E762" i="1"/>
  <c r="O763" i="1" s="1"/>
  <c r="J672" i="1"/>
  <c r="E705" i="1"/>
  <c r="O706" i="1" s="1"/>
  <c r="J628" i="1"/>
  <c r="F662" i="1"/>
  <c r="P663" i="1" s="1"/>
  <c r="E662" i="1"/>
  <c r="O663" i="1" s="1"/>
  <c r="E618" i="1"/>
  <c r="O619" i="1" s="1"/>
  <c r="E576" i="1"/>
  <c r="O577" i="1" s="1"/>
  <c r="G523" i="1"/>
  <c r="H540" i="1"/>
  <c r="J539" i="1"/>
  <c r="J537" i="1"/>
  <c r="J536" i="1"/>
  <c r="T532" i="1"/>
  <c r="S532" i="1"/>
  <c r="R532" i="1"/>
  <c r="Q532" i="1"/>
  <c r="P532" i="1"/>
  <c r="O532" i="1"/>
  <c r="J530" i="1"/>
  <c r="I530" i="1"/>
  <c r="H530" i="1"/>
  <c r="F530" i="1"/>
  <c r="E530" i="1"/>
  <c r="E521" i="1"/>
  <c r="E489" i="1"/>
  <c r="F489" i="1"/>
  <c r="H499" i="1"/>
  <c r="J498" i="1"/>
  <c r="J496" i="1"/>
  <c r="J495" i="1"/>
  <c r="T491" i="1"/>
  <c r="S491" i="1"/>
  <c r="R491" i="1"/>
  <c r="Q491" i="1"/>
  <c r="P491" i="1"/>
  <c r="O491" i="1"/>
  <c r="J489" i="1"/>
  <c r="I489" i="1"/>
  <c r="H489" i="1"/>
  <c r="G489" i="1"/>
  <c r="F483" i="1"/>
  <c r="E483" i="1"/>
  <c r="H461" i="1"/>
  <c r="P453" i="1"/>
  <c r="J460" i="1"/>
  <c r="J458" i="1"/>
  <c r="J457" i="1"/>
  <c r="J451" i="1"/>
  <c r="T453" i="1"/>
  <c r="S453" i="1"/>
  <c r="R453" i="1"/>
  <c r="O453" i="1"/>
  <c r="I451" i="1"/>
  <c r="G451" i="1"/>
  <c r="F451" i="1"/>
  <c r="E451" i="1"/>
  <c r="Q443" i="1"/>
  <c r="Q453" i="1" s="1"/>
  <c r="H451" i="1"/>
  <c r="E441" i="1"/>
  <c r="H405" i="1"/>
  <c r="G410" i="1"/>
  <c r="Q404" i="1"/>
  <c r="Q412" i="1" s="1"/>
  <c r="H422" i="1"/>
  <c r="J421" i="1"/>
  <c r="I419" i="1"/>
  <c r="J419" i="1" s="1"/>
  <c r="J418" i="1"/>
  <c r="J417" i="1"/>
  <c r="J416" i="1"/>
  <c r="T412" i="1"/>
  <c r="S412" i="1"/>
  <c r="R412" i="1"/>
  <c r="P412" i="1"/>
  <c r="O412" i="1"/>
  <c r="J410" i="1"/>
  <c r="I410" i="1"/>
  <c r="E410" i="1"/>
  <c r="F410" i="1"/>
  <c r="E402" i="1"/>
  <c r="H383" i="1"/>
  <c r="J382" i="1"/>
  <c r="F363" i="1"/>
  <c r="F371" i="1" s="1"/>
  <c r="I380" i="1"/>
  <c r="J380" i="1" s="1"/>
  <c r="J379" i="1"/>
  <c r="J378" i="1"/>
  <c r="J377" i="1"/>
  <c r="T373" i="1"/>
  <c r="S373" i="1"/>
  <c r="R373" i="1"/>
  <c r="Q373" i="1"/>
  <c r="P373" i="1"/>
  <c r="O373" i="1"/>
  <c r="J371" i="1"/>
  <c r="I371" i="1"/>
  <c r="H371" i="1"/>
  <c r="G371" i="1"/>
  <c r="E371" i="1"/>
  <c r="E362" i="1"/>
  <c r="J333" i="1"/>
  <c r="I333" i="1"/>
  <c r="G333" i="1"/>
  <c r="E333" i="1"/>
  <c r="F330" i="1"/>
  <c r="F333" i="1" s="1"/>
  <c r="H343" i="1"/>
  <c r="I342" i="1"/>
  <c r="J342" i="1" s="1"/>
  <c r="J341" i="1"/>
  <c r="J340" i="1"/>
  <c r="J339" i="1"/>
  <c r="T335" i="1"/>
  <c r="S335" i="1"/>
  <c r="R335" i="1"/>
  <c r="Q335" i="1"/>
  <c r="O335" i="1"/>
  <c r="H333" i="1"/>
  <c r="P335" i="1"/>
  <c r="P280" i="1"/>
  <c r="G280" i="1"/>
  <c r="H308" i="1"/>
  <c r="N3780" i="1" l="1"/>
  <c r="F3805" i="1"/>
  <c r="F3816" i="1" s="1"/>
  <c r="P3817" i="1" s="1"/>
  <c r="N3819" i="1" s="1"/>
  <c r="N1223" i="1"/>
  <c r="F1252" i="1"/>
  <c r="F1260" i="1" s="1"/>
  <c r="P1261" i="1" s="1"/>
  <c r="N1263" i="1" s="1"/>
  <c r="N665" i="1"/>
  <c r="F691" i="1"/>
  <c r="F705" i="1" s="1"/>
  <c r="P706" i="1" s="1"/>
  <c r="J499" i="1"/>
  <c r="G530" i="1"/>
  <c r="E532" i="1"/>
  <c r="O533" i="1" s="1"/>
  <c r="J540" i="1"/>
  <c r="E491" i="1"/>
  <c r="O492" i="1" s="1"/>
  <c r="J461" i="1"/>
  <c r="F491" i="1"/>
  <c r="P492" i="1" s="1"/>
  <c r="F521" i="1" s="1"/>
  <c r="J383" i="1"/>
  <c r="E453" i="1"/>
  <c r="O454" i="1" s="1"/>
  <c r="J422" i="1"/>
  <c r="E412" i="1"/>
  <c r="O413" i="1" s="1"/>
  <c r="E373" i="1"/>
  <c r="O374" i="1" s="1"/>
  <c r="J343" i="1"/>
  <c r="I343" i="1"/>
  <c r="H298" i="1"/>
  <c r="N3824" i="1" l="1"/>
  <c r="F3846" i="1"/>
  <c r="F3857" i="1" s="1"/>
  <c r="F1291" i="1"/>
  <c r="F1313" i="1" s="1"/>
  <c r="P1314" i="1" s="1"/>
  <c r="N1316" i="1" s="1"/>
  <c r="N708" i="1"/>
  <c r="F736" i="1"/>
  <c r="F762" i="1" s="1"/>
  <c r="P763" i="1" s="1"/>
  <c r="N494" i="1"/>
  <c r="F532" i="1"/>
  <c r="P533" i="1" s="1"/>
  <c r="I307" i="1"/>
  <c r="J306" i="1"/>
  <c r="J305" i="1"/>
  <c r="J304" i="1"/>
  <c r="T300" i="1"/>
  <c r="S300" i="1"/>
  <c r="R300" i="1"/>
  <c r="Q300" i="1"/>
  <c r="J298" i="1"/>
  <c r="I298" i="1"/>
  <c r="F298" i="1"/>
  <c r="O300" i="1"/>
  <c r="E298" i="1"/>
  <c r="P300" i="1"/>
  <c r="G298" i="1"/>
  <c r="J247" i="1"/>
  <c r="I247" i="1"/>
  <c r="H247" i="1"/>
  <c r="F247" i="1"/>
  <c r="O244" i="1"/>
  <c r="O245" i="1"/>
  <c r="E244" i="1"/>
  <c r="E247" i="1" s="1"/>
  <c r="P240" i="1"/>
  <c r="P249" i="1" s="1"/>
  <c r="G240" i="1"/>
  <c r="G247" i="1" s="1"/>
  <c r="I257" i="1"/>
  <c r="H257" i="1"/>
  <c r="J256" i="1"/>
  <c r="J255" i="1"/>
  <c r="J254" i="1"/>
  <c r="T249" i="1"/>
  <c r="S249" i="1"/>
  <c r="R249" i="1"/>
  <c r="Q249" i="1"/>
  <c r="H217" i="1"/>
  <c r="J216" i="1"/>
  <c r="J215" i="1"/>
  <c r="I217" i="1"/>
  <c r="J214" i="1"/>
  <c r="P201" i="1"/>
  <c r="P209" i="1" s="1"/>
  <c r="G201" i="1"/>
  <c r="G207" i="1" s="1"/>
  <c r="T209" i="1"/>
  <c r="S209" i="1"/>
  <c r="R209" i="1"/>
  <c r="Q209" i="1"/>
  <c r="O209" i="1"/>
  <c r="J207" i="1"/>
  <c r="I207" i="1"/>
  <c r="F207" i="1"/>
  <c r="E207" i="1"/>
  <c r="H207" i="1"/>
  <c r="P166" i="1"/>
  <c r="P169" i="1" s="1"/>
  <c r="F10" i="1"/>
  <c r="G166" i="1"/>
  <c r="G167" i="1" s="1"/>
  <c r="F167" i="1"/>
  <c r="E167" i="1"/>
  <c r="H122" i="1"/>
  <c r="H167" i="1" s="1"/>
  <c r="T169" i="1"/>
  <c r="S169" i="1"/>
  <c r="R169" i="1"/>
  <c r="O169" i="1"/>
  <c r="J167" i="1"/>
  <c r="I167" i="1"/>
  <c r="Q169" i="1"/>
  <c r="J79" i="1"/>
  <c r="I79" i="1"/>
  <c r="Q16" i="1"/>
  <c r="Q13" i="1"/>
  <c r="Q11" i="1"/>
  <c r="G66" i="1"/>
  <c r="E61" i="1"/>
  <c r="F61" i="1"/>
  <c r="F79" i="1" s="1"/>
  <c r="H46" i="1"/>
  <c r="H45" i="1"/>
  <c r="H44" i="1"/>
  <c r="H43" i="1"/>
  <c r="E36" i="1"/>
  <c r="G23" i="1"/>
  <c r="G17" i="1"/>
  <c r="O81" i="1"/>
  <c r="P81" i="1"/>
  <c r="G12" i="1"/>
  <c r="H10" i="1"/>
  <c r="J10" i="1"/>
  <c r="I10" i="1"/>
  <c r="G10" i="1"/>
  <c r="R81" i="1"/>
  <c r="S81" i="1"/>
  <c r="T81" i="1"/>
  <c r="P3858" i="1" l="1"/>
  <c r="N3860" i="1" s="1"/>
  <c r="E79" i="1"/>
  <c r="E81" i="1" s="1"/>
  <c r="O82" i="1" s="1"/>
  <c r="E112" i="1" s="1"/>
  <c r="E169" i="1" s="1"/>
  <c r="O170" i="1" s="1"/>
  <c r="E199" i="1" s="1"/>
  <c r="E209" i="1" s="1"/>
  <c r="O210" i="1" s="1"/>
  <c r="E238" i="1" s="1"/>
  <c r="E249" i="1" s="1"/>
  <c r="F1344" i="1"/>
  <c r="F1353" i="1" s="1"/>
  <c r="P1354" i="1" s="1"/>
  <c r="N765" i="1"/>
  <c r="F793" i="1"/>
  <c r="F803" i="1" s="1"/>
  <c r="P804" i="1" s="1"/>
  <c r="N535" i="1"/>
  <c r="F562" i="1"/>
  <c r="F576" i="1" s="1"/>
  <c r="P577" i="1" s="1"/>
  <c r="O249" i="1"/>
  <c r="J217" i="1"/>
  <c r="J307" i="1"/>
  <c r="J308" i="1" s="1"/>
  <c r="I308" i="1"/>
  <c r="J257" i="1"/>
  <c r="G79" i="1"/>
  <c r="G81" i="1" s="1"/>
  <c r="F81" i="1"/>
  <c r="P82" i="1" s="1"/>
  <c r="H79" i="1"/>
  <c r="H81" i="1" s="1"/>
  <c r="R82" i="1" s="1"/>
  <c r="Q81" i="1"/>
  <c r="I81" i="1"/>
  <c r="S82" i="1" s="1"/>
  <c r="J81" i="1"/>
  <c r="T82" i="1" s="1"/>
  <c r="N3865" i="1" l="1"/>
  <c r="F3888" i="1"/>
  <c r="F3894" i="1" s="1"/>
  <c r="P3895" i="1" s="1"/>
  <c r="N3897" i="1" s="1"/>
  <c r="N1356" i="1"/>
  <c r="F1385" i="1"/>
  <c r="F1395" i="1" s="1"/>
  <c r="P1396" i="1" s="1"/>
  <c r="N806" i="1"/>
  <c r="F834" i="1"/>
  <c r="F841" i="1" s="1"/>
  <c r="P842" i="1" s="1"/>
  <c r="N579" i="1"/>
  <c r="F604" i="1"/>
  <c r="F618" i="1" s="1"/>
  <c r="P619" i="1" s="1"/>
  <c r="N621" i="1" s="1"/>
  <c r="O250" i="1"/>
  <c r="E278" i="1" s="1"/>
  <c r="E300" i="1" s="1"/>
  <c r="O301" i="1" s="1"/>
  <c r="E324" i="1" s="1"/>
  <c r="E335" i="1" s="1"/>
  <c r="O336" i="1" s="1"/>
  <c r="N88" i="1"/>
  <c r="I112" i="1"/>
  <c r="I169" i="1" s="1"/>
  <c r="S170" i="1" s="1"/>
  <c r="N89" i="1"/>
  <c r="J112" i="1"/>
  <c r="J169" i="1" s="1"/>
  <c r="T170" i="1" s="1"/>
  <c r="N85" i="1"/>
  <c r="F112" i="1"/>
  <c r="F169" i="1" s="1"/>
  <c r="P170" i="1" s="1"/>
  <c r="N87" i="1"/>
  <c r="H112" i="1"/>
  <c r="H169" i="1" s="1"/>
  <c r="R170" i="1" s="1"/>
  <c r="Q82" i="1"/>
  <c r="N3902" i="1" l="1"/>
  <c r="F3923" i="1"/>
  <c r="F3947" i="1" s="1"/>
  <c r="P3948" i="1" s="1"/>
  <c r="N3950" i="1" s="1"/>
  <c r="F3976" i="1" s="1"/>
  <c r="N1398" i="1"/>
  <c r="F1430" i="1"/>
  <c r="F1439" i="1" s="1"/>
  <c r="P1440" i="1" s="1"/>
  <c r="N844" i="1"/>
  <c r="F872" i="1"/>
  <c r="F887" i="1" s="1"/>
  <c r="P888" i="1" s="1"/>
  <c r="N177" i="1"/>
  <c r="J199" i="1"/>
  <c r="J209" i="1" s="1"/>
  <c r="T210" i="1" s="1"/>
  <c r="N175" i="1"/>
  <c r="H199" i="1"/>
  <c r="H209" i="1" s="1"/>
  <c r="R210" i="1" s="1"/>
  <c r="N173" i="1"/>
  <c r="F199" i="1"/>
  <c r="F209" i="1" s="1"/>
  <c r="P210" i="1" s="1"/>
  <c r="N176" i="1"/>
  <c r="I199" i="1"/>
  <c r="I209" i="1" s="1"/>
  <c r="S210" i="1" s="1"/>
  <c r="N86" i="1"/>
  <c r="N90" i="1" s="1"/>
  <c r="G112" i="1"/>
  <c r="G169" i="1" s="1"/>
  <c r="Q170" i="1" s="1"/>
  <c r="N3955" i="1" l="1"/>
  <c r="F3986" i="1"/>
  <c r="P3987" i="1" s="1"/>
  <c r="N3989" i="1" s="1"/>
  <c r="N1442" i="1"/>
  <c r="F1473" i="1"/>
  <c r="F1480" i="1" s="1"/>
  <c r="P1481" i="1" s="1"/>
  <c r="N890" i="1"/>
  <c r="F917" i="1"/>
  <c r="F935" i="1" s="1"/>
  <c r="P936" i="1" s="1"/>
  <c r="N216" i="1"/>
  <c r="I238" i="1"/>
  <c r="I249" i="1" s="1"/>
  <c r="S250" i="1" s="1"/>
  <c r="N213" i="1"/>
  <c r="F238" i="1"/>
  <c r="F249" i="1" s="1"/>
  <c r="P250" i="1" s="1"/>
  <c r="N215" i="1"/>
  <c r="H238" i="1"/>
  <c r="H249" i="1" s="1"/>
  <c r="R250" i="1" s="1"/>
  <c r="N217" i="1"/>
  <c r="J238" i="1"/>
  <c r="J249" i="1" s="1"/>
  <c r="T250" i="1" s="1"/>
  <c r="N174" i="1"/>
  <c r="N178" i="1" s="1"/>
  <c r="G199" i="1"/>
  <c r="G209" i="1" s="1"/>
  <c r="Q210" i="1" s="1"/>
  <c r="N3994" i="1" l="1"/>
  <c r="I4027" i="1" s="1"/>
  <c r="S4028" i="1" s="1"/>
  <c r="N4033" i="1" s="1"/>
  <c r="I4057" i="1" s="1"/>
  <c r="I4075" i="1" s="1"/>
  <c r="S4076" i="1" s="1"/>
  <c r="N4081" i="1" s="1"/>
  <c r="I4102" i="1" s="1"/>
  <c r="I4115" i="1" s="1"/>
  <c r="S4116" i="1" s="1"/>
  <c r="N4121" i="1" s="1"/>
  <c r="I4140" i="1" s="1"/>
  <c r="I4150" i="1" s="1"/>
  <c r="S4151" i="1" s="1"/>
  <c r="N4156" i="1" s="1"/>
  <c r="I4176" i="1" s="1"/>
  <c r="I4185" i="1" s="1"/>
  <c r="S4186" i="1" s="1"/>
  <c r="N4191" i="1" s="1"/>
  <c r="I4210" i="1" s="1"/>
  <c r="I4220" i="1" s="1"/>
  <c r="S4221" i="1" s="1"/>
  <c r="N4226" i="1" s="1"/>
  <c r="I4246" i="1" s="1"/>
  <c r="I4263" i="1" s="1"/>
  <c r="S4264" i="1" s="1"/>
  <c r="N4269" i="1" s="1"/>
  <c r="I4288" i="1" s="1"/>
  <c r="I4304" i="1" s="1"/>
  <c r="S4305" i="1" s="1"/>
  <c r="N4310" i="1" s="1"/>
  <c r="I4332" i="1" s="1"/>
  <c r="I4356" i="1" s="1"/>
  <c r="S4357" i="1" s="1"/>
  <c r="N4362" i="1" s="1"/>
  <c r="I4384" i="1" s="1"/>
  <c r="I4390" i="1" s="1"/>
  <c r="S4391" i="1" s="1"/>
  <c r="N4396" i="1" s="1"/>
  <c r="I4417" i="1" s="1"/>
  <c r="I4425" i="1" s="1"/>
  <c r="S4426" i="1" s="1"/>
  <c r="N4431" i="1" s="1"/>
  <c r="I4452" i="1" s="1"/>
  <c r="I4464" i="1" s="1"/>
  <c r="S4465" i="1" s="1"/>
  <c r="N4470" i="1" s="1"/>
  <c r="F4017" i="1"/>
  <c r="F4027" i="1" s="1"/>
  <c r="P4028" i="1" s="1"/>
  <c r="N4030" i="1" s="1"/>
  <c r="N1483" i="1"/>
  <c r="F1513" i="1"/>
  <c r="F1521" i="1" s="1"/>
  <c r="P1522" i="1" s="1"/>
  <c r="N938" i="1"/>
  <c r="F967" i="1"/>
  <c r="F985" i="1" s="1"/>
  <c r="P986" i="1" s="1"/>
  <c r="N988" i="1" s="1"/>
  <c r="N257" i="1"/>
  <c r="J278" i="1"/>
  <c r="J300" i="1" s="1"/>
  <c r="T301" i="1" s="1"/>
  <c r="N255" i="1"/>
  <c r="H278" i="1"/>
  <c r="H300" i="1" s="1"/>
  <c r="R301" i="1" s="1"/>
  <c r="N253" i="1"/>
  <c r="F278" i="1"/>
  <c r="F300" i="1" s="1"/>
  <c r="P301" i="1" s="1"/>
  <c r="N256" i="1"/>
  <c r="I278" i="1"/>
  <c r="I300" i="1" s="1"/>
  <c r="S301" i="1" s="1"/>
  <c r="N214" i="1"/>
  <c r="N218" i="1" s="1"/>
  <c r="G238" i="1"/>
  <c r="G249" i="1" s="1"/>
  <c r="Q250" i="1" s="1"/>
  <c r="I4491" i="1" l="1"/>
  <c r="I4506" i="1" s="1"/>
  <c r="S4507" i="1" s="1"/>
  <c r="N4512" i="1" s="1"/>
  <c r="N4035" i="1"/>
  <c r="F4057" i="1"/>
  <c r="F4075" i="1" s="1"/>
  <c r="P4076" i="1" s="1"/>
  <c r="N4078" i="1" s="1"/>
  <c r="N1524" i="1"/>
  <c r="F1555" i="1"/>
  <c r="F1563" i="1" s="1"/>
  <c r="P1564" i="1" s="1"/>
  <c r="F1597" i="1" s="1"/>
  <c r="N306" i="1"/>
  <c r="I324" i="1"/>
  <c r="I335" i="1" s="1"/>
  <c r="S336" i="1" s="1"/>
  <c r="N303" i="1"/>
  <c r="F324" i="1"/>
  <c r="F335" i="1" s="1"/>
  <c r="P336" i="1" s="1"/>
  <c r="N305" i="1"/>
  <c r="H324" i="1"/>
  <c r="H335" i="1" s="1"/>
  <c r="R336" i="1" s="1"/>
  <c r="N307" i="1"/>
  <c r="J324" i="1"/>
  <c r="J335" i="1" s="1"/>
  <c r="T336" i="1" s="1"/>
  <c r="N254" i="1"/>
  <c r="N258" i="1" s="1"/>
  <c r="G278" i="1"/>
  <c r="G300" i="1" s="1"/>
  <c r="Q301" i="1" s="1"/>
  <c r="I4533" i="1" l="1"/>
  <c r="I4548" i="1" s="1"/>
  <c r="S4549" i="1" s="1"/>
  <c r="N4554" i="1" s="1"/>
  <c r="I4576" i="1" s="1"/>
  <c r="I4591" i="1" s="1"/>
  <c r="S4592" i="1" s="1"/>
  <c r="N4597" i="1" s="1"/>
  <c r="I4620" i="1" s="1"/>
  <c r="I4639" i="1" s="1"/>
  <c r="S4640" i="1" s="1"/>
  <c r="N4645" i="1" s="1"/>
  <c r="I4669" i="1" s="1"/>
  <c r="I4679" i="1" s="1"/>
  <c r="S4680" i="1" s="1"/>
  <c r="N4685" i="1" s="1"/>
  <c r="I4708" i="1" s="1"/>
  <c r="I4723" i="1" s="1"/>
  <c r="S4724" i="1" s="1"/>
  <c r="N4729" i="1" s="1"/>
  <c r="I4751" i="1" s="1"/>
  <c r="I4760" i="1" s="1"/>
  <c r="S4761" i="1" s="1"/>
  <c r="N4766" i="1" s="1"/>
  <c r="I4789" i="1" s="1"/>
  <c r="I4798" i="1" s="1"/>
  <c r="S4799" i="1" s="1"/>
  <c r="N4804" i="1" s="1"/>
  <c r="I4824" i="1" s="1"/>
  <c r="I4843" i="1" s="1"/>
  <c r="S4844" i="1" s="1"/>
  <c r="N4849" i="1" s="1"/>
  <c r="N4083" i="1"/>
  <c r="F4102" i="1"/>
  <c r="F4115" i="1" s="1"/>
  <c r="P4116" i="1" s="1"/>
  <c r="N4118" i="1" s="1"/>
  <c r="N1566" i="1"/>
  <c r="F1612" i="1"/>
  <c r="P1613" i="1" s="1"/>
  <c r="N342" i="1"/>
  <c r="J362" i="1"/>
  <c r="J373" i="1" s="1"/>
  <c r="T374" i="1" s="1"/>
  <c r="N340" i="1"/>
  <c r="H362" i="1"/>
  <c r="H373" i="1" s="1"/>
  <c r="R374" i="1" s="1"/>
  <c r="N338" i="1"/>
  <c r="F362" i="1"/>
  <c r="F373" i="1" s="1"/>
  <c r="P374" i="1" s="1"/>
  <c r="N341" i="1"/>
  <c r="I362" i="1"/>
  <c r="I373" i="1" s="1"/>
  <c r="S374" i="1" s="1"/>
  <c r="N304" i="1"/>
  <c r="N308" i="1" s="1"/>
  <c r="G324" i="1"/>
  <c r="G335" i="1" s="1"/>
  <c r="Q336" i="1" s="1"/>
  <c r="I4870" i="1" l="1"/>
  <c r="I4881" i="1" s="1"/>
  <c r="S4882" i="1" s="1"/>
  <c r="N4887" i="1" s="1"/>
  <c r="I4907" i="1" s="1"/>
  <c r="I4924" i="1" s="1"/>
  <c r="S4925" i="1" s="1"/>
  <c r="N4930" i="1" s="1"/>
  <c r="I4950" i="1" s="1"/>
  <c r="I4964" i="1" s="1"/>
  <c r="S4965" i="1" s="1"/>
  <c r="N4970" i="1" s="1"/>
  <c r="I4991" i="1" s="1"/>
  <c r="I5016" i="1" s="1"/>
  <c r="S5017" i="1" s="1"/>
  <c r="N5022" i="1" s="1"/>
  <c r="I5042" i="1" s="1"/>
  <c r="I5085" i="1" s="1"/>
  <c r="S5086" i="1" s="1"/>
  <c r="N5091" i="1" s="1"/>
  <c r="I5111" i="1" s="1"/>
  <c r="I5126" i="1" s="1"/>
  <c r="S5127" i="1" s="1"/>
  <c r="N5132" i="1" s="1"/>
  <c r="I5152" i="1" s="1"/>
  <c r="I5172" i="1" s="1"/>
  <c r="S5173" i="1" s="1"/>
  <c r="N5178" i="1" s="1"/>
  <c r="I5199" i="1" s="1"/>
  <c r="I5213" i="1" s="1"/>
  <c r="S5214" i="1" s="1"/>
  <c r="N5219" i="1" s="1"/>
  <c r="I5240" i="1" s="1"/>
  <c r="I5250" i="1" s="1"/>
  <c r="S5251" i="1" s="1"/>
  <c r="N5256" i="1" s="1"/>
  <c r="N4123" i="1"/>
  <c r="F4140" i="1"/>
  <c r="F4150" i="1" s="1"/>
  <c r="P4151" i="1" s="1"/>
  <c r="N4153" i="1" s="1"/>
  <c r="N1615" i="1"/>
  <c r="F1647" i="1"/>
  <c r="F1656" i="1" s="1"/>
  <c r="P1657" i="1" s="1"/>
  <c r="N339" i="1"/>
  <c r="N343" i="1" s="1"/>
  <c r="G362" i="1"/>
  <c r="G373" i="1" s="1"/>
  <c r="Q374" i="1" s="1"/>
  <c r="N379" i="1"/>
  <c r="I402" i="1"/>
  <c r="I412" i="1" s="1"/>
  <c r="S413" i="1" s="1"/>
  <c r="N376" i="1"/>
  <c r="F402" i="1"/>
  <c r="F412" i="1" s="1"/>
  <c r="P413" i="1" s="1"/>
  <c r="N378" i="1"/>
  <c r="H402" i="1"/>
  <c r="N380" i="1"/>
  <c r="J402" i="1"/>
  <c r="J412" i="1" s="1"/>
  <c r="T413" i="1" s="1"/>
  <c r="I5278" i="1" l="1"/>
  <c r="I5290" i="1" s="1"/>
  <c r="S5291" i="1" s="1"/>
  <c r="N5296" i="1" s="1"/>
  <c r="N4158" i="1"/>
  <c r="F4176" i="1"/>
  <c r="F4185" i="1" s="1"/>
  <c r="P4186" i="1" s="1"/>
  <c r="N4188" i="1" s="1"/>
  <c r="F1691" i="1"/>
  <c r="F1704" i="1" s="1"/>
  <c r="P1705" i="1" s="1"/>
  <c r="N1659" i="1"/>
  <c r="N419" i="1"/>
  <c r="J441" i="1"/>
  <c r="J453" i="1" s="1"/>
  <c r="T454" i="1" s="1"/>
  <c r="N418" i="1"/>
  <c r="I441" i="1"/>
  <c r="I453" i="1" s="1"/>
  <c r="S454" i="1" s="1"/>
  <c r="N415" i="1"/>
  <c r="F441" i="1"/>
  <c r="F453" i="1" s="1"/>
  <c r="P454" i="1" s="1"/>
  <c r="N456" i="1" s="1"/>
  <c r="H404" i="1"/>
  <c r="H410" i="1" s="1"/>
  <c r="H412" i="1" s="1"/>
  <c r="R413" i="1" s="1"/>
  <c r="N377" i="1"/>
  <c r="N381" i="1" s="1"/>
  <c r="G402" i="1"/>
  <c r="G412" i="1" s="1"/>
  <c r="Q413" i="1" s="1"/>
  <c r="I5321" i="1" l="1"/>
  <c r="I5339" i="1" s="1"/>
  <c r="S5340" i="1" s="1"/>
  <c r="N5345" i="1" s="1"/>
  <c r="I5367" i="1" s="1"/>
  <c r="I5386" i="1" s="1"/>
  <c r="S5387" i="1" s="1"/>
  <c r="N5392" i="1" s="1"/>
  <c r="I5421" i="1" s="1"/>
  <c r="I5444" i="1" s="1"/>
  <c r="S5445" i="1" s="1"/>
  <c r="F4210" i="1"/>
  <c r="F4220" i="1" s="1"/>
  <c r="P4221" i="1" s="1"/>
  <c r="N4223" i="1" s="1"/>
  <c r="N4193" i="1"/>
  <c r="N1707" i="1"/>
  <c r="F1738" i="1"/>
  <c r="F1746" i="1" s="1"/>
  <c r="P1747" i="1" s="1"/>
  <c r="N459" i="1"/>
  <c r="I483" i="1"/>
  <c r="I491" i="1" s="1"/>
  <c r="S492" i="1" s="1"/>
  <c r="N460" i="1"/>
  <c r="J483" i="1"/>
  <c r="J491" i="1" s="1"/>
  <c r="T492" i="1" s="1"/>
  <c r="N417" i="1"/>
  <c r="H441" i="1"/>
  <c r="H453" i="1" s="1"/>
  <c r="R454" i="1" s="1"/>
  <c r="N416" i="1"/>
  <c r="G441" i="1"/>
  <c r="G453" i="1" s="1"/>
  <c r="Q454" i="1" s="1"/>
  <c r="N5450" i="1" l="1"/>
  <c r="I5475" i="1" s="1"/>
  <c r="I5494" i="1" s="1"/>
  <c r="S5495" i="1" s="1"/>
  <c r="S5452" i="1"/>
  <c r="F4246" i="1"/>
  <c r="F4263" i="1" s="1"/>
  <c r="P4264" i="1" s="1"/>
  <c r="N4266" i="1" s="1"/>
  <c r="N4228" i="1"/>
  <c r="N420" i="1"/>
  <c r="N1749" i="1"/>
  <c r="F1782" i="1"/>
  <c r="F1797" i="1" s="1"/>
  <c r="P1798" i="1" s="1"/>
  <c r="N498" i="1"/>
  <c r="J521" i="1"/>
  <c r="J532" i="1" s="1"/>
  <c r="T533" i="1" s="1"/>
  <c r="N497" i="1"/>
  <c r="I521" i="1"/>
  <c r="I532" i="1" s="1"/>
  <c r="S533" i="1" s="1"/>
  <c r="N458" i="1"/>
  <c r="H483" i="1"/>
  <c r="H491" i="1" s="1"/>
  <c r="R492" i="1" s="1"/>
  <c r="N457" i="1"/>
  <c r="G483" i="1"/>
  <c r="G491" i="1" s="1"/>
  <c r="Q492" i="1" s="1"/>
  <c r="N5500" i="1" l="1"/>
  <c r="I5525" i="1" s="1"/>
  <c r="I5546" i="1" s="1"/>
  <c r="S5547" i="1" s="1"/>
  <c r="N5552" i="1" s="1"/>
  <c r="I5576" i="1" s="1"/>
  <c r="I5608" i="1" s="1"/>
  <c r="S5609" i="1" s="1"/>
  <c r="N5614" i="1" s="1"/>
  <c r="I5640" i="1" s="1"/>
  <c r="I5653" i="1" s="1"/>
  <c r="S5654" i="1" s="1"/>
  <c r="N5659" i="1" s="1"/>
  <c r="I5681" i="1" s="1"/>
  <c r="I5700" i="1" s="1"/>
  <c r="S5701" i="1" s="1"/>
  <c r="N5706" i="1" s="1"/>
  <c r="I5728" i="1" s="1"/>
  <c r="I5754" i="1" s="1"/>
  <c r="S5755" i="1" s="1"/>
  <c r="N5760" i="1" s="1"/>
  <c r="I5781" i="1" s="1"/>
  <c r="I5802" i="1" s="1"/>
  <c r="S5803" i="1" s="1"/>
  <c r="N5808" i="1" s="1"/>
  <c r="I5833" i="1" s="1"/>
  <c r="I5845" i="1" s="1"/>
  <c r="S5846" i="1" s="1"/>
  <c r="N5851" i="1" s="1"/>
  <c r="I5871" i="1" s="1"/>
  <c r="I5882" i="1" s="1"/>
  <c r="S5883" i="1" s="1"/>
  <c r="N5888" i="1" s="1"/>
  <c r="I5919" i="1" s="1"/>
  <c r="I5929" i="1" s="1"/>
  <c r="S5930" i="1" s="1"/>
  <c r="N5935" i="1" s="1"/>
  <c r="I5962" i="1" s="1"/>
  <c r="I5975" i="1" s="1"/>
  <c r="S5976" i="1" s="1"/>
  <c r="N5981" i="1" s="1"/>
  <c r="I6004" i="1" s="1"/>
  <c r="I6027" i="1" s="1"/>
  <c r="S6028" i="1" s="1"/>
  <c r="N6033" i="1" s="1"/>
  <c r="I6058" i="1" s="1"/>
  <c r="I6075" i="1" s="1"/>
  <c r="S6076" i="1" s="1"/>
  <c r="N6085" i="1" s="1"/>
  <c r="I6108" i="1" s="1"/>
  <c r="I6124" i="1" s="1"/>
  <c r="S6125" i="1" s="1"/>
  <c r="N6131" i="1" s="1"/>
  <c r="I6152" i="1" s="1"/>
  <c r="I6171" i="1" s="1"/>
  <c r="S6172" i="1" s="1"/>
  <c r="N6178" i="1" s="1"/>
  <c r="I6200" i="1" s="1"/>
  <c r="I6211" i="1" s="1"/>
  <c r="S6212" i="1" s="1"/>
  <c r="N6218" i="1" s="1"/>
  <c r="I6241" i="1" s="1"/>
  <c r="I6265" i="1" s="1"/>
  <c r="S6266" i="1" s="1"/>
  <c r="N6272" i="1" s="1"/>
  <c r="N4271" i="1"/>
  <c r="F4288" i="1"/>
  <c r="F4304" i="1" s="1"/>
  <c r="P4305" i="1" s="1"/>
  <c r="N4307" i="1" s="1"/>
  <c r="N461" i="1"/>
  <c r="N1800" i="1"/>
  <c r="F1829" i="1"/>
  <c r="F1840" i="1" s="1"/>
  <c r="P1841" i="1" s="1"/>
  <c r="N538" i="1"/>
  <c r="I562" i="1"/>
  <c r="I576" i="1" s="1"/>
  <c r="S577" i="1" s="1"/>
  <c r="N539" i="1"/>
  <c r="J562" i="1"/>
  <c r="J576" i="1" s="1"/>
  <c r="T577" i="1" s="1"/>
  <c r="N496" i="1"/>
  <c r="H521" i="1"/>
  <c r="H532" i="1" s="1"/>
  <c r="R533" i="1" s="1"/>
  <c r="N495" i="1"/>
  <c r="G521" i="1"/>
  <c r="G532" i="1" s="1"/>
  <c r="Q533" i="1" s="1"/>
  <c r="I6295" i="1" l="1"/>
  <c r="I6319" i="1" s="1"/>
  <c r="S6320" i="1" s="1"/>
  <c r="N6326" i="1" s="1"/>
  <c r="I6350" i="1" s="1"/>
  <c r="I6366" i="1" s="1"/>
  <c r="S6367" i="1" s="1"/>
  <c r="N6372" i="1" s="1"/>
  <c r="I6394" i="1" s="1"/>
  <c r="I6406" i="1" s="1"/>
  <c r="S6407" i="1" s="1"/>
  <c r="N6412" i="1" s="1"/>
  <c r="I6437" i="1" s="1"/>
  <c r="I6445" i="1" s="1"/>
  <c r="S6446" i="1" s="1"/>
  <c r="N6451" i="1" s="1"/>
  <c r="I6477" i="1" s="1"/>
  <c r="I6493" i="1" s="1"/>
  <c r="S6494" i="1" s="1"/>
  <c r="N6499" i="1" s="1"/>
  <c r="I6523" i="1" s="1"/>
  <c r="N4312" i="1"/>
  <c r="F4332" i="1"/>
  <c r="F4356" i="1" s="1"/>
  <c r="P4357" i="1" s="1"/>
  <c r="N4359" i="1" s="1"/>
  <c r="N1843" i="1"/>
  <c r="F1872" i="1"/>
  <c r="F1885" i="1" s="1"/>
  <c r="P1886" i="1" s="1"/>
  <c r="N499" i="1"/>
  <c r="N583" i="1"/>
  <c r="J604" i="1"/>
  <c r="J618" i="1" s="1"/>
  <c r="T619" i="1" s="1"/>
  <c r="N582" i="1"/>
  <c r="I604" i="1"/>
  <c r="I618" i="1" s="1"/>
  <c r="S619" i="1" s="1"/>
  <c r="N536" i="1"/>
  <c r="G562" i="1"/>
  <c r="G576" i="1" s="1"/>
  <c r="Q577" i="1" s="1"/>
  <c r="N537" i="1"/>
  <c r="H562" i="1"/>
  <c r="H576" i="1" s="1"/>
  <c r="R577" i="1" s="1"/>
  <c r="N4364" i="1" l="1"/>
  <c r="F4384" i="1"/>
  <c r="F4390" i="1" s="1"/>
  <c r="P4391" i="1" s="1"/>
  <c r="N4393" i="1" s="1"/>
  <c r="N1888" i="1"/>
  <c r="F1919" i="1"/>
  <c r="F1938" i="1" s="1"/>
  <c r="P1939" i="1" s="1"/>
  <c r="N624" i="1"/>
  <c r="I647" i="1"/>
  <c r="I662" i="1" s="1"/>
  <c r="S663" i="1" s="1"/>
  <c r="N625" i="1"/>
  <c r="J647" i="1"/>
  <c r="J662" i="1" s="1"/>
  <c r="T663" i="1" s="1"/>
  <c r="N581" i="1"/>
  <c r="H604" i="1"/>
  <c r="H618" i="1" s="1"/>
  <c r="R619" i="1" s="1"/>
  <c r="N580" i="1"/>
  <c r="G604" i="1"/>
  <c r="G618" i="1" s="1"/>
  <c r="Q619" i="1" s="1"/>
  <c r="N540" i="1"/>
  <c r="N4398" i="1" l="1"/>
  <c r="F4417" i="1"/>
  <c r="F4425" i="1" s="1"/>
  <c r="P4426" i="1" s="1"/>
  <c r="N4428" i="1" s="1"/>
  <c r="N584" i="1"/>
  <c r="N1941" i="1"/>
  <c r="F1971" i="1"/>
  <c r="F1984" i="1" s="1"/>
  <c r="P1985" i="1" s="1"/>
  <c r="N669" i="1"/>
  <c r="J691" i="1"/>
  <c r="J705" i="1" s="1"/>
  <c r="T706" i="1" s="1"/>
  <c r="N668" i="1"/>
  <c r="I691" i="1"/>
  <c r="I705" i="1" s="1"/>
  <c r="S706" i="1" s="1"/>
  <c r="N622" i="1"/>
  <c r="G647" i="1"/>
  <c r="G662" i="1" s="1"/>
  <c r="Q663" i="1" s="1"/>
  <c r="N623" i="1"/>
  <c r="H647" i="1"/>
  <c r="H662" i="1" s="1"/>
  <c r="R663" i="1" s="1"/>
  <c r="F4452" i="1" l="1"/>
  <c r="F4464" i="1" s="1"/>
  <c r="P4465" i="1" s="1"/>
  <c r="N4467" i="1" s="1"/>
  <c r="F4491" i="1" s="1"/>
  <c r="N4433" i="1"/>
  <c r="N1987" i="1"/>
  <c r="F2017" i="1"/>
  <c r="F2025" i="1" s="1"/>
  <c r="P2026" i="1" s="1"/>
  <c r="N711" i="1"/>
  <c r="I736" i="1"/>
  <c r="I762" i="1" s="1"/>
  <c r="S763" i="1" s="1"/>
  <c r="N712" i="1"/>
  <c r="J736" i="1"/>
  <c r="J762" i="1" s="1"/>
  <c r="T763" i="1" s="1"/>
  <c r="N667" i="1"/>
  <c r="H691" i="1"/>
  <c r="H705" i="1" s="1"/>
  <c r="R706" i="1" s="1"/>
  <c r="N666" i="1"/>
  <c r="R666" i="1" s="1"/>
  <c r="G691" i="1"/>
  <c r="G705" i="1" s="1"/>
  <c r="Q706" i="1" s="1"/>
  <c r="N626" i="1"/>
  <c r="R622" i="1"/>
  <c r="F4506" i="1" l="1"/>
  <c r="P4507" i="1" s="1"/>
  <c r="N4509" i="1" s="1"/>
  <c r="N4472" i="1"/>
  <c r="N670" i="1"/>
  <c r="N2028" i="1"/>
  <c r="F2057" i="1"/>
  <c r="F2072" i="1" s="1"/>
  <c r="P2073" i="1" s="1"/>
  <c r="N769" i="1"/>
  <c r="J793" i="1"/>
  <c r="J803" i="1" s="1"/>
  <c r="T804" i="1" s="1"/>
  <c r="N768" i="1"/>
  <c r="I793" i="1"/>
  <c r="I803" i="1" s="1"/>
  <c r="S804" i="1" s="1"/>
  <c r="N709" i="1"/>
  <c r="R709" i="1" s="1"/>
  <c r="G736" i="1"/>
  <c r="G762" i="1" s="1"/>
  <c r="Q763" i="1" s="1"/>
  <c r="N710" i="1"/>
  <c r="H736" i="1"/>
  <c r="H762" i="1" s="1"/>
  <c r="R763" i="1" s="1"/>
  <c r="N4514" i="1" l="1"/>
  <c r="F4533" i="1"/>
  <c r="F4548" i="1" s="1"/>
  <c r="P4549" i="1" s="1"/>
  <c r="N4551" i="1" s="1"/>
  <c r="N2075" i="1"/>
  <c r="F2104" i="1"/>
  <c r="F2120" i="1" s="1"/>
  <c r="P2121" i="1" s="1"/>
  <c r="N2123" i="1" s="1"/>
  <c r="F2151" i="1" s="1"/>
  <c r="F2171" i="1" s="1"/>
  <c r="P2172" i="1" s="1"/>
  <c r="N809" i="1"/>
  <c r="I834" i="1"/>
  <c r="I841" i="1" s="1"/>
  <c r="S842" i="1" s="1"/>
  <c r="N810" i="1"/>
  <c r="J834" i="1"/>
  <c r="J841" i="1" s="1"/>
  <c r="T842" i="1" s="1"/>
  <c r="N767" i="1"/>
  <c r="H793" i="1"/>
  <c r="H803" i="1" s="1"/>
  <c r="R804" i="1" s="1"/>
  <c r="N766" i="1"/>
  <c r="G793" i="1"/>
  <c r="G803" i="1" s="1"/>
  <c r="Q804" i="1" s="1"/>
  <c r="N713" i="1"/>
  <c r="N4556" i="1" l="1"/>
  <c r="F4576" i="1"/>
  <c r="F4591" i="1" s="1"/>
  <c r="P4592" i="1" s="1"/>
  <c r="N4594" i="1" s="1"/>
  <c r="N2174" i="1"/>
  <c r="N770" i="1"/>
  <c r="N848" i="1"/>
  <c r="J872" i="1"/>
  <c r="J887" i="1" s="1"/>
  <c r="T888" i="1" s="1"/>
  <c r="N847" i="1"/>
  <c r="I872" i="1"/>
  <c r="I887" i="1" s="1"/>
  <c r="S888" i="1" s="1"/>
  <c r="N808" i="1"/>
  <c r="H834" i="1"/>
  <c r="H841" i="1" s="1"/>
  <c r="R842" i="1" s="1"/>
  <c r="N807" i="1"/>
  <c r="G834" i="1"/>
  <c r="G841" i="1" s="1"/>
  <c r="Q842" i="1" s="1"/>
  <c r="N4599" i="1" l="1"/>
  <c r="F4620" i="1"/>
  <c r="F4639" i="1" s="1"/>
  <c r="P4640" i="1" s="1"/>
  <c r="N4642" i="1" s="1"/>
  <c r="N811" i="1"/>
  <c r="F2202" i="1"/>
  <c r="F2220" i="1" s="1"/>
  <c r="P2221" i="1" s="1"/>
  <c r="N893" i="1"/>
  <c r="I917" i="1"/>
  <c r="I935" i="1" s="1"/>
  <c r="S936" i="1" s="1"/>
  <c r="N894" i="1"/>
  <c r="J917" i="1"/>
  <c r="J935" i="1" s="1"/>
  <c r="T936" i="1" s="1"/>
  <c r="N845" i="1"/>
  <c r="G872" i="1"/>
  <c r="G887" i="1" s="1"/>
  <c r="Q888" i="1" s="1"/>
  <c r="N846" i="1"/>
  <c r="H872" i="1"/>
  <c r="H887" i="1" s="1"/>
  <c r="R888" i="1" s="1"/>
  <c r="N4647" i="1" l="1"/>
  <c r="F4669" i="1"/>
  <c r="F4679" i="1" s="1"/>
  <c r="P4680" i="1" s="1"/>
  <c r="N4682" i="1" s="1"/>
  <c r="N4687" i="1" s="1"/>
  <c r="N849" i="1"/>
  <c r="N2223" i="1"/>
  <c r="F2251" i="1"/>
  <c r="F2257" i="1" s="1"/>
  <c r="P2258" i="1" s="1"/>
  <c r="N942" i="1"/>
  <c r="J967" i="1"/>
  <c r="J985" i="1" s="1"/>
  <c r="T986" i="1" s="1"/>
  <c r="N941" i="1"/>
  <c r="I967" i="1"/>
  <c r="I985" i="1" s="1"/>
  <c r="S986" i="1" s="1"/>
  <c r="N892" i="1"/>
  <c r="H917" i="1"/>
  <c r="H935" i="1" s="1"/>
  <c r="R936" i="1" s="1"/>
  <c r="N891" i="1"/>
  <c r="G917" i="1"/>
  <c r="G935" i="1" s="1"/>
  <c r="Q936" i="1" s="1"/>
  <c r="F4708" i="1" l="1"/>
  <c r="F4723" i="1" s="1"/>
  <c r="P4724" i="1" s="1"/>
  <c r="N895" i="1"/>
  <c r="N2260" i="1"/>
  <c r="F2291" i="1"/>
  <c r="F2309" i="1" s="1"/>
  <c r="P2310" i="1" s="1"/>
  <c r="N991" i="1"/>
  <c r="I1015" i="1"/>
  <c r="I1024" i="1" s="1"/>
  <c r="S1025" i="1" s="1"/>
  <c r="N992" i="1"/>
  <c r="J1015" i="1"/>
  <c r="J1024" i="1" s="1"/>
  <c r="T1025" i="1" s="1"/>
  <c r="N939" i="1"/>
  <c r="G967" i="1"/>
  <c r="G985" i="1" s="1"/>
  <c r="Q986" i="1" s="1"/>
  <c r="N940" i="1"/>
  <c r="H967" i="1"/>
  <c r="H985" i="1" s="1"/>
  <c r="R986" i="1" s="1"/>
  <c r="N4726" i="1" l="1"/>
  <c r="N2312" i="1"/>
  <c r="F2343" i="1"/>
  <c r="F2353" i="1" s="1"/>
  <c r="P2354" i="1" s="1"/>
  <c r="N1031" i="1"/>
  <c r="J1057" i="1"/>
  <c r="J1080" i="1" s="1"/>
  <c r="T1081" i="1" s="1"/>
  <c r="N1030" i="1"/>
  <c r="I1057" i="1"/>
  <c r="I1080" i="1" s="1"/>
  <c r="S1081" i="1" s="1"/>
  <c r="N990" i="1"/>
  <c r="H1015" i="1"/>
  <c r="H1024" i="1" s="1"/>
  <c r="R1025" i="1" s="1"/>
  <c r="N989" i="1"/>
  <c r="G1015" i="1"/>
  <c r="G1024" i="1" s="1"/>
  <c r="Q1025" i="1" s="1"/>
  <c r="N943" i="1"/>
  <c r="N4731" i="1" l="1"/>
  <c r="F4751" i="1"/>
  <c r="F4760" i="1" s="1"/>
  <c r="N993" i="1"/>
  <c r="N2356" i="1"/>
  <c r="F2387" i="1"/>
  <c r="F2395" i="1" s="1"/>
  <c r="P2396" i="1" s="1"/>
  <c r="N1086" i="1"/>
  <c r="I1111" i="1"/>
  <c r="I1120" i="1" s="1"/>
  <c r="S1121" i="1" s="1"/>
  <c r="N1087" i="1"/>
  <c r="J1111" i="1"/>
  <c r="J1120" i="1" s="1"/>
  <c r="T1121" i="1" s="1"/>
  <c r="N1028" i="1"/>
  <c r="G1057" i="1"/>
  <c r="G1080" i="1" s="1"/>
  <c r="Q1081" i="1" s="1"/>
  <c r="N1029" i="1"/>
  <c r="H1057" i="1"/>
  <c r="H1080" i="1" s="1"/>
  <c r="R1081" i="1" s="1"/>
  <c r="P4761" i="1" l="1"/>
  <c r="N4763" i="1" s="1"/>
  <c r="N2398" i="1"/>
  <c r="F2429" i="1"/>
  <c r="F2448" i="1" s="1"/>
  <c r="P2449" i="1" s="1"/>
  <c r="N1127" i="1"/>
  <c r="J1151" i="1"/>
  <c r="J1166" i="1" s="1"/>
  <c r="T1167" i="1" s="1"/>
  <c r="N1126" i="1"/>
  <c r="I1151" i="1"/>
  <c r="I1166" i="1" s="1"/>
  <c r="S1167" i="1" s="1"/>
  <c r="N1085" i="1"/>
  <c r="H1111" i="1"/>
  <c r="H1120" i="1" s="1"/>
  <c r="R1121" i="1" s="1"/>
  <c r="N1084" i="1"/>
  <c r="G1111" i="1"/>
  <c r="G1120" i="1" s="1"/>
  <c r="Q1121" i="1" s="1"/>
  <c r="N1032" i="1"/>
  <c r="N4768" i="1" l="1"/>
  <c r="F4789" i="1"/>
  <c r="F4798" i="1" s="1"/>
  <c r="P4799" i="1" s="1"/>
  <c r="N4801" i="1" s="1"/>
  <c r="N1088" i="1"/>
  <c r="N2451" i="1"/>
  <c r="F2482" i="1"/>
  <c r="F2500" i="1" s="1"/>
  <c r="P2501" i="1" s="1"/>
  <c r="N1172" i="1"/>
  <c r="I1197" i="1"/>
  <c r="I1220" i="1" s="1"/>
  <c r="S1221" i="1" s="1"/>
  <c r="N1173" i="1"/>
  <c r="J1197" i="1"/>
  <c r="J1220" i="1" s="1"/>
  <c r="T1221" i="1" s="1"/>
  <c r="N1124" i="1"/>
  <c r="G1151" i="1"/>
  <c r="G1166" i="1" s="1"/>
  <c r="Q1167" i="1" s="1"/>
  <c r="N1125" i="1"/>
  <c r="H1151" i="1"/>
  <c r="H1166" i="1" s="1"/>
  <c r="R1167" i="1" s="1"/>
  <c r="F4824" i="1" l="1"/>
  <c r="F4843" i="1" s="1"/>
  <c r="P4844" i="1" s="1"/>
  <c r="N4846" i="1" s="1"/>
  <c r="N4806" i="1"/>
  <c r="N2503" i="1"/>
  <c r="F2535" i="1"/>
  <c r="F2552" i="1" s="1"/>
  <c r="P2553" i="1" s="1"/>
  <c r="N1227" i="1"/>
  <c r="J1252" i="1"/>
  <c r="N1226" i="1"/>
  <c r="I1252" i="1"/>
  <c r="N1171" i="1"/>
  <c r="H1197" i="1"/>
  <c r="H1220" i="1" s="1"/>
  <c r="R1221" i="1" s="1"/>
  <c r="N1170" i="1"/>
  <c r="G1197" i="1"/>
  <c r="G1220" i="1" s="1"/>
  <c r="Q1221" i="1" s="1"/>
  <c r="N1128" i="1"/>
  <c r="N4851" i="1" l="1"/>
  <c r="H4881" i="1" s="1"/>
  <c r="R4882" i="1" s="1"/>
  <c r="N4886" i="1" s="1"/>
  <c r="H4907" i="1" s="1"/>
  <c r="H4924" i="1" s="1"/>
  <c r="R4925" i="1" s="1"/>
  <c r="N4929" i="1" s="1"/>
  <c r="H4950" i="1" s="1"/>
  <c r="H4964" i="1" s="1"/>
  <c r="R4965" i="1" s="1"/>
  <c r="N4969" i="1" s="1"/>
  <c r="H4991" i="1" s="1"/>
  <c r="H5016" i="1" s="1"/>
  <c r="R5017" i="1" s="1"/>
  <c r="N5021" i="1" s="1"/>
  <c r="H5042" i="1" s="1"/>
  <c r="H5085" i="1" s="1"/>
  <c r="R5086" i="1" s="1"/>
  <c r="N5090" i="1" s="1"/>
  <c r="H5111" i="1" s="1"/>
  <c r="H5126" i="1" s="1"/>
  <c r="R5127" i="1" s="1"/>
  <c r="N5131" i="1" s="1"/>
  <c r="H5152" i="1" s="1"/>
  <c r="H5172" i="1" s="1"/>
  <c r="R5173" i="1" s="1"/>
  <c r="N5177" i="1" s="1"/>
  <c r="H5199" i="1" s="1"/>
  <c r="H5213" i="1" s="1"/>
  <c r="R5214" i="1" s="1"/>
  <c r="N5218" i="1" s="1"/>
  <c r="H5240" i="1" s="1"/>
  <c r="H5250" i="1" s="1"/>
  <c r="R5251" i="1" s="1"/>
  <c r="N5255" i="1" s="1"/>
  <c r="F4870" i="1"/>
  <c r="F4881" i="1" s="1"/>
  <c r="P4882" i="1" s="1"/>
  <c r="N4884" i="1" s="1"/>
  <c r="N2555" i="1"/>
  <c r="F2586" i="1"/>
  <c r="F2614" i="1" s="1"/>
  <c r="P2615" i="1" s="1"/>
  <c r="I1260" i="1"/>
  <c r="S1261" i="1" s="1"/>
  <c r="N1266" i="1" s="1"/>
  <c r="I1291" i="1" s="1"/>
  <c r="I1313" i="1" s="1"/>
  <c r="S1314" i="1" s="1"/>
  <c r="N1319" i="1" s="1"/>
  <c r="I1344" i="1" s="1"/>
  <c r="I1353" i="1" s="1"/>
  <c r="S1354" i="1" s="1"/>
  <c r="J1260" i="1"/>
  <c r="T1261" i="1" s="1"/>
  <c r="N1267" i="1" s="1"/>
  <c r="J1291" i="1" s="1"/>
  <c r="J1313" i="1" s="1"/>
  <c r="T1314" i="1" s="1"/>
  <c r="N1320" i="1" s="1"/>
  <c r="J1344" i="1" s="1"/>
  <c r="J1353" i="1" s="1"/>
  <c r="T1354" i="1" s="1"/>
  <c r="N1224" i="1"/>
  <c r="G1252" i="1"/>
  <c r="G1260" i="1" s="1"/>
  <c r="Q1261" i="1" s="1"/>
  <c r="N1264" i="1" s="1"/>
  <c r="N1225" i="1"/>
  <c r="H1252" i="1"/>
  <c r="H1260" i="1" s="1"/>
  <c r="R1261" i="1" s="1"/>
  <c r="N1265" i="1" s="1"/>
  <c r="H1291" i="1" s="1"/>
  <c r="H1313" i="1" s="1"/>
  <c r="R1314" i="1" s="1"/>
  <c r="N1318" i="1" s="1"/>
  <c r="H1344" i="1" s="1"/>
  <c r="H1353" i="1" s="1"/>
  <c r="R1354" i="1" s="1"/>
  <c r="N1174" i="1"/>
  <c r="G5290" i="1" l="1"/>
  <c r="Q5291" i="1" s="1"/>
  <c r="N5294" i="1" s="1"/>
  <c r="H5278" i="1"/>
  <c r="H5290" i="1" s="1"/>
  <c r="R5291" i="1" s="1"/>
  <c r="N5295" i="1" s="1"/>
  <c r="N4889" i="1"/>
  <c r="F4907" i="1"/>
  <c r="F4924" i="1" s="1"/>
  <c r="P4925" i="1" s="1"/>
  <c r="N4927" i="1" s="1"/>
  <c r="N2617" i="1"/>
  <c r="F2648" i="1"/>
  <c r="F2670" i="1" s="1"/>
  <c r="P2671" i="1" s="1"/>
  <c r="N1359" i="1"/>
  <c r="I1385" i="1"/>
  <c r="I1395" i="1" s="1"/>
  <c r="S1396" i="1" s="1"/>
  <c r="N1358" i="1"/>
  <c r="H1385" i="1"/>
  <c r="H1395" i="1" s="1"/>
  <c r="R1396" i="1" s="1"/>
  <c r="N1360" i="1"/>
  <c r="J1385" i="1"/>
  <c r="J1395" i="1" s="1"/>
  <c r="T1396" i="1" s="1"/>
  <c r="G1291" i="1"/>
  <c r="G1313" i="1" s="1"/>
  <c r="Q1314" i="1" s="1"/>
  <c r="N1317" i="1" s="1"/>
  <c r="N1268" i="1"/>
  <c r="N1228" i="1"/>
  <c r="H5321" i="1" l="1"/>
  <c r="H5339" i="1" s="1"/>
  <c r="R5340" i="1" s="1"/>
  <c r="N5344" i="1" s="1"/>
  <c r="H5367" i="1" s="1"/>
  <c r="H5386" i="1" s="1"/>
  <c r="R5387" i="1" s="1"/>
  <c r="N5391" i="1" s="1"/>
  <c r="H5421" i="1" s="1"/>
  <c r="H5444" i="1" s="1"/>
  <c r="R5445" i="1" s="1"/>
  <c r="N5449" i="1" s="1"/>
  <c r="H5475" i="1" s="1"/>
  <c r="H5494" i="1" s="1"/>
  <c r="R5495" i="1" s="1"/>
  <c r="N5499" i="1" s="1"/>
  <c r="H5525" i="1" s="1"/>
  <c r="H5546" i="1" s="1"/>
  <c r="R5547" i="1" s="1"/>
  <c r="N5551" i="1" s="1"/>
  <c r="H5576" i="1" s="1"/>
  <c r="H5608" i="1" s="1"/>
  <c r="R5609" i="1" s="1"/>
  <c r="N5613" i="1" s="1"/>
  <c r="H5640" i="1" s="1"/>
  <c r="H5653" i="1" s="1"/>
  <c r="R5654" i="1" s="1"/>
  <c r="N5658" i="1" s="1"/>
  <c r="H5681" i="1" s="1"/>
  <c r="H5700" i="1" s="1"/>
  <c r="R5701" i="1" s="1"/>
  <c r="N5705" i="1" s="1"/>
  <c r="H5728" i="1" s="1"/>
  <c r="H5754" i="1" s="1"/>
  <c r="R5755" i="1" s="1"/>
  <c r="N5759" i="1" s="1"/>
  <c r="H5781" i="1" s="1"/>
  <c r="H5802" i="1" s="1"/>
  <c r="R5803" i="1" s="1"/>
  <c r="N5807" i="1" s="1"/>
  <c r="H5833" i="1" s="1"/>
  <c r="H5845" i="1" s="1"/>
  <c r="R5846" i="1" s="1"/>
  <c r="N5850" i="1" s="1"/>
  <c r="H5871" i="1" s="1"/>
  <c r="H5882" i="1" s="1"/>
  <c r="R5883" i="1" s="1"/>
  <c r="N5887" i="1" s="1"/>
  <c r="H5919" i="1" s="1"/>
  <c r="H5929" i="1" s="1"/>
  <c r="R5930" i="1" s="1"/>
  <c r="N5934" i="1" s="1"/>
  <c r="H5962" i="1" s="1"/>
  <c r="G5321" i="1"/>
  <c r="G5339" i="1" s="1"/>
  <c r="Q5340" i="1" s="1"/>
  <c r="N5343" i="1" s="1"/>
  <c r="N4932" i="1"/>
  <c r="F4950" i="1"/>
  <c r="F4964" i="1" s="1"/>
  <c r="P4965" i="1" s="1"/>
  <c r="N4967" i="1" s="1"/>
  <c r="N2673" i="1"/>
  <c r="F2704" i="1"/>
  <c r="F2752" i="1" s="1"/>
  <c r="P2753" i="1" s="1"/>
  <c r="N1402" i="1"/>
  <c r="J1430" i="1"/>
  <c r="J1439" i="1" s="1"/>
  <c r="T1440" i="1" s="1"/>
  <c r="N1400" i="1"/>
  <c r="H1430" i="1"/>
  <c r="H1439" i="1" s="1"/>
  <c r="R1440" i="1" s="1"/>
  <c r="N1401" i="1"/>
  <c r="I1430" i="1"/>
  <c r="I1439" i="1" s="1"/>
  <c r="S1440" i="1" s="1"/>
  <c r="G1344" i="1"/>
  <c r="G1353" i="1" s="1"/>
  <c r="Q1354" i="1" s="1"/>
  <c r="N1321" i="1"/>
  <c r="G5367" i="1" l="1"/>
  <c r="G5386" i="1" s="1"/>
  <c r="Q5387" i="1" s="1"/>
  <c r="N5390" i="1" s="1"/>
  <c r="G5421" i="1" s="1"/>
  <c r="G5444" i="1" s="1"/>
  <c r="Q5445" i="1" s="1"/>
  <c r="N5448" i="1" s="1"/>
  <c r="G5475" i="1" s="1"/>
  <c r="G5494" i="1" s="1"/>
  <c r="Q5495" i="1" s="1"/>
  <c r="N5498" i="1" s="1"/>
  <c r="G5525" i="1" s="1"/>
  <c r="G5546" i="1" s="1"/>
  <c r="Q5547" i="1" s="1"/>
  <c r="N5550" i="1" s="1"/>
  <c r="G5576" i="1" s="1"/>
  <c r="G5608" i="1" s="1"/>
  <c r="Q5609" i="1" s="1"/>
  <c r="N5612" i="1" s="1"/>
  <c r="G5640" i="1" s="1"/>
  <c r="G5653" i="1" s="1"/>
  <c r="Q5654" i="1" s="1"/>
  <c r="N5657" i="1" s="1"/>
  <c r="G5681" i="1" s="1"/>
  <c r="G5700" i="1" s="1"/>
  <c r="Q5701" i="1" s="1"/>
  <c r="N5704" i="1" s="1"/>
  <c r="G5728" i="1" s="1"/>
  <c r="G5754" i="1" s="1"/>
  <c r="Q5755" i="1" s="1"/>
  <c r="N5758" i="1" s="1"/>
  <c r="G5781" i="1" s="1"/>
  <c r="G5802" i="1" s="1"/>
  <c r="Q5803" i="1" s="1"/>
  <c r="N5806" i="1" s="1"/>
  <c r="G5833" i="1" s="1"/>
  <c r="G5845" i="1" s="1"/>
  <c r="Q5846" i="1" s="1"/>
  <c r="N5849" i="1" s="1"/>
  <c r="G5871" i="1" s="1"/>
  <c r="G5882" i="1" s="1"/>
  <c r="Q5883" i="1" s="1"/>
  <c r="N5886" i="1" s="1"/>
  <c r="G5919" i="1" s="1"/>
  <c r="G5929" i="1" s="1"/>
  <c r="Q5930" i="1" s="1"/>
  <c r="N5933" i="1" s="1"/>
  <c r="G5962" i="1" s="1"/>
  <c r="G5975" i="1" s="1"/>
  <c r="Q5976" i="1" s="1"/>
  <c r="N4972" i="1"/>
  <c r="F4991" i="1"/>
  <c r="F5016" i="1" s="1"/>
  <c r="P5017" i="1" s="1"/>
  <c r="N5019" i="1" s="1"/>
  <c r="N2755" i="1"/>
  <c r="F2786" i="1"/>
  <c r="F2804" i="1" s="1"/>
  <c r="P2805" i="1" s="1"/>
  <c r="N1445" i="1"/>
  <c r="I1473" i="1"/>
  <c r="I1480" i="1" s="1"/>
  <c r="S1481" i="1" s="1"/>
  <c r="N1444" i="1"/>
  <c r="H1473" i="1"/>
  <c r="H1480" i="1" s="1"/>
  <c r="R1481" i="1" s="1"/>
  <c r="N1446" i="1"/>
  <c r="J1473" i="1"/>
  <c r="J1480" i="1" s="1"/>
  <c r="T1481" i="1" s="1"/>
  <c r="N1357" i="1"/>
  <c r="N1361" i="1" s="1"/>
  <c r="G1385" i="1"/>
  <c r="G1395" i="1" s="1"/>
  <c r="Q1396" i="1" s="1"/>
  <c r="N5979" i="1" l="1"/>
  <c r="G6004" i="1"/>
  <c r="G6027" i="1" s="1"/>
  <c r="Q6028" i="1" s="1"/>
  <c r="N6031" i="1" s="1"/>
  <c r="G6058" i="1" s="1"/>
  <c r="G6075" i="1" s="1"/>
  <c r="Q6076" i="1" s="1"/>
  <c r="N6083" i="1" s="1"/>
  <c r="G6108" i="1" s="1"/>
  <c r="G6124" i="1" s="1"/>
  <c r="Q6125" i="1" s="1"/>
  <c r="N6129" i="1" s="1"/>
  <c r="G6152" i="1" s="1"/>
  <c r="G6171" i="1" s="1"/>
  <c r="Q6172" i="1" s="1"/>
  <c r="N6176" i="1" s="1"/>
  <c r="G6200" i="1" s="1"/>
  <c r="G6211" i="1" s="1"/>
  <c r="Q6212" i="1" s="1"/>
  <c r="N6216" i="1" s="1"/>
  <c r="G6241" i="1" s="1"/>
  <c r="G6265" i="1" s="1"/>
  <c r="Q6266" i="1" s="1"/>
  <c r="N6270" i="1" s="1"/>
  <c r="N5024" i="1"/>
  <c r="F5042" i="1"/>
  <c r="F5085" i="1" s="1"/>
  <c r="P5086" i="1" s="1"/>
  <c r="N5088" i="1" s="1"/>
  <c r="N2807" i="1"/>
  <c r="F2836" i="1"/>
  <c r="F2884" i="1" s="1"/>
  <c r="P2885" i="1" s="1"/>
  <c r="N1487" i="1"/>
  <c r="J1513" i="1"/>
  <c r="J1521" i="1" s="1"/>
  <c r="T1522" i="1" s="1"/>
  <c r="N1485" i="1"/>
  <c r="H1513" i="1"/>
  <c r="H1521" i="1" s="1"/>
  <c r="R1522" i="1" s="1"/>
  <c r="N1486" i="1"/>
  <c r="I1513" i="1"/>
  <c r="I1521" i="1" s="1"/>
  <c r="S1522" i="1" s="1"/>
  <c r="N1399" i="1"/>
  <c r="N1403" i="1" s="1"/>
  <c r="G1430" i="1"/>
  <c r="G1439" i="1" s="1"/>
  <c r="Q1440" i="1" s="1"/>
  <c r="G6295" i="1" l="1"/>
  <c r="G6319" i="1" s="1"/>
  <c r="Q6320" i="1" s="1"/>
  <c r="N6324" i="1" s="1"/>
  <c r="G6350" i="1" s="1"/>
  <c r="G6366" i="1" s="1"/>
  <c r="Q6367" i="1" s="1"/>
  <c r="N6370" i="1" s="1"/>
  <c r="G6394" i="1" s="1"/>
  <c r="G6406" i="1" s="1"/>
  <c r="Q6407" i="1" s="1"/>
  <c r="N6410" i="1" s="1"/>
  <c r="G6437" i="1" s="1"/>
  <c r="G6445" i="1" s="1"/>
  <c r="Q6446" i="1" s="1"/>
  <c r="N6449" i="1" s="1"/>
  <c r="G6477" i="1" s="1"/>
  <c r="G6493" i="1" s="1"/>
  <c r="Q6494" i="1" s="1"/>
  <c r="N6497" i="1" s="1"/>
  <c r="N5093" i="1"/>
  <c r="F5111" i="1"/>
  <c r="F5126" i="1" s="1"/>
  <c r="P5127" i="1" s="1"/>
  <c r="N5129" i="1" s="1"/>
  <c r="N2887" i="1"/>
  <c r="F2914" i="1"/>
  <c r="F2921" i="1" s="1"/>
  <c r="P2922" i="1" s="1"/>
  <c r="N1526" i="1"/>
  <c r="H1555" i="1"/>
  <c r="H1563" i="1" s="1"/>
  <c r="R1564" i="1" s="1"/>
  <c r="H1597" i="1" s="1"/>
  <c r="N1527" i="1"/>
  <c r="I1555" i="1"/>
  <c r="I1563" i="1" s="1"/>
  <c r="S1564" i="1" s="1"/>
  <c r="I1597" i="1" s="1"/>
  <c r="N1528" i="1"/>
  <c r="J1555" i="1"/>
  <c r="J1563" i="1" s="1"/>
  <c r="T1564" i="1" s="1"/>
  <c r="J1597" i="1" s="1"/>
  <c r="N1443" i="1"/>
  <c r="N1447" i="1" s="1"/>
  <c r="G1473" i="1"/>
  <c r="G1480" i="1" s="1"/>
  <c r="Q1481" i="1" s="1"/>
  <c r="I6528" i="1" l="1"/>
  <c r="S6529" i="1" s="1"/>
  <c r="N6534" i="1" s="1"/>
  <c r="I6558" i="1" s="1"/>
  <c r="I6583" i="1" s="1"/>
  <c r="S6584" i="1" s="1"/>
  <c r="N6589" i="1" s="1"/>
  <c r="I6612" i="1" s="1"/>
  <c r="I6629" i="1" s="1"/>
  <c r="S6630" i="1" s="1"/>
  <c r="N6635" i="1" s="1"/>
  <c r="I6659" i="1" s="1"/>
  <c r="I6677" i="1" s="1"/>
  <c r="S6678" i="1" s="1"/>
  <c r="N6683" i="1" s="1"/>
  <c r="I6706" i="1" s="1"/>
  <c r="I6721" i="1" s="1"/>
  <c r="S6722" i="1" s="1"/>
  <c r="N6727" i="1" s="1"/>
  <c r="I6747" i="1" s="1"/>
  <c r="I6773" i="1" s="1"/>
  <c r="S6774" i="1" s="1"/>
  <c r="N6779" i="1" s="1"/>
  <c r="I6797" i="1" s="1"/>
  <c r="I6808" i="1" s="1"/>
  <c r="S6809" i="1" s="1"/>
  <c r="N6814" i="1" s="1"/>
  <c r="I6831" i="1" s="1"/>
  <c r="I6868" i="1" s="1"/>
  <c r="S6869" i="1" s="1"/>
  <c r="N6874" i="1" s="1"/>
  <c r="I6896" i="1" s="1"/>
  <c r="I6910" i="1" s="1"/>
  <c r="S6911" i="1" s="1"/>
  <c r="N6916" i="1" s="1"/>
  <c r="I6938" i="1" s="1"/>
  <c r="I6943" i="1" s="1"/>
  <c r="S6944" i="1" s="1"/>
  <c r="N6949" i="1" s="1"/>
  <c r="I6971" i="1" s="1"/>
  <c r="I7004" i="1" s="1"/>
  <c r="S7005" i="1" s="1"/>
  <c r="N7010" i="1" s="1"/>
  <c r="G6523" i="1"/>
  <c r="G6528" i="1" s="1"/>
  <c r="Q6529" i="1" s="1"/>
  <c r="N6532" i="1" s="1"/>
  <c r="G6558" i="1" s="1"/>
  <c r="G6583" i="1" s="1"/>
  <c r="Q6584" i="1" s="1"/>
  <c r="N6587" i="1" s="1"/>
  <c r="G6612" i="1" s="1"/>
  <c r="G6629" i="1" s="1"/>
  <c r="Q6630" i="1" s="1"/>
  <c r="N6633" i="1" s="1"/>
  <c r="G6659" i="1" s="1"/>
  <c r="G6677" i="1" s="1"/>
  <c r="Q6678" i="1" s="1"/>
  <c r="N6681" i="1" s="1"/>
  <c r="G6706" i="1" s="1"/>
  <c r="G6721" i="1" s="1"/>
  <c r="Q6722" i="1" s="1"/>
  <c r="N6725" i="1" s="1"/>
  <c r="G6747" i="1" s="1"/>
  <c r="G6773" i="1" s="1"/>
  <c r="Q6774" i="1" s="1"/>
  <c r="N6777" i="1" s="1"/>
  <c r="G6797" i="1" s="1"/>
  <c r="G6808" i="1" s="1"/>
  <c r="Q6809" i="1" s="1"/>
  <c r="N6812" i="1" s="1"/>
  <c r="G6831" i="1" s="1"/>
  <c r="G6868" i="1" s="1"/>
  <c r="Q6869" i="1" s="1"/>
  <c r="N6872" i="1" s="1"/>
  <c r="G6896" i="1" s="1"/>
  <c r="G6910" i="1" s="1"/>
  <c r="Q6911" i="1" s="1"/>
  <c r="N6914" i="1" s="1"/>
  <c r="G6938" i="1" s="1"/>
  <c r="G6943" i="1" s="1"/>
  <c r="Q6944" i="1" s="1"/>
  <c r="N6947" i="1" s="1"/>
  <c r="G6971" i="1" s="1"/>
  <c r="G7004" i="1" s="1"/>
  <c r="Q7005" i="1" s="1"/>
  <c r="N7008" i="1" s="1"/>
  <c r="N5134" i="1"/>
  <c r="F5152" i="1"/>
  <c r="F5172" i="1" s="1"/>
  <c r="P5173" i="1" s="1"/>
  <c r="N5175" i="1" s="1"/>
  <c r="N2924" i="1"/>
  <c r="F2953" i="1"/>
  <c r="F2990" i="1" s="1"/>
  <c r="P2991" i="1" s="1"/>
  <c r="N1570" i="1"/>
  <c r="J1612" i="1"/>
  <c r="T1613" i="1" s="1"/>
  <c r="N1569" i="1"/>
  <c r="I1612" i="1"/>
  <c r="S1613" i="1" s="1"/>
  <c r="N1568" i="1"/>
  <c r="H1612" i="1"/>
  <c r="R1613" i="1" s="1"/>
  <c r="N1484" i="1"/>
  <c r="N1488" i="1" s="1"/>
  <c r="G1513" i="1"/>
  <c r="G1521" i="1" s="1"/>
  <c r="Q1522" i="1" s="1"/>
  <c r="G7032" i="1" l="1"/>
  <c r="G7044" i="1" s="1"/>
  <c r="Q7045" i="1" s="1"/>
  <c r="N7048" i="1" s="1"/>
  <c r="G7070" i="1" s="1"/>
  <c r="G7086" i="1" s="1"/>
  <c r="Q7087" i="1" s="1"/>
  <c r="N7090" i="1" s="1"/>
  <c r="G7113" i="1" s="1"/>
  <c r="G7139" i="1" s="1"/>
  <c r="Q7140" i="1" s="1"/>
  <c r="N7143" i="1" s="1"/>
  <c r="G7166" i="1" s="1"/>
  <c r="G7186" i="1" s="1"/>
  <c r="Q7187" i="1" s="1"/>
  <c r="N7190" i="1" s="1"/>
  <c r="G7214" i="1" s="1"/>
  <c r="G7230" i="1" s="1"/>
  <c r="Q7231" i="1" s="1"/>
  <c r="N7234" i="1" s="1"/>
  <c r="G7261" i="1" s="1"/>
  <c r="G7266" i="1" s="1"/>
  <c r="Q7267" i="1" s="1"/>
  <c r="N7270" i="1" s="1"/>
  <c r="I7032" i="1"/>
  <c r="I7044" i="1" s="1"/>
  <c r="S7045" i="1" s="1"/>
  <c r="N7050" i="1" s="1"/>
  <c r="I7070" i="1" s="1"/>
  <c r="I7086" i="1" s="1"/>
  <c r="S7087" i="1" s="1"/>
  <c r="N7092" i="1" s="1"/>
  <c r="I7113" i="1" s="1"/>
  <c r="I7139" i="1" s="1"/>
  <c r="S7140" i="1" s="1"/>
  <c r="N7145" i="1" s="1"/>
  <c r="I7166" i="1" s="1"/>
  <c r="I7186" i="1" s="1"/>
  <c r="S7187" i="1" s="1"/>
  <c r="N7192" i="1" s="1"/>
  <c r="I7214" i="1" s="1"/>
  <c r="I7230" i="1" s="1"/>
  <c r="S7231" i="1" s="1"/>
  <c r="N7236" i="1" s="1"/>
  <c r="I7261" i="1" s="1"/>
  <c r="I7266" i="1" s="1"/>
  <c r="S7267" i="1" s="1"/>
  <c r="N7272" i="1" s="1"/>
  <c r="I7294" i="1" s="1"/>
  <c r="N5180" i="1"/>
  <c r="F5199" i="1"/>
  <c r="F5213" i="1" s="1"/>
  <c r="P5214" i="1" s="1"/>
  <c r="N5216" i="1" s="1"/>
  <c r="N2993" i="1"/>
  <c r="F3022" i="1"/>
  <c r="F3048" i="1" s="1"/>
  <c r="P3049" i="1" s="1"/>
  <c r="N1617" i="1"/>
  <c r="H1647" i="1"/>
  <c r="H1656" i="1" s="1"/>
  <c r="R1657" i="1" s="1"/>
  <c r="N1618" i="1"/>
  <c r="I1647" i="1"/>
  <c r="I1656" i="1" s="1"/>
  <c r="S1657" i="1" s="1"/>
  <c r="N1619" i="1"/>
  <c r="J1647" i="1"/>
  <c r="J1656" i="1" s="1"/>
  <c r="T1657" i="1" s="1"/>
  <c r="N1525" i="1"/>
  <c r="N1529" i="1" s="1"/>
  <c r="G1555" i="1"/>
  <c r="G1563" i="1" s="1"/>
  <c r="Q1564" i="1" s="1"/>
  <c r="G1597" i="1" s="1"/>
  <c r="G7294" i="1" l="1"/>
  <c r="G7306" i="1" s="1"/>
  <c r="Q7307" i="1" s="1"/>
  <c r="N7310" i="1" s="1"/>
  <c r="G7333" i="1" s="1"/>
  <c r="G7351" i="1" s="1"/>
  <c r="Q7352" i="1" s="1"/>
  <c r="N7355" i="1" s="1"/>
  <c r="G7376" i="1" s="1"/>
  <c r="G7387" i="1" s="1"/>
  <c r="Q7388" i="1" s="1"/>
  <c r="N7391" i="1" s="1"/>
  <c r="G7416" i="1" s="1"/>
  <c r="G7432" i="1" s="1"/>
  <c r="Q7433" i="1" s="1"/>
  <c r="N7436" i="1" s="1"/>
  <c r="G7460" i="1" s="1"/>
  <c r="G7470" i="1" s="1"/>
  <c r="Q7471" i="1" s="1"/>
  <c r="N7474" i="1" s="1"/>
  <c r="G7497" i="1" s="1"/>
  <c r="G7504" i="1" s="1"/>
  <c r="Q7505" i="1" s="1"/>
  <c r="N7508" i="1" s="1"/>
  <c r="G7533" i="1" s="1"/>
  <c r="G7548" i="1" s="1"/>
  <c r="Q7549" i="1" s="1"/>
  <c r="N7552" i="1" s="1"/>
  <c r="G7578" i="1" s="1"/>
  <c r="G7594" i="1" s="1"/>
  <c r="Q7595" i="1" s="1"/>
  <c r="N7598" i="1" s="1"/>
  <c r="G7621" i="1" s="1"/>
  <c r="G7637" i="1" s="1"/>
  <c r="Q7638" i="1" s="1"/>
  <c r="N7641" i="1" s="1"/>
  <c r="G7665" i="1" s="1"/>
  <c r="G7681" i="1" s="1"/>
  <c r="Q7682" i="1" s="1"/>
  <c r="N7685" i="1" s="1"/>
  <c r="G7709" i="1" s="1"/>
  <c r="G7735" i="1" s="1"/>
  <c r="Q7736" i="1" s="1"/>
  <c r="N7739" i="1" s="1"/>
  <c r="G7779" i="1" s="1"/>
  <c r="G7791" i="1" s="1"/>
  <c r="Q7792" i="1" s="1"/>
  <c r="N7795" i="1" s="1"/>
  <c r="G7820" i="1" s="1"/>
  <c r="G7857" i="1" s="1"/>
  <c r="Q7858" i="1" s="1"/>
  <c r="N7861" i="1" s="1"/>
  <c r="G7885" i="1" s="1"/>
  <c r="G7896" i="1" s="1"/>
  <c r="Q7897" i="1" s="1"/>
  <c r="N7900" i="1" s="1"/>
  <c r="G7923" i="1" s="1"/>
  <c r="G7949" i="1" s="1"/>
  <c r="Q7950" i="1" s="1"/>
  <c r="N7953" i="1" s="1"/>
  <c r="G7976" i="1" s="1"/>
  <c r="G7992" i="1" s="1"/>
  <c r="Q7993" i="1" s="1"/>
  <c r="N7996" i="1" s="1"/>
  <c r="G8023" i="1" s="1"/>
  <c r="G8034" i="1" s="1"/>
  <c r="Q8035" i="1" s="1"/>
  <c r="N8038" i="1" s="1"/>
  <c r="G8064" i="1" s="1"/>
  <c r="G8087" i="1" s="1"/>
  <c r="Q8088" i="1" s="1"/>
  <c r="N8091" i="1" s="1"/>
  <c r="G8115" i="1" s="1"/>
  <c r="G8129" i="1" s="1"/>
  <c r="Q8130" i="1" s="1"/>
  <c r="N8133" i="1" s="1"/>
  <c r="G8158" i="1" s="1"/>
  <c r="G8176" i="1" s="1"/>
  <c r="Q8177" i="1" s="1"/>
  <c r="N8180" i="1" s="1"/>
  <c r="G8205" i="1" s="1"/>
  <c r="G8219" i="1" s="1"/>
  <c r="Q8220" i="1" s="1"/>
  <c r="N8223" i="1" s="1"/>
  <c r="G8251" i="1" s="1"/>
  <c r="G8296" i="1" s="1"/>
  <c r="Q8297" i="1" s="1"/>
  <c r="N8300" i="1" s="1"/>
  <c r="G8327" i="1" s="1"/>
  <c r="G8367" i="1" s="1"/>
  <c r="Q8368" i="1" s="1"/>
  <c r="N8371" i="1" s="1"/>
  <c r="G8398" i="1" s="1"/>
  <c r="G8441" i="1" s="1"/>
  <c r="Q8442" i="1" s="1"/>
  <c r="N8445" i="1" s="1"/>
  <c r="G8469" i="1" s="1"/>
  <c r="G8523" i="1" s="1"/>
  <c r="Q8524" i="1" s="1"/>
  <c r="N8527" i="1" s="1"/>
  <c r="G8551" i="1" s="1"/>
  <c r="G8577" i="1" s="1"/>
  <c r="Q8578" i="1" s="1"/>
  <c r="N8581" i="1" s="1"/>
  <c r="G8602" i="1" s="1"/>
  <c r="G8611" i="1" s="1"/>
  <c r="Q8612" i="1" s="1"/>
  <c r="N8615" i="1" s="1"/>
  <c r="G8642" i="1" s="1"/>
  <c r="G8662" i="1" s="1"/>
  <c r="Q8663" i="1" s="1"/>
  <c r="N8666" i="1" s="1"/>
  <c r="G8692" i="1" s="1"/>
  <c r="G8702" i="1" s="1"/>
  <c r="Q8703" i="1" s="1"/>
  <c r="N8706" i="1" s="1"/>
  <c r="G8731" i="1" s="1"/>
  <c r="G8745" i="1" s="1"/>
  <c r="Q8746" i="1" s="1"/>
  <c r="N8749" i="1" s="1"/>
  <c r="G8773" i="1" s="1"/>
  <c r="G8784" i="1" s="1"/>
  <c r="Q8785" i="1" s="1"/>
  <c r="N8788" i="1" s="1"/>
  <c r="G8813" i="1" s="1"/>
  <c r="G8820" i="1" s="1"/>
  <c r="Q8821" i="1" s="1"/>
  <c r="N8824" i="1" s="1"/>
  <c r="N5221" i="1"/>
  <c r="F5240" i="1"/>
  <c r="F5250" i="1" s="1"/>
  <c r="P5251" i="1" s="1"/>
  <c r="N5253" i="1" s="1"/>
  <c r="N3051" i="1"/>
  <c r="F3074" i="1"/>
  <c r="F3082" i="1" s="1"/>
  <c r="P3083" i="1" s="1"/>
  <c r="N1663" i="1"/>
  <c r="J1691" i="1"/>
  <c r="J1704" i="1" s="1"/>
  <c r="T1705" i="1" s="1"/>
  <c r="I1691" i="1"/>
  <c r="I1704" i="1" s="1"/>
  <c r="S1705" i="1" s="1"/>
  <c r="N1662" i="1"/>
  <c r="N1661" i="1"/>
  <c r="H1691" i="1"/>
  <c r="H1704" i="1" s="1"/>
  <c r="R1705" i="1" s="1"/>
  <c r="N1567" i="1"/>
  <c r="N1571" i="1" s="1"/>
  <c r="G1612" i="1"/>
  <c r="Q1613" i="1" s="1"/>
  <c r="G8849" i="1" l="1"/>
  <c r="G8861" i="1" s="1"/>
  <c r="Q8862" i="1" s="1"/>
  <c r="N5258" i="1"/>
  <c r="J5290" i="1" s="1"/>
  <c r="T5291" i="1" s="1"/>
  <c r="N5297" i="1" s="1"/>
  <c r="F5278" i="1"/>
  <c r="F5290" i="1" s="1"/>
  <c r="P5291" i="1" s="1"/>
  <c r="N5293" i="1" s="1"/>
  <c r="N3085" i="1"/>
  <c r="F3112" i="1"/>
  <c r="F3120" i="1" s="1"/>
  <c r="P3121" i="1" s="1"/>
  <c r="N1710" i="1"/>
  <c r="I1738" i="1"/>
  <c r="I1746" i="1" s="1"/>
  <c r="S1747" i="1" s="1"/>
  <c r="N1709" i="1"/>
  <c r="H1738" i="1"/>
  <c r="H1746" i="1" s="1"/>
  <c r="R1747" i="1" s="1"/>
  <c r="N1711" i="1"/>
  <c r="J1738" i="1"/>
  <c r="J1746" i="1" s="1"/>
  <c r="T1747" i="1" s="1"/>
  <c r="N1616" i="1"/>
  <c r="N1620" i="1" s="1"/>
  <c r="G1647" i="1"/>
  <c r="G1656" i="1" s="1"/>
  <c r="Q1657" i="1" s="1"/>
  <c r="N8865" i="1" l="1"/>
  <c r="G8892" i="1"/>
  <c r="G8902" i="1" s="1"/>
  <c r="Q8903" i="1" s="1"/>
  <c r="N8906" i="1" s="1"/>
  <c r="G8936" i="1" s="1"/>
  <c r="G8943" i="1" s="1"/>
  <c r="Q8944" i="1" s="1"/>
  <c r="N8947" i="1" s="1"/>
  <c r="G8974" i="1" s="1"/>
  <c r="G8992" i="1" s="1"/>
  <c r="Q8993" i="1" s="1"/>
  <c r="N8996" i="1" s="1"/>
  <c r="G9024" i="1" s="1"/>
  <c r="G9038" i="1" s="1"/>
  <c r="Q9039" i="1" s="1"/>
  <c r="N9042" i="1" s="1"/>
  <c r="G9067" i="1" s="1"/>
  <c r="G9083" i="1" s="1"/>
  <c r="Q9084" i="1" s="1"/>
  <c r="N9087" i="1" s="1"/>
  <c r="F5321" i="1"/>
  <c r="F5339" i="1" s="1"/>
  <c r="P5340" i="1" s="1"/>
  <c r="N5298" i="1"/>
  <c r="J5321" i="1"/>
  <c r="J5339" i="1" s="1"/>
  <c r="T5340" i="1" s="1"/>
  <c r="N5346" i="1" s="1"/>
  <c r="J5367" i="1" s="1"/>
  <c r="J5386" i="1" s="1"/>
  <c r="T5387" i="1" s="1"/>
  <c r="N5393" i="1" s="1"/>
  <c r="J5421" i="1" s="1"/>
  <c r="J5444" i="1" s="1"/>
  <c r="T5445" i="1" s="1"/>
  <c r="N5451" i="1" s="1"/>
  <c r="J5475" i="1" s="1"/>
  <c r="J5494" i="1" s="1"/>
  <c r="T5495" i="1" s="1"/>
  <c r="N5501" i="1" s="1"/>
  <c r="J5525" i="1" s="1"/>
  <c r="J5546" i="1" s="1"/>
  <c r="T5547" i="1" s="1"/>
  <c r="N5553" i="1" s="1"/>
  <c r="J5576" i="1" s="1"/>
  <c r="J5608" i="1" s="1"/>
  <c r="T5609" i="1" s="1"/>
  <c r="N5615" i="1" s="1"/>
  <c r="J5640" i="1" s="1"/>
  <c r="J5653" i="1" s="1"/>
  <c r="T5654" i="1" s="1"/>
  <c r="N5660" i="1" s="1"/>
  <c r="J5681" i="1" s="1"/>
  <c r="J5700" i="1" s="1"/>
  <c r="T5701" i="1" s="1"/>
  <c r="N5707" i="1" s="1"/>
  <c r="J5728" i="1" s="1"/>
  <c r="J5754" i="1" s="1"/>
  <c r="T5755" i="1" s="1"/>
  <c r="N5761" i="1" s="1"/>
  <c r="J5781" i="1" s="1"/>
  <c r="J5802" i="1" s="1"/>
  <c r="T5803" i="1" s="1"/>
  <c r="N5809" i="1" s="1"/>
  <c r="J5833" i="1" s="1"/>
  <c r="J5845" i="1" s="1"/>
  <c r="T5846" i="1" s="1"/>
  <c r="N5852" i="1" s="1"/>
  <c r="J5871" i="1" s="1"/>
  <c r="J5882" i="1" s="1"/>
  <c r="T5883" i="1" s="1"/>
  <c r="N5889" i="1" s="1"/>
  <c r="J5919" i="1" s="1"/>
  <c r="J5929" i="1" s="1"/>
  <c r="T5930" i="1" s="1"/>
  <c r="N5936" i="1" s="1"/>
  <c r="J5962" i="1" s="1"/>
  <c r="N3123" i="1"/>
  <c r="F3149" i="1"/>
  <c r="F3161" i="1" s="1"/>
  <c r="P3162" i="1" s="1"/>
  <c r="N1753" i="1"/>
  <c r="J1782" i="1"/>
  <c r="J1797" i="1" s="1"/>
  <c r="T1798" i="1" s="1"/>
  <c r="N1751" i="1"/>
  <c r="H1782" i="1"/>
  <c r="H1797" i="1" s="1"/>
  <c r="R1798" i="1" s="1"/>
  <c r="N1752" i="1"/>
  <c r="I1782" i="1"/>
  <c r="I1797" i="1" s="1"/>
  <c r="S1798" i="1" s="1"/>
  <c r="N1660" i="1"/>
  <c r="N1664" i="1" s="1"/>
  <c r="G1691" i="1"/>
  <c r="G1704" i="1" s="1"/>
  <c r="Q1705" i="1" s="1"/>
  <c r="G9113" i="1" l="1"/>
  <c r="N5342" i="1"/>
  <c r="N3164" i="1"/>
  <c r="F3188" i="1"/>
  <c r="F3207" i="1" s="1"/>
  <c r="P3208" i="1" s="1"/>
  <c r="N1803" i="1"/>
  <c r="I1829" i="1"/>
  <c r="I1840" i="1" s="1"/>
  <c r="S1841" i="1" s="1"/>
  <c r="N1802" i="1"/>
  <c r="H1829" i="1"/>
  <c r="H1840" i="1" s="1"/>
  <c r="R1841" i="1" s="1"/>
  <c r="N1804" i="1"/>
  <c r="J1829" i="1"/>
  <c r="J1840" i="1" s="1"/>
  <c r="T1841" i="1" s="1"/>
  <c r="N1708" i="1"/>
  <c r="N1712" i="1" s="1"/>
  <c r="G1738" i="1"/>
  <c r="G1746" i="1" s="1"/>
  <c r="Q1747" i="1" s="1"/>
  <c r="F5367" i="1" l="1"/>
  <c r="F5386" i="1" s="1"/>
  <c r="P5387" i="1" s="1"/>
  <c r="N5389" i="1" s="1"/>
  <c r="N5347" i="1"/>
  <c r="N3210" i="1"/>
  <c r="F3237" i="1"/>
  <c r="F3261" i="1" s="1"/>
  <c r="P3262" i="1" s="1"/>
  <c r="N1847" i="1"/>
  <c r="J1872" i="1"/>
  <c r="J1885" i="1" s="1"/>
  <c r="T1886" i="1" s="1"/>
  <c r="N1845" i="1"/>
  <c r="H1872" i="1"/>
  <c r="H1885" i="1" s="1"/>
  <c r="R1886" i="1" s="1"/>
  <c r="N1846" i="1"/>
  <c r="I1872" i="1"/>
  <c r="I1885" i="1" s="1"/>
  <c r="S1886" i="1" s="1"/>
  <c r="N1750" i="1"/>
  <c r="N1754" i="1" s="1"/>
  <c r="G1782" i="1"/>
  <c r="G1797" i="1" s="1"/>
  <c r="Q1798" i="1" s="1"/>
  <c r="N5394" i="1" l="1"/>
  <c r="F5421" i="1"/>
  <c r="F5444" i="1" s="1"/>
  <c r="P5445" i="1" s="1"/>
  <c r="N5447" i="1" s="1"/>
  <c r="N3264" i="1"/>
  <c r="F3291" i="1"/>
  <c r="F3304" i="1" s="1"/>
  <c r="P3305" i="1" s="1"/>
  <c r="N1891" i="1"/>
  <c r="I1919" i="1"/>
  <c r="I1938" i="1" s="1"/>
  <c r="S1939" i="1" s="1"/>
  <c r="N1890" i="1"/>
  <c r="H1919" i="1"/>
  <c r="H1938" i="1" s="1"/>
  <c r="R1939" i="1" s="1"/>
  <c r="N1892" i="1"/>
  <c r="J1919" i="1"/>
  <c r="J1938" i="1" s="1"/>
  <c r="T1939" i="1" s="1"/>
  <c r="N1801" i="1"/>
  <c r="N1805" i="1" s="1"/>
  <c r="G1829" i="1"/>
  <c r="G1840" i="1" s="1"/>
  <c r="Q1841" i="1" s="1"/>
  <c r="N5452" i="1" l="1"/>
  <c r="F5475" i="1"/>
  <c r="F5494" i="1" s="1"/>
  <c r="P5495" i="1" s="1"/>
  <c r="N5497" i="1" s="1"/>
  <c r="N3307" i="1"/>
  <c r="F3329" i="1"/>
  <c r="F3349" i="1" s="1"/>
  <c r="P3350" i="1" s="1"/>
  <c r="N3352" i="1" s="1"/>
  <c r="N1945" i="1"/>
  <c r="J1971" i="1"/>
  <c r="J1984" i="1" s="1"/>
  <c r="T1985" i="1" s="1"/>
  <c r="N1943" i="1"/>
  <c r="H1971" i="1"/>
  <c r="H1984" i="1" s="1"/>
  <c r="R1985" i="1" s="1"/>
  <c r="N1944" i="1"/>
  <c r="I1971" i="1"/>
  <c r="I1984" i="1" s="1"/>
  <c r="S1985" i="1" s="1"/>
  <c r="N1844" i="1"/>
  <c r="N1848" i="1" s="1"/>
  <c r="G1872" i="1"/>
  <c r="G1885" i="1" s="1"/>
  <c r="Q1886" i="1" s="1"/>
  <c r="N5502" i="1" l="1"/>
  <c r="F5525" i="1"/>
  <c r="F5546" i="1" s="1"/>
  <c r="P5547" i="1" s="1"/>
  <c r="N5549" i="1" s="1"/>
  <c r="N1990" i="1"/>
  <c r="I2017" i="1"/>
  <c r="I2025" i="1" s="1"/>
  <c r="S2026" i="1" s="1"/>
  <c r="N1989" i="1"/>
  <c r="H2017" i="1"/>
  <c r="H2025" i="1" s="1"/>
  <c r="R2026" i="1" s="1"/>
  <c r="N1991" i="1"/>
  <c r="J2017" i="1"/>
  <c r="J2025" i="1" s="1"/>
  <c r="T2026" i="1" s="1"/>
  <c r="N1889" i="1"/>
  <c r="N1893" i="1" s="1"/>
  <c r="G1919" i="1"/>
  <c r="G1938" i="1" s="1"/>
  <c r="Q1939" i="1" s="1"/>
  <c r="N5554" i="1" l="1"/>
  <c r="F5576" i="1"/>
  <c r="F5608" i="1" s="1"/>
  <c r="P5609" i="1" s="1"/>
  <c r="N5611" i="1" s="1"/>
  <c r="N2032" i="1"/>
  <c r="J2057" i="1"/>
  <c r="J2072" i="1" s="1"/>
  <c r="T2073" i="1" s="1"/>
  <c r="N2030" i="1"/>
  <c r="H2057" i="1"/>
  <c r="H2072" i="1" s="1"/>
  <c r="R2073" i="1" s="1"/>
  <c r="N2031" i="1"/>
  <c r="I2057" i="1"/>
  <c r="I2072" i="1" s="1"/>
  <c r="S2073" i="1" s="1"/>
  <c r="N1942" i="1"/>
  <c r="N1946" i="1" s="1"/>
  <c r="G1971" i="1"/>
  <c r="G1984" i="1" s="1"/>
  <c r="Q1985" i="1" s="1"/>
  <c r="N5616" i="1" l="1"/>
  <c r="F5640" i="1"/>
  <c r="F5653" i="1" s="1"/>
  <c r="P5654" i="1" s="1"/>
  <c r="N5656" i="1" s="1"/>
  <c r="N2078" i="1"/>
  <c r="I2104" i="1"/>
  <c r="I2120" i="1" s="1"/>
  <c r="S2121" i="1" s="1"/>
  <c r="N2077" i="1"/>
  <c r="H2104" i="1"/>
  <c r="H2120" i="1" s="1"/>
  <c r="R2121" i="1" s="1"/>
  <c r="N2079" i="1"/>
  <c r="J2104" i="1"/>
  <c r="J2120" i="1" s="1"/>
  <c r="T2121" i="1" s="1"/>
  <c r="N1988" i="1"/>
  <c r="N1992" i="1" s="1"/>
  <c r="G2017" i="1"/>
  <c r="G2025" i="1" s="1"/>
  <c r="Q2026" i="1" s="1"/>
  <c r="N5661" i="1" l="1"/>
  <c r="F5681" i="1"/>
  <c r="F5700" i="1" s="1"/>
  <c r="P5701" i="1" s="1"/>
  <c r="N5703" i="1" s="1"/>
  <c r="N2127" i="1"/>
  <c r="J2151" i="1"/>
  <c r="J2171" i="1" s="1"/>
  <c r="T2172" i="1" s="1"/>
  <c r="N2125" i="1"/>
  <c r="H2151" i="1"/>
  <c r="H2171" i="1" s="1"/>
  <c r="R2172" i="1" s="1"/>
  <c r="N2126" i="1"/>
  <c r="I2151" i="1"/>
  <c r="I2171" i="1" s="1"/>
  <c r="S2172" i="1" s="1"/>
  <c r="N2029" i="1"/>
  <c r="N2033" i="1" s="1"/>
  <c r="G2057" i="1"/>
  <c r="G2072" i="1" s="1"/>
  <c r="Q2073" i="1" s="1"/>
  <c r="N5708" i="1" l="1"/>
  <c r="F5728" i="1"/>
  <c r="F5754" i="1" s="1"/>
  <c r="P5755" i="1" s="1"/>
  <c r="N5757" i="1" s="1"/>
  <c r="N2177" i="1"/>
  <c r="I2202" i="1"/>
  <c r="I2220" i="1" s="1"/>
  <c r="S2221" i="1" s="1"/>
  <c r="N2176" i="1"/>
  <c r="H2202" i="1"/>
  <c r="H2220" i="1" s="1"/>
  <c r="R2221" i="1" s="1"/>
  <c r="N2178" i="1"/>
  <c r="J2202" i="1"/>
  <c r="J2220" i="1" s="1"/>
  <c r="T2221" i="1" s="1"/>
  <c r="N2076" i="1"/>
  <c r="N2080" i="1" s="1"/>
  <c r="G2104" i="1"/>
  <c r="G2120" i="1" s="1"/>
  <c r="Q2121" i="1" s="1"/>
  <c r="F5781" i="1" l="1"/>
  <c r="F5802" i="1" s="1"/>
  <c r="P5803" i="1" s="1"/>
  <c r="N5805" i="1" s="1"/>
  <c r="N5762" i="1"/>
  <c r="N2225" i="1"/>
  <c r="H2251" i="1"/>
  <c r="H2257" i="1" s="1"/>
  <c r="R2258" i="1" s="1"/>
  <c r="N2227" i="1"/>
  <c r="J2251" i="1"/>
  <c r="J2257" i="1" s="1"/>
  <c r="T2258" i="1" s="1"/>
  <c r="N2226" i="1"/>
  <c r="I2251" i="1"/>
  <c r="I2257" i="1" s="1"/>
  <c r="S2258" i="1" s="1"/>
  <c r="N2124" i="1"/>
  <c r="N2128" i="1" s="1"/>
  <c r="G2151" i="1"/>
  <c r="G2171" i="1" s="1"/>
  <c r="Q2172" i="1" s="1"/>
  <c r="N5810" i="1" l="1"/>
  <c r="F5833" i="1"/>
  <c r="F5845" i="1" s="1"/>
  <c r="P5846" i="1" s="1"/>
  <c r="N5848" i="1" s="1"/>
  <c r="N2263" i="1"/>
  <c r="I2291" i="1"/>
  <c r="I2309" i="1" s="1"/>
  <c r="S2310" i="1" s="1"/>
  <c r="N2264" i="1"/>
  <c r="J2291" i="1"/>
  <c r="J2309" i="1" s="1"/>
  <c r="T2310" i="1" s="1"/>
  <c r="N2262" i="1"/>
  <c r="H2291" i="1"/>
  <c r="H2309" i="1" s="1"/>
  <c r="R2310" i="1" s="1"/>
  <c r="N2175" i="1"/>
  <c r="N2179" i="1" s="1"/>
  <c r="G2202" i="1"/>
  <c r="G2220" i="1" s="1"/>
  <c r="Q2221" i="1" s="1"/>
  <c r="N5853" i="1" l="1"/>
  <c r="F5871" i="1"/>
  <c r="F5882" i="1" s="1"/>
  <c r="P5883" i="1" s="1"/>
  <c r="N5885" i="1" s="1"/>
  <c r="N2314" i="1"/>
  <c r="H2343" i="1"/>
  <c r="H2353" i="1" s="1"/>
  <c r="R2354" i="1" s="1"/>
  <c r="N2316" i="1"/>
  <c r="J2343" i="1"/>
  <c r="J2353" i="1" s="1"/>
  <c r="T2354" i="1" s="1"/>
  <c r="N2315" i="1"/>
  <c r="I2343" i="1"/>
  <c r="I2353" i="1" s="1"/>
  <c r="S2354" i="1" s="1"/>
  <c r="N2224" i="1"/>
  <c r="N2228" i="1" s="1"/>
  <c r="G2251" i="1"/>
  <c r="G2257" i="1" s="1"/>
  <c r="Q2258" i="1" s="1"/>
  <c r="N5890" i="1" l="1"/>
  <c r="N5894" i="1" s="1"/>
  <c r="F5919" i="1"/>
  <c r="F5929" i="1" s="1"/>
  <c r="P5930" i="1" s="1"/>
  <c r="N5932" i="1" s="1"/>
  <c r="F5962" i="1" s="1"/>
  <c r="F5975" i="1" s="1"/>
  <c r="P5976" i="1" s="1"/>
  <c r="N5978" i="1" s="1"/>
  <c r="F6004" i="1" s="1"/>
  <c r="F6027" i="1" s="1"/>
  <c r="P6028" i="1" s="1"/>
  <c r="N6030" i="1" s="1"/>
  <c r="F6058" i="1" s="1"/>
  <c r="F6075" i="1" s="1"/>
  <c r="P6076" i="1" s="1"/>
  <c r="N6082" i="1" s="1"/>
  <c r="F6108" i="1" s="1"/>
  <c r="F6124" i="1" s="1"/>
  <c r="P6125" i="1" s="1"/>
  <c r="N6128" i="1" s="1"/>
  <c r="F6152" i="1" s="1"/>
  <c r="F6171" i="1" s="1"/>
  <c r="P6172" i="1" s="1"/>
  <c r="N6175" i="1" s="1"/>
  <c r="F6200" i="1" s="1"/>
  <c r="F6211" i="1" s="1"/>
  <c r="P6212" i="1" s="1"/>
  <c r="N6215" i="1" s="1"/>
  <c r="N2359" i="1"/>
  <c r="I2387" i="1"/>
  <c r="I2395" i="1" s="1"/>
  <c r="S2396" i="1" s="1"/>
  <c r="N2360" i="1"/>
  <c r="J2387" i="1"/>
  <c r="J2395" i="1" s="1"/>
  <c r="T2396" i="1" s="1"/>
  <c r="N2358" i="1"/>
  <c r="H2387" i="1"/>
  <c r="H2395" i="1" s="1"/>
  <c r="R2396" i="1" s="1"/>
  <c r="N2261" i="1"/>
  <c r="N2265" i="1" s="1"/>
  <c r="G2291" i="1"/>
  <c r="G2309" i="1" s="1"/>
  <c r="Q2310" i="1" s="1"/>
  <c r="F6241" i="1" l="1"/>
  <c r="F6265" i="1" s="1"/>
  <c r="P6266" i="1" s="1"/>
  <c r="N6269" i="1" s="1"/>
  <c r="N5937" i="1"/>
  <c r="J5975" i="1"/>
  <c r="T5976" i="1" s="1"/>
  <c r="N5982" i="1" s="1"/>
  <c r="J6004" i="1" s="1"/>
  <c r="J6027" i="1" s="1"/>
  <c r="T6028" i="1" s="1"/>
  <c r="N6034" i="1" s="1"/>
  <c r="J6058" i="1" s="1"/>
  <c r="J6075" i="1" s="1"/>
  <c r="T6076" i="1" s="1"/>
  <c r="N6086" i="1" s="1"/>
  <c r="J6108" i="1" s="1"/>
  <c r="J6124" i="1" s="1"/>
  <c r="T6125" i="1" s="1"/>
  <c r="N6132" i="1" s="1"/>
  <c r="J6152" i="1" s="1"/>
  <c r="J6171" i="1" s="1"/>
  <c r="T6172" i="1" s="1"/>
  <c r="N6179" i="1" s="1"/>
  <c r="J6200" i="1" s="1"/>
  <c r="J6211" i="1" s="1"/>
  <c r="T6212" i="1" s="1"/>
  <c r="N6219" i="1" s="1"/>
  <c r="J6241" i="1" s="1"/>
  <c r="J6265" i="1" s="1"/>
  <c r="T6266" i="1" s="1"/>
  <c r="N6273" i="1" s="1"/>
  <c r="N2400" i="1"/>
  <c r="H2429" i="1"/>
  <c r="H2448" i="1" s="1"/>
  <c r="R2449" i="1" s="1"/>
  <c r="N2402" i="1"/>
  <c r="J2429" i="1"/>
  <c r="J2448" i="1" s="1"/>
  <c r="T2449" i="1" s="1"/>
  <c r="N2401" i="1"/>
  <c r="I2429" i="1"/>
  <c r="I2448" i="1" s="1"/>
  <c r="S2449" i="1" s="1"/>
  <c r="N2313" i="1"/>
  <c r="N2317" i="1" s="1"/>
  <c r="G2343" i="1"/>
  <c r="G2353" i="1" s="1"/>
  <c r="Q2354" i="1" s="1"/>
  <c r="J6295" i="1" l="1"/>
  <c r="J6319" i="1" s="1"/>
  <c r="T6320" i="1" s="1"/>
  <c r="N6327" i="1" s="1"/>
  <c r="J6350" i="1" s="1"/>
  <c r="J6366" i="1" s="1"/>
  <c r="T6367" i="1" s="1"/>
  <c r="N6373" i="1" s="1"/>
  <c r="J6394" i="1" s="1"/>
  <c r="J6406" i="1" s="1"/>
  <c r="T6407" i="1" s="1"/>
  <c r="N6413" i="1" s="1"/>
  <c r="J6437" i="1" s="1"/>
  <c r="J6445" i="1" s="1"/>
  <c r="T6446" i="1" s="1"/>
  <c r="N6452" i="1" s="1"/>
  <c r="J6477" i="1" s="1"/>
  <c r="J6493" i="1" s="1"/>
  <c r="T6494" i="1" s="1"/>
  <c r="N6500" i="1" s="1"/>
  <c r="J6523" i="1" s="1"/>
  <c r="F6295" i="1"/>
  <c r="F6319" i="1" s="1"/>
  <c r="P6320" i="1" s="1"/>
  <c r="N6323" i="1" s="1"/>
  <c r="F6350" i="1" s="1"/>
  <c r="F6366" i="1" s="1"/>
  <c r="P6367" i="1" s="1"/>
  <c r="N2454" i="1"/>
  <c r="I2482" i="1"/>
  <c r="I2500" i="1" s="1"/>
  <c r="S2501" i="1" s="1"/>
  <c r="N2455" i="1"/>
  <c r="J2482" i="1"/>
  <c r="J2500" i="1" s="1"/>
  <c r="T2501" i="1" s="1"/>
  <c r="N2453" i="1"/>
  <c r="H2482" i="1"/>
  <c r="H2500" i="1" s="1"/>
  <c r="R2501" i="1" s="1"/>
  <c r="N2357" i="1"/>
  <c r="N2361" i="1" s="1"/>
  <c r="G2387" i="1"/>
  <c r="G2395" i="1" s="1"/>
  <c r="Q2396" i="1" s="1"/>
  <c r="N6369" i="1" l="1"/>
  <c r="F6394" i="1" s="1"/>
  <c r="F6406" i="1" s="1"/>
  <c r="P6407" i="1" s="1"/>
  <c r="N6409" i="1" s="1"/>
  <c r="N2505" i="1"/>
  <c r="H2535" i="1"/>
  <c r="H2552" i="1" s="1"/>
  <c r="R2553" i="1" s="1"/>
  <c r="N2507" i="1"/>
  <c r="J2535" i="1"/>
  <c r="J2552" i="1" s="1"/>
  <c r="T2553" i="1" s="1"/>
  <c r="N2506" i="1"/>
  <c r="I2535" i="1"/>
  <c r="I2552" i="1" s="1"/>
  <c r="S2553" i="1" s="1"/>
  <c r="N2399" i="1"/>
  <c r="N2403" i="1" s="1"/>
  <c r="G2429" i="1"/>
  <c r="G2448" i="1" s="1"/>
  <c r="Q2449" i="1" s="1"/>
  <c r="F6437" i="1" l="1"/>
  <c r="F6445" i="1" s="1"/>
  <c r="P6446" i="1" s="1"/>
  <c r="N6448" i="1" s="1"/>
  <c r="F6477" i="1" s="1"/>
  <c r="F6493" i="1" s="1"/>
  <c r="P6494" i="1" s="1"/>
  <c r="N6496" i="1" s="1"/>
  <c r="N2559" i="1"/>
  <c r="J2586" i="1"/>
  <c r="J2614" i="1" s="1"/>
  <c r="T2615" i="1" s="1"/>
  <c r="N2558" i="1"/>
  <c r="I2586" i="1"/>
  <c r="I2614" i="1" s="1"/>
  <c r="S2615" i="1" s="1"/>
  <c r="N2557" i="1"/>
  <c r="H2586" i="1"/>
  <c r="H2614" i="1" s="1"/>
  <c r="R2615" i="1" s="1"/>
  <c r="N2452" i="1"/>
  <c r="N2456" i="1" s="1"/>
  <c r="G2482" i="1"/>
  <c r="G2500" i="1" s="1"/>
  <c r="Q2501" i="1" s="1"/>
  <c r="F6523" i="1" l="1"/>
  <c r="F6528" i="1" s="1"/>
  <c r="P6529" i="1" s="1"/>
  <c r="N6531" i="1" s="1"/>
  <c r="F6558" i="1" s="1"/>
  <c r="F6583" i="1" s="1"/>
  <c r="P6584" i="1" s="1"/>
  <c r="N6586" i="1" s="1"/>
  <c r="F6612" i="1" s="1"/>
  <c r="F6629" i="1" s="1"/>
  <c r="P6630" i="1" s="1"/>
  <c r="N6632" i="1" s="1"/>
  <c r="N2620" i="1"/>
  <c r="I2648" i="1"/>
  <c r="I2670" i="1" s="1"/>
  <c r="S2671" i="1" s="1"/>
  <c r="I2704" i="1" s="1"/>
  <c r="I2752" i="1" s="1"/>
  <c r="S2753" i="1" s="1"/>
  <c r="N2619" i="1"/>
  <c r="H2648" i="1"/>
  <c r="H2670" i="1" s="1"/>
  <c r="R2671" i="1" s="1"/>
  <c r="N2621" i="1"/>
  <c r="J2648" i="1"/>
  <c r="J2670" i="1" s="1"/>
  <c r="T2671" i="1" s="1"/>
  <c r="N2504" i="1"/>
  <c r="N2508" i="1" s="1"/>
  <c r="G2535" i="1"/>
  <c r="G2552" i="1" s="1"/>
  <c r="Q2553" i="1" s="1"/>
  <c r="F6659" i="1" l="1"/>
  <c r="F6677" i="1" s="1"/>
  <c r="P6678" i="1" s="1"/>
  <c r="N6680" i="1" s="1"/>
  <c r="F6706" i="1" s="1"/>
  <c r="F6721" i="1" s="1"/>
  <c r="P6722" i="1" s="1"/>
  <c r="N6724" i="1" s="1"/>
  <c r="F6747" i="1" s="1"/>
  <c r="F6773" i="1" s="1"/>
  <c r="N2758" i="1"/>
  <c r="I2786" i="1"/>
  <c r="I2804" i="1" s="1"/>
  <c r="S2805" i="1" s="1"/>
  <c r="N2677" i="1"/>
  <c r="J2704" i="1"/>
  <c r="J2752" i="1" s="1"/>
  <c r="T2753" i="1" s="1"/>
  <c r="N2675" i="1"/>
  <c r="H2704" i="1"/>
  <c r="H2752" i="1" s="1"/>
  <c r="R2753" i="1" s="1"/>
  <c r="N2676" i="1"/>
  <c r="N2556" i="1"/>
  <c r="N2560" i="1" s="1"/>
  <c r="G2586" i="1"/>
  <c r="G2614" i="1" s="1"/>
  <c r="Q2615" i="1" s="1"/>
  <c r="P6774" i="1" l="1"/>
  <c r="N6776" i="1" s="1"/>
  <c r="F6797" i="1" s="1"/>
  <c r="F6808" i="1" s="1"/>
  <c r="P6809" i="1" s="1"/>
  <c r="N6811" i="1" s="1"/>
  <c r="N2810" i="1"/>
  <c r="I2836" i="1"/>
  <c r="I2884" i="1" s="1"/>
  <c r="S2885" i="1" s="1"/>
  <c r="N2757" i="1"/>
  <c r="H2786" i="1"/>
  <c r="H2804" i="1" s="1"/>
  <c r="R2805" i="1" s="1"/>
  <c r="N2759" i="1"/>
  <c r="J2786" i="1"/>
  <c r="J2804" i="1" s="1"/>
  <c r="T2805" i="1" s="1"/>
  <c r="N2618" i="1"/>
  <c r="N2622" i="1" s="1"/>
  <c r="G2648" i="1"/>
  <c r="G2670" i="1" s="1"/>
  <c r="Q2671" i="1" s="1"/>
  <c r="G2704" i="1" s="1"/>
  <c r="G2752" i="1" s="1"/>
  <c r="Q2753" i="1" s="1"/>
  <c r="F6831" i="1" l="1"/>
  <c r="F6868" i="1" s="1"/>
  <c r="P6869" i="1" s="1"/>
  <c r="N6871" i="1" s="1"/>
  <c r="F6896" i="1" s="1"/>
  <c r="F6910" i="1" s="1"/>
  <c r="P6911" i="1" s="1"/>
  <c r="N6913" i="1" s="1"/>
  <c r="N2890" i="1"/>
  <c r="I2914" i="1"/>
  <c r="I2921" i="1" s="1"/>
  <c r="S2922" i="1" s="1"/>
  <c r="N2811" i="1"/>
  <c r="J2836" i="1"/>
  <c r="J2884" i="1" s="1"/>
  <c r="T2885" i="1" s="1"/>
  <c r="N2809" i="1"/>
  <c r="H2836" i="1"/>
  <c r="H2884" i="1" s="1"/>
  <c r="R2885" i="1" s="1"/>
  <c r="N2756" i="1"/>
  <c r="N2760" i="1" s="1"/>
  <c r="G2786" i="1"/>
  <c r="G2804" i="1" s="1"/>
  <c r="Q2805" i="1" s="1"/>
  <c r="N2674" i="1"/>
  <c r="N2678" i="1" s="1"/>
  <c r="F6938" i="1" l="1"/>
  <c r="F6943" i="1" s="1"/>
  <c r="P6944" i="1" s="1"/>
  <c r="N6946" i="1" s="1"/>
  <c r="N2927" i="1"/>
  <c r="I2953" i="1"/>
  <c r="I2990" i="1" s="1"/>
  <c r="S2991" i="1" s="1"/>
  <c r="N2889" i="1"/>
  <c r="H2914" i="1"/>
  <c r="H2921" i="1" s="1"/>
  <c r="R2922" i="1" s="1"/>
  <c r="N2891" i="1"/>
  <c r="J2914" i="1"/>
  <c r="J2921" i="1" s="1"/>
  <c r="T2922" i="1" s="1"/>
  <c r="N2808" i="1"/>
  <c r="N2812" i="1" s="1"/>
  <c r="G2836" i="1"/>
  <c r="G2884" i="1" s="1"/>
  <c r="Q2885" i="1" s="1"/>
  <c r="F6971" i="1" l="1"/>
  <c r="F7004" i="1" s="1"/>
  <c r="P7005" i="1" s="1"/>
  <c r="N7007" i="1" s="1"/>
  <c r="N2996" i="1"/>
  <c r="I3022" i="1"/>
  <c r="I3048" i="1" s="1"/>
  <c r="S3049" i="1" s="1"/>
  <c r="N2928" i="1"/>
  <c r="J2953" i="1"/>
  <c r="J2990" i="1" s="1"/>
  <c r="T2991" i="1" s="1"/>
  <c r="N2926" i="1"/>
  <c r="H2953" i="1"/>
  <c r="H2990" i="1" s="1"/>
  <c r="R2991" i="1" s="1"/>
  <c r="N2888" i="1"/>
  <c r="N2892" i="1" s="1"/>
  <c r="G2914" i="1"/>
  <c r="G2921" i="1" s="1"/>
  <c r="Q2922" i="1" s="1"/>
  <c r="F7032" i="1" l="1"/>
  <c r="F7044" i="1" s="1"/>
  <c r="P7045" i="1" s="1"/>
  <c r="N7047" i="1" s="1"/>
  <c r="F7070" i="1" s="1"/>
  <c r="F7086" i="1" s="1"/>
  <c r="P7087" i="1" s="1"/>
  <c r="N7089" i="1" s="1"/>
  <c r="F7113" i="1" s="1"/>
  <c r="F7139" i="1" s="1"/>
  <c r="P7140" i="1" s="1"/>
  <c r="N7142" i="1" s="1"/>
  <c r="F7166" i="1" s="1"/>
  <c r="F7186" i="1" s="1"/>
  <c r="P7187" i="1" s="1"/>
  <c r="N7189" i="1" s="1"/>
  <c r="F7214" i="1" s="1"/>
  <c r="F7230" i="1" s="1"/>
  <c r="P7231" i="1" s="1"/>
  <c r="N7233" i="1" s="1"/>
  <c r="F7261" i="1" s="1"/>
  <c r="F7266" i="1" s="1"/>
  <c r="P7267" i="1" s="1"/>
  <c r="N7269" i="1" s="1"/>
  <c r="N3054" i="1"/>
  <c r="I3074" i="1"/>
  <c r="I3082" i="1" s="1"/>
  <c r="S3083" i="1" s="1"/>
  <c r="N2995" i="1"/>
  <c r="H3022" i="1"/>
  <c r="H3048" i="1" s="1"/>
  <c r="R3049" i="1" s="1"/>
  <c r="N2997" i="1"/>
  <c r="J3022" i="1"/>
  <c r="J3048" i="1" s="1"/>
  <c r="T3049" i="1" s="1"/>
  <c r="N2925" i="1"/>
  <c r="N2929" i="1" s="1"/>
  <c r="G2953" i="1"/>
  <c r="G2990" i="1" s="1"/>
  <c r="Q2991" i="1" s="1"/>
  <c r="I7306" i="1" l="1"/>
  <c r="S7307" i="1" s="1"/>
  <c r="N7312" i="1" s="1"/>
  <c r="I7333" i="1" s="1"/>
  <c r="I7351" i="1" s="1"/>
  <c r="S7352" i="1" s="1"/>
  <c r="N7357" i="1" s="1"/>
  <c r="I7376" i="1" s="1"/>
  <c r="I7387" i="1" s="1"/>
  <c r="S7388" i="1" s="1"/>
  <c r="N7393" i="1" s="1"/>
  <c r="I7416" i="1" s="1"/>
  <c r="I7432" i="1" s="1"/>
  <c r="S7433" i="1" s="1"/>
  <c r="N7438" i="1" s="1"/>
  <c r="I7460" i="1" s="1"/>
  <c r="I7470" i="1" s="1"/>
  <c r="S7471" i="1" s="1"/>
  <c r="N7476" i="1" s="1"/>
  <c r="I7497" i="1" s="1"/>
  <c r="I7504" i="1" s="1"/>
  <c r="S7505" i="1" s="1"/>
  <c r="N7510" i="1" s="1"/>
  <c r="I7533" i="1" s="1"/>
  <c r="I7548" i="1" s="1"/>
  <c r="S7549" i="1" s="1"/>
  <c r="N7554" i="1" s="1"/>
  <c r="I7578" i="1" s="1"/>
  <c r="I7594" i="1" s="1"/>
  <c r="S7595" i="1" s="1"/>
  <c r="N7600" i="1" s="1"/>
  <c r="I7621" i="1" s="1"/>
  <c r="I7637" i="1" s="1"/>
  <c r="S7638" i="1" s="1"/>
  <c r="N7643" i="1" s="1"/>
  <c r="I7665" i="1" s="1"/>
  <c r="I7681" i="1" s="1"/>
  <c r="S7682" i="1" s="1"/>
  <c r="N7687" i="1" s="1"/>
  <c r="I7709" i="1" s="1"/>
  <c r="I7735" i="1" s="1"/>
  <c r="S7736" i="1" s="1"/>
  <c r="N7741" i="1" s="1"/>
  <c r="I7779" i="1" s="1"/>
  <c r="I7791" i="1" s="1"/>
  <c r="S7792" i="1" s="1"/>
  <c r="N7797" i="1" s="1"/>
  <c r="I7820" i="1" s="1"/>
  <c r="I7857" i="1" s="1"/>
  <c r="S7858" i="1" s="1"/>
  <c r="N7863" i="1" s="1"/>
  <c r="I7885" i="1" s="1"/>
  <c r="I7896" i="1" s="1"/>
  <c r="S7897" i="1" s="1"/>
  <c r="N7902" i="1" s="1"/>
  <c r="I7923" i="1" s="1"/>
  <c r="I7949" i="1" s="1"/>
  <c r="S7950" i="1" s="1"/>
  <c r="N7955" i="1" s="1"/>
  <c r="I7976" i="1" s="1"/>
  <c r="I7992" i="1" s="1"/>
  <c r="S7993" i="1" s="1"/>
  <c r="N7998" i="1" s="1"/>
  <c r="I8023" i="1" s="1"/>
  <c r="I8034" i="1" s="1"/>
  <c r="S8035" i="1" s="1"/>
  <c r="N8040" i="1" s="1"/>
  <c r="I8064" i="1" s="1"/>
  <c r="I8087" i="1" s="1"/>
  <c r="S8088" i="1" s="1"/>
  <c r="N8093" i="1" s="1"/>
  <c r="I8115" i="1" s="1"/>
  <c r="I8129" i="1" s="1"/>
  <c r="S8130" i="1" s="1"/>
  <c r="N8135" i="1" s="1"/>
  <c r="I8158" i="1" s="1"/>
  <c r="I8176" i="1" s="1"/>
  <c r="S8177" i="1" s="1"/>
  <c r="N8182" i="1" s="1"/>
  <c r="I8205" i="1" s="1"/>
  <c r="I8219" i="1" s="1"/>
  <c r="S8220" i="1" s="1"/>
  <c r="N8225" i="1" s="1"/>
  <c r="I8251" i="1" s="1"/>
  <c r="I8296" i="1" s="1"/>
  <c r="S8297" i="1" s="1"/>
  <c r="N8302" i="1" s="1"/>
  <c r="I8327" i="1" s="1"/>
  <c r="I8367" i="1" s="1"/>
  <c r="S8368" i="1" s="1"/>
  <c r="N8373" i="1" s="1"/>
  <c r="I8398" i="1" s="1"/>
  <c r="I8441" i="1" s="1"/>
  <c r="S8442" i="1" s="1"/>
  <c r="N8447" i="1" s="1"/>
  <c r="I8469" i="1" s="1"/>
  <c r="I8523" i="1" s="1"/>
  <c r="S8524" i="1" s="1"/>
  <c r="N8529" i="1" s="1"/>
  <c r="I8551" i="1" s="1"/>
  <c r="I8577" i="1" s="1"/>
  <c r="S8578" i="1" s="1"/>
  <c r="N8583" i="1" s="1"/>
  <c r="I8602" i="1" s="1"/>
  <c r="I8611" i="1" s="1"/>
  <c r="S8612" i="1" s="1"/>
  <c r="N8617" i="1" s="1"/>
  <c r="I8642" i="1" s="1"/>
  <c r="I8662" i="1" s="1"/>
  <c r="S8663" i="1" s="1"/>
  <c r="N8668" i="1" s="1"/>
  <c r="I8692" i="1" s="1"/>
  <c r="I8702" i="1" s="1"/>
  <c r="S8703" i="1" s="1"/>
  <c r="N8708" i="1" s="1"/>
  <c r="I8731" i="1" s="1"/>
  <c r="I8745" i="1" s="1"/>
  <c r="S8746" i="1" s="1"/>
  <c r="N8751" i="1" s="1"/>
  <c r="I8773" i="1" s="1"/>
  <c r="I8784" i="1" s="1"/>
  <c r="S8785" i="1" s="1"/>
  <c r="N8790" i="1" s="1"/>
  <c r="I8813" i="1" s="1"/>
  <c r="I8820" i="1" s="1"/>
  <c r="S8821" i="1" s="1"/>
  <c r="N8826" i="1" s="1"/>
  <c r="F7294" i="1"/>
  <c r="F7306" i="1" s="1"/>
  <c r="P7307" i="1" s="1"/>
  <c r="N7309" i="1" s="1"/>
  <c r="F7333" i="1" s="1"/>
  <c r="F7351" i="1" s="1"/>
  <c r="P7352" i="1" s="1"/>
  <c r="N7354" i="1" s="1"/>
  <c r="F7376" i="1" s="1"/>
  <c r="F7387" i="1" s="1"/>
  <c r="P7388" i="1" s="1"/>
  <c r="N7390" i="1" s="1"/>
  <c r="F7416" i="1" s="1"/>
  <c r="F7432" i="1" s="1"/>
  <c r="P7433" i="1" s="1"/>
  <c r="N7435" i="1" s="1"/>
  <c r="F7460" i="1" s="1"/>
  <c r="F7470" i="1" s="1"/>
  <c r="P7471" i="1" s="1"/>
  <c r="N7473" i="1" s="1"/>
  <c r="F7497" i="1" s="1"/>
  <c r="F7504" i="1" s="1"/>
  <c r="P7505" i="1" s="1"/>
  <c r="N7507" i="1" s="1"/>
  <c r="F7533" i="1" s="1"/>
  <c r="F7548" i="1" s="1"/>
  <c r="P7549" i="1" s="1"/>
  <c r="N7551" i="1" s="1"/>
  <c r="F7578" i="1" s="1"/>
  <c r="F7594" i="1" s="1"/>
  <c r="P7595" i="1" s="1"/>
  <c r="N7597" i="1" s="1"/>
  <c r="N3088" i="1"/>
  <c r="I3112" i="1"/>
  <c r="I3120" i="1" s="1"/>
  <c r="S3121" i="1" s="1"/>
  <c r="N3055" i="1"/>
  <c r="J3074" i="1"/>
  <c r="J3082" i="1" s="1"/>
  <c r="T3083" i="1" s="1"/>
  <c r="N3053" i="1"/>
  <c r="H3074" i="1"/>
  <c r="H3082" i="1" s="1"/>
  <c r="R3083" i="1" s="1"/>
  <c r="N2994" i="1"/>
  <c r="N2998" i="1" s="1"/>
  <c r="G3022" i="1"/>
  <c r="G3048" i="1" s="1"/>
  <c r="Q3049" i="1" s="1"/>
  <c r="I8849" i="1" l="1"/>
  <c r="I8861" i="1" s="1"/>
  <c r="S8862" i="1" s="1"/>
  <c r="F7621" i="1"/>
  <c r="F7637" i="1" s="1"/>
  <c r="P7638" i="1" s="1"/>
  <c r="N7640" i="1" s="1"/>
  <c r="N3126" i="1"/>
  <c r="I3149" i="1"/>
  <c r="I3161" i="1" s="1"/>
  <c r="S3162" i="1" s="1"/>
  <c r="N3089" i="1"/>
  <c r="J3112" i="1"/>
  <c r="J3120" i="1" s="1"/>
  <c r="T3121" i="1" s="1"/>
  <c r="N3087" i="1"/>
  <c r="H3112" i="1"/>
  <c r="H3120" i="1" s="1"/>
  <c r="R3121" i="1" s="1"/>
  <c r="N3052" i="1"/>
  <c r="N3056" i="1" s="1"/>
  <c r="G3074" i="1"/>
  <c r="G3082" i="1" s="1"/>
  <c r="Q3083" i="1" s="1"/>
  <c r="N8867" i="1" l="1"/>
  <c r="I8892" i="1"/>
  <c r="I8902" i="1" s="1"/>
  <c r="S8903" i="1" s="1"/>
  <c r="N8908" i="1" s="1"/>
  <c r="I8936" i="1" s="1"/>
  <c r="I8943" i="1" s="1"/>
  <c r="S8944" i="1" s="1"/>
  <c r="N8949" i="1" s="1"/>
  <c r="I8974" i="1" s="1"/>
  <c r="I8992" i="1" s="1"/>
  <c r="S8993" i="1" s="1"/>
  <c r="N8998" i="1" s="1"/>
  <c r="I9024" i="1" s="1"/>
  <c r="I9038" i="1" s="1"/>
  <c r="S9039" i="1" s="1"/>
  <c r="N9044" i="1" s="1"/>
  <c r="I9067" i="1" s="1"/>
  <c r="I9083" i="1" s="1"/>
  <c r="S9084" i="1" s="1"/>
  <c r="N9089" i="1" s="1"/>
  <c r="F7665" i="1"/>
  <c r="F7681" i="1" s="1"/>
  <c r="P7682" i="1" s="1"/>
  <c r="N7684" i="1" s="1"/>
  <c r="F7709" i="1" s="1"/>
  <c r="F7735" i="1" s="1"/>
  <c r="P7736" i="1" s="1"/>
  <c r="N7738" i="1" s="1"/>
  <c r="F7779" i="1" s="1"/>
  <c r="F7791" i="1" s="1"/>
  <c r="P7792" i="1" s="1"/>
  <c r="N7794" i="1" s="1"/>
  <c r="F7820" i="1" s="1"/>
  <c r="F7857" i="1" s="1"/>
  <c r="P7858" i="1" s="1"/>
  <c r="N7860" i="1" s="1"/>
  <c r="F7885" i="1" s="1"/>
  <c r="F7896" i="1" s="1"/>
  <c r="P7897" i="1" s="1"/>
  <c r="N7899" i="1" s="1"/>
  <c r="F7923" i="1" s="1"/>
  <c r="F7949" i="1" s="1"/>
  <c r="P7950" i="1" s="1"/>
  <c r="N7952" i="1" s="1"/>
  <c r="F7976" i="1" s="1"/>
  <c r="F7992" i="1" s="1"/>
  <c r="P7993" i="1" s="1"/>
  <c r="N7995" i="1" s="1"/>
  <c r="N3167" i="1"/>
  <c r="I3188" i="1"/>
  <c r="I3207" i="1" s="1"/>
  <c r="S3208" i="1" s="1"/>
  <c r="N3127" i="1"/>
  <c r="J3149" i="1"/>
  <c r="J3161" i="1" s="1"/>
  <c r="T3162" i="1" s="1"/>
  <c r="N3125" i="1"/>
  <c r="H3149" i="1"/>
  <c r="H3161" i="1" s="1"/>
  <c r="R3162" i="1" s="1"/>
  <c r="N3086" i="1"/>
  <c r="N3090" i="1" s="1"/>
  <c r="G3112" i="1"/>
  <c r="G3120" i="1" s="1"/>
  <c r="Q3121" i="1" s="1"/>
  <c r="I9113" i="1" l="1"/>
  <c r="F8023" i="1"/>
  <c r="F8034" i="1" s="1"/>
  <c r="P8035" i="1" s="1"/>
  <c r="N8037" i="1" s="1"/>
  <c r="F8064" i="1" s="1"/>
  <c r="F8087" i="1" s="1"/>
  <c r="P8088" i="1" s="1"/>
  <c r="N8090" i="1" s="1"/>
  <c r="F8115" i="1" s="1"/>
  <c r="F8129" i="1" s="1"/>
  <c r="P8130" i="1" s="1"/>
  <c r="N3213" i="1"/>
  <c r="I3237" i="1"/>
  <c r="I3261" i="1" s="1"/>
  <c r="S3262" i="1" s="1"/>
  <c r="N3168" i="1"/>
  <c r="J3188" i="1"/>
  <c r="J3207" i="1" s="1"/>
  <c r="T3208" i="1" s="1"/>
  <c r="N3166" i="1"/>
  <c r="H3188" i="1"/>
  <c r="H3207" i="1" s="1"/>
  <c r="R3208" i="1" s="1"/>
  <c r="N3124" i="1"/>
  <c r="N3128" i="1" s="1"/>
  <c r="G3149" i="1"/>
  <c r="G3161" i="1" s="1"/>
  <c r="Q3162" i="1" s="1"/>
  <c r="N8132" i="1" l="1"/>
  <c r="F8158" i="1" s="1"/>
  <c r="F8176" i="1" s="1"/>
  <c r="P8177" i="1" s="1"/>
  <c r="N8179" i="1" s="1"/>
  <c r="F8205" i="1" s="1"/>
  <c r="F8219" i="1" s="1"/>
  <c r="P8220" i="1" s="1"/>
  <c r="N8222" i="1" s="1"/>
  <c r="N3267" i="1"/>
  <c r="I3291" i="1"/>
  <c r="I3304" i="1" s="1"/>
  <c r="S3305" i="1" s="1"/>
  <c r="N3212" i="1"/>
  <c r="H3237" i="1"/>
  <c r="H3261" i="1" s="1"/>
  <c r="R3262" i="1" s="1"/>
  <c r="N3214" i="1"/>
  <c r="J3237" i="1"/>
  <c r="J3261" i="1" s="1"/>
  <c r="T3262" i="1" s="1"/>
  <c r="N3165" i="1"/>
  <c r="N3169" i="1" s="1"/>
  <c r="G3188" i="1"/>
  <c r="G3207" i="1" s="1"/>
  <c r="Q3208" i="1" s="1"/>
  <c r="F8251" i="1" l="1"/>
  <c r="F8296" i="1" s="1"/>
  <c r="P8297" i="1" s="1"/>
  <c r="N8299" i="1" s="1"/>
  <c r="N3310" i="1"/>
  <c r="I3329" i="1"/>
  <c r="I3349" i="1" s="1"/>
  <c r="S3350" i="1" s="1"/>
  <c r="N3355" i="1" s="1"/>
  <c r="N3268" i="1"/>
  <c r="J3291" i="1"/>
  <c r="J3304" i="1" s="1"/>
  <c r="T3305" i="1" s="1"/>
  <c r="N3266" i="1"/>
  <c r="H3291" i="1"/>
  <c r="H3304" i="1" s="1"/>
  <c r="R3305" i="1" s="1"/>
  <c r="N3211" i="1"/>
  <c r="N3215" i="1" s="1"/>
  <c r="G3237" i="1"/>
  <c r="G3261" i="1" s="1"/>
  <c r="Q3262" i="1" s="1"/>
  <c r="F8327" i="1" l="1"/>
  <c r="F8367" i="1" s="1"/>
  <c r="P8368" i="1" s="1"/>
  <c r="N8370" i="1" s="1"/>
  <c r="N3309" i="1"/>
  <c r="H3329" i="1"/>
  <c r="H3349" i="1" s="1"/>
  <c r="R3350" i="1" s="1"/>
  <c r="N3354" i="1" s="1"/>
  <c r="N3311" i="1"/>
  <c r="J3329" i="1"/>
  <c r="J3349" i="1" s="1"/>
  <c r="T3350" i="1" s="1"/>
  <c r="N3356" i="1" s="1"/>
  <c r="N3265" i="1"/>
  <c r="N3269" i="1" s="1"/>
  <c r="G3291" i="1"/>
  <c r="G3304" i="1" s="1"/>
  <c r="Q3305" i="1" s="1"/>
  <c r="F8398" i="1" l="1"/>
  <c r="F8441" i="1" s="1"/>
  <c r="P8442" i="1" s="1"/>
  <c r="N8444" i="1" s="1"/>
  <c r="F8469" i="1" s="1"/>
  <c r="F8523" i="1" s="1"/>
  <c r="P8524" i="1" s="1"/>
  <c r="N8526" i="1" s="1"/>
  <c r="F8551" i="1" s="1"/>
  <c r="F8577" i="1" s="1"/>
  <c r="P8578" i="1" s="1"/>
  <c r="N8580" i="1" s="1"/>
  <c r="F8602" i="1" s="1"/>
  <c r="F8611" i="1" s="1"/>
  <c r="P8612" i="1" s="1"/>
  <c r="N8614" i="1" s="1"/>
  <c r="F8642" i="1" s="1"/>
  <c r="F8662" i="1" s="1"/>
  <c r="P8663" i="1" s="1"/>
  <c r="N8665" i="1" s="1"/>
  <c r="F8692" i="1" s="1"/>
  <c r="F8702" i="1" s="1"/>
  <c r="P8703" i="1" s="1"/>
  <c r="N8705" i="1" s="1"/>
  <c r="F8731" i="1" s="1"/>
  <c r="F8745" i="1" s="1"/>
  <c r="P8746" i="1" s="1"/>
  <c r="N8748" i="1" s="1"/>
  <c r="F8773" i="1" s="1"/>
  <c r="F8784" i="1" s="1"/>
  <c r="P8785" i="1" s="1"/>
  <c r="N8787" i="1" s="1"/>
  <c r="F8813" i="1" s="1"/>
  <c r="F8820" i="1" s="1"/>
  <c r="P8821" i="1" s="1"/>
  <c r="N8823" i="1" s="1"/>
  <c r="N3308" i="1"/>
  <c r="N3312" i="1" s="1"/>
  <c r="G3329" i="1"/>
  <c r="G3349" i="1" s="1"/>
  <c r="Q3350" i="1" s="1"/>
  <c r="N3353" i="1" s="1"/>
  <c r="N3357" i="1" s="1"/>
  <c r="F8849" i="1" l="1"/>
  <c r="H5973" i="1"/>
  <c r="H5975" i="1" s="1"/>
  <c r="R5976" i="1" s="1"/>
  <c r="N5980" i="1" s="1"/>
  <c r="F8861" i="1" l="1"/>
  <c r="P8862" i="1" s="1"/>
  <c r="N8864" i="1" s="1"/>
  <c r="N5983" i="1"/>
  <c r="H6004" i="1"/>
  <c r="H6027" i="1" s="1"/>
  <c r="R6028" i="1" s="1"/>
  <c r="N6032" i="1" s="1"/>
  <c r="F8892" i="1" l="1"/>
  <c r="F8902" i="1" s="1"/>
  <c r="P8903" i="1" s="1"/>
  <c r="N8905" i="1" s="1"/>
  <c r="N6035" i="1"/>
  <c r="H6058" i="1"/>
  <c r="H6075" i="1" s="1"/>
  <c r="R6076" i="1" s="1"/>
  <c r="N6084" i="1" s="1"/>
  <c r="F8936" i="1" l="1"/>
  <c r="F8943" i="1" s="1"/>
  <c r="P8944" i="1" s="1"/>
  <c r="N8946" i="1" s="1"/>
  <c r="F8974" i="1" s="1"/>
  <c r="F8992" i="1" s="1"/>
  <c r="N6087" i="1"/>
  <c r="H6108" i="1"/>
  <c r="H6124" i="1" s="1"/>
  <c r="R6125" i="1" s="1"/>
  <c r="N6130" i="1" s="1"/>
  <c r="P8993" i="1" l="1"/>
  <c r="N8995" i="1" s="1"/>
  <c r="F9024" i="1" s="1"/>
  <c r="F9038" i="1" s="1"/>
  <c r="P9039" i="1" s="1"/>
  <c r="N9041" i="1" s="1"/>
  <c r="G8997" i="1"/>
  <c r="N6133" i="1"/>
  <c r="H6152" i="1"/>
  <c r="H6171" i="1" s="1"/>
  <c r="R6172" i="1" s="1"/>
  <c r="N6177" i="1" s="1"/>
  <c r="F9067" i="1" l="1"/>
  <c r="F9083" i="1" s="1"/>
  <c r="P9084" i="1" s="1"/>
  <c r="N9086" i="1" s="1"/>
  <c r="F9113" i="1" s="1"/>
  <c r="F9128" i="1" s="1"/>
  <c r="P9129" i="1" s="1"/>
  <c r="N9131" i="1" s="1"/>
  <c r="F9158" i="1" s="1"/>
  <c r="F9179" i="1" s="1"/>
  <c r="P9180" i="1" s="1"/>
  <c r="N9182" i="1" s="1"/>
  <c r="F9209" i="1" s="1"/>
  <c r="F9218" i="1" s="1"/>
  <c r="P9219" i="1" s="1"/>
  <c r="N9221" i="1" s="1"/>
  <c r="F9245" i="1" s="1"/>
  <c r="F9250" i="1" s="1"/>
  <c r="P9251" i="1" s="1"/>
  <c r="N9253" i="1" s="1"/>
  <c r="N6180" i="1"/>
  <c r="H6200" i="1"/>
  <c r="H6211" i="1" s="1"/>
  <c r="R6212" i="1" s="1"/>
  <c r="N6217" i="1" s="1"/>
  <c r="F9277" i="1" l="1"/>
  <c r="F9297" i="1" s="1"/>
  <c r="P9298" i="1" s="1"/>
  <c r="N9300" i="1" s="1"/>
  <c r="F9323" i="1" s="1"/>
  <c r="F9335" i="1" s="1"/>
  <c r="P9336" i="1" s="1"/>
  <c r="N9338" i="1" s="1"/>
  <c r="H6241" i="1"/>
  <c r="H6265" i="1" s="1"/>
  <c r="R6266" i="1" s="1"/>
  <c r="N6271" i="1" s="1"/>
  <c r="H6295" i="1" s="1"/>
  <c r="N6220" i="1"/>
  <c r="F9365" i="1" l="1"/>
  <c r="F9384" i="1" s="1"/>
  <c r="P9385" i="1" s="1"/>
  <c r="N9387" i="1" s="1"/>
  <c r="F9414" i="1" s="1"/>
  <c r="F9422" i="1" s="1"/>
  <c r="P9423" i="1" s="1"/>
  <c r="N9425" i="1" s="1"/>
  <c r="F9451" i="1" s="1"/>
  <c r="F9467" i="1" s="1"/>
  <c r="P9468" i="1" s="1"/>
  <c r="N9470" i="1" s="1"/>
  <c r="N6274" i="1"/>
  <c r="H6319" i="1"/>
  <c r="R6320" i="1" s="1"/>
  <c r="N6325" i="1" s="1"/>
  <c r="F9494" i="1" l="1"/>
  <c r="F9507" i="1" s="1"/>
  <c r="P9508" i="1" s="1"/>
  <c r="N9510" i="1" s="1"/>
  <c r="F9534" i="1" s="1"/>
  <c r="F9558" i="1" s="1"/>
  <c r="P9559" i="1" s="1"/>
  <c r="N9561" i="1" s="1"/>
  <c r="N6328" i="1"/>
  <c r="H6350" i="1"/>
  <c r="H6366" i="1" s="1"/>
  <c r="R6367" i="1" s="1"/>
  <c r="N6371" i="1" s="1"/>
  <c r="F9586" i="1" l="1"/>
  <c r="F9601" i="1" s="1"/>
  <c r="P9602" i="1" s="1"/>
  <c r="N9604" i="1" s="1"/>
  <c r="F9629" i="1" s="1"/>
  <c r="F9637" i="1" s="1"/>
  <c r="P9638" i="1" s="1"/>
  <c r="N9640" i="1" s="1"/>
  <c r="F9665" i="1" s="1"/>
  <c r="F9682" i="1" s="1"/>
  <c r="P9683" i="1" s="1"/>
  <c r="N9685" i="1" s="1"/>
  <c r="F9709" i="1" s="1"/>
  <c r="F9735" i="1" s="1"/>
  <c r="P9736" i="1" s="1"/>
  <c r="N9738" i="1" s="1"/>
  <c r="N6374" i="1"/>
  <c r="H6394" i="1"/>
  <c r="H6406" i="1" s="1"/>
  <c r="R6407" i="1" s="1"/>
  <c r="N6411" i="1" s="1"/>
  <c r="F9762" i="1" l="1"/>
  <c r="F9769" i="1" s="1"/>
  <c r="P9770" i="1" s="1"/>
  <c r="N9772" i="1" s="1"/>
  <c r="F9797" i="1" s="1"/>
  <c r="F9810" i="1" s="1"/>
  <c r="P9811" i="1" s="1"/>
  <c r="N9813" i="1" s="1"/>
  <c r="H6437" i="1"/>
  <c r="H6445" i="1" s="1"/>
  <c r="R6446" i="1" s="1"/>
  <c r="N6450" i="1" s="1"/>
  <c r="N6414" i="1"/>
  <c r="F9835" i="1" l="1"/>
  <c r="F9848" i="1" s="1"/>
  <c r="P9849" i="1" s="1"/>
  <c r="N9851" i="1" s="1"/>
  <c r="F9875" i="1" s="1"/>
  <c r="F9888" i="1" s="1"/>
  <c r="P9889" i="1" s="1"/>
  <c r="N9891" i="1" s="1"/>
  <c r="F9916" i="1" s="1"/>
  <c r="F9929" i="1" s="1"/>
  <c r="P9930" i="1" s="1"/>
  <c r="N9932" i="1" s="1"/>
  <c r="N6453" i="1"/>
  <c r="H6477" i="1"/>
  <c r="H6493" i="1" s="1"/>
  <c r="R6494" i="1" s="1"/>
  <c r="N6498" i="1" s="1"/>
  <c r="H6523" i="1" s="1"/>
  <c r="H6528" i="1" s="1"/>
  <c r="R6529" i="1" s="1"/>
  <c r="N6533" i="1" s="1"/>
  <c r="H6558" i="1" s="1"/>
  <c r="H6583" i="1" s="1"/>
  <c r="R6584" i="1" s="1"/>
  <c r="N6588" i="1" s="1"/>
  <c r="H6612" i="1" s="1"/>
  <c r="H6629" i="1" s="1"/>
  <c r="R6630" i="1" s="1"/>
  <c r="N6634" i="1" s="1"/>
  <c r="F9956" i="1" l="1"/>
  <c r="F9979" i="1" s="1"/>
  <c r="H6659" i="1"/>
  <c r="H6677" i="1" s="1"/>
  <c r="R6678" i="1" s="1"/>
  <c r="N6682" i="1" s="1"/>
  <c r="H6706" i="1" s="1"/>
  <c r="H6721" i="1" s="1"/>
  <c r="R6722" i="1" s="1"/>
  <c r="N6726" i="1" s="1"/>
  <c r="H6747" i="1" s="1"/>
  <c r="H6773" i="1" s="1"/>
  <c r="R6774" i="1" s="1"/>
  <c r="N6778" i="1" s="1"/>
  <c r="N6501" i="1"/>
  <c r="J6528" i="1"/>
  <c r="T6529" i="1" s="1"/>
  <c r="N6535" i="1" s="1"/>
  <c r="P9980" i="1" l="1"/>
  <c r="H6797" i="1"/>
  <c r="H6808" i="1" s="1"/>
  <c r="R6809" i="1" s="1"/>
  <c r="N6813" i="1" s="1"/>
  <c r="N6536" i="1"/>
  <c r="J6558" i="1"/>
  <c r="J6583" i="1" s="1"/>
  <c r="T6584" i="1" s="1"/>
  <c r="N6590" i="1" s="1"/>
  <c r="N9982" i="1" l="1"/>
  <c r="F10008" i="1" s="1"/>
  <c r="H6831" i="1"/>
  <c r="H6868" i="1" s="1"/>
  <c r="R6869" i="1" s="1"/>
  <c r="N6873" i="1" s="1"/>
  <c r="H6896" i="1" s="1"/>
  <c r="H6910" i="1" s="1"/>
  <c r="R6911" i="1" s="1"/>
  <c r="N6915" i="1" s="1"/>
  <c r="N6591" i="1"/>
  <c r="J6612" i="1"/>
  <c r="J6629" i="1" s="1"/>
  <c r="T6630" i="1" s="1"/>
  <c r="N6636" i="1" s="1"/>
  <c r="H6938" i="1" l="1"/>
  <c r="H6943" i="1" s="1"/>
  <c r="R6944" i="1" s="1"/>
  <c r="N6948" i="1" s="1"/>
  <c r="J6659" i="1"/>
  <c r="J6677" i="1" s="1"/>
  <c r="T6678" i="1" s="1"/>
  <c r="N6684" i="1" s="1"/>
  <c r="N6637" i="1"/>
  <c r="H6971" i="1" l="1"/>
  <c r="H7004" i="1" s="1"/>
  <c r="R7005" i="1" s="1"/>
  <c r="N7009" i="1" s="1"/>
  <c r="N6685" i="1"/>
  <c r="J6706" i="1"/>
  <c r="J6721" i="1" s="1"/>
  <c r="T6722" i="1" s="1"/>
  <c r="N6728" i="1" s="1"/>
  <c r="H7032" i="1" l="1"/>
  <c r="H7044" i="1" s="1"/>
  <c r="R7045" i="1" s="1"/>
  <c r="N7049" i="1" s="1"/>
  <c r="H7070" i="1" s="1"/>
  <c r="H7086" i="1" s="1"/>
  <c r="R7087" i="1" s="1"/>
  <c r="N7091" i="1" s="1"/>
  <c r="H7113" i="1" s="1"/>
  <c r="H7139" i="1" s="1"/>
  <c r="R7140" i="1" s="1"/>
  <c r="N7144" i="1" s="1"/>
  <c r="H7166" i="1" s="1"/>
  <c r="H7186" i="1" s="1"/>
  <c r="R7187" i="1" s="1"/>
  <c r="N7191" i="1" s="1"/>
  <c r="H7214" i="1" s="1"/>
  <c r="H7230" i="1" s="1"/>
  <c r="R7231" i="1" s="1"/>
  <c r="N7235" i="1" s="1"/>
  <c r="H7261" i="1" s="1"/>
  <c r="H7266" i="1" s="1"/>
  <c r="R7267" i="1" s="1"/>
  <c r="N7271" i="1" s="1"/>
  <c r="H7294" i="1" s="1"/>
  <c r="H7306" i="1" s="1"/>
  <c r="R7307" i="1" s="1"/>
  <c r="N7311" i="1" s="1"/>
  <c r="H7333" i="1" s="1"/>
  <c r="H7351" i="1" s="1"/>
  <c r="R7352" i="1" s="1"/>
  <c r="N7356" i="1" s="1"/>
  <c r="H7376" i="1" s="1"/>
  <c r="H7387" i="1" s="1"/>
  <c r="R7388" i="1" s="1"/>
  <c r="N7392" i="1" s="1"/>
  <c r="H7416" i="1" s="1"/>
  <c r="H7432" i="1" s="1"/>
  <c r="R7433" i="1" s="1"/>
  <c r="N7437" i="1" s="1"/>
  <c r="H7460" i="1" s="1"/>
  <c r="H7470" i="1" s="1"/>
  <c r="R7471" i="1" s="1"/>
  <c r="N7475" i="1" s="1"/>
  <c r="H7497" i="1" s="1"/>
  <c r="H7504" i="1" s="1"/>
  <c r="R7505" i="1" s="1"/>
  <c r="N7509" i="1" s="1"/>
  <c r="H7533" i="1" s="1"/>
  <c r="H7548" i="1" s="1"/>
  <c r="R7549" i="1" s="1"/>
  <c r="N7553" i="1" s="1"/>
  <c r="H7578" i="1" s="1"/>
  <c r="H7594" i="1" s="1"/>
  <c r="R7595" i="1" s="1"/>
  <c r="N7599" i="1" s="1"/>
  <c r="N6729" i="1"/>
  <c r="J6747" i="1"/>
  <c r="J6773" i="1" s="1"/>
  <c r="T6774" i="1" s="1"/>
  <c r="N6780" i="1" s="1"/>
  <c r="H7621" i="1" l="1"/>
  <c r="H7637" i="1" s="1"/>
  <c r="R7638" i="1" s="1"/>
  <c r="N7642" i="1" s="1"/>
  <c r="J6797" i="1"/>
  <c r="J6808" i="1" s="1"/>
  <c r="T6809" i="1" s="1"/>
  <c r="N6815" i="1" s="1"/>
  <c r="N6781" i="1"/>
  <c r="H7665" i="1" l="1"/>
  <c r="H7681" i="1" s="1"/>
  <c r="R7682" i="1" s="1"/>
  <c r="N7686" i="1" s="1"/>
  <c r="J6831" i="1"/>
  <c r="J6868" i="1" s="1"/>
  <c r="T6869" i="1" s="1"/>
  <c r="N6875" i="1" s="1"/>
  <c r="N6816" i="1"/>
  <c r="H7709" i="1" l="1"/>
  <c r="H7735" i="1" s="1"/>
  <c r="R7736" i="1" s="1"/>
  <c r="N7740" i="1" s="1"/>
  <c r="H7779" i="1" s="1"/>
  <c r="H7791" i="1" s="1"/>
  <c r="R7792" i="1" s="1"/>
  <c r="N7796" i="1" s="1"/>
  <c r="H7820" i="1" s="1"/>
  <c r="H7857" i="1" s="1"/>
  <c r="R7858" i="1" s="1"/>
  <c r="N7862" i="1" s="1"/>
  <c r="H7885" i="1" s="1"/>
  <c r="H7896" i="1" s="1"/>
  <c r="R7897" i="1" s="1"/>
  <c r="N7901" i="1" s="1"/>
  <c r="H7923" i="1" s="1"/>
  <c r="H7949" i="1" s="1"/>
  <c r="R7950" i="1" s="1"/>
  <c r="N7954" i="1" s="1"/>
  <c r="H7976" i="1" s="1"/>
  <c r="H7992" i="1" s="1"/>
  <c r="R7993" i="1" s="1"/>
  <c r="N7997" i="1" s="1"/>
  <c r="N6876" i="1"/>
  <c r="J6896" i="1"/>
  <c r="J6910" i="1" s="1"/>
  <c r="T6911" i="1" s="1"/>
  <c r="N6917" i="1" s="1"/>
  <c r="H8023" i="1" l="1"/>
  <c r="H8034" i="1" s="1"/>
  <c r="R8035" i="1" s="1"/>
  <c r="N8039" i="1" s="1"/>
  <c r="H8064" i="1" s="1"/>
  <c r="H8087" i="1" s="1"/>
  <c r="R8088" i="1" s="1"/>
  <c r="N8092" i="1" s="1"/>
  <c r="H8115" i="1" s="1"/>
  <c r="H8129" i="1" s="1"/>
  <c r="R8130" i="1" s="1"/>
  <c r="N8134" i="1" s="1"/>
  <c r="H8158" i="1" s="1"/>
  <c r="H8176" i="1" s="1"/>
  <c r="R8177" i="1" s="1"/>
  <c r="N8181" i="1" s="1"/>
  <c r="H8205" i="1" s="1"/>
  <c r="H8219" i="1" s="1"/>
  <c r="R8220" i="1" s="1"/>
  <c r="N8224" i="1" s="1"/>
  <c r="J6938" i="1"/>
  <c r="J6943" i="1" s="1"/>
  <c r="T6944" i="1" s="1"/>
  <c r="N6950" i="1" s="1"/>
  <c r="N6918" i="1"/>
  <c r="H8251" i="1" l="1"/>
  <c r="H8296" i="1" s="1"/>
  <c r="R8297" i="1" s="1"/>
  <c r="N8301" i="1" s="1"/>
  <c r="J6971" i="1"/>
  <c r="J7004" i="1" s="1"/>
  <c r="T7005" i="1" s="1"/>
  <c r="N7011" i="1" s="1"/>
  <c r="J7032" i="1" s="1"/>
  <c r="N6951" i="1"/>
  <c r="H8327" i="1" l="1"/>
  <c r="H8367" i="1" s="1"/>
  <c r="R8368" i="1" s="1"/>
  <c r="N8372" i="1" s="1"/>
  <c r="N7012" i="1"/>
  <c r="J7044" i="1"/>
  <c r="T7045" i="1" s="1"/>
  <c r="N7051" i="1" s="1"/>
  <c r="H8398" i="1" l="1"/>
  <c r="H8441" i="1" s="1"/>
  <c r="R8442" i="1" s="1"/>
  <c r="N8446" i="1" s="1"/>
  <c r="H8469" i="1" s="1"/>
  <c r="H8523" i="1" s="1"/>
  <c r="R8524" i="1" s="1"/>
  <c r="N8528" i="1" s="1"/>
  <c r="H8551" i="1" s="1"/>
  <c r="H8577" i="1" s="1"/>
  <c r="R8578" i="1" s="1"/>
  <c r="N8582" i="1" s="1"/>
  <c r="H8602" i="1" s="1"/>
  <c r="H8611" i="1" s="1"/>
  <c r="R8612" i="1" s="1"/>
  <c r="N8616" i="1" s="1"/>
  <c r="H8642" i="1" s="1"/>
  <c r="H8662" i="1" s="1"/>
  <c r="R8663" i="1" s="1"/>
  <c r="N8667" i="1" s="1"/>
  <c r="H8692" i="1" s="1"/>
  <c r="H8702" i="1" s="1"/>
  <c r="R8703" i="1" s="1"/>
  <c r="N8707" i="1" s="1"/>
  <c r="H8731" i="1" s="1"/>
  <c r="H8745" i="1" s="1"/>
  <c r="R8746" i="1" s="1"/>
  <c r="N8750" i="1" s="1"/>
  <c r="H8773" i="1" s="1"/>
  <c r="H8784" i="1" s="1"/>
  <c r="R8785" i="1" s="1"/>
  <c r="N8789" i="1" s="1"/>
  <c r="H8813" i="1" s="1"/>
  <c r="H8820" i="1" s="1"/>
  <c r="R8821" i="1" s="1"/>
  <c r="N8825" i="1" s="1"/>
  <c r="N7052" i="1"/>
  <c r="J7070" i="1"/>
  <c r="J7086" i="1" s="1"/>
  <c r="T7087" i="1" s="1"/>
  <c r="N7093" i="1" s="1"/>
  <c r="H8849" i="1" l="1"/>
  <c r="H8861" i="1" s="1"/>
  <c r="R8862" i="1" s="1"/>
  <c r="N7094" i="1"/>
  <c r="J7113" i="1"/>
  <c r="J7139" i="1" s="1"/>
  <c r="T7140" i="1" s="1"/>
  <c r="N7146" i="1" s="1"/>
  <c r="N8866" i="1" l="1"/>
  <c r="H8892" i="1"/>
  <c r="H8902" i="1" s="1"/>
  <c r="R8903" i="1" s="1"/>
  <c r="N8907" i="1" s="1"/>
  <c r="N7147" i="1"/>
  <c r="J7166" i="1"/>
  <c r="J7186" i="1" s="1"/>
  <c r="T7187" i="1" s="1"/>
  <c r="N7193" i="1" s="1"/>
  <c r="H8936" i="1" l="1"/>
  <c r="H8943" i="1" s="1"/>
  <c r="R8944" i="1" s="1"/>
  <c r="N8948" i="1" s="1"/>
  <c r="H8974" i="1" s="1"/>
  <c r="H8992" i="1" s="1"/>
  <c r="R8993" i="1" s="1"/>
  <c r="N8997" i="1" s="1"/>
  <c r="H9024" i="1" s="1"/>
  <c r="H9038" i="1" s="1"/>
  <c r="R9039" i="1" s="1"/>
  <c r="N9043" i="1" s="1"/>
  <c r="N7194" i="1"/>
  <c r="J7214" i="1"/>
  <c r="J7230" i="1" s="1"/>
  <c r="T7231" i="1" s="1"/>
  <c r="N7237" i="1" s="1"/>
  <c r="H9067" i="1" l="1"/>
  <c r="H9083" i="1" s="1"/>
  <c r="R9084" i="1" s="1"/>
  <c r="N9088" i="1" s="1"/>
  <c r="H9113" i="1" s="1"/>
  <c r="H9128" i="1" s="1"/>
  <c r="R9129" i="1" s="1"/>
  <c r="N9133" i="1" s="1"/>
  <c r="H9158" i="1" s="1"/>
  <c r="H9179" i="1" s="1"/>
  <c r="R9180" i="1" s="1"/>
  <c r="N9184" i="1" s="1"/>
  <c r="H9209" i="1" s="1"/>
  <c r="H9218" i="1" s="1"/>
  <c r="R9219" i="1" s="1"/>
  <c r="N9223" i="1" s="1"/>
  <c r="H9245" i="1" s="1"/>
  <c r="H9250" i="1" s="1"/>
  <c r="R9251" i="1" s="1"/>
  <c r="N9255" i="1" s="1"/>
  <c r="N7238" i="1"/>
  <c r="J7261" i="1"/>
  <c r="J7266" i="1" s="1"/>
  <c r="T7267" i="1" s="1"/>
  <c r="N7273" i="1" s="1"/>
  <c r="J7294" i="1" s="1"/>
  <c r="J7306" i="1" s="1"/>
  <c r="T7307" i="1" s="1"/>
  <c r="N7313" i="1" s="1"/>
  <c r="H9277" i="1" l="1"/>
  <c r="H9297" i="1" s="1"/>
  <c r="R9298" i="1" s="1"/>
  <c r="N9302" i="1" s="1"/>
  <c r="H9323" i="1" s="1"/>
  <c r="H9335" i="1" s="1"/>
  <c r="R9336" i="1" s="1"/>
  <c r="N9340" i="1" s="1"/>
  <c r="H9365" i="1" s="1"/>
  <c r="H9384" i="1" s="1"/>
  <c r="R9385" i="1" s="1"/>
  <c r="N9389" i="1" s="1"/>
  <c r="H9414" i="1" s="1"/>
  <c r="H9422" i="1" s="1"/>
  <c r="R9423" i="1" s="1"/>
  <c r="N9427" i="1" s="1"/>
  <c r="H9451" i="1" s="1"/>
  <c r="H9467" i="1" s="1"/>
  <c r="R9468" i="1" s="1"/>
  <c r="N9472" i="1" s="1"/>
  <c r="H9494" i="1" s="1"/>
  <c r="H9507" i="1" s="1"/>
  <c r="R9508" i="1" s="1"/>
  <c r="N9512" i="1" s="1"/>
  <c r="H9534" i="1" s="1"/>
  <c r="H9558" i="1" s="1"/>
  <c r="R9559" i="1" s="1"/>
  <c r="N9563" i="1" s="1"/>
  <c r="H9586" i="1" s="1"/>
  <c r="H9601" i="1" s="1"/>
  <c r="R9602" i="1" s="1"/>
  <c r="N9606" i="1" s="1"/>
  <c r="H9629" i="1" s="1"/>
  <c r="H9637" i="1" s="1"/>
  <c r="R9638" i="1" s="1"/>
  <c r="N9642" i="1" s="1"/>
  <c r="H9665" i="1" s="1"/>
  <c r="H9682" i="1" s="1"/>
  <c r="R9683" i="1" s="1"/>
  <c r="N9687" i="1" s="1"/>
  <c r="H9709" i="1" s="1"/>
  <c r="H9735" i="1" s="1"/>
  <c r="R9736" i="1" s="1"/>
  <c r="N9740" i="1" s="1"/>
  <c r="G9128" i="1"/>
  <c r="Q9129" i="1" s="1"/>
  <c r="N9132" i="1" s="1"/>
  <c r="G9158" i="1" s="1"/>
  <c r="G9179" i="1" s="1"/>
  <c r="Q9180" i="1" s="1"/>
  <c r="N9183" i="1" s="1"/>
  <c r="G9209" i="1" s="1"/>
  <c r="G9218" i="1" s="1"/>
  <c r="Q9219" i="1" s="1"/>
  <c r="N9222" i="1" s="1"/>
  <c r="G9245" i="1" s="1"/>
  <c r="G9250" i="1" s="1"/>
  <c r="Q9251" i="1" s="1"/>
  <c r="N9254" i="1" s="1"/>
  <c r="N7314" i="1"/>
  <c r="J7333" i="1"/>
  <c r="J7351" i="1" s="1"/>
  <c r="T7352" i="1" s="1"/>
  <c r="N7358" i="1" s="1"/>
  <c r="N7274" i="1"/>
  <c r="H9762" i="1" l="1"/>
  <c r="H9769" i="1" s="1"/>
  <c r="R9770" i="1" s="1"/>
  <c r="N9774" i="1" s="1"/>
  <c r="H9797" i="1" s="1"/>
  <c r="H9810" i="1" s="1"/>
  <c r="R9811" i="1" s="1"/>
  <c r="N9815" i="1" s="1"/>
  <c r="H9835" i="1" s="1"/>
  <c r="H9848" i="1" s="1"/>
  <c r="R9849" i="1" s="1"/>
  <c r="N9853" i="1" s="1"/>
  <c r="H9875" i="1" s="1"/>
  <c r="H9888" i="1" s="1"/>
  <c r="R9889" i="1" s="1"/>
  <c r="N9893" i="1" s="1"/>
  <c r="H9916" i="1" s="1"/>
  <c r="H9929" i="1" s="1"/>
  <c r="R9930" i="1" s="1"/>
  <c r="N9934" i="1" s="1"/>
  <c r="H9956" i="1" s="1"/>
  <c r="H9979" i="1" s="1"/>
  <c r="G9277" i="1"/>
  <c r="G9297" i="1" s="1"/>
  <c r="Q9298" i="1" s="1"/>
  <c r="N9301" i="1" s="1"/>
  <c r="G9323" i="1" s="1"/>
  <c r="G9335" i="1" s="1"/>
  <c r="Q9336" i="1" s="1"/>
  <c r="N9339" i="1" s="1"/>
  <c r="N7359" i="1"/>
  <c r="J7376" i="1"/>
  <c r="J7387" i="1" s="1"/>
  <c r="T7388" i="1" s="1"/>
  <c r="N7394" i="1" s="1"/>
  <c r="R9980" i="1" l="1"/>
  <c r="N9984" i="1" s="1"/>
  <c r="G9365" i="1"/>
  <c r="G9384" i="1" s="1"/>
  <c r="Q9385" i="1" s="1"/>
  <c r="N9388" i="1" s="1"/>
  <c r="G9414" i="1" s="1"/>
  <c r="G9422" i="1" s="1"/>
  <c r="Q9423" i="1" s="1"/>
  <c r="N9426" i="1" s="1"/>
  <c r="G9451" i="1" s="1"/>
  <c r="G9467" i="1" s="1"/>
  <c r="Q9468" i="1" s="1"/>
  <c r="N9471" i="1" s="1"/>
  <c r="N7395" i="1"/>
  <c r="J7416" i="1"/>
  <c r="J7432" i="1" s="1"/>
  <c r="T7433" i="1" s="1"/>
  <c r="N7439" i="1" s="1"/>
  <c r="F10022" i="1" l="1"/>
  <c r="P10023" i="1" s="1"/>
  <c r="N10025" i="1" s="1"/>
  <c r="F10050" i="1" s="1"/>
  <c r="F10073" i="1" s="1"/>
  <c r="P10074" i="1" s="1"/>
  <c r="N10076" i="1" s="1"/>
  <c r="F10103" i="1" s="1"/>
  <c r="F10113" i="1" s="1"/>
  <c r="P10114" i="1" s="1"/>
  <c r="N10116" i="1" s="1"/>
  <c r="F10142" i="1" s="1"/>
  <c r="F10156" i="1" s="1"/>
  <c r="P10157" i="1" s="1"/>
  <c r="N10159" i="1" s="1"/>
  <c r="F10185" i="1" s="1"/>
  <c r="F10198" i="1" s="1"/>
  <c r="P10199" i="1" s="1"/>
  <c r="N10201" i="1" s="1"/>
  <c r="H10008" i="1"/>
  <c r="G9494" i="1"/>
  <c r="G9507" i="1" s="1"/>
  <c r="Q9508" i="1" s="1"/>
  <c r="N9511" i="1" s="1"/>
  <c r="G9534" i="1" s="1"/>
  <c r="G9558" i="1" s="1"/>
  <c r="Q9559" i="1" s="1"/>
  <c r="N9562" i="1" s="1"/>
  <c r="N7440" i="1"/>
  <c r="J7460" i="1"/>
  <c r="J7470" i="1" s="1"/>
  <c r="T7471" i="1" s="1"/>
  <c r="N7477" i="1" s="1"/>
  <c r="F10227" i="1" l="1"/>
  <c r="F10244" i="1" s="1"/>
  <c r="P10245" i="1" s="1"/>
  <c r="N10247" i="1" s="1"/>
  <c r="F10286" i="1" s="1"/>
  <c r="F10296" i="1" s="1"/>
  <c r="P10297" i="1" s="1"/>
  <c r="N10299" i="1" s="1"/>
  <c r="F10324" i="1" s="1"/>
  <c r="F10341" i="1" s="1"/>
  <c r="P10342" i="1" s="1"/>
  <c r="N10344" i="1" s="1"/>
  <c r="F10369" i="1" s="1"/>
  <c r="F10381" i="1" s="1"/>
  <c r="P10382" i="1" s="1"/>
  <c r="N10384" i="1" s="1"/>
  <c r="F10410" i="1" s="1"/>
  <c r="F10424" i="1" s="1"/>
  <c r="P10425" i="1" s="1"/>
  <c r="N10427" i="1" s="1"/>
  <c r="F10457" i="1" s="1"/>
  <c r="F10470" i="1" s="1"/>
  <c r="P10471" i="1" s="1"/>
  <c r="N10473" i="1" s="1"/>
  <c r="F10499" i="1" s="1"/>
  <c r="F10520" i="1" s="1"/>
  <c r="P10521" i="1" s="1"/>
  <c r="N10523" i="1" s="1"/>
  <c r="F10547" i="1" s="1"/>
  <c r="F10556" i="1" s="1"/>
  <c r="P10557" i="1" s="1"/>
  <c r="N10559" i="1" s="1"/>
  <c r="F10582" i="1" s="1"/>
  <c r="F10603" i="1" s="1"/>
  <c r="P10604" i="1" s="1"/>
  <c r="N10606" i="1" s="1"/>
  <c r="F10631" i="1" s="1"/>
  <c r="F10648" i="1" s="1"/>
  <c r="P10649" i="1" s="1"/>
  <c r="N10651" i="1" s="1"/>
  <c r="F10676" i="1" s="1"/>
  <c r="F10690" i="1" s="1"/>
  <c r="P10691" i="1" s="1"/>
  <c r="N10693" i="1" s="1"/>
  <c r="F10716" i="1" s="1"/>
  <c r="F10730" i="1" s="1"/>
  <c r="P10731" i="1" s="1"/>
  <c r="N10733" i="1" s="1"/>
  <c r="F10757" i="1" s="1"/>
  <c r="F10771" i="1" s="1"/>
  <c r="P10772" i="1" s="1"/>
  <c r="N10774" i="1" s="1"/>
  <c r="F10795" i="1" s="1"/>
  <c r="F10809" i="1" s="1"/>
  <c r="P10810" i="1" s="1"/>
  <c r="N10812" i="1" s="1"/>
  <c r="F10835" i="1" s="1"/>
  <c r="G9586" i="1"/>
  <c r="G9601" i="1" s="1"/>
  <c r="Q9602" i="1" s="1"/>
  <c r="N9605" i="1" s="1"/>
  <c r="G9629" i="1" s="1"/>
  <c r="G9637" i="1" s="1"/>
  <c r="Q9638" i="1" s="1"/>
  <c r="N9641" i="1" s="1"/>
  <c r="G9665" i="1" s="1"/>
  <c r="G9682" i="1" s="1"/>
  <c r="Q9683" i="1" s="1"/>
  <c r="N9686" i="1" s="1"/>
  <c r="G9709" i="1" s="1"/>
  <c r="G9735" i="1" s="1"/>
  <c r="Q9736" i="1" s="1"/>
  <c r="N9739" i="1" s="1"/>
  <c r="N7478" i="1"/>
  <c r="J7497" i="1"/>
  <c r="J7504" i="1" s="1"/>
  <c r="T7505" i="1" s="1"/>
  <c r="N7511" i="1" s="1"/>
  <c r="G9762" i="1" l="1"/>
  <c r="G9769" i="1" s="1"/>
  <c r="Q9770" i="1" s="1"/>
  <c r="N9773" i="1" s="1"/>
  <c r="G9797" i="1" s="1"/>
  <c r="G9810" i="1" s="1"/>
  <c r="Q9811" i="1" s="1"/>
  <c r="N9814" i="1" s="1"/>
  <c r="N7512" i="1"/>
  <c r="J7533" i="1"/>
  <c r="J7548" i="1" s="1"/>
  <c r="T7549" i="1" s="1"/>
  <c r="N7555" i="1" s="1"/>
  <c r="G9835" i="1" l="1"/>
  <c r="G9848" i="1" s="1"/>
  <c r="Q9849" i="1" s="1"/>
  <c r="N9852" i="1" s="1"/>
  <c r="G9875" i="1" s="1"/>
  <c r="G9888" i="1" s="1"/>
  <c r="Q9889" i="1" s="1"/>
  <c r="N9892" i="1" s="1"/>
  <c r="G9916" i="1" s="1"/>
  <c r="G9929" i="1" s="1"/>
  <c r="Q9930" i="1" s="1"/>
  <c r="N9933" i="1" s="1"/>
  <c r="N7556" i="1"/>
  <c r="J7578" i="1"/>
  <c r="J7594" i="1" s="1"/>
  <c r="T7595" i="1" s="1"/>
  <c r="N7601" i="1" s="1"/>
  <c r="G9956" i="1" l="1"/>
  <c r="G9979" i="1" s="1"/>
  <c r="J7621" i="1"/>
  <c r="J7637" i="1" s="1"/>
  <c r="T7638" i="1" s="1"/>
  <c r="N7644" i="1" s="1"/>
  <c r="N7602" i="1"/>
  <c r="Q9980" i="1" l="1"/>
  <c r="N9983" i="1" s="1"/>
  <c r="G10008" i="1" s="1"/>
  <c r="J7665" i="1"/>
  <c r="J7681" i="1" s="1"/>
  <c r="T7682" i="1" s="1"/>
  <c r="N7688" i="1" s="1"/>
  <c r="N7645" i="1"/>
  <c r="J7709" i="1" l="1"/>
  <c r="J7735" i="1" s="1"/>
  <c r="T7736" i="1" s="1"/>
  <c r="N7742" i="1" s="1"/>
  <c r="J7779" i="1" s="1"/>
  <c r="J7791" i="1" s="1"/>
  <c r="T7792" i="1" s="1"/>
  <c r="N7798" i="1" s="1"/>
  <c r="N7689" i="1"/>
  <c r="N7799" i="1" l="1"/>
  <c r="J7820" i="1"/>
  <c r="J7857" i="1" s="1"/>
  <c r="T7858" i="1" s="1"/>
  <c r="N7864" i="1" s="1"/>
  <c r="N7743" i="1"/>
  <c r="N7865" i="1" l="1"/>
  <c r="J7885" i="1"/>
  <c r="J7896" i="1" s="1"/>
  <c r="T7897" i="1" s="1"/>
  <c r="N7903" i="1" s="1"/>
  <c r="N7904" i="1" l="1"/>
  <c r="J7923" i="1"/>
  <c r="J7949" i="1" s="1"/>
  <c r="T7950" i="1" s="1"/>
  <c r="N7956" i="1" s="1"/>
  <c r="N7957" i="1" l="1"/>
  <c r="J7976" i="1"/>
  <c r="J7992" i="1" s="1"/>
  <c r="T7993" i="1" s="1"/>
  <c r="N7999" i="1" s="1"/>
  <c r="J8023" i="1" l="1"/>
  <c r="J8034" i="1" s="1"/>
  <c r="T8035" i="1" s="1"/>
  <c r="N8041" i="1" s="1"/>
  <c r="N8000" i="1"/>
  <c r="N8042" i="1" l="1"/>
  <c r="J8064" i="1"/>
  <c r="J8087" i="1" s="1"/>
  <c r="T8088" i="1" s="1"/>
  <c r="N8094" i="1" s="1"/>
  <c r="N8095" i="1" l="1"/>
  <c r="J8115" i="1"/>
  <c r="J8129" i="1" s="1"/>
  <c r="T8130" i="1" s="1"/>
  <c r="N8136" i="1" s="1"/>
  <c r="J8158" i="1" s="1"/>
  <c r="J8176" i="1" s="1"/>
  <c r="T8177" i="1" s="1"/>
  <c r="N8183" i="1" s="1"/>
  <c r="N8184" i="1" l="1"/>
  <c r="J8205" i="1"/>
  <c r="J8219" i="1" s="1"/>
  <c r="T8220" i="1" s="1"/>
  <c r="N8226" i="1" s="1"/>
  <c r="N8137" i="1"/>
  <c r="J8251" i="1" l="1"/>
  <c r="J8296" i="1" s="1"/>
  <c r="T8297" i="1" s="1"/>
  <c r="N8303" i="1" s="1"/>
  <c r="N8227" i="1"/>
  <c r="J8327" i="1" l="1"/>
  <c r="J8367" i="1" s="1"/>
  <c r="T8368" i="1" s="1"/>
  <c r="N8374" i="1" s="1"/>
  <c r="N8304" i="1"/>
  <c r="J8398" i="1" l="1"/>
  <c r="J8441" i="1" s="1"/>
  <c r="T8442" i="1" s="1"/>
  <c r="N8448" i="1" s="1"/>
  <c r="N8375" i="1"/>
  <c r="N8449" i="1" l="1"/>
  <c r="J8469" i="1"/>
  <c r="J8523" i="1" s="1"/>
  <c r="T8524" i="1" s="1"/>
  <c r="N8530" i="1" s="1"/>
  <c r="N8531" i="1" l="1"/>
  <c r="J8551" i="1"/>
  <c r="J8577" i="1" s="1"/>
  <c r="T8578" i="1" s="1"/>
  <c r="N8584" i="1" s="1"/>
  <c r="N8585" i="1" l="1"/>
  <c r="J8602" i="1"/>
  <c r="J8611" i="1" s="1"/>
  <c r="T8612" i="1" s="1"/>
  <c r="N8618" i="1" s="1"/>
  <c r="N8619" i="1" l="1"/>
  <c r="J8642" i="1"/>
  <c r="J8662" i="1" s="1"/>
  <c r="T8663" i="1" s="1"/>
  <c r="N8669" i="1" s="1"/>
  <c r="N8670" i="1" l="1"/>
  <c r="J8692" i="1"/>
  <c r="J8702" i="1" s="1"/>
  <c r="T8703" i="1" s="1"/>
  <c r="N8709" i="1" s="1"/>
  <c r="N8710" i="1" l="1"/>
  <c r="J8731" i="1"/>
  <c r="J8745" i="1" s="1"/>
  <c r="T8746" i="1" s="1"/>
  <c r="N8752" i="1" s="1"/>
  <c r="N8753" i="1" l="1"/>
  <c r="J8773" i="1"/>
  <c r="J8784" i="1" s="1"/>
  <c r="T8785" i="1" s="1"/>
  <c r="N8791" i="1" s="1"/>
  <c r="N8792" i="1" l="1"/>
  <c r="J8813" i="1"/>
  <c r="J8820" i="1" s="1"/>
  <c r="T8821" i="1" s="1"/>
  <c r="N8827" i="1" s="1"/>
  <c r="N8828" i="1" l="1"/>
  <c r="J8849" i="1"/>
  <c r="J8861" i="1" s="1"/>
  <c r="T8862" i="1" s="1"/>
  <c r="N8868" i="1" l="1"/>
  <c r="N8869" i="1" s="1"/>
  <c r="J8892" i="1"/>
  <c r="J8902" i="1" s="1"/>
  <c r="T8903" i="1" s="1"/>
  <c r="N8909" i="1" s="1"/>
  <c r="J8936" i="1" l="1"/>
  <c r="J8943" i="1" s="1"/>
  <c r="T8944" i="1" s="1"/>
  <c r="N8950" i="1" s="1"/>
  <c r="N8910" i="1"/>
  <c r="N8951" i="1" l="1"/>
  <c r="J8974" i="1"/>
  <c r="J8992" i="1" s="1"/>
  <c r="T8993" i="1" s="1"/>
  <c r="N8999" i="1" s="1"/>
  <c r="J9024" i="1" s="1"/>
  <c r="J9038" i="1" s="1"/>
  <c r="T9039" i="1" s="1"/>
  <c r="N9045" i="1" s="1"/>
  <c r="J9067" i="1" l="1"/>
  <c r="J9083" i="1" s="1"/>
  <c r="T9084" i="1" s="1"/>
  <c r="N9090" i="1" s="1"/>
  <c r="J9113" i="1" s="1"/>
  <c r="N9046" i="1"/>
  <c r="N9000" i="1"/>
  <c r="I9128" i="1" l="1"/>
  <c r="S9129" i="1" s="1"/>
  <c r="N9134" i="1" s="1"/>
  <c r="I9158" i="1" s="1"/>
  <c r="I9179" i="1" s="1"/>
  <c r="S9180" i="1" s="1"/>
  <c r="N9185" i="1" s="1"/>
  <c r="I9209" i="1" s="1"/>
  <c r="I9218" i="1" s="1"/>
  <c r="S9219" i="1" s="1"/>
  <c r="N9224" i="1" s="1"/>
  <c r="I9245" i="1" s="1"/>
  <c r="I9250" i="1" s="1"/>
  <c r="S9251" i="1" s="1"/>
  <c r="N9256" i="1" s="1"/>
  <c r="N9091" i="1"/>
  <c r="J9128" i="1" s="1"/>
  <c r="T9129" i="1" s="1"/>
  <c r="N9135" i="1" s="1"/>
  <c r="J9158" i="1" s="1"/>
  <c r="J9179" i="1" s="1"/>
  <c r="T9180" i="1" s="1"/>
  <c r="N9186" i="1" s="1"/>
  <c r="J9209" i="1" s="1"/>
  <c r="J9218" i="1" s="1"/>
  <c r="T9219" i="1" s="1"/>
  <c r="N9225" i="1" s="1"/>
  <c r="J9245" i="1" s="1"/>
  <c r="J9250" i="1" s="1"/>
  <c r="T9251" i="1" s="1"/>
  <c r="N9257" i="1" s="1"/>
  <c r="J9277" i="1" l="1"/>
  <c r="J9297" i="1" s="1"/>
  <c r="T9298" i="1" s="1"/>
  <c r="N9304" i="1" s="1"/>
  <c r="J9323" i="1" s="1"/>
  <c r="J9335" i="1" s="1"/>
  <c r="T9336" i="1" s="1"/>
  <c r="N9342" i="1" s="1"/>
  <c r="J9365" i="1" s="1"/>
  <c r="J9384" i="1" s="1"/>
  <c r="T9385" i="1" s="1"/>
  <c r="N9391" i="1" s="1"/>
  <c r="J9414" i="1" s="1"/>
  <c r="J9422" i="1" s="1"/>
  <c r="T9423" i="1" s="1"/>
  <c r="N9429" i="1" s="1"/>
  <c r="J9451" i="1" s="1"/>
  <c r="J9467" i="1" s="1"/>
  <c r="T9468" i="1" s="1"/>
  <c r="N9474" i="1" s="1"/>
  <c r="J9494" i="1" s="1"/>
  <c r="J9507" i="1" s="1"/>
  <c r="T9508" i="1" s="1"/>
  <c r="N9514" i="1" s="1"/>
  <c r="I9277" i="1"/>
  <c r="I9297" i="1" s="1"/>
  <c r="S9298" i="1" s="1"/>
  <c r="N9303" i="1" s="1"/>
  <c r="I9323" i="1" s="1"/>
  <c r="I9335" i="1" s="1"/>
  <c r="S9336" i="1" s="1"/>
  <c r="N9341" i="1" s="1"/>
  <c r="N9258" i="1"/>
  <c r="N9226" i="1"/>
  <c r="N9187" i="1"/>
  <c r="N9136" i="1"/>
  <c r="J9534" i="1" l="1"/>
  <c r="J9558" i="1" s="1"/>
  <c r="T9559" i="1" s="1"/>
  <c r="N9565" i="1" s="1"/>
  <c r="J9586" i="1" s="1"/>
  <c r="J9601" i="1" s="1"/>
  <c r="T9602" i="1" s="1"/>
  <c r="N9608" i="1" s="1"/>
  <c r="J9629" i="1" s="1"/>
  <c r="J9637" i="1" s="1"/>
  <c r="T9638" i="1" s="1"/>
  <c r="N9644" i="1" s="1"/>
  <c r="J9665" i="1" s="1"/>
  <c r="J9682" i="1" s="1"/>
  <c r="T9683" i="1" s="1"/>
  <c r="N9689" i="1" s="1"/>
  <c r="J9709" i="1" s="1"/>
  <c r="J9735" i="1" s="1"/>
  <c r="T9736" i="1" s="1"/>
  <c r="N9742" i="1" s="1"/>
  <c r="I9365" i="1"/>
  <c r="I9384" i="1" s="1"/>
  <c r="S9385" i="1" s="1"/>
  <c r="N9390" i="1" s="1"/>
  <c r="N9343" i="1"/>
  <c r="N9305" i="1"/>
  <c r="J9762" i="1" l="1"/>
  <c r="J9769" i="1" s="1"/>
  <c r="T9770" i="1" s="1"/>
  <c r="N9776" i="1" s="1"/>
  <c r="J9797" i="1" s="1"/>
  <c r="J9810" i="1" s="1"/>
  <c r="T9811" i="1" s="1"/>
  <c r="N9817" i="1" s="1"/>
  <c r="J9835" i="1" s="1"/>
  <c r="J9848" i="1" s="1"/>
  <c r="T9849" i="1" s="1"/>
  <c r="N9855" i="1" s="1"/>
  <c r="J9875" i="1" s="1"/>
  <c r="J9888" i="1" s="1"/>
  <c r="T9889" i="1" s="1"/>
  <c r="N9895" i="1" s="1"/>
  <c r="J9916" i="1" s="1"/>
  <c r="J9929" i="1" s="1"/>
  <c r="T9930" i="1" s="1"/>
  <c r="N9936" i="1" s="1"/>
  <c r="J9956" i="1" s="1"/>
  <c r="J9979" i="1" s="1"/>
  <c r="T9980" i="1" s="1"/>
  <c r="N9986" i="1" s="1"/>
  <c r="N9392" i="1"/>
  <c r="I9414" i="1"/>
  <c r="I9422" i="1" s="1"/>
  <c r="S9423" i="1" s="1"/>
  <c r="N9428" i="1" s="1"/>
  <c r="H10022" i="1" l="1"/>
  <c r="R10023" i="1" s="1"/>
  <c r="N10027" i="1" s="1"/>
  <c r="H10050" i="1" s="1"/>
  <c r="H10073" i="1" s="1"/>
  <c r="R10074" i="1" s="1"/>
  <c r="N10078" i="1" s="1"/>
  <c r="H10103" i="1" s="1"/>
  <c r="H10113" i="1" s="1"/>
  <c r="R10114" i="1" s="1"/>
  <c r="N10118" i="1" s="1"/>
  <c r="H10142" i="1" s="1"/>
  <c r="H10156" i="1" s="1"/>
  <c r="R10157" i="1" s="1"/>
  <c r="N10161" i="1" s="1"/>
  <c r="H10185" i="1" s="1"/>
  <c r="H10198" i="1" s="1"/>
  <c r="R10199" i="1" s="1"/>
  <c r="N10203" i="1" s="1"/>
  <c r="H10227" i="1" s="1"/>
  <c r="H10244" i="1" s="1"/>
  <c r="R10245" i="1" s="1"/>
  <c r="N10249" i="1" s="1"/>
  <c r="H10286" i="1" s="1"/>
  <c r="H10296" i="1" s="1"/>
  <c r="R10297" i="1" s="1"/>
  <c r="N10301" i="1" s="1"/>
  <c r="H10324" i="1" s="1"/>
  <c r="H10341" i="1" s="1"/>
  <c r="R10342" i="1" s="1"/>
  <c r="N10346" i="1" s="1"/>
  <c r="H10369" i="1" s="1"/>
  <c r="H10381" i="1" s="1"/>
  <c r="R10382" i="1" s="1"/>
  <c r="N10386" i="1" s="1"/>
  <c r="H10410" i="1" s="1"/>
  <c r="H10424" i="1" s="1"/>
  <c r="R10425" i="1" s="1"/>
  <c r="N10429" i="1" s="1"/>
  <c r="H10457" i="1" s="1"/>
  <c r="H10470" i="1" s="1"/>
  <c r="R10471" i="1" s="1"/>
  <c r="N10475" i="1" s="1"/>
  <c r="H10499" i="1" s="1"/>
  <c r="H10520" i="1" s="1"/>
  <c r="R10521" i="1" s="1"/>
  <c r="N10525" i="1" s="1"/>
  <c r="H10547" i="1" s="1"/>
  <c r="H10556" i="1" s="1"/>
  <c r="R10557" i="1" s="1"/>
  <c r="N10561" i="1" s="1"/>
  <c r="H10582" i="1" s="1"/>
  <c r="H10603" i="1" s="1"/>
  <c r="R10604" i="1" s="1"/>
  <c r="N10608" i="1" s="1"/>
  <c r="H10631" i="1" s="1"/>
  <c r="H10648" i="1" s="1"/>
  <c r="R10649" i="1" s="1"/>
  <c r="N10653" i="1" s="1"/>
  <c r="H10676" i="1" s="1"/>
  <c r="H10690" i="1" s="1"/>
  <c r="R10691" i="1" s="1"/>
  <c r="N10695" i="1" s="1"/>
  <c r="H10716" i="1" s="1"/>
  <c r="H10730" i="1" s="1"/>
  <c r="R10731" i="1" s="1"/>
  <c r="N10735" i="1" s="1"/>
  <c r="H10757" i="1" s="1"/>
  <c r="H10771" i="1" s="1"/>
  <c r="R10772" i="1" s="1"/>
  <c r="N10776" i="1" s="1"/>
  <c r="H10795" i="1" s="1"/>
  <c r="H10809" i="1" s="1"/>
  <c r="R10810" i="1" s="1"/>
  <c r="N10814" i="1" s="1"/>
  <c r="J10008" i="1"/>
  <c r="J10022" i="1" s="1"/>
  <c r="T10023" i="1" s="1"/>
  <c r="N10029" i="1" s="1"/>
  <c r="J10050" i="1" s="1"/>
  <c r="J10073" i="1" s="1"/>
  <c r="T10074" i="1" s="1"/>
  <c r="N10080" i="1" s="1"/>
  <c r="J10103" i="1" s="1"/>
  <c r="J10113" i="1" s="1"/>
  <c r="T10114" i="1" s="1"/>
  <c r="N10120" i="1" s="1"/>
  <c r="J10142" i="1" s="1"/>
  <c r="J10156" i="1" s="1"/>
  <c r="T10157" i="1" s="1"/>
  <c r="N10163" i="1" s="1"/>
  <c r="J10185" i="1" s="1"/>
  <c r="J10198" i="1" s="1"/>
  <c r="T10199" i="1" s="1"/>
  <c r="N10205" i="1" s="1"/>
  <c r="J10227" i="1" s="1"/>
  <c r="J10244" i="1" s="1"/>
  <c r="T10245" i="1" s="1"/>
  <c r="N10251" i="1" s="1"/>
  <c r="J10286" i="1" s="1"/>
  <c r="J10296" i="1" s="1"/>
  <c r="T10297" i="1" s="1"/>
  <c r="N10303" i="1" s="1"/>
  <c r="J10324" i="1" s="1"/>
  <c r="J10341" i="1" s="1"/>
  <c r="T10342" i="1" s="1"/>
  <c r="N10348" i="1" s="1"/>
  <c r="J10369" i="1" s="1"/>
  <c r="J10381" i="1" s="1"/>
  <c r="T10382" i="1" s="1"/>
  <c r="N10388" i="1" s="1"/>
  <c r="J10410" i="1" s="1"/>
  <c r="J10424" i="1" s="1"/>
  <c r="T10425" i="1" s="1"/>
  <c r="N10431" i="1" s="1"/>
  <c r="J10457" i="1" s="1"/>
  <c r="J10470" i="1" s="1"/>
  <c r="T10471" i="1" s="1"/>
  <c r="N10477" i="1" s="1"/>
  <c r="J10499" i="1" s="1"/>
  <c r="J10520" i="1" s="1"/>
  <c r="T10521" i="1" s="1"/>
  <c r="N10527" i="1" s="1"/>
  <c r="J10547" i="1" s="1"/>
  <c r="J10556" i="1" s="1"/>
  <c r="T10557" i="1" s="1"/>
  <c r="N10563" i="1" s="1"/>
  <c r="J10582" i="1" s="1"/>
  <c r="J10603" i="1" s="1"/>
  <c r="T10604" i="1" s="1"/>
  <c r="N10610" i="1" s="1"/>
  <c r="J10631" i="1" s="1"/>
  <c r="J10648" i="1" s="1"/>
  <c r="T10649" i="1" s="1"/>
  <c r="N10655" i="1" s="1"/>
  <c r="J10676" i="1" s="1"/>
  <c r="J10690" i="1" s="1"/>
  <c r="T10691" i="1" s="1"/>
  <c r="N10697" i="1" s="1"/>
  <c r="J10716" i="1" s="1"/>
  <c r="J10730" i="1" s="1"/>
  <c r="T10731" i="1" s="1"/>
  <c r="N10737" i="1" s="1"/>
  <c r="J10757" i="1" s="1"/>
  <c r="J10771" i="1" s="1"/>
  <c r="T10772" i="1" s="1"/>
  <c r="N10778" i="1" s="1"/>
  <c r="J10795" i="1" s="1"/>
  <c r="J10809" i="1" s="1"/>
  <c r="T10810" i="1" s="1"/>
  <c r="N10816" i="1" s="1"/>
  <c r="N9430" i="1"/>
  <c r="I9451" i="1"/>
  <c r="I9467" i="1" s="1"/>
  <c r="S9468" i="1" s="1"/>
  <c r="N9473" i="1" s="1"/>
  <c r="J10835" i="1" l="1"/>
  <c r="J10852" i="1" s="1"/>
  <c r="T10853" i="1" s="1"/>
  <c r="N10859" i="1" s="1"/>
  <c r="J10879" i="1" s="1"/>
  <c r="J10902" i="1" s="1"/>
  <c r="T10903" i="1" s="1"/>
  <c r="N10909" i="1" s="1"/>
  <c r="F10852" i="1"/>
  <c r="P10853" i="1" s="1"/>
  <c r="N10855" i="1" s="1"/>
  <c r="F10879" i="1" s="1"/>
  <c r="F10902" i="1" s="1"/>
  <c r="P10903" i="1" s="1"/>
  <c r="N10905" i="1" s="1"/>
  <c r="H10835" i="1"/>
  <c r="H10852" i="1" s="1"/>
  <c r="R10853" i="1" s="1"/>
  <c r="N10857" i="1" s="1"/>
  <c r="H10879" i="1" s="1"/>
  <c r="H10902" i="1" s="1"/>
  <c r="R10903" i="1" s="1"/>
  <c r="N10907" i="1" s="1"/>
  <c r="I9494" i="1"/>
  <c r="I9507" i="1" s="1"/>
  <c r="S9508" i="1" s="1"/>
  <c r="N9513" i="1" s="1"/>
  <c r="N9475" i="1"/>
  <c r="I9534" i="1" l="1"/>
  <c r="I9558" i="1" s="1"/>
  <c r="S9559" i="1" s="1"/>
  <c r="N9564" i="1" s="1"/>
  <c r="N9566" i="1" s="1"/>
  <c r="N9515" i="1"/>
  <c r="I9586" i="1" l="1"/>
  <c r="I9601" i="1" s="1"/>
  <c r="S9602" i="1" s="1"/>
  <c r="N9607" i="1" s="1"/>
  <c r="N9609" i="1" l="1"/>
  <c r="I9629" i="1"/>
  <c r="I9637" i="1" s="1"/>
  <c r="S9638" i="1" s="1"/>
  <c r="N9643" i="1" s="1"/>
  <c r="N9645" i="1" l="1"/>
  <c r="I9665" i="1"/>
  <c r="I9682" i="1" s="1"/>
  <c r="S9683" i="1" s="1"/>
  <c r="N9688" i="1" s="1"/>
  <c r="N9690" i="1" l="1"/>
  <c r="I9709" i="1"/>
  <c r="I9735" i="1" s="1"/>
  <c r="S9736" i="1" s="1"/>
  <c r="N9741" i="1" s="1"/>
  <c r="I9762" i="1" s="1"/>
  <c r="N9743" i="1" l="1"/>
  <c r="I9769" i="1"/>
  <c r="S9770" i="1" s="1"/>
  <c r="N9775" i="1" s="1"/>
  <c r="N9777" i="1" l="1"/>
  <c r="I9797" i="1"/>
  <c r="I9810" i="1" s="1"/>
  <c r="S9811" i="1" s="1"/>
  <c r="N9816" i="1" s="1"/>
  <c r="I9835" i="1" l="1"/>
  <c r="I9848" i="1" s="1"/>
  <c r="S9849" i="1" s="1"/>
  <c r="N9854" i="1" s="1"/>
  <c r="N9818" i="1"/>
  <c r="N9856" i="1" l="1"/>
  <c r="I9875" i="1"/>
  <c r="I9888" i="1" s="1"/>
  <c r="S9889" i="1" s="1"/>
  <c r="N9894" i="1" s="1"/>
  <c r="N9896" i="1" l="1"/>
  <c r="I9916" i="1"/>
  <c r="I9929" i="1" s="1"/>
  <c r="S9930" i="1" s="1"/>
  <c r="N9935" i="1" s="1"/>
  <c r="N9937" i="1" l="1"/>
  <c r="I9956" i="1"/>
  <c r="I9979" i="1" s="1"/>
  <c r="S9980" i="1" l="1"/>
  <c r="N9985" i="1" s="1"/>
  <c r="I10008" i="1" s="1"/>
  <c r="N9987" i="1" l="1"/>
  <c r="I10022" i="1" s="1"/>
  <c r="S10023" i="1" s="1"/>
  <c r="N10028" i="1" s="1"/>
  <c r="I10050" i="1" s="1"/>
  <c r="I10073" i="1" s="1"/>
  <c r="S10074" i="1" s="1"/>
  <c r="N10079" i="1" s="1"/>
  <c r="I10103" i="1" s="1"/>
  <c r="I10113" i="1" s="1"/>
  <c r="S10114" i="1" s="1"/>
  <c r="N10119" i="1" s="1"/>
  <c r="I10142" i="1" s="1"/>
  <c r="I10156" i="1" s="1"/>
  <c r="S10157" i="1" s="1"/>
  <c r="N10162" i="1" s="1"/>
  <c r="I10185" i="1" s="1"/>
  <c r="I10198" i="1" s="1"/>
  <c r="S10199" i="1" s="1"/>
  <c r="N10204" i="1" s="1"/>
  <c r="I10227" i="1" s="1"/>
  <c r="I10244" i="1" s="1"/>
  <c r="S10245" i="1" s="1"/>
  <c r="N10250" i="1" s="1"/>
  <c r="I10286" i="1" s="1"/>
  <c r="I10296" i="1" s="1"/>
  <c r="S10297" i="1" s="1"/>
  <c r="N10302" i="1" s="1"/>
  <c r="I10324" i="1" s="1"/>
  <c r="I10341" i="1" s="1"/>
  <c r="S10342" i="1" s="1"/>
  <c r="N10347" i="1" s="1"/>
  <c r="I10369" i="1" s="1"/>
  <c r="I10381" i="1" s="1"/>
  <c r="S10382" i="1" s="1"/>
  <c r="N10387" i="1" s="1"/>
  <c r="I10410" i="1" s="1"/>
  <c r="I10424" i="1" s="1"/>
  <c r="S10425" i="1" s="1"/>
  <c r="N10430" i="1" s="1"/>
  <c r="I10457" i="1" s="1"/>
  <c r="I10470" i="1" s="1"/>
  <c r="S10471" i="1" s="1"/>
  <c r="N10476" i="1" s="1"/>
  <c r="I10499" i="1" s="1"/>
  <c r="I10520" i="1" s="1"/>
  <c r="S10521" i="1" s="1"/>
  <c r="N10526" i="1" s="1"/>
  <c r="I10547" i="1" s="1"/>
  <c r="I10556" i="1" s="1"/>
  <c r="S10557" i="1" s="1"/>
  <c r="N10562" i="1" s="1"/>
  <c r="I10582" i="1" s="1"/>
  <c r="I10603" i="1" s="1"/>
  <c r="S10604" i="1" s="1"/>
  <c r="N10609" i="1" s="1"/>
  <c r="I10631" i="1" s="1"/>
  <c r="I10648" i="1" s="1"/>
  <c r="S10649" i="1" s="1"/>
  <c r="N10654" i="1" s="1"/>
  <c r="I10676" i="1" s="1"/>
  <c r="I10690" i="1" s="1"/>
  <c r="S10691" i="1" s="1"/>
  <c r="N10696" i="1" s="1"/>
  <c r="I10716" i="1" s="1"/>
  <c r="I10730" i="1" s="1"/>
  <c r="S10731" i="1" s="1"/>
  <c r="N10736" i="1" s="1"/>
  <c r="I10757" i="1" s="1"/>
  <c r="I10771" i="1" s="1"/>
  <c r="S10772" i="1" s="1"/>
  <c r="N10777" i="1" s="1"/>
  <c r="I10795" i="1" s="1"/>
  <c r="I10809" i="1" s="1"/>
  <c r="S10810" i="1" s="1"/>
  <c r="N10815" i="1" s="1"/>
  <c r="G10022" i="1"/>
  <c r="Q10023" i="1" s="1"/>
  <c r="N10026" i="1" s="1"/>
  <c r="G10050" i="1" s="1"/>
  <c r="G10073" i="1" s="1"/>
  <c r="Q10074" i="1" s="1"/>
  <c r="N10077" i="1" s="1"/>
  <c r="I10835" i="1" l="1"/>
  <c r="N10081" i="1"/>
  <c r="G10103" i="1"/>
  <c r="G10113" i="1" s="1"/>
  <c r="Q10114" i="1" s="1"/>
  <c r="N10117" i="1" s="1"/>
  <c r="N10030" i="1"/>
  <c r="N10121" i="1" l="1"/>
  <c r="G10142" i="1"/>
  <c r="G10156" i="1" s="1"/>
  <c r="Q10157" i="1" s="1"/>
  <c r="N10160" i="1" s="1"/>
  <c r="N10164" i="1" l="1"/>
  <c r="G10185" i="1"/>
  <c r="G10198" i="1" s="1"/>
  <c r="Q10199" i="1" s="1"/>
  <c r="N10202" i="1" s="1"/>
  <c r="G10227" i="1" l="1"/>
  <c r="G10244" i="1" s="1"/>
  <c r="Q10245" i="1" s="1"/>
  <c r="N10248" i="1" s="1"/>
  <c r="N10206" i="1"/>
  <c r="N10252" i="1" l="1"/>
  <c r="G10286" i="1"/>
  <c r="G10296" i="1" s="1"/>
  <c r="Q10297" i="1" s="1"/>
  <c r="N10300" i="1" s="1"/>
  <c r="N10304" i="1" l="1"/>
  <c r="G10324" i="1"/>
  <c r="G10341" i="1" s="1"/>
  <c r="Q10342" i="1" s="1"/>
  <c r="N10345" i="1" s="1"/>
  <c r="N10349" i="1" l="1"/>
  <c r="G10369" i="1"/>
  <c r="G10381" i="1" s="1"/>
  <c r="Q10382" i="1" s="1"/>
  <c r="N10385" i="1" s="1"/>
  <c r="N10389" i="1" l="1"/>
  <c r="G10410" i="1"/>
  <c r="G10424" i="1" s="1"/>
  <c r="Q10425" i="1" s="1"/>
  <c r="N10428" i="1" s="1"/>
  <c r="N10432" i="1" l="1"/>
  <c r="G10457" i="1"/>
  <c r="G10470" i="1" s="1"/>
  <c r="Q10471" i="1" s="1"/>
  <c r="N10474" i="1" s="1"/>
  <c r="N10478" i="1" l="1"/>
  <c r="G10499" i="1"/>
  <c r="G10520" i="1" s="1"/>
  <c r="Q10521" i="1" s="1"/>
  <c r="N10524" i="1" s="1"/>
  <c r="N10528" i="1" l="1"/>
  <c r="G10547" i="1"/>
  <c r="G10556" i="1" s="1"/>
  <c r="Q10557" i="1" s="1"/>
  <c r="N10560" i="1" s="1"/>
  <c r="N10564" i="1" l="1"/>
  <c r="G10582" i="1"/>
  <c r="G10603" i="1" s="1"/>
  <c r="Q10604" i="1" s="1"/>
  <c r="N10607" i="1" s="1"/>
  <c r="N10611" i="1" l="1"/>
  <c r="G10631" i="1"/>
  <c r="G10648" i="1" s="1"/>
  <c r="Q10649" i="1" s="1"/>
  <c r="N10652" i="1" s="1"/>
  <c r="N10656" i="1" l="1"/>
  <c r="G10676" i="1"/>
  <c r="G10690" i="1" s="1"/>
  <c r="Q10691" i="1" s="1"/>
  <c r="N10694" i="1" s="1"/>
  <c r="N10698" i="1" l="1"/>
  <c r="G10716" i="1"/>
  <c r="G10730" i="1" s="1"/>
  <c r="Q10731" i="1" s="1"/>
  <c r="N10734" i="1" s="1"/>
  <c r="N10738" i="1" l="1"/>
  <c r="G10757" i="1"/>
  <c r="G10771" i="1" s="1"/>
  <c r="Q10772" i="1" s="1"/>
  <c r="N10775" i="1" s="1"/>
  <c r="N10779" i="1" l="1"/>
  <c r="G10795" i="1"/>
  <c r="G10809" i="1" s="1"/>
  <c r="Q10810" i="1" s="1"/>
  <c r="N10813" i="1" s="1"/>
  <c r="N10817" i="1" l="1"/>
  <c r="I10852" i="1" s="1"/>
  <c r="S10853" i="1" s="1"/>
  <c r="N10858" i="1" s="1"/>
  <c r="I10879" i="1" s="1"/>
  <c r="I10902" i="1" s="1"/>
  <c r="S10903" i="1" s="1"/>
  <c r="N10908" i="1" s="1"/>
  <c r="G10835" i="1"/>
  <c r="G10852" i="1" s="1"/>
  <c r="Q10853" i="1" s="1"/>
  <c r="N10856" i="1" s="1"/>
  <c r="G10879" i="1" s="1"/>
  <c r="G10902" i="1" s="1"/>
  <c r="Q10903" i="1" s="1"/>
  <c r="N10906" i="1" s="1"/>
  <c r="N10910" i="1" s="1"/>
  <c r="N10860" i="1" l="1"/>
  <c r="B7209" i="1"/>
  <c r="B7209" i="1" a="1"/>
  <c r="E9088" i="1"/>
  <c r="E9427" i="1"/>
  <c r="E9184" i="1"/>
  <c r="E9255" i="1"/>
  <c r="E9472" i="1"/>
  <c r="E9133" i="1"/>
  <c r="E9302" i="1"/>
  <c r="E9223" i="1"/>
  <c r="E9340" i="1"/>
  <c r="E938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<sst xmlns="http://schemas.openxmlformats.org/spreadsheetml/2006/main" count="62531" uniqueCount="7380">
  <si>
    <t xml:space="preserve">DATE </t>
  </si>
  <si>
    <t xml:space="preserve">PARTICULARS </t>
  </si>
  <si>
    <t>MR/BOOK</t>
  </si>
  <si>
    <t>CASH</t>
  </si>
  <si>
    <t xml:space="preserve">B.ASIA </t>
  </si>
  <si>
    <t xml:space="preserve">DBBL </t>
  </si>
  <si>
    <t xml:space="preserve">EBL </t>
  </si>
  <si>
    <t>JBL</t>
  </si>
  <si>
    <t xml:space="preserve">RECEIVED </t>
  </si>
  <si>
    <t>PAYMENT</t>
  </si>
  <si>
    <t>UNITY LANDMARK LTD.</t>
  </si>
  <si>
    <t>DAILY CASH &amp; BANK TRANSICTION SUMMARY</t>
  </si>
  <si>
    <t xml:space="preserve">ClOSSING BALANCE </t>
  </si>
  <si>
    <t>ADJUST</t>
  </si>
  <si>
    <t>01.05.23</t>
  </si>
  <si>
    <t xml:space="preserve">Opening Balance </t>
  </si>
  <si>
    <t>-</t>
  </si>
  <si>
    <t xml:space="preserve">Cash In Hand </t>
  </si>
  <si>
    <t>Bank Asia Ltd.</t>
  </si>
  <si>
    <t>Dutch Bangla Bank Ltd.</t>
  </si>
  <si>
    <t>Eastern Bank Ltd.</t>
  </si>
  <si>
    <t>Jamuna Bank Ltd.</t>
  </si>
  <si>
    <t xml:space="preserve">Total Balance </t>
  </si>
  <si>
    <t xml:space="preserve">CLOSSING BALANCE </t>
  </si>
  <si>
    <t>4733/95</t>
  </si>
  <si>
    <t>05.05.23</t>
  </si>
  <si>
    <t xml:space="preserve">Tdc-503, Rumana Afroz </t>
  </si>
  <si>
    <t xml:space="preserve">Code - 114, Consumer - Rumana Afroz </t>
  </si>
  <si>
    <t>4734/95</t>
  </si>
  <si>
    <t xml:space="preserve">Code - 094, Consumer - Halima Akter Mukta </t>
  </si>
  <si>
    <t>4735/95</t>
  </si>
  <si>
    <t>4736/95</t>
  </si>
  <si>
    <t>4737/95</t>
  </si>
  <si>
    <t>4738/95</t>
  </si>
  <si>
    <t>4739/95</t>
  </si>
  <si>
    <t>4740/95</t>
  </si>
  <si>
    <t>4741/95</t>
  </si>
  <si>
    <t>4742/95</t>
  </si>
  <si>
    <t>4743/95</t>
  </si>
  <si>
    <t>4744/95</t>
  </si>
  <si>
    <t>4745/95</t>
  </si>
  <si>
    <t>4746/95</t>
  </si>
  <si>
    <t>4747/95</t>
  </si>
  <si>
    <t>4748/95</t>
  </si>
  <si>
    <t>4749/95</t>
  </si>
  <si>
    <t>4750/95</t>
  </si>
  <si>
    <t xml:space="preserve">Code - 095, Consumer - Israfil Hossain Bappy </t>
  </si>
  <si>
    <t xml:space="preserve">Code - 030, Consumer - Sharif Md. Bayazid Miah </t>
  </si>
  <si>
    <t xml:space="preserve">Code - 118, Consumer - Arifa Akter Baby  </t>
  </si>
  <si>
    <t xml:space="preserve">SUB-TOTAL </t>
  </si>
  <si>
    <t xml:space="preserve">GRAND TOTAL </t>
  </si>
  <si>
    <t>08.05.23</t>
  </si>
  <si>
    <t>Tdc-405, Kamal Hossain Gong</t>
  </si>
  <si>
    <t>09.05.23</t>
  </si>
  <si>
    <t>Code - 070, Investment - Mansur Ahmed Sarkar (Cheq. 4270977 NBL)</t>
  </si>
  <si>
    <t>12.05.23</t>
  </si>
  <si>
    <t xml:space="preserve">Code - 016, Sabrang Boundary - Ali Akbar </t>
  </si>
  <si>
    <t>13.05.23</t>
  </si>
  <si>
    <t>Code - 009, Flat - Anower Hossain (UT-01)</t>
  </si>
  <si>
    <t>14.05.23</t>
  </si>
  <si>
    <t xml:space="preserve">Tdc-519, Md. Aminul Islam </t>
  </si>
  <si>
    <t xml:space="preserve">Code - 111, Sabrang Share/Reg/Boundary - Azizun Nahar </t>
  </si>
  <si>
    <t xml:space="preserve">Code - 117, Consumer - Afsar Hossain </t>
  </si>
  <si>
    <t>15.05.23</t>
  </si>
  <si>
    <t xml:space="preserve">Code - 130, Sabrang Share - Masuma Puspo </t>
  </si>
  <si>
    <t>17.05.23</t>
  </si>
  <si>
    <t xml:space="preserve">Tdc-504, Mehezabin Afsari </t>
  </si>
  <si>
    <t>Code - 010, FLAT - Mehedi Hasan (UT-1)</t>
  </si>
  <si>
    <t xml:space="preserve">Code - 094, Sabrang Boundary - Kamal Uddin Shamim </t>
  </si>
  <si>
    <t xml:space="preserve">Code - 043, Sabrang Boundary - Md. Nazmul Hasan </t>
  </si>
  <si>
    <t>4751/96</t>
  </si>
  <si>
    <t>4752/96</t>
  </si>
  <si>
    <t>4753/96</t>
  </si>
  <si>
    <t>4754/96</t>
  </si>
  <si>
    <t>4755/96</t>
  </si>
  <si>
    <t>4756/96</t>
  </si>
  <si>
    <t>4757/96</t>
  </si>
  <si>
    <t>4758/96</t>
  </si>
  <si>
    <t>4759/96</t>
  </si>
  <si>
    <t>4760/96</t>
  </si>
  <si>
    <t>4761/96</t>
  </si>
  <si>
    <t>4762/96</t>
  </si>
  <si>
    <t>4763/96</t>
  </si>
  <si>
    <t>4764/96</t>
  </si>
  <si>
    <t>4765/96</t>
  </si>
  <si>
    <t>4766/96</t>
  </si>
  <si>
    <t>4767/96</t>
  </si>
  <si>
    <t>4768/96</t>
  </si>
  <si>
    <t>4769/96</t>
  </si>
  <si>
    <t>4770/96</t>
  </si>
  <si>
    <t>4771/96</t>
  </si>
  <si>
    <t>4772/96</t>
  </si>
  <si>
    <t>4773/96</t>
  </si>
  <si>
    <t>4774/96</t>
  </si>
  <si>
    <t>4775/96</t>
  </si>
  <si>
    <t>4776/96</t>
  </si>
  <si>
    <t>4777/96</t>
  </si>
  <si>
    <t>4778/96</t>
  </si>
  <si>
    <t>4779/96</t>
  </si>
  <si>
    <t>4780/96</t>
  </si>
  <si>
    <t>4781/96</t>
  </si>
  <si>
    <t>4782/96</t>
  </si>
  <si>
    <t>4783/96</t>
  </si>
  <si>
    <t>4784/96</t>
  </si>
  <si>
    <t>4785/96</t>
  </si>
  <si>
    <t>4786/96</t>
  </si>
  <si>
    <t xml:space="preserve">Code - 044, Sabrang Boundary - Borhan Bapary </t>
  </si>
  <si>
    <t xml:space="preserve">Code - 067, Sabrang Boundary - Kawsar Ahmed </t>
  </si>
  <si>
    <t xml:space="preserve">Tdc-412, Shipra Rani Deb &amp; Gong </t>
  </si>
  <si>
    <t>19.05.23</t>
  </si>
  <si>
    <t xml:space="preserve">Code - 101, Consumer - Ayashaya Begum </t>
  </si>
  <si>
    <t xml:space="preserve">Code - 103, Consumer - Rajoshe Kabir Sosy </t>
  </si>
  <si>
    <t>Code - 025, Flat - Saizuddin (UT-01)</t>
  </si>
  <si>
    <t xml:space="preserve">Code - 133, Sabrang Share - Saizuddin </t>
  </si>
  <si>
    <t>20.05.23</t>
  </si>
  <si>
    <t>Code - 023, Flat - Md. Miron Hossain (Cheq. 6804692 BCB)</t>
  </si>
  <si>
    <t xml:space="preserve">Code - 119, Consumer - Md. Anower Hossain </t>
  </si>
  <si>
    <t>21.05.23</t>
  </si>
  <si>
    <t xml:space="preserve">Code - 027, Flat - Md. Nazmul Hossain </t>
  </si>
  <si>
    <t>Code - 019, Flat Money - Monirul Haque (UT-1)</t>
  </si>
  <si>
    <t>22.05.23</t>
  </si>
  <si>
    <t xml:space="preserve">Tdc-485, Golam Sarwar &amp; Gong </t>
  </si>
  <si>
    <t xml:space="preserve">Tdc - 520, Md. Afzal Hossain Khokon </t>
  </si>
  <si>
    <t>4787/96</t>
  </si>
  <si>
    <t>4788/96</t>
  </si>
  <si>
    <t>4789/96</t>
  </si>
  <si>
    <t>4790/96</t>
  </si>
  <si>
    <t>4791/96</t>
  </si>
  <si>
    <t>4792/96</t>
  </si>
  <si>
    <t>4793/96</t>
  </si>
  <si>
    <t>4794/96</t>
  </si>
  <si>
    <t>4795/96</t>
  </si>
  <si>
    <t>4796/96</t>
  </si>
  <si>
    <t>4797/96</t>
  </si>
  <si>
    <t>CURRENT DATE : 01.05.2023 TO 31.05.2023</t>
  </si>
  <si>
    <t>23.05.23</t>
  </si>
  <si>
    <t>Code - 024, Flat - Faruque Ya Azam (UT-2)</t>
  </si>
  <si>
    <t xml:space="preserve">Code - 002, Flat - Md. Shah Alam </t>
  </si>
  <si>
    <t>Code - 004, Flat - Zohirul Islam Helal (UT-1)</t>
  </si>
  <si>
    <t>Code - 007, Flat - Md. Azom Hossain (UT-1)</t>
  </si>
  <si>
    <t>Code - 001, Flat - Nazmul Hasan Sumon (UT-2)</t>
  </si>
  <si>
    <t xml:space="preserve">Code - 131, Sabrang Share - Basher Ahmed </t>
  </si>
  <si>
    <t>Tdc-521, Siddiqur Rahman Chowdhury</t>
  </si>
  <si>
    <t xml:space="preserve">Code - 125, Sabrang Reg. &amp; Boundary - Mozammel Haque </t>
  </si>
  <si>
    <t>24.05.23</t>
  </si>
  <si>
    <t>Tdc-486, Shara Akter Khatun (1st Plot)</t>
  </si>
  <si>
    <t>Tdc-325, Azizul Haque (1st Plot)</t>
  </si>
  <si>
    <t xml:space="preserve">D. Plot Money - Md. Anisur Rahman </t>
  </si>
  <si>
    <t xml:space="preserve">Code - 072, Consumer - Md. Anisur Rahman </t>
  </si>
  <si>
    <t xml:space="preserve">Code - 049, Sabrang Boundary - Azizul Haque </t>
  </si>
  <si>
    <t>25.05.23</t>
  </si>
  <si>
    <t xml:space="preserve">Code - 410, Investment Money - Dipti Sarkar </t>
  </si>
  <si>
    <t>26.05.23</t>
  </si>
  <si>
    <t xml:space="preserve">Tdc-510, C. Plot - Unity Riadh City </t>
  </si>
  <si>
    <t xml:space="preserve">Code - 125, Sabrang Share - Mozammel Haque </t>
  </si>
  <si>
    <t xml:space="preserve">Code - 121, Sabrang Reg. Fee- Khadiza Akter </t>
  </si>
  <si>
    <t xml:space="preserve">Code - 120, Consumer Money - Eastiak Amin </t>
  </si>
  <si>
    <t>27.05.23</t>
  </si>
  <si>
    <t xml:space="preserve">Tdc - 503, C. Plot Money - Rumana Afroj </t>
  </si>
  <si>
    <t xml:space="preserve">Code - 024, Consumer - Abu Md. Salah Uddin </t>
  </si>
  <si>
    <t>Tdc-521, C. Plot - Salim Ullah Group</t>
  </si>
  <si>
    <t>28.05.23</t>
  </si>
  <si>
    <t>Code - 105, Sabrang Boundary - Kazi Samsuddin Jewel</t>
  </si>
  <si>
    <t>Code - 003, Flat - Rajaul Karim Jewel (UT-2)</t>
  </si>
  <si>
    <t xml:space="preserve">Code - 121, Cosnumer Money - Nahidur Rahman </t>
  </si>
  <si>
    <t>30.05.23</t>
  </si>
  <si>
    <t xml:space="preserve">D. Plot Money - H.M Farid Uddin </t>
  </si>
  <si>
    <t>"</t>
  </si>
  <si>
    <t>D. Plot Money - RAJAUL KARIM JEWEL</t>
  </si>
  <si>
    <t xml:space="preserve">D. Plot Money - NAZMUL HASAN SUMON </t>
  </si>
  <si>
    <t xml:space="preserve">D. Plot Money - MD. FERDOUS </t>
  </si>
  <si>
    <t>31.05.23</t>
  </si>
  <si>
    <t xml:space="preserve">CODE -005, FLAT - JAHANGIR HOSSEN </t>
  </si>
  <si>
    <t>CODE-006, FLAT - ANWAR HOSSAIN (UT-2)</t>
  </si>
  <si>
    <t xml:space="preserve">CODE - 086, SABRANG REG &amp; BOUNDARY - ANWAR HOSSAIN </t>
  </si>
  <si>
    <t xml:space="preserve">Tdc-423, C. Plot Money - Marzia Akter </t>
  </si>
  <si>
    <t>03.05.23</t>
  </si>
  <si>
    <t>CHEQ. 0202818 B. ASIA</t>
  </si>
  <si>
    <t>07.05.23</t>
  </si>
  <si>
    <t>CHEQ. 0202819 B. ASIA</t>
  </si>
  <si>
    <t>10.05.23</t>
  </si>
  <si>
    <t>CHEQ. 0202820 BANK ASIA</t>
  </si>
  <si>
    <t>CHEQ. 0202821 BANK ASIA</t>
  </si>
  <si>
    <t>CHEQ. 0202822 BANK ASIA</t>
  </si>
  <si>
    <t>CHEQ. 0202823 BANK ASIA</t>
  </si>
  <si>
    <t>CHEQ. 0202824 BANK ASIA</t>
  </si>
  <si>
    <t>CHEQ. 0202825 BANK ASIA</t>
  </si>
  <si>
    <t>CHEQ. 7260743 DBBL</t>
  </si>
  <si>
    <t>CHEQ. 7260744 DBBL</t>
  </si>
  <si>
    <t>29.05.23</t>
  </si>
  <si>
    <t>CHEQ. 7260745 DBBL</t>
  </si>
  <si>
    <t xml:space="preserve">STL RECEIVED FROM MD. ANISUR RAHMAN </t>
  </si>
  <si>
    <t>MR NO</t>
  </si>
  <si>
    <t xml:space="preserve">STL RECEIVED FROM MD. ANWAR HOSSAIN </t>
  </si>
  <si>
    <t>CASH DEPOSIT (HAND CASH - ABDULLAH)</t>
  </si>
  <si>
    <t xml:space="preserve">ADJUSTMENT </t>
  </si>
  <si>
    <t xml:space="preserve">163TH INCENTIVE - ABU MD. SALAH UDDIN </t>
  </si>
  <si>
    <t>163TH INCENTIVE - SHAMIM SHAIKH</t>
  </si>
  <si>
    <t>ADVANCE LEGER A/C - FARUQUE HOSAIN KHAN</t>
  </si>
  <si>
    <t xml:space="preserve">ADVANCE LEGER A/C - MRS. AYASHYA BEGUM </t>
  </si>
  <si>
    <t xml:space="preserve">ADVANCE LAND PURCHASE - TARA MIAH </t>
  </si>
  <si>
    <t>SABRANG INCENTIVE &amp; BILL - RAJAUL KARIM JEWEL</t>
  </si>
  <si>
    <t>SHEET NO - 01</t>
  </si>
  <si>
    <t>CURRENT DATE : 31.05.2023</t>
  </si>
  <si>
    <t>SHEET NO - 02</t>
  </si>
  <si>
    <t>CURRENT DATE : 01.06.2023 TO 11.06.2023</t>
  </si>
  <si>
    <t>CURRENT DATE : 11.06.2023</t>
  </si>
  <si>
    <t>01.06.23</t>
  </si>
  <si>
    <t>4798/96</t>
  </si>
  <si>
    <t>4799/96</t>
  </si>
  <si>
    <t>4800/96</t>
  </si>
  <si>
    <t>4801/97</t>
  </si>
  <si>
    <t>4802/97</t>
  </si>
  <si>
    <t>4803/97</t>
  </si>
  <si>
    <t>4804/97</t>
  </si>
  <si>
    <t>4805/97</t>
  </si>
  <si>
    <t>4806/97</t>
  </si>
  <si>
    <t>4807/97</t>
  </si>
  <si>
    <t>4808/97</t>
  </si>
  <si>
    <t>4809/97</t>
  </si>
  <si>
    <t>4810/97</t>
  </si>
  <si>
    <t>4811/97</t>
  </si>
  <si>
    <t>4812/97</t>
  </si>
  <si>
    <t>4813/97</t>
  </si>
  <si>
    <t>4814/97</t>
  </si>
  <si>
    <t>4815/97</t>
  </si>
  <si>
    <t>4816/97</t>
  </si>
  <si>
    <t>4817/97</t>
  </si>
  <si>
    <t>4818/97</t>
  </si>
  <si>
    <t>4819/97</t>
  </si>
  <si>
    <t>4820/97</t>
  </si>
  <si>
    <t>4821/97</t>
  </si>
  <si>
    <t>4822/97</t>
  </si>
  <si>
    <t>4823/97</t>
  </si>
  <si>
    <t>4824/97</t>
  </si>
  <si>
    <t>4825/97</t>
  </si>
  <si>
    <t>4826/97</t>
  </si>
  <si>
    <t>4827/97</t>
  </si>
  <si>
    <t>4828/97</t>
  </si>
  <si>
    <t>4829/97</t>
  </si>
  <si>
    <t>4830/97</t>
  </si>
  <si>
    <t>4831/97</t>
  </si>
  <si>
    <t>4832/97</t>
  </si>
  <si>
    <t>4833/97</t>
  </si>
  <si>
    <t>4834/97</t>
  </si>
  <si>
    <t>4835/97</t>
  </si>
  <si>
    <t>4836/97</t>
  </si>
  <si>
    <t>4837/97</t>
  </si>
  <si>
    <t>4838/97</t>
  </si>
  <si>
    <t>4839/97</t>
  </si>
  <si>
    <t>4840/97</t>
  </si>
  <si>
    <t>4841/97</t>
  </si>
  <si>
    <t>4842/97</t>
  </si>
  <si>
    <t>4843/97</t>
  </si>
  <si>
    <t>4844/97</t>
  </si>
  <si>
    <t>4845/97</t>
  </si>
  <si>
    <t>4846/97</t>
  </si>
  <si>
    <t>4847/97</t>
  </si>
  <si>
    <t>4848/97</t>
  </si>
  <si>
    <t>4849/97</t>
  </si>
  <si>
    <t>4850/97</t>
  </si>
  <si>
    <t>14.04.23</t>
  </si>
  <si>
    <t xml:space="preserve">D.PLOT MONEY - H.M FARID UDDIN </t>
  </si>
  <si>
    <t>D.PLOT MONEY - RAJAUL KARIM JEWEL</t>
  </si>
  <si>
    <t xml:space="preserve">D.PLOT MONEY - NAZMUL HASAN SUMON </t>
  </si>
  <si>
    <t xml:space="preserve">D.PLOT MONEY - MD. FERDOUS </t>
  </si>
  <si>
    <t>02.06.23</t>
  </si>
  <si>
    <t>CODE - 007, FLAT - MD. BAZLUR RAHMAN (UT-2)</t>
  </si>
  <si>
    <t xml:space="preserve">CODE - 072, CONSUMER - ANISUR RAHMAN </t>
  </si>
  <si>
    <t xml:space="preserve">CODE - 006, FLAT - MD. ANWAR HOSSAIN </t>
  </si>
  <si>
    <t xml:space="preserve">CODE - 122, CONSUMER - FARUQUE HOSSAIN KHAN </t>
  </si>
  <si>
    <t>03.06.23</t>
  </si>
  <si>
    <t xml:space="preserve">CODE - 069, CONSUMER - SYED MINHAZ UDDIN </t>
  </si>
  <si>
    <t>CODE - 008, FLAT - MD. JAVED (UT-2)</t>
  </si>
  <si>
    <t xml:space="preserve">CODE - 134, SABRANG SHARE - MD. JAVED </t>
  </si>
  <si>
    <t xml:space="preserve">CODE - 123, CONSUMER MONEY - MD. JAVED </t>
  </si>
  <si>
    <t xml:space="preserve">CODE - 009, FLAT - MD. SIRAJUL ISLAM </t>
  </si>
  <si>
    <t xml:space="preserve">CODE - 135, SABRANG SHARE - MD. SIRAJUL ISLAM </t>
  </si>
  <si>
    <t xml:space="preserve">CODE - 124, CONSUMER - MD. SIRAJUL ISLAM </t>
  </si>
  <si>
    <t>04.06.23</t>
  </si>
  <si>
    <t>CODE - 080, SABRANG BOUNDARY - MD. AMINUL ISLAM</t>
  </si>
  <si>
    <t xml:space="preserve">CODE - 409, C.PLOT - SALINA KHATUN </t>
  </si>
  <si>
    <t>05.06.23</t>
  </si>
  <si>
    <t>TDC-523, C.PLOT - ASHIQUL AZIZ  SHAIKH &amp; GROUP</t>
  </si>
  <si>
    <t xml:space="preserve">CODE - 102, CONSUMER - MD. MAINUR RAHMAN </t>
  </si>
  <si>
    <t xml:space="preserve">CODE - 104, CONSUMER - ISHRAT RAHMAN </t>
  </si>
  <si>
    <t>06.06.23</t>
  </si>
  <si>
    <t xml:space="preserve">CODE - 125, CONSUMER -  MD. SALIM ULLAH </t>
  </si>
  <si>
    <t xml:space="preserve">CODE - 112, SABRANG SHARE - FATEMA AKTER </t>
  </si>
  <si>
    <t xml:space="preserve">CODE - 126, CONSUMER MONEY - ATIQUR RAHMAN </t>
  </si>
  <si>
    <t>STL REFUND - Anower Hossain</t>
  </si>
  <si>
    <t xml:space="preserve">PREVIOUS DEPOSIT TO DBBL (TRANSFER) </t>
  </si>
  <si>
    <t xml:space="preserve">SERVICE CHARGE - MONIRUL HAQUE </t>
  </si>
  <si>
    <t>SALES INCENTIVE (162-B) - RAJAUL KARIM JEWEL</t>
  </si>
  <si>
    <t xml:space="preserve">CHERA TAKA - FARUQUE HOSSAI KHAN </t>
  </si>
  <si>
    <t>CODE - 017, FLAT BOOKING TRANSFER - SHAMIM</t>
  </si>
  <si>
    <t xml:space="preserve">ADVANCE LEGER A/C - AZIZUL ISLAM </t>
  </si>
  <si>
    <t xml:space="preserve">163TH INCENTIVE - AZIZUL HAQUE </t>
  </si>
  <si>
    <t>ADVANCE LAND PURCHASE FLAT 2</t>
  </si>
  <si>
    <t xml:space="preserve">SABRANG VISIT PURPOSE ADVANCE - NAZMUL HASAN SUMON </t>
  </si>
  <si>
    <t xml:space="preserve">SABRANG INCENTIVE - MOZAMMEL HAEQUE </t>
  </si>
  <si>
    <t>SABRANG INCENTIVE - KAZI SAMSUDDIN JEWEL</t>
  </si>
  <si>
    <t xml:space="preserve">SABRANG INCENTIVE - H.M. FARID UDDIN </t>
  </si>
  <si>
    <t>PRINTING &amp; PRESS (CONSUMER FORM)</t>
  </si>
  <si>
    <t xml:space="preserve">ADVANCE LEGER A/C - ABU MD. SALAH UDDIN </t>
  </si>
  <si>
    <t xml:space="preserve">D. REMU, APRIL-2023 - H.M. FARID UDDIN </t>
  </si>
  <si>
    <t>D. REMU, APRIL-2023 - RAJAUL KARIM JEWEL</t>
  </si>
  <si>
    <t xml:space="preserve">D. REMU, APRIL-2023 - NAZMUL HASAN SUMON </t>
  </si>
  <si>
    <t xml:space="preserve">D. REMU, APRIL-2023 - MD. FERDOUS  </t>
  </si>
  <si>
    <t>CASH EXP.</t>
  </si>
  <si>
    <t>ADVANCE - MAJEDUL HAQUE (ARMAN)</t>
  </si>
  <si>
    <t xml:space="preserve">Cash Officer                               Accounts Manager                                                   Director Admin                                                        Director Finance                                                 Managing Director                                            Chairman  </t>
  </si>
  <si>
    <t xml:space="preserve">CODE - 033, CONSUMER MONEY - SYED MD. ASHRAFUL ISLAM </t>
  </si>
  <si>
    <t>CODE - 030, CONSUMER MONEY - SHARIF MD. BAYAZID MIAH</t>
  </si>
  <si>
    <t xml:space="preserve">CODE - 002, SABRANG BOUNDARY - MD. AZOM HOSSAIN </t>
  </si>
  <si>
    <t>07.06.23</t>
  </si>
  <si>
    <t xml:space="preserve">CODE - 127, CONSUMER MONEY - AMINA AKTER </t>
  </si>
  <si>
    <t xml:space="preserve">MR CANCEL </t>
  </si>
  <si>
    <t xml:space="preserve">CODE - 136, SABARANG SHARE - MST. YASMIN AKTER </t>
  </si>
  <si>
    <t>09.06.23</t>
  </si>
  <si>
    <t xml:space="preserve">CODE - 132, SABRANG SHARE - MD. ASIF MAHMUD </t>
  </si>
  <si>
    <t xml:space="preserve">TDC-493, C.PLOT - PARAMOUND CORPORATE </t>
  </si>
  <si>
    <t>TDC-518, C.PLOT - MD. HABIBUR RAHMAN GONG</t>
  </si>
  <si>
    <t xml:space="preserve">CODE - 092, CONSUMER MONEY - ABDULLAH AL NOMAN </t>
  </si>
  <si>
    <t>CODE - 010, FLAT - SAKILA BEGUM (UT-2)</t>
  </si>
  <si>
    <t>CODE - 011, FLAT - MD. DILDER (UT-2)</t>
  </si>
  <si>
    <t xml:space="preserve">CODE - 128, CONSUMER MONEY - MD. AHASAN HABIB </t>
  </si>
  <si>
    <t xml:space="preserve">CODE - 129, CONSUMER MONEY - IMAM MEHEDI </t>
  </si>
  <si>
    <t xml:space="preserve">CODE - 130, CONSUMER MONEY - FUAD AL NOMAN </t>
  </si>
  <si>
    <t>10.06.23</t>
  </si>
  <si>
    <t xml:space="preserve">CODE - 113, SABRANG SHARE - S.M. RASEL </t>
  </si>
  <si>
    <t xml:space="preserve">CODE - 021, SABRANG BOUNDARY - MD. RABIUL ISLAM </t>
  </si>
  <si>
    <t>CODE - 012, FLAT - NAZMUN NAHAR (UT-2)</t>
  </si>
  <si>
    <t xml:space="preserve">CODE - 131, CONSUMER MONEY - NAZMUN NAHAR </t>
  </si>
  <si>
    <t xml:space="preserve">CODE - 132, CONSUMER - MD. SHARIF ULLAH </t>
  </si>
  <si>
    <t xml:space="preserve">CODE - 133, CONSUMER - NUSRAT JAHAN </t>
  </si>
  <si>
    <t xml:space="preserve">CODE - 134, CONSUMER - NAZRUL ISLAM </t>
  </si>
  <si>
    <t>CODE - 135, CONSUMER - AULAHA AMIN</t>
  </si>
  <si>
    <t xml:space="preserve">CODE - 136, CONSUMER - MD. NURUL AMIN </t>
  </si>
  <si>
    <t xml:space="preserve">CODE - 137, CONSUMER - ISRAT AKTER </t>
  </si>
  <si>
    <t>11.06.23</t>
  </si>
  <si>
    <t xml:space="preserve">TDC-519, C.PLOT MONEY - MD. AMINUL ISLAM </t>
  </si>
  <si>
    <t xml:space="preserve">CODE - 025, SABRANG BOUNDARY - ERSHAD ALAM </t>
  </si>
  <si>
    <t xml:space="preserve">C. PLOT MONEY REFUND - UNITY STAR GROUP (TDC-456) (ABU HASAN) CHEQ. 0202826 </t>
  </si>
  <si>
    <t xml:space="preserve">CASH DEPOSIT TO BANK ASIA </t>
  </si>
  <si>
    <t>CASH DEPOSIT</t>
  </si>
  <si>
    <t xml:space="preserve">CASH DEPOSIT TO BANK ASIA  </t>
  </si>
  <si>
    <t xml:space="preserve">FLAT LAND PURCHASE 9UT-2) CHEQ. 7260746 </t>
  </si>
  <si>
    <t xml:space="preserve">ADVANCE LAND PURCHASE (SABRANG) CHEQ. 7260746 DBBL </t>
  </si>
  <si>
    <t>STL REFUND - MR. ANISUR RAHMAN CHEQ. 7260747</t>
  </si>
  <si>
    <t>LEDAR PANEL REMUNERATION APRIL/23 CHEQ. 7260747</t>
  </si>
  <si>
    <t xml:space="preserve">PETTY CASH -333, (ABDULLAH) CHEQ. 7260747 </t>
  </si>
  <si>
    <t xml:space="preserve">COX'S LAND DEVE PUR - NAZMUL HASAN SUMON CHEQ. 7260749 </t>
  </si>
  <si>
    <t xml:space="preserve">COX'S BAZAR VISIT EXP. - NAZMUL HASAN SUMON CHEQ. 7260749 DBBL </t>
  </si>
  <si>
    <t xml:space="preserve">BAFEK BOARD MEETING BILL (CHEQ. 7260749 </t>
  </si>
  <si>
    <t xml:space="preserve">CAR RENT PURPOSE BILL (CHEQ. 7260749 </t>
  </si>
  <si>
    <t xml:space="preserve">D.REMU, MARCH/23 - H.M FARID UDDIN </t>
  </si>
  <si>
    <t>D.REMU, MARCH/23 - RAJAUL KARIM JEWEL</t>
  </si>
  <si>
    <t xml:space="preserve">D.REMU, MARCH/23 - NAZMUL HASAN SUMON </t>
  </si>
  <si>
    <t xml:space="preserve">D.REMU, MARCH/23 - MD.  FERDOUS </t>
  </si>
  <si>
    <t>STL REFUND - MD. ANWAR HOSSAIN A/C</t>
  </si>
  <si>
    <t xml:space="preserve">ADVANCE LEGER A/C - SYED MINHAZ UDDIN </t>
  </si>
  <si>
    <t xml:space="preserve">ADVANCE LEGER A/C - KAZI MAINUL HASAN </t>
  </si>
  <si>
    <t>CONSUMER MONEY TRANSFER - MOSHIUR RAHMAN A/C (109)</t>
  </si>
  <si>
    <t xml:space="preserve">ADVANCE LEGER A/C - MD. ATIQUR RAHMAN </t>
  </si>
  <si>
    <t xml:space="preserve">ADVANCE LEGER A/C - SYED MD. ASRAFUL </t>
  </si>
  <si>
    <t xml:space="preserve">ADVANCE LEGER A/C - SHARIF MD. BAYAZID MIA </t>
  </si>
  <si>
    <t xml:space="preserve">ADVANCE LEGER A/C - MD. AZOM HOSSAIN </t>
  </si>
  <si>
    <t xml:space="preserve">ADVANCE LEGER A/C - JAHANGIR HOSSEN </t>
  </si>
  <si>
    <t xml:space="preserve">SABRANG INCENTIVE - S.M RASEL </t>
  </si>
  <si>
    <t>SHEET NO - 03</t>
  </si>
  <si>
    <t>CURRENT DATE : 12.06.2023 TO 12.06.2023</t>
  </si>
  <si>
    <t>CURRENT DATE : 12.06.2023</t>
  </si>
  <si>
    <t>12.06.23</t>
  </si>
  <si>
    <t xml:space="preserve">CASH DEPOSIT </t>
  </si>
  <si>
    <t xml:space="preserve">ADVANCE PAYMENT &amp; BILL REALISED  </t>
  </si>
  <si>
    <t xml:space="preserve">Date </t>
  </si>
  <si>
    <t xml:space="preserve">Particulars </t>
  </si>
  <si>
    <t>Advance Pay</t>
  </si>
  <si>
    <t>Bill Rece.</t>
  </si>
  <si>
    <t xml:space="preserve">Balance </t>
  </si>
  <si>
    <t>Purpose</t>
  </si>
  <si>
    <t xml:space="preserve">Cash </t>
  </si>
  <si>
    <t xml:space="preserve">Total </t>
  </si>
  <si>
    <t xml:space="preserve">Nazmul Hasan Sumon </t>
  </si>
  <si>
    <t>Sab, Land</t>
  </si>
  <si>
    <t xml:space="preserve">Sheet No </t>
  </si>
  <si>
    <t>Sheet No - 01</t>
  </si>
  <si>
    <t>Majedul Haque (Arman)</t>
  </si>
  <si>
    <t>Sheet No - 02</t>
  </si>
  <si>
    <t>Sab, Land dev</t>
  </si>
  <si>
    <t>4852/98</t>
  </si>
  <si>
    <t>4853/98</t>
  </si>
  <si>
    <t>4854/98</t>
  </si>
  <si>
    <t>4855/98</t>
  </si>
  <si>
    <t xml:space="preserve">CODE - 138, CONSUMER MONEY - BIPLOB HASAN </t>
  </si>
  <si>
    <t xml:space="preserve">CODE - 418, INVESTMENT MONEY - JHORNA AKTER </t>
  </si>
  <si>
    <t xml:space="preserve">CODE - 410, INVESTMENT MONEY - DIPTI SARKAR </t>
  </si>
  <si>
    <t>13.06.23</t>
  </si>
  <si>
    <t xml:space="preserve">CODE - 247, INVESTMENT MONEY - MD. TEZARAT HOSSAIN </t>
  </si>
  <si>
    <t xml:space="preserve">ADVANCE LEGER - ANISUR RAHMAN A/C </t>
  </si>
  <si>
    <t xml:space="preserve">ADVANCE LEGER - JAHANGIR HOSSEN  A/C </t>
  </si>
  <si>
    <t xml:space="preserve">CODE - 247, INVESTMENT MONEY REFUND - MD. ABDUL HANNAN </t>
  </si>
  <si>
    <t>SHEET NO - 04</t>
  </si>
  <si>
    <t>CURRENT DATE : 13.06.2023 TO 13.06.2023</t>
  </si>
  <si>
    <t>CURRENT DATE : 13.06.2023</t>
  </si>
  <si>
    <t>4856/98</t>
  </si>
  <si>
    <t>4857/98</t>
  </si>
  <si>
    <t>4858/98</t>
  </si>
  <si>
    <t>4859/98</t>
  </si>
  <si>
    <t>4860/98</t>
  </si>
  <si>
    <t xml:space="preserve">CODE - 137, SABRANG SHARE - MD. AMINUL ISLAM </t>
  </si>
  <si>
    <t xml:space="preserve">CODE - 138, SABRANG SHARE,REG/BOUNFSRY - MD. SALIM MUNSHI </t>
  </si>
  <si>
    <t xml:space="preserve">CODE - 056, SABRANG SHARE,REG/BOUNFSRY - MD. RAFIQUL ISLAM </t>
  </si>
  <si>
    <t xml:space="preserve">TDC-218, C.PLOT &amp; BOUNDARY FEE - RAFIQUL ISLAM </t>
  </si>
  <si>
    <t xml:space="preserve">CODE - 119, CONSUMER MONEY - ANWAR HOSSAIN </t>
  </si>
  <si>
    <t>INVESTMENT PLAN MONEY TRANSFER - SALIM MUNSHI A/C</t>
  </si>
  <si>
    <t xml:space="preserve">SABRANG INCENTIVE - MD. RAFIQUL ISLAM A/C </t>
  </si>
  <si>
    <t>INVESTMENT PLAN MONEY TRANSFER - RAFIQUL ISLAM  A/C</t>
  </si>
  <si>
    <t xml:space="preserve">ADVANCE LEGER A/C - MD. RAFIQUL ISLAM </t>
  </si>
  <si>
    <t xml:space="preserve">CODE - 008, FLAT PAILING - SHAMIM ARA PINU </t>
  </si>
  <si>
    <t>4861/98</t>
  </si>
  <si>
    <t xml:space="preserve">ADVANCE LEGER A/C - KHURSHED ALAM </t>
  </si>
  <si>
    <t>SHEET NO - 05</t>
  </si>
  <si>
    <t>CURRENT DATE : 14.06.2023 TO 14.06.2023</t>
  </si>
  <si>
    <t>CURRENT DATE : 14.06.2023</t>
  </si>
  <si>
    <t>14.06.23</t>
  </si>
  <si>
    <t>4862/98</t>
  </si>
  <si>
    <t xml:space="preserve">TDC-451, C.PLOT MONEY - A.T.M MOSTOFA ZAMAN </t>
  </si>
  <si>
    <t>4863/98</t>
  </si>
  <si>
    <t>4864/98</t>
  </si>
  <si>
    <t>4865/98</t>
  </si>
  <si>
    <t>4866/98</t>
  </si>
  <si>
    <t>INVESTMENT MONEY -  MD. ZAHIRUL ISLAM (CHEQ. 7855031 ISLAMI BANK)</t>
  </si>
  <si>
    <t xml:space="preserve">TDC-504, C.PLOT MONEY - MEHEZABIN AFSARI </t>
  </si>
  <si>
    <t>CODE - 139, CONSUMER MONEY - SHAMIM SHAIKH</t>
  </si>
  <si>
    <t xml:space="preserve">TDC-405, C.PLOT MONEY - KAMAL HOSSAIN GONG </t>
  </si>
  <si>
    <t xml:space="preserve">EXPENSES </t>
  </si>
  <si>
    <t xml:space="preserve">CODE - 022, FLAT MONEY - JAHID HOSSAIN &amp; JANNATUL FERDOUS </t>
  </si>
  <si>
    <t>4851/98</t>
  </si>
  <si>
    <t>SOUND BOX PURCHASE (CHEQ 0202827 B. ASIA)</t>
  </si>
  <si>
    <t>PETTY CASH 233,  (CHEQ 0202827 B. ASIA)</t>
  </si>
  <si>
    <t>MARKETING SEMINAR BILL (CHEQ 0202827 B. ASIA)</t>
  </si>
  <si>
    <t>PROJECT LAND MAPA PROMRAM  BILL (CHEQ 0202827 B. ASIA)</t>
  </si>
  <si>
    <t>OFFICE RENT SPACE 62 &amp; 64, JUNE.23 (CHEQ 0202827 B. ASIA)</t>
  </si>
  <si>
    <t>ELECTRIC  BILL (JUNE-23) (CHEQ 0202827 B. ASIA)</t>
  </si>
  <si>
    <t>MOSQUE CHADA  (JUNE-23) (CHEQ 0202827 B. ASIA)</t>
  </si>
  <si>
    <t>INTERNET BILL  (JUNE-23) (CHEQ 0202827 B. ASIA)</t>
  </si>
  <si>
    <t>GARAGE RENT  (JUNE-23) (CHEQ 0202827 B. ASIA)</t>
  </si>
  <si>
    <t>PROJECT ELECTRIC BILL  (JUNE-23) (CHEQ 0202827 B. ASIA)</t>
  </si>
  <si>
    <t>STAFF SALARY (TOTAL)   (MAY-23) (CHEQ 0202827 B. ASIA)</t>
  </si>
  <si>
    <t>ADVANCE PROJECT ROAD DEVE &amp; GUEST PROG - MR. JEWEL (CHEQ 0202827 B. ASIA)</t>
  </si>
  <si>
    <t>CAR SERVICING &amp; MOBIL BILL   (CHEQ 0202827 B. ASIA)</t>
  </si>
  <si>
    <t>Sheet No - 05</t>
  </si>
  <si>
    <t>Rajaul Karim jewel</t>
  </si>
  <si>
    <t>P. Road deve</t>
  </si>
  <si>
    <t xml:space="preserve">TOTAL </t>
  </si>
  <si>
    <t>ADJUSTMENT</t>
  </si>
  <si>
    <t xml:space="preserve">ADVANCE LEGER - MD. SHAMIM SHAIKH A/C </t>
  </si>
  <si>
    <t xml:space="preserve">164TH INCENTIVE ADJUST  - MD. SHAMIM SHAIKH A/C </t>
  </si>
  <si>
    <t xml:space="preserve">CASH DEPOSIT DEPOSIT TO BANK ASIA </t>
  </si>
  <si>
    <t>SHEET NO - 06</t>
  </si>
  <si>
    <t>CURRENT DATE : 15.06.2023 TO 16.06.2023</t>
  </si>
  <si>
    <t>CURRENT DATE : 16.06.2023</t>
  </si>
  <si>
    <t>15.06.23</t>
  </si>
  <si>
    <t>4867/98</t>
  </si>
  <si>
    <t>4868/98</t>
  </si>
  <si>
    <t>4869/98</t>
  </si>
  <si>
    <t>4870/98</t>
  </si>
  <si>
    <t>4871/98</t>
  </si>
  <si>
    <t>CODE - 140, CONSUMER MONEY - ASMA AKTER HAPPY</t>
  </si>
  <si>
    <t xml:space="preserve">CODE - 141, CONSUMER MONEY - MOSTAFIZUR RAHMAN MASHUR </t>
  </si>
  <si>
    <t xml:space="preserve">CODE - 142, CONSUMER MONEY - MUSHFIKUR RAHMAN TALHA </t>
  </si>
  <si>
    <t>16.06.23</t>
  </si>
  <si>
    <t>CODE - 139, SABRANG SHARE/REG/BOUNDARY - MOH. ALAMGIR HOSSAIN MOLLA</t>
  </si>
  <si>
    <t>CODE - 423, INVESTMENT MONEY - MOH. ALAMGIR HOSSAIN MOLLA</t>
  </si>
  <si>
    <t>SABRANG INCENTIVE - SHAMIM BISWAS</t>
  </si>
  <si>
    <t xml:space="preserve">FROM ADVANCE LEGER - JAHANGIR HOSSEN A/C </t>
  </si>
  <si>
    <t>4872/98</t>
  </si>
  <si>
    <t>4873/98</t>
  </si>
  <si>
    <t>4874/98</t>
  </si>
  <si>
    <t>INVESTMENT MONEY - LATE, MOBARROK MONEY/SATHEE AKTER CHEQ. 3859201 CITY BANK 80,000/- &amp; CASH 20,000/-</t>
  </si>
  <si>
    <t xml:space="preserve">CODE - 094, CONSUMER MONEY - HALIMA AKTER MUKTA </t>
  </si>
  <si>
    <t xml:space="preserve">CODE - 095, CONSUMER MONEY - ISRAFIL HOSSAIN BAPPY </t>
  </si>
  <si>
    <t>Cash In Hand &amp; Cheq.</t>
  </si>
  <si>
    <t xml:space="preserve">                                        Accounts Manager                                                   Director Admin                                                        Director Finance                                                 Managing Director                                            Chairman  </t>
  </si>
  <si>
    <t xml:space="preserve">                            Accounts Manager                                                   Director Admin                                                        Director Finance                                                 Managing Director                                            Chairman  </t>
  </si>
  <si>
    <t xml:space="preserve">                              Accounts Manager                                                   Director Admin                                                        Director Finance                                                 Managing Director                                            Chairman  </t>
  </si>
  <si>
    <t>SHEET NO - 07</t>
  </si>
  <si>
    <t>CURRENT DATE : 17.06.2023 TO 17.06.2023</t>
  </si>
  <si>
    <t>CURRENT DATE : 17.06.2023</t>
  </si>
  <si>
    <t>17.06.23</t>
  </si>
  <si>
    <t>4875/98</t>
  </si>
  <si>
    <t xml:space="preserve">CODE - 140, SABRANG SHARE - MD. NAHIDUR RAHMAN (CHEQ. 1849643 MTBL </t>
  </si>
  <si>
    <t xml:space="preserve">Eid Renion Program </t>
  </si>
  <si>
    <t xml:space="preserve">Cash in hand </t>
  </si>
  <si>
    <t>Refund Cheq</t>
  </si>
  <si>
    <t xml:space="preserve">    Accounts Manager                                                   Director Admin                                                                    Director Finance                                                               Managing Director                                                               Chairman  </t>
  </si>
  <si>
    <t>SHEET NO - 08</t>
  </si>
  <si>
    <t>CURRENT DATE : 18.06.2023 TO 18.06.2023</t>
  </si>
  <si>
    <t>CURRENT DATE : 18.06.2023</t>
  </si>
  <si>
    <t>18.06.23</t>
  </si>
  <si>
    <t>4876/98</t>
  </si>
  <si>
    <t>4877/98</t>
  </si>
  <si>
    <t>4878/98</t>
  </si>
  <si>
    <t>4879/98</t>
  </si>
  <si>
    <t>CASH &amp; CHEQ  DEPOSIT DEPOSIT TO DBBL</t>
  </si>
  <si>
    <t xml:space="preserve">CODE - 141, SABRANG SHARE - REZAUL KARIM </t>
  </si>
  <si>
    <t xml:space="preserve">CODE - 022, FLAT - JAHID HOSSAIN &amp; JANNATUL FERDOUS </t>
  </si>
  <si>
    <t xml:space="preserve">TDC-405, C.PLOT - KAMAL HOSSAIN GONG </t>
  </si>
  <si>
    <t xml:space="preserve">CODE - 142, SABRANG SHARE - UMME KULSUM </t>
  </si>
  <si>
    <t xml:space="preserve">ADVANCE LEGER A/C - FARUQUE HOSSAIN KHAN </t>
  </si>
  <si>
    <t xml:space="preserve">FLAT INCENTIVE - MD. FERDOUS A/C </t>
  </si>
  <si>
    <t>ADVANCE 3D ANIMATION - MD. FERDOUD (CHEQ. 7260750 DBBL)</t>
  </si>
  <si>
    <t>ADVANCE - ABU SAYEED AC INSTALLMENT CHEQ 7260750 DBBL</t>
  </si>
  <si>
    <t xml:space="preserve">ADVANCE LEDGER - S.M TAZUL ISLAM </t>
  </si>
  <si>
    <t>SHEET NO - 09</t>
  </si>
  <si>
    <t>CURRENT DATE : 19.06.2023 TO 19.06.2023</t>
  </si>
  <si>
    <t>CURRENT DATE : 19.06.2023</t>
  </si>
  <si>
    <t>19.06.23</t>
  </si>
  <si>
    <t>4880/98</t>
  </si>
  <si>
    <t>4881/98</t>
  </si>
  <si>
    <t xml:space="preserve">CODE - 143, CONSUMER MONEY - MD. ABU SAYEED </t>
  </si>
  <si>
    <t xml:space="preserve">CODE 144, CONSUMER MONEY - MD. JAHIDOL ISLAM </t>
  </si>
  <si>
    <t xml:space="preserve">CODE 069, SABRANG SHARE MONEY TRANSFER  - MD. JAHIDOL ISLAM </t>
  </si>
  <si>
    <t xml:space="preserve">BILL REALSIED </t>
  </si>
  <si>
    <t>LAND PURCHASE - TARA MIAH (CHEQ. 7260751 DBBL)</t>
  </si>
  <si>
    <t>ROAD DEVE. &amp; RIADH CITY PROG. BILL (CHEQ. 7260751 DBBL)</t>
  </si>
  <si>
    <t>PROJECT CONVEYANCE &amp; OTHER'S - MR. JEWEL BILL (CHEQ. 7260751 DBBL)</t>
  </si>
  <si>
    <t>CAR RENT (OUTSIDE) - MR. ARMAN (CHEQ. 7260751 DBBL)</t>
  </si>
  <si>
    <t>CAR BATARY PURCHASE &amp; AUTO DOOR TO MANUAL (ARMAN)</t>
  </si>
  <si>
    <t>SHEET NO - 10</t>
  </si>
  <si>
    <t>CURRENT DATE : 20.06.2023 TO 20.06.2023</t>
  </si>
  <si>
    <t>CURRENT DATE : 20.06.2023</t>
  </si>
  <si>
    <t>20.06.23</t>
  </si>
  <si>
    <t>4882/98</t>
  </si>
  <si>
    <t>4883/98</t>
  </si>
  <si>
    <t xml:space="preserve">INVESTMENT MONEY - MRS. NAZMUN  NAHAR </t>
  </si>
  <si>
    <t xml:space="preserve">CODE - 143, SABRANG SHARE - MUKTA AKTER </t>
  </si>
  <si>
    <t xml:space="preserve">CODE - 381, INVESTMENT MONEY REFUND - MD. BORHAN UDDIN  (CHEQ. 0202828 B. ASIA) </t>
  </si>
  <si>
    <t xml:space="preserve">SABRANG INCENTIVE ADJUST - MD. AZIZUL ISLAM </t>
  </si>
  <si>
    <t xml:space="preserve">                     Accounts Manager                                                   Director Admin                                                                    Director Finance                                                               Managing Director                                                               Chairman  </t>
  </si>
  <si>
    <t xml:space="preserve">INVEST MONEY - LATE MOBARROK HOSSAIN CHEQ. 3859202 CITY BANK </t>
  </si>
  <si>
    <t>4884/98</t>
  </si>
  <si>
    <t xml:space="preserve">Cash In Hand &amp; Cheq. </t>
  </si>
  <si>
    <t xml:space="preserve">CASH REFUND FROM DOMEN ADVANCE AMOUNT - MD. FERDOUS </t>
  </si>
  <si>
    <t>CASH REFUND</t>
  </si>
  <si>
    <t xml:space="preserve">FACE PAGE LIKE BILL - MD. FERDOUS </t>
  </si>
  <si>
    <t>FROM PETTY CASH (COST)</t>
  </si>
  <si>
    <t>PETTY COST</t>
  </si>
  <si>
    <t>SHEET NO - 11</t>
  </si>
  <si>
    <t>CURRENT DATE : 21.06.2023 TO 21.06.2023</t>
  </si>
  <si>
    <t>CURRENT DATE : 21.06.2023</t>
  </si>
  <si>
    <t>21.06.23</t>
  </si>
  <si>
    <t xml:space="preserve">CASH &amp; CHEQ  DEPOSIT DEPOSIT TO BANK ASIA </t>
  </si>
  <si>
    <t>4885/98</t>
  </si>
  <si>
    <t>4886/98</t>
  </si>
  <si>
    <t>4887/98</t>
  </si>
  <si>
    <t>4888/98</t>
  </si>
  <si>
    <t>TDC-522, C.PLOT MONEY - MD. SALIM ULLAH GROUP (CHEQ. 1691232 BANK ASIA)</t>
  </si>
  <si>
    <t>TDC-486, C.PLOT MONEY - SAHARA AKTER KHATUN (1ST PLOT)</t>
  </si>
  <si>
    <t>TDC-325, C.PLOT MONEY - MD. AZIZUL HAQUE  (1ST PLOT)</t>
  </si>
  <si>
    <t xml:space="preserve">CODE - 039, CONSUMER MONEY - MD. AZIZUL HAQUE </t>
  </si>
  <si>
    <t xml:space="preserve">164TH SALES INCENTIVE - MD. AZIZUL HAQUE </t>
  </si>
  <si>
    <t xml:space="preserve">SHARE PARTNER DIVIDAND (JUNE-22) - AZIZUL HAQUE </t>
  </si>
  <si>
    <t>4889/98</t>
  </si>
  <si>
    <t xml:space="preserve">CODE - 136, SABRANG SHARE MONEY - YASMIN AKTER </t>
  </si>
  <si>
    <t>SHEET NO - 12</t>
  </si>
  <si>
    <t>CURRENT DATE : 22.06.2023 TO 22.06.2023</t>
  </si>
  <si>
    <t>22.06.23</t>
  </si>
  <si>
    <t>4890/98</t>
  </si>
  <si>
    <t>4891/98</t>
  </si>
  <si>
    <t>TDC-524, C.PLOT MONEY - MIRPUR PACIFIC COMMUNITY (1ST) CHEQ. 1270321 UCB</t>
  </si>
  <si>
    <t xml:space="preserve">TDC-525, C.PLOT MONEY - MIRPUR PACIFIC COMMUNITY (2ND) CHEQ. 1849645 MTL </t>
  </si>
  <si>
    <t>4892/98</t>
  </si>
  <si>
    <t xml:space="preserve">CODE - 144, SABRANG SHARE - MD. MAHASIN HASSAN KHAN </t>
  </si>
  <si>
    <t>FLAT PROJECT LAND PURCHASE (UT-2) MR. JEWEL CHEQ. 7972975 DBBL)</t>
  </si>
  <si>
    <t>FLAT PROJECT LAND PURCHASE (UT-2) MR. JEWEL CHEQ. 0202847 BANK ASIA)</t>
  </si>
  <si>
    <t>DIRECTOR REMUNERATION MAY/23 CHEQ. 0202847 BANK ASIA)</t>
  </si>
  <si>
    <t>MARKETING DEP. SALARY MAY/23 CHEQ. 0202847 BANK ASIA)</t>
  </si>
  <si>
    <t>MARKETING INCENTIVE - KHALEK SHEK  CHEQ. 0202847 BANK ASIA)</t>
  </si>
  <si>
    <t>ADVANCE - UT.01EXP PURPOSE, KADER   CHEQ. 0202847 BANK ASIA)</t>
  </si>
  <si>
    <t>PETTY - 335, ABDULLAH   CHEQ. 0202847 BANK ASIA)</t>
  </si>
  <si>
    <t>ADVANCE - OFFICE DECO. ARMAN  CHEQ. 0202847 BANK ASIA)</t>
  </si>
  <si>
    <t>Sheet No - 12</t>
  </si>
  <si>
    <t>ADVANCE - KADER UT-01</t>
  </si>
  <si>
    <t>UT-2</t>
  </si>
  <si>
    <t xml:space="preserve">ADVANCE - ARMAN  </t>
  </si>
  <si>
    <t>OFFICE DECO.</t>
  </si>
  <si>
    <t>TOTAL</t>
  </si>
  <si>
    <t>4893/98</t>
  </si>
  <si>
    <t>4894/98</t>
  </si>
  <si>
    <t>4895/98</t>
  </si>
  <si>
    <t>4896/98</t>
  </si>
  <si>
    <t xml:space="preserve">D.PLOT MONEY - MD. ANSIUR RAHMAN </t>
  </si>
  <si>
    <t xml:space="preserve">D.PLOT MONEY - MR. H.M FARID UDDIN </t>
  </si>
  <si>
    <t>4897/98</t>
  </si>
  <si>
    <t xml:space="preserve">D.PLOT MONEY - MD. NAZMUL HASAN SUMON  </t>
  </si>
  <si>
    <t>D.REMU, MAY/23 - RAJAUL KARIM JEWEL</t>
  </si>
  <si>
    <t xml:space="preserve">D.REMU, MAY/23 - MD. ANISUR RAHMAN </t>
  </si>
  <si>
    <t xml:space="preserve">D.REMU, MAY/23 - MR. H.M. FARID UDDIN </t>
  </si>
  <si>
    <t xml:space="preserve">D.REMU, MAY/23 - MD. FERDOUS </t>
  </si>
  <si>
    <t xml:space="preserve">D.REMU, MAY/23 - MD. NAZMUL HASAN SUMON </t>
  </si>
  <si>
    <t>CURRENT DATE : 22.06.2023</t>
  </si>
  <si>
    <t>SHEET NO - 13</t>
  </si>
  <si>
    <t>CURRENT DATE : 23.06.2023 TO 23.06.2023</t>
  </si>
  <si>
    <t>CURRENT DATE : 23.06.2023</t>
  </si>
  <si>
    <t>23.06.23</t>
  </si>
  <si>
    <t>4898/98</t>
  </si>
  <si>
    <t>4899/98</t>
  </si>
  <si>
    <t>4900/98</t>
  </si>
  <si>
    <t>4901/99</t>
  </si>
  <si>
    <t>4902/99</t>
  </si>
  <si>
    <t xml:space="preserve">TDC-517, C.PLOT MONEY - UMME TASLIMA </t>
  </si>
  <si>
    <t xml:space="preserve">STL RECEIVED - BULBUL AHMED RAYHAN </t>
  </si>
  <si>
    <t xml:space="preserve">CODE - 131, SABRANG SHARE MONEY - MD. BASHER AHMED </t>
  </si>
  <si>
    <t xml:space="preserve">CODE - 296, INVESTMENT MONEY - SABBIR HOSSAIN </t>
  </si>
  <si>
    <t xml:space="preserve">ADVANCE LEGER - MD. NAZMUL HASAN  SUMON A/C </t>
  </si>
  <si>
    <t>Cheq. (Sathee Madam)</t>
  </si>
  <si>
    <t>Net Balance (Bank Asia)</t>
  </si>
  <si>
    <t xml:space="preserve">CODE - 047, INVESTMENT MONEY - MOHAMMAD ALI </t>
  </si>
  <si>
    <t>SHEET NO - 14</t>
  </si>
  <si>
    <t>CURRENT DATE : 24.06.2023 TO 24.06.2023</t>
  </si>
  <si>
    <t>CURRENT DATE : 24.06.2023</t>
  </si>
  <si>
    <t>24.06.23</t>
  </si>
  <si>
    <t>4903/99</t>
  </si>
  <si>
    <t>4904/99</t>
  </si>
  <si>
    <t>4905/99</t>
  </si>
  <si>
    <t>4906/99</t>
  </si>
  <si>
    <t>4907/99</t>
  </si>
  <si>
    <t>4908/99</t>
  </si>
  <si>
    <t>4909/99</t>
  </si>
  <si>
    <t xml:space="preserve">CODE - 096, SABRANG BOUNDARY - JAHANGIR HOSSEN </t>
  </si>
  <si>
    <t xml:space="preserve">CODE - 007, CONSUMER MONEY- JAHANGIR HOSSEN </t>
  </si>
  <si>
    <t>CODE-118, SABRANG BOUNDARY - SHAFIQUL ISLAM</t>
  </si>
  <si>
    <t>CODE-117, SABRANG BOUNDARY - MOH. ZAHIDUL ISLAM</t>
  </si>
  <si>
    <t>CODE-114, CONSUMER MONEY - RUMANA AFROJ</t>
  </si>
  <si>
    <t>TDC-503, C.PLOT MONEY - RUMANA AFROJ</t>
  </si>
  <si>
    <t>CODE - 145, CONSUMER MONEY - MD. JEWEL HOSSAIN</t>
  </si>
  <si>
    <t>4910/99</t>
  </si>
  <si>
    <t xml:space="preserve">CODE-005, FLAT MONEY (UT-2) - JAHANGIR HOSSEN </t>
  </si>
  <si>
    <t>ADVANCE LAND PURCHASE - ABDUL AZIZ GONG (CASH PAID)</t>
  </si>
  <si>
    <t>4904 &amp; 4906/99</t>
  </si>
  <si>
    <t>4911/99</t>
  </si>
  <si>
    <t xml:space="preserve">TDC-485, C.PLOT MONEY - MD. GOLAM SARWAR &amp; GONG </t>
  </si>
  <si>
    <t xml:space="preserve">CODE-145, SABRANG SHARE MONEY - MOHAMMED MANIK </t>
  </si>
  <si>
    <t>4912/99</t>
  </si>
  <si>
    <t>4913/99</t>
  </si>
  <si>
    <t xml:space="preserve">CODE-424, INVESTMENT  MONEY - MOHAMMED MANIK </t>
  </si>
  <si>
    <t>SHEET NO - 15</t>
  </si>
  <si>
    <t>CURRENT DATE : 25.06.2023 TO 25.06.2023</t>
  </si>
  <si>
    <t>CURRENT DATE : 25.06.2023</t>
  </si>
  <si>
    <t>25.06.23</t>
  </si>
  <si>
    <t>4914/99</t>
  </si>
  <si>
    <t>4915/99</t>
  </si>
  <si>
    <t xml:space="preserve">CODE-146, CONSUMER MONEY - FAISAL KABIR MASUDUL HAQUE </t>
  </si>
  <si>
    <t>4916/99</t>
  </si>
  <si>
    <t xml:space="preserve">CODE - 013, FLAT BOOKING UT-2-TANIA AKTER (CHEQ. </t>
  </si>
  <si>
    <t>TDC-526, C.PLOT MONEY - MOH. FARUQUE HOSSAIN KHAN</t>
  </si>
  <si>
    <t>ADVANCE LEGER A/C - PARAMOUND STRUCTURAL HEAD</t>
  </si>
  <si>
    <t>TNT BILL (CHEQ. 0202848 B.ASIA)</t>
  </si>
  <si>
    <t>LEADER PANEL REMU. MAY-2023 (CHEQ. 0202848 B. ASIA)</t>
  </si>
  <si>
    <t xml:space="preserve">PETTY CASH 335 (ABDULLAH) </t>
  </si>
  <si>
    <t xml:space="preserve">LAND PURCHASE - AZIZUL GONG </t>
  </si>
  <si>
    <t>163 (B) TH INCENTIVE - ABU MD. SALAUDDIN</t>
  </si>
  <si>
    <t>ADVANCE -OFFICE DECORATION (ARMAN)</t>
  </si>
  <si>
    <t>UT-01 ADVANCE - KADER (CHEQ. 0202848 BANK ASIA)</t>
  </si>
  <si>
    <t>4917/99</t>
  </si>
  <si>
    <t>TDC-510, C.PLOT MONEY - UNITY RIADH CITY (CHEQ. 9944562 UTTARA BANK</t>
  </si>
  <si>
    <t>Sheet No - 15</t>
  </si>
  <si>
    <t xml:space="preserve">ADVANCE LEGER - MD. ZAHIRUL ISLAM (CHEQ. 7972976 DBBL </t>
  </si>
  <si>
    <t>SHEET NO - 16</t>
  </si>
  <si>
    <t>CURRENT DATE : 26.06.2023 TO 26.06.2023</t>
  </si>
  <si>
    <t>CURRENT DATE : 26.06.2023</t>
  </si>
  <si>
    <t>26.06.23</t>
  </si>
  <si>
    <t>4918/99</t>
  </si>
  <si>
    <t>4919/99</t>
  </si>
  <si>
    <t>4920/99</t>
  </si>
  <si>
    <t xml:space="preserve">TDC-493, C.PLOT MONEY - PARAMOUND CORPORATE </t>
  </si>
  <si>
    <t xml:space="preserve">ADVANCE LEGER - JAHANGIR HOSSEN A/C </t>
  </si>
  <si>
    <t xml:space="preserve">TDC-527, CUSTOMER PLOT MONEY - MD. RAFIQUL ISLAM </t>
  </si>
  <si>
    <t xml:space="preserve">INVESTMENT PLAN MONEY REFUND - MD. RAFIQUL ISLAM </t>
  </si>
  <si>
    <t>4921/99</t>
  </si>
  <si>
    <t>4922/99</t>
  </si>
  <si>
    <t xml:space="preserve">TDC-528, CUSTOMER PLOT MONEY -  IRIN FERDOUS TASLIMA </t>
  </si>
  <si>
    <t>MR CANCEL</t>
  </si>
  <si>
    <t>TDC-529, CUSTOMER PLOT MONEY - BLUE SKY CITY</t>
  </si>
  <si>
    <t>4923/99</t>
  </si>
  <si>
    <t xml:space="preserve">CODE-006,FLAT MONEY - MD. ANWAOR </t>
  </si>
  <si>
    <t>4924/99</t>
  </si>
  <si>
    <t>4925/99</t>
  </si>
  <si>
    <t>4926/99</t>
  </si>
  <si>
    <t xml:space="preserve">TDC-530, C.PLOT MONEY - SHANJIDA SHARMIN SHOVA </t>
  </si>
  <si>
    <t>STL RECEIVED - MD. ZOHIRUL ISLAM HELAL (CHEQ. 9805691 MERCENTILE BANK)</t>
  </si>
  <si>
    <t xml:space="preserve">CODE - 019, FLAT UT-1, MONIRUL HAQUE </t>
  </si>
  <si>
    <t>CASH WITHDRAWL (CHEQ, 0202849 BANK ASIA)</t>
  </si>
  <si>
    <t>CASH WITHDRAWL (CHEQ, 7972977 DBBL)</t>
  </si>
  <si>
    <t xml:space="preserve">Cash In Hand &amp; Cheq.  </t>
  </si>
  <si>
    <t>EID BONUS STAFF (JUNE-2023)</t>
  </si>
  <si>
    <t>EID BONUS DIRECTOR (JUNE-2023)</t>
  </si>
  <si>
    <t>BABUL BILL PAID (MR. BABUL)</t>
  </si>
  <si>
    <t>78 SHATOK LAND PURCHASE PURPOSE PAID</t>
  </si>
  <si>
    <t xml:space="preserve">LAND PURCHASE - ABDUS SALAM GONG </t>
  </si>
  <si>
    <t xml:space="preserve">LAND PURCHASE -  ISMAIL &amp; MOHAMMOD ALI </t>
  </si>
  <si>
    <t>FLAT LAND PURCHASE UT-2 (JAHANGIR HOSSAIN)</t>
  </si>
  <si>
    <t xml:space="preserve">FROM ADVANCE LEGER - MD. FERDOUS </t>
  </si>
  <si>
    <t>4927/99</t>
  </si>
  <si>
    <t>4928/99</t>
  </si>
  <si>
    <t>4929/99</t>
  </si>
  <si>
    <t>4930/99</t>
  </si>
  <si>
    <t>4931/99</t>
  </si>
  <si>
    <t xml:space="preserve">CODE-125, SABRANG SHARE MONEY - MOZAMMEL HAQUE </t>
  </si>
  <si>
    <t>CODE-070, SABRANG BOUNDARY - AZIZUL ISLAM &amp; BAKI BILLAH</t>
  </si>
  <si>
    <t xml:space="preserve">CODE - 022, CONSUMER MONEY - RASHEDUL ISLAM HAWLADER </t>
  </si>
  <si>
    <t>4932/99</t>
  </si>
  <si>
    <t>4933/99</t>
  </si>
  <si>
    <t>4934/99</t>
  </si>
  <si>
    <t xml:space="preserve">CODE-098, SABRANG SHARE MONEY - ALEYA BEGUM </t>
  </si>
  <si>
    <t xml:space="preserve">CODE - 121, CONSUMER MONEY - NAHIDUR RAHMAN </t>
  </si>
  <si>
    <t>ADVANCE LEGER - NAZMUL HASAN SUMON A/C  (NASIR)</t>
  </si>
  <si>
    <t xml:space="preserve">SPACIAL OFFER INCENTIVE - HARUNUR RASHID </t>
  </si>
  <si>
    <t xml:space="preserve">TDC-531, C.PLOT BOOKING - MIRPUR PACIFIC COMMUNITY (3RD) </t>
  </si>
  <si>
    <t>STL RECEIVED - MD. NAZMUL HASAN SUMON (CASH)</t>
  </si>
  <si>
    <t xml:space="preserve">MR NO </t>
  </si>
  <si>
    <t xml:space="preserve">ADVANCE LEGER A/C- FARUQUE HOSSAIN KHAN </t>
  </si>
  <si>
    <t>Cheq. 100,000/- Zohirul Islam Helal</t>
  </si>
  <si>
    <t>DISHA ARKITACT (FAISAL KABIR)</t>
  </si>
  <si>
    <t>SHEET NO - 17</t>
  </si>
  <si>
    <t>CURRENT DATE : 27.06.2023 TO 08.07.2023</t>
  </si>
  <si>
    <t>CURRENT DATE : 08.07.2023</t>
  </si>
  <si>
    <t>27.06.23</t>
  </si>
  <si>
    <t>4935/99</t>
  </si>
  <si>
    <t>4936/99</t>
  </si>
  <si>
    <t>4937/99</t>
  </si>
  <si>
    <t>4938/99</t>
  </si>
  <si>
    <t>06.07.23</t>
  </si>
  <si>
    <t xml:space="preserve">CODE-003, CONSUMER MONEY - NASIR UDDIN </t>
  </si>
  <si>
    <t>07.07.23</t>
  </si>
  <si>
    <t xml:space="preserve">CODE - 146, SABRANG SHARE MONEY - MD. MAYN UDDIN AHMED </t>
  </si>
  <si>
    <t xml:space="preserve">CODE-147, CONSUMER MONEY - NILUFA YASMIN </t>
  </si>
  <si>
    <t xml:space="preserve">CODE-148, CONSUMER MONEY - ROKSANA PARVIN </t>
  </si>
  <si>
    <t>4939/99</t>
  </si>
  <si>
    <t>4940/99</t>
  </si>
  <si>
    <t xml:space="preserve">CODE - 098, SABRANG SHARE MONEY - ALEYA BEGUM </t>
  </si>
  <si>
    <t xml:space="preserve">ADVANCE LEGER A/C - ABU TAHER &amp; MAYN UDDIN </t>
  </si>
  <si>
    <t xml:space="preserve">ADVANCE LEGER A/C - SHAMIM SHAIKH </t>
  </si>
  <si>
    <t xml:space="preserve">164TH INCENTIVE - SHAMIM SHAIKH </t>
  </si>
  <si>
    <t xml:space="preserve">WASH ROOM REPAIR BILL </t>
  </si>
  <si>
    <t>SHEET NO - 18</t>
  </si>
  <si>
    <t>CURRENT DATE : 09.07.2023 TO 09.07.2023</t>
  </si>
  <si>
    <t>CURRENT DATE : 09.07.2023</t>
  </si>
  <si>
    <t>09.07.23</t>
  </si>
  <si>
    <t>4941/99</t>
  </si>
  <si>
    <t>4942/99</t>
  </si>
  <si>
    <t xml:space="preserve">CASH &amp; CHEQ. DEPOSIT TO DBBL </t>
  </si>
  <si>
    <t>Cash Deposit</t>
  </si>
  <si>
    <t xml:space="preserve">CODE- 147, RAWSHANARA MIZAN </t>
  </si>
  <si>
    <t>SHEET NO - 19</t>
  </si>
  <si>
    <t>CURRENT DATE : 10.07.2023 TO 10.07.2023</t>
  </si>
  <si>
    <t>10.07.23</t>
  </si>
  <si>
    <t>CURRENT DATE : 10.07.2023</t>
  </si>
  <si>
    <t>4943/99</t>
  </si>
  <si>
    <t>4944/99</t>
  </si>
  <si>
    <t>4945/99</t>
  </si>
  <si>
    <t>4946/99</t>
  </si>
  <si>
    <t>4947/99</t>
  </si>
  <si>
    <t>4948/99</t>
  </si>
  <si>
    <t>4949/99</t>
  </si>
  <si>
    <t>4950/99</t>
  </si>
  <si>
    <t>CODE-022, FLAT UT-1, NAZMUL HASAN MALEK</t>
  </si>
  <si>
    <t>CODE- 148, SABRANG SHARE,REG &amp; BOUNDARY - MD. NURUJJAMAN</t>
  </si>
  <si>
    <t xml:space="preserve">CODE-141, SABRANG SHARE MONEY - RAZAUL KARIM </t>
  </si>
  <si>
    <t xml:space="preserve">CODE - 150, SABRANG SHARE MONEY - ANJUNMAN ARA </t>
  </si>
  <si>
    <t>CODE- 099, SABRANG SHARE - MD. RAFIQUL ISLAM</t>
  </si>
  <si>
    <t xml:space="preserve">CODE-115, SABRANG SHARE - KAZI MAMUN </t>
  </si>
  <si>
    <t xml:space="preserve">CODE - 002, CONSUMER MONEY - RASHEDUL ISLAM HAWLADER </t>
  </si>
  <si>
    <t xml:space="preserve">CODE - 064, SABRANG SHARE - MD. DELOWAR HOSSAIN </t>
  </si>
  <si>
    <t>4951/100</t>
  </si>
  <si>
    <t>4952/100</t>
  </si>
  <si>
    <t xml:space="preserve">CODE - 151, SABRANG SHARE - MOH. MOSHARROF HOSSAIN </t>
  </si>
  <si>
    <t>4953/100</t>
  </si>
  <si>
    <t>STL RECEIVED - BULBUL AHMED RAYHAN</t>
  </si>
  <si>
    <t xml:space="preserve">ADVANCE BALANCE - NAZMUL HASAN SUMON A/C </t>
  </si>
  <si>
    <t>SABRANG INCENTIVE - RAJAUL KARIM JEWEL</t>
  </si>
  <si>
    <t>SABRANG INCENTIVE - FARUQUE HOSSAIN KHAN</t>
  </si>
  <si>
    <t xml:space="preserve">SABRANG INCENTIVE - MAHMUDUR RAHMAN </t>
  </si>
  <si>
    <t xml:space="preserve">ADVANCE BALANCE - KAZI MAMUN  A/C </t>
  </si>
  <si>
    <t>Cash In Hand</t>
  </si>
  <si>
    <t>CODE-149, SABRANG SHARE - DELOWER HOSSAIN KHAN CASH 40,000/- ADJUST 1.5 LAC</t>
  </si>
  <si>
    <t>SHEET NO - 20</t>
  </si>
  <si>
    <t>CURRENT DATE : 11.07.2023 TO 11.07.2023</t>
  </si>
  <si>
    <t>CURRENT DATE : 11.07.2023</t>
  </si>
  <si>
    <t>11.07.23</t>
  </si>
  <si>
    <t xml:space="preserve">CASH DEPOSIT TO DBBL A/C </t>
  </si>
  <si>
    <t>4954/100</t>
  </si>
  <si>
    <t>4955/100</t>
  </si>
  <si>
    <t xml:space="preserve">TDC-510, C.PLOT MONEY - UNITY RIADH CITY  </t>
  </si>
  <si>
    <t>4956/100</t>
  </si>
  <si>
    <t>4957/100</t>
  </si>
  <si>
    <t>4958/100</t>
  </si>
  <si>
    <t>4959/100</t>
  </si>
  <si>
    <t>4960/100</t>
  </si>
  <si>
    <t>4961/100</t>
  </si>
  <si>
    <t>GUEST VISIT INCENTIVE CHEQ. 7972978 DBBL</t>
  </si>
  <si>
    <t>SABRANG ACHIVER (EID PREVIOUS) INCENTIVE CHEQ. 7972978 DBBL</t>
  </si>
  <si>
    <t>SABRANG (DIRECTOR) INCENTIVE CHEQ. 7972978 DBBL</t>
  </si>
  <si>
    <t>SABRANG (STAFF) INCENTIVE CHEQ. 7972978 DBBL</t>
  </si>
  <si>
    <t>SABRANG ACHIVER  INCENTIVE CHEQ. 7972978 DBBL</t>
  </si>
  <si>
    <t xml:space="preserve">CODE- 140, SABRANG SHARE MONEY - NAHIDUR RAHMAN CHEQ. 95,000/- </t>
  </si>
  <si>
    <t xml:space="preserve">CODE- 152, SABRANG SHARE MONEY - NOZAHER HOSSAIN 2ND CHEQ. 93,062/- </t>
  </si>
  <si>
    <t xml:space="preserve">CODE- 153, SABRANG SHARE MONEY - NOSHIUR RAHMAN CHEQ. 2,30,000/- </t>
  </si>
  <si>
    <t xml:space="preserve">CODE- 154, SABRANG SHARE MONEY - MD. ABDUS SATTER CASH, 25,000/- </t>
  </si>
  <si>
    <t xml:space="preserve">SABRANG INCENTIVE - ANOWER HOSSAIN </t>
  </si>
  <si>
    <t xml:space="preserve">ADVANCE BALANCE A/C - MOZAHER HOSSAIN </t>
  </si>
  <si>
    <t>CODE- 142, SABRANG SHARE MONEY - UMME KULSUM CASH 58,062/- &amp; CHEQ.6,938/-</t>
  </si>
  <si>
    <t>CODE- 136, SABRANG SHARE MONEY - YASMIN AKTER CHEQ 5000/-</t>
  </si>
  <si>
    <t>4962/100</t>
  </si>
  <si>
    <t>CODE-155, SABRANG SHARE MONEY - SHAMIMA AHMED</t>
  </si>
  <si>
    <t>CODE-156, SABRANG SHARE MONEY - MD. BILLALUR RAHMAN</t>
  </si>
  <si>
    <t>4963/100</t>
  </si>
  <si>
    <t xml:space="preserve">CHEQUE </t>
  </si>
  <si>
    <t>CODE - 006, FLAT MONEY UT-01(MD. ANISUR RAHMAN)</t>
  </si>
  <si>
    <t>4964/100</t>
  </si>
  <si>
    <t>CODE - 072, CONSUMER MONEY - MD. ANISUR RAHMAN</t>
  </si>
  <si>
    <t>4965/100</t>
  </si>
  <si>
    <t>SHEET NO - 21</t>
  </si>
  <si>
    <t>CURRENT DATE : 12.07.2023 TO 12.07.2023</t>
  </si>
  <si>
    <t>CURRENT DATE : 12.07.2023</t>
  </si>
  <si>
    <t>12.07.23</t>
  </si>
  <si>
    <t xml:space="preserve">CHEQ. DEPOSIT TO DBBL A/C </t>
  </si>
  <si>
    <t>4966/100</t>
  </si>
  <si>
    <t>4967/100</t>
  </si>
  <si>
    <t>4968/100</t>
  </si>
  <si>
    <t>4969/100</t>
  </si>
  <si>
    <t>4970/100</t>
  </si>
  <si>
    <t>4971/100</t>
  </si>
  <si>
    <t>4972/100</t>
  </si>
  <si>
    <t>CODE - 157, SABRANG SHARE - KAMRUN NAHAR KAJOL</t>
  </si>
  <si>
    <t>CODE - 158, SABRANG SHARE - MOSLALEMA BEGUM CHEQ. 3,50,000/- ADJUST 1,50,000/-</t>
  </si>
  <si>
    <t xml:space="preserve">CODE - 159, SABRANG SHARE - JAMAN </t>
  </si>
  <si>
    <t>CODE - 135, SABRANG SHARE - SIRAJUL ISLAM CHEQ. 50,000/-</t>
  </si>
  <si>
    <t>CODE - 159, SABRANG SHARE/REG/BOUNDARY - JAMAN  CHEQ. 70,000/-</t>
  </si>
  <si>
    <t xml:space="preserve">CODE - 158, SABRANG SHARE - MOSLALEMA BEGUM CHEQ. 3,50,000/- </t>
  </si>
  <si>
    <t>PETTY CASH (ABDULLAH) CHEQ. 7972979 DBBL</t>
  </si>
  <si>
    <t>STAFF SALARY JUNE-23 CHEQ. 7972979 DBBL</t>
  </si>
  <si>
    <t xml:space="preserve">163 (BTH) INCENTIVE - SHAHED </t>
  </si>
  <si>
    <t xml:space="preserve">SABRANG ACHIVER - SALIM ULLAH </t>
  </si>
  <si>
    <t>FROM ADVANCE  LEGER A/C - SYEED MINHAZ UDDIN (CHEQ. 7972979 DBBL)</t>
  </si>
  <si>
    <t>SARANG ACHIVER INCENTIVE (Eid Previous ) CHEQ. 7972979 DBBL</t>
  </si>
  <si>
    <t xml:space="preserve">ADVANCE COX'S PROGRAM PURPOSE (CHEQ, 7972979 DBBL </t>
  </si>
  <si>
    <t>EID UL AZHA GIFT (FAISAL KABIR) CHEQ. 7972979 DBBL</t>
  </si>
  <si>
    <t>12.07.23.</t>
  </si>
  <si>
    <t xml:space="preserve">ADVANCE LEGER - NAZNUL HASAN SUMON A/C </t>
  </si>
  <si>
    <t xml:space="preserve">SABRANG INCENTIVE  - MEHEZABIN AFSARI </t>
  </si>
  <si>
    <t xml:space="preserve">                     Accounts Manager                                                   Director Admin                                                             Director Finance                                          Managing Director                                                         Chairman  </t>
  </si>
  <si>
    <t>SHEET NO - 22</t>
  </si>
  <si>
    <t>CURRENT DATE : 13.07.2023 TO 16.07.2023</t>
  </si>
  <si>
    <t>CURRENT DATE : 16.07.2023</t>
  </si>
  <si>
    <t>16.07.23</t>
  </si>
  <si>
    <t>4973/100</t>
  </si>
  <si>
    <t>4974/100</t>
  </si>
  <si>
    <t>CODE-026, FLAT MONEY - MD. AMINUL ISLAM</t>
  </si>
  <si>
    <t>CODE - 137,SABRANG SHARE MONEY REFUND -AMINUL ISLAM</t>
  </si>
  <si>
    <t xml:space="preserve">CODE - 155, SABRANG SHARE - SHAMIMA AHMED </t>
  </si>
  <si>
    <t xml:space="preserve"> -</t>
  </si>
  <si>
    <t xml:space="preserve">CODE - 156, SABRANG SHARE -  BILLALUR    RAHMAN </t>
  </si>
  <si>
    <t>`</t>
  </si>
  <si>
    <t xml:space="preserve">CODE - 122, SABRANG SHARE MONEY - MD.HUMAYON KABIR </t>
  </si>
  <si>
    <t>SHEET NO - 23</t>
  </si>
  <si>
    <t>CURRENT DATE : 17.07.2023 TO 17.07.2023</t>
  </si>
  <si>
    <t>17.07.23</t>
  </si>
  <si>
    <t>CURRENT DATE : 17.07.2023</t>
  </si>
  <si>
    <t>4975/100</t>
  </si>
  <si>
    <t>4976/100</t>
  </si>
  <si>
    <t>4977/100</t>
  </si>
  <si>
    <t>4978/100</t>
  </si>
  <si>
    <t>4979/100</t>
  </si>
  <si>
    <t>4980/100</t>
  </si>
  <si>
    <t>4981/100</t>
  </si>
  <si>
    <t>4982/100</t>
  </si>
  <si>
    <t>4983/100</t>
  </si>
  <si>
    <t>4984/100</t>
  </si>
  <si>
    <t>4985/100</t>
  </si>
  <si>
    <t>4986/100</t>
  </si>
  <si>
    <t xml:space="preserve">CODE - 160, SABRANG SHARE - MOH. SAIDUR RAHMAN </t>
  </si>
  <si>
    <t xml:space="preserve">CODE - 131, SABRANG SHARE - MD. BASHER AHMED </t>
  </si>
  <si>
    <t xml:space="preserve">CODE - 161, SABRANG SHARE - MD. SHAMIM AL MAMUN </t>
  </si>
  <si>
    <t xml:space="preserve">CODE - 162, SABRANG SHARE - ABU SAYAM </t>
  </si>
  <si>
    <t>CODE - 160, SABRANG SHARE - MOH. SAIDUR RAHMAN (11,000/- Sheet 22 (DBB)  &amp; Current Deposit 23,000/-</t>
  </si>
  <si>
    <t>CODE - 155, SABRANG SHARE - SHAMIMA AHMED (Ref. Sheet 22) (DBBL)</t>
  </si>
  <si>
    <t>CODE - 156, SABRANG SHARE - MD. BILLALUR RAHMAN  (Ref. Sheet 22) (DBBL)</t>
  </si>
  <si>
    <t>CODE - 163, SABRANG SHARE - DR. MOH. YOUNUJ KHAN (Ref. Sheet 22 (B. Asia)</t>
  </si>
  <si>
    <t>CODE - 122, SABRANG SHARE - MD. HUMAYON KABIR  (Ref. Sheet 22 (B. Asia)</t>
  </si>
  <si>
    <t xml:space="preserve">TDC-519, C.PLOT MONEY - AMINUL ISLAM </t>
  </si>
  <si>
    <t xml:space="preserve">CODE - 003, CONSUMER MONEY - MD. NASIR UDDIN </t>
  </si>
  <si>
    <t>CODE - 164, SABRANG SHARE - MD. JAKIR (REF. JEWEL SIR)</t>
  </si>
  <si>
    <t>4987/100</t>
  </si>
  <si>
    <t>4988/100</t>
  </si>
  <si>
    <t>4989/100</t>
  </si>
  <si>
    <t>4990/100</t>
  </si>
  <si>
    <t xml:space="preserve">CODE - 128, CONSUMER MONEY - MD. AHSAN HABIB  </t>
  </si>
  <si>
    <t xml:space="preserve">CODE - 129, CONSUMER MONEY - MD. IMAM MEHEDI </t>
  </si>
  <si>
    <t xml:space="preserve">TDC-522, C.PLOT MONEY - MD. SALIM ULLAH CHEQ. 1691231 BANK ASIA </t>
  </si>
  <si>
    <t>Cash 4,300/- &amp; Cheq. (Salim Ullah) 65,500/- Total : 69,800/-</t>
  </si>
  <si>
    <t xml:space="preserve">BANK CHARGE - BANK ASIA </t>
  </si>
  <si>
    <t>Online Charge</t>
  </si>
  <si>
    <t xml:space="preserve">BANK CHARGE - DBBL </t>
  </si>
  <si>
    <t>ADVANCE LAND PURCHASE &amp; REG. COST PURPOSE (SABRANG) - NAZMUL HASAN SUMON CHEQ. 7972980 DBBL</t>
  </si>
  <si>
    <t xml:space="preserve">                     Accounts Manager                                                   Director Admin                                                             Director Finance                                            Managing Director                                                         Chairman  </t>
  </si>
  <si>
    <t>ARMAN CASH TRANSFER TO DBBL A/C (17.07.23)</t>
  </si>
  <si>
    <t>DBBL</t>
  </si>
  <si>
    <t>Sheet No - 23</t>
  </si>
  <si>
    <t>Sab, Land pur.</t>
  </si>
  <si>
    <t>SHEET NO - 24</t>
  </si>
  <si>
    <t>CURRENT DATE : 18.07.2023 TO 18.07.2023</t>
  </si>
  <si>
    <t>CURRENT DATE : 18.07.2023</t>
  </si>
  <si>
    <t>18.07.23</t>
  </si>
  <si>
    <t>4991/100</t>
  </si>
  <si>
    <t>4992/100</t>
  </si>
  <si>
    <t>4993/100</t>
  </si>
  <si>
    <t>4994/100</t>
  </si>
  <si>
    <t xml:space="preserve">CASH &amp; CHEQ. DEPOSIT TO DBBL A/C </t>
  </si>
  <si>
    <t>Cheq. &amp; Cash Deposit</t>
  </si>
  <si>
    <t>CODE - 134, SABRANG SHARE, REG &amp; BOUNDARY - MD. JAVED</t>
  </si>
  <si>
    <t xml:space="preserve">CODE - 008, FLAT MONEY UT-2 - MD. JAVED </t>
  </si>
  <si>
    <t xml:space="preserve">CODE - 010, FLAT UT-2 - SAKILA BEGUM </t>
  </si>
  <si>
    <t>4992 &amp; 4993/100</t>
  </si>
  <si>
    <t>ADVANCE CAR REPAIR PURPOSE - ARMAN (CASH)</t>
  </si>
  <si>
    <t>TDC-523, C.PLOT MONEY - ASHIQUL AZIZ SHAIKH &amp; GONG (CHEQ 3321030 CITY BANK</t>
  </si>
  <si>
    <t>Cash 14,300/- &amp; Cheq. Ashiqul Aziz Shaikh 100,000/- Total : 1,14,300/-</t>
  </si>
  <si>
    <t>SHEET NO - 25</t>
  </si>
  <si>
    <t>CURRENT DATE : 19.07.2023 TO 19.07.2023</t>
  </si>
  <si>
    <t>CURRENT DATE : 19.07.2023</t>
  </si>
  <si>
    <t>19.07.23</t>
  </si>
  <si>
    <t xml:space="preserve">CHEQUE DEPOSIT TO BANK ASIA A/C </t>
  </si>
  <si>
    <t>CHEQ. DEPOSIT</t>
  </si>
  <si>
    <t>4995/100</t>
  </si>
  <si>
    <t>4996/100</t>
  </si>
  <si>
    <t>4997/100</t>
  </si>
  <si>
    <t>4998/100</t>
  </si>
  <si>
    <t>4999/100</t>
  </si>
  <si>
    <t>5000/100</t>
  </si>
  <si>
    <t>5001/101</t>
  </si>
  <si>
    <t>5002/101</t>
  </si>
  <si>
    <t>5003/101</t>
  </si>
  <si>
    <t xml:space="preserve">TDC-508, C.PLOT MONEY - AMEEN A.F.M KAMRUN NAHAR </t>
  </si>
  <si>
    <t xml:space="preserve">TDC-509, C.PLOT MONEY - AMEEN A.F.M RUHUL (3RD PLOT) </t>
  </si>
  <si>
    <t xml:space="preserve">TDC-386, C.PLOT MONEY - AMEEN A.F.M RUHUL (1ST PLOT) </t>
  </si>
  <si>
    <t xml:space="preserve">TDC-404, C.PLOT MONEY - AZIZUL HAQUE  (2ND PLOT) </t>
  </si>
  <si>
    <t xml:space="preserve">TDC-396, C.PLOT MONEY - AMEEN MD. MASUDUL  </t>
  </si>
  <si>
    <t xml:space="preserve">TDC-403, C.PLOT MONEY - AMEEN A.F.M RUHUL (2ND PLOT) </t>
  </si>
  <si>
    <t xml:space="preserve">TDC-395, C.PLOT MONEY - A.F.M RAKIBUL HASAN </t>
  </si>
  <si>
    <t>TDC-503, C.PLOT MONEY - MAHMUDA YESMIN CHEQ. 6485387 SOCIAL ISLAMI BANK</t>
  </si>
  <si>
    <t xml:space="preserve">CODE - 164, SABRANG SHARE MONEY - MD. AKTARUZZAMAN </t>
  </si>
  <si>
    <t>5004/101</t>
  </si>
  <si>
    <t xml:space="preserve">164TH INCENTIVE - AZIZUL HAQUE </t>
  </si>
  <si>
    <t>SHEET NO - 26</t>
  </si>
  <si>
    <t>CURRENT DATE : 20.07.2023 TO 23.07.2023</t>
  </si>
  <si>
    <t>CURRENT DATE : 23.07.2023</t>
  </si>
  <si>
    <t>23.07.23</t>
  </si>
  <si>
    <t>5005/101</t>
  </si>
  <si>
    <t>5006/101</t>
  </si>
  <si>
    <t>5007/101</t>
  </si>
  <si>
    <t>5008/101</t>
  </si>
  <si>
    <t>5009/101</t>
  </si>
  <si>
    <t>ADVANCE LAND PURCHASE &amp; REG. EXP (SABRANG) - NAZMUL HASAN SUMON CHEQ. 7972981 DBBL</t>
  </si>
  <si>
    <t>20.07.23</t>
  </si>
  <si>
    <t>TDC-500, C.PLOT MONEY - SAIKA PROPERTIES LTD.</t>
  </si>
  <si>
    <t>22.07.23</t>
  </si>
  <si>
    <t>CODE - 006, FLAT MONEY (UT-1) - MD. ANISUR RAHMAN</t>
  </si>
  <si>
    <t xml:space="preserve">CODE - 085, SABRANG SHARE - MD. MAHINUR ISLAM </t>
  </si>
  <si>
    <t xml:space="preserve">CODE - 149, CONSUMER MONEY - MST. JAHANARA  BEGUM </t>
  </si>
  <si>
    <t xml:space="preserve">FROM ADVANCE LEGER A/C - MD. SHARAF UDDIN </t>
  </si>
  <si>
    <t>ADVANCE LAND PURCHASE &amp; REG. EXP (SABRANG) - NAZMUL HASAN SUMON CASH EXP.</t>
  </si>
  <si>
    <t>Sheet No - 25</t>
  </si>
  <si>
    <t>5010/101</t>
  </si>
  <si>
    <t>5011/101</t>
  </si>
  <si>
    <t>5012/101</t>
  </si>
  <si>
    <t xml:space="preserve">TDC-503. C.PLOT MONEY - RUMANA AFROJ </t>
  </si>
  <si>
    <t xml:space="preserve">CODE - 024, CONSUMER MONEY - ABU MD. SALAH UDDIN </t>
  </si>
  <si>
    <t>PETTY NO 338 (ABDULLAH) CHEQ. 7972982 DBBL</t>
  </si>
  <si>
    <t>ADVANCE LAND PURCHASE - SHAHID ULLAH (78 SHATOK)</t>
  </si>
  <si>
    <t>SABRANG 4TH TERM REG. PURPOSE EXP. ANISUR RAHMAN</t>
  </si>
  <si>
    <t>FLAT LAND PURPOSE ADVANCE (UT-2) - MR. JEWEL</t>
  </si>
  <si>
    <t>ELECTRIC BILL JUNE/23 (OFFICE)</t>
  </si>
  <si>
    <t>MOSQUE CHADA JULY/23</t>
  </si>
  <si>
    <t>GARAGE RENT JULY-2023</t>
  </si>
  <si>
    <t>5013/101</t>
  </si>
  <si>
    <t>5014/101</t>
  </si>
  <si>
    <t>5015/101</t>
  </si>
  <si>
    <t>INTERNET BILL JULY/2023</t>
  </si>
  <si>
    <t>PROJECT ELECTRIC JULY/2023</t>
  </si>
  <si>
    <t xml:space="preserve">OFFICE RENT JULY/2023 (SPACE 62 &amp; 64 </t>
  </si>
  <si>
    <t xml:space="preserve">ADVANCE LEGER - MINHAZ UDDIN </t>
  </si>
  <si>
    <t xml:space="preserve">ADVANCE LEGER - BORHAN BAPARY </t>
  </si>
  <si>
    <t xml:space="preserve">PROJECT COST BILL - RAJAUL KARIM JEWEL </t>
  </si>
  <si>
    <t xml:space="preserve">PROJECT PROGRAM BILL - MR. JEWEL </t>
  </si>
  <si>
    <t xml:space="preserve">CODE - 125, SABRANG SHARE/REG/ BOUNDARY - MD. MOZAMMEL HAQUE </t>
  </si>
  <si>
    <t xml:space="preserve">CODE - 076, CONSUMER MONEY - MD. ALI AZGAR </t>
  </si>
  <si>
    <t xml:space="preserve">CODE - 143, SABRANG REG. &amp; BOUNDARY - MUKTA AKTER </t>
  </si>
  <si>
    <t xml:space="preserve">ADVANCE LAGER A/C - MD. JAHANGIR HOSSEN </t>
  </si>
  <si>
    <t xml:space="preserve">ADVANCE LEGER - ABU MD. SALAH UDDIN LEGER </t>
  </si>
  <si>
    <t xml:space="preserve">SABRANG INCENTIVE - MD. AZIZUL ISLAM </t>
  </si>
  <si>
    <t>SHEET NO - 27</t>
  </si>
  <si>
    <t>CURRENT DATE : 24.07.2023 TO 24.07.2023</t>
  </si>
  <si>
    <t>CURRENT DATE : 24.07.2023</t>
  </si>
  <si>
    <t>24.07.23</t>
  </si>
  <si>
    <t>5016/101</t>
  </si>
  <si>
    <t>5017/101</t>
  </si>
  <si>
    <t>5018/101</t>
  </si>
  <si>
    <t xml:space="preserve">CODE - 132, CONSUMER MONEY - MD. SHARIF ULLAH </t>
  </si>
  <si>
    <t xml:space="preserve">CODE - 006, FLAT MONEY (TOWER - 01) - ANISUR RAHMAN </t>
  </si>
  <si>
    <t xml:space="preserve">164TH INCENTIVE - MD. SHAMIM SHAIKH </t>
  </si>
  <si>
    <t>SHEET NO - 28</t>
  </si>
  <si>
    <t>CURRENT DATE : 25.07.2023 TO 25.07.2023</t>
  </si>
  <si>
    <t>CURRENT DATE : 25.07.2023</t>
  </si>
  <si>
    <t>25.07.23</t>
  </si>
  <si>
    <t>5019/101</t>
  </si>
  <si>
    <t>5020/101</t>
  </si>
  <si>
    <t>5021/101</t>
  </si>
  <si>
    <t>5022/101</t>
  </si>
  <si>
    <t>5023/101</t>
  </si>
  <si>
    <t>5024/101</t>
  </si>
  <si>
    <t>5025/101</t>
  </si>
  <si>
    <t xml:space="preserve">CODE - 392, C.PLOT - SYED MINHAZ UDDIN </t>
  </si>
  <si>
    <t xml:space="preserve">CODE - 069, CONSUMER MONEY - SYED MINHAZ UDDIN </t>
  </si>
  <si>
    <t xml:space="preserve">TDC-131, SABRANG SHARE MONEY - MD. BASHER AHMED </t>
  </si>
  <si>
    <t>TDC- 526, C.PLOT MONEY - MD. FARUQUE HOSSAIN KHAN</t>
  </si>
  <si>
    <t xml:space="preserve">CODE - 150, CONSUMER MONEY - MD. FOYSAL AHMED </t>
  </si>
  <si>
    <t xml:space="preserve">CODE - 141, CONSUMER MONEY - MOSTAFIZUR RAHMAN </t>
  </si>
  <si>
    <t xml:space="preserve">ADVANCE LEGER A/C - NAZMUL HASAN SUMON </t>
  </si>
  <si>
    <t>DIRECTOR REMU, JUNE/2023 (TOTAL) CHEQ. 7972983 DBBL</t>
  </si>
  <si>
    <t>SALARY MAY-2023 - SHAKAWAT HOSSAIN CHEQ. 7972984 DBBL</t>
  </si>
  <si>
    <t>AC INSTALLMENT (LAST) -ABU SAYED</t>
  </si>
  <si>
    <t xml:space="preserve">CAR REPAIR BILL (ARMAN) </t>
  </si>
  <si>
    <t>INTERNET REPAIR BILL</t>
  </si>
  <si>
    <t xml:space="preserve">PETTY CASH NO : 339, ABDULLAH </t>
  </si>
  <si>
    <t>SALARY JUNE-2023 - S.R CHOWDHURY (ZAMIL)</t>
  </si>
  <si>
    <t>LEGAL EXP. (ANISUR RAHMAN)</t>
  </si>
  <si>
    <t>5026/101</t>
  </si>
  <si>
    <t>5027/101</t>
  </si>
  <si>
    <t>5028/101</t>
  </si>
  <si>
    <t>5029/101</t>
  </si>
  <si>
    <t>5030/101</t>
  </si>
  <si>
    <t xml:space="preserve">D.PLOT MONEY - RAJAUL KARIM JEWEL </t>
  </si>
  <si>
    <t xml:space="preserve">D.PLOT MONEY - MD. ANISUR RAHMAN  </t>
  </si>
  <si>
    <t xml:space="preserve">TDC-533, C.PLOT BOOKING - MD. BASHER AHMED </t>
  </si>
  <si>
    <t>5031/101</t>
  </si>
  <si>
    <t>5032/101</t>
  </si>
  <si>
    <t xml:space="preserve">STL RECEIVED - MD. NAZMUL HASAN SUMON </t>
  </si>
  <si>
    <t xml:space="preserve">ADVANCE LEGER A/C - MD. NAZMUL HASAN SUMON </t>
  </si>
  <si>
    <t>SHEET NO - 29</t>
  </si>
  <si>
    <t>CURRENT DATE : 26.07.2023 TO 26.07.2023</t>
  </si>
  <si>
    <t>CURRENT DATE : 26.07.2023</t>
  </si>
  <si>
    <t>26.07.23</t>
  </si>
  <si>
    <t>5033/101</t>
  </si>
  <si>
    <t>5034/101</t>
  </si>
  <si>
    <t>5035/101</t>
  </si>
  <si>
    <t xml:space="preserve">TDC-485, C.PLOT MONEY - GOLAM SARWAR &amp; GONG </t>
  </si>
  <si>
    <t>TDC-529, C.PLOT MONEY - BLUE SKY CITY CHEQ. 9876266 &amp; 9876267 DBBL (2 CHEQ)</t>
  </si>
  <si>
    <t xml:space="preserve">CODE - 306, INVESTMENT MONEY - MD. ABDUL MALEK </t>
  </si>
  <si>
    <t xml:space="preserve">CODE - 306, INVESTMENT MONEY REFUND  - MD. FAIZ UDDIN AHMED </t>
  </si>
  <si>
    <t>CHEQ 500,000/- (BLUE SKY CITY)</t>
  </si>
  <si>
    <t>Cash In Cheq.</t>
  </si>
  <si>
    <t xml:space="preserve">BANK ONLINE CHARGE (BANK ASIA LTD.) </t>
  </si>
  <si>
    <t>BANK CHARGE</t>
  </si>
  <si>
    <t>5036/101</t>
  </si>
  <si>
    <t>CODE - 006, FLAT MONEY UT-1 - MD. ANISUR RAHMAN</t>
  </si>
  <si>
    <t>SHEET NO - 30</t>
  </si>
  <si>
    <t>CURRENT DATE : 27.07.2023 TO 30.07.2023</t>
  </si>
  <si>
    <t>CURRENT DATE : 30.07.2023</t>
  </si>
  <si>
    <t>27.07.23</t>
  </si>
  <si>
    <t>5037/101</t>
  </si>
  <si>
    <t>5038/101</t>
  </si>
  <si>
    <t>28.07.23</t>
  </si>
  <si>
    <t xml:space="preserve">CODE - 002, CONSUMER MONEY -RASHEDUL ISLAM HOWLADER </t>
  </si>
  <si>
    <t xml:space="preserve">CODE - 151, CONSUMER MONEY - MD. SHAHIN MIA </t>
  </si>
  <si>
    <t>ADVANCE BLUE SKY CITY PROGRAM - MD. FERDOUS CHEQ. 7972984 DBBL</t>
  </si>
  <si>
    <t>30.07.23</t>
  </si>
  <si>
    <t>5039/101</t>
  </si>
  <si>
    <t xml:space="preserve">ADVANCE SABRANG BOUNDARY (JOYNAL) CHEQ. 7972986 DBBL </t>
  </si>
  <si>
    <t>MOUZA MAP &amp; OTHER'S BILL (ANISUR RAHMAN) CHEQ. 7972986 DBBL</t>
  </si>
  <si>
    <t xml:space="preserve">ADVANCE LAND PURCHASE - AZIZUL ISLAM GONG CHEQ. 7972986 DBBL </t>
  </si>
  <si>
    <t xml:space="preserve">ADVANCE - UNITY TOWER 01 WORK PURPOSE CHEQ. 7972986 DBBL </t>
  </si>
  <si>
    <t>TAX AUDIT FEE &amp; RETURN JUNE - 2022 CHEQ. 7972985 DBBL</t>
  </si>
  <si>
    <t xml:space="preserve">Cash &amp; Cheq. In Hand </t>
  </si>
  <si>
    <t>5040/101</t>
  </si>
  <si>
    <t xml:space="preserve">CODE - 072, CONSUMER MONEY - MD. ANISUR RAHMAN </t>
  </si>
  <si>
    <t>SHEET NO - 31</t>
  </si>
  <si>
    <t>CURRENT DATE : 31.07.2023 TO 31.07.2023</t>
  </si>
  <si>
    <t>31.07.23</t>
  </si>
  <si>
    <t>5041/101</t>
  </si>
  <si>
    <t>5042/101</t>
  </si>
  <si>
    <t>5043/101</t>
  </si>
  <si>
    <t>5044/101</t>
  </si>
  <si>
    <t>5045/101</t>
  </si>
  <si>
    <t xml:space="preserve">CODE - 133, CONSUMER MONEY - NUSRAT JAHAN </t>
  </si>
  <si>
    <t>CODE - 134, CONSUMER MONEY - NAZRUL ISLAM</t>
  </si>
  <si>
    <t xml:space="preserve">CODE - 135, CONSUMER MONEY - AULAHA AMIN </t>
  </si>
  <si>
    <t xml:space="preserve">CODE - 136, CONSUMER MONEY - MD. NURUL AMIN </t>
  </si>
  <si>
    <t>CODE - 137, CONSUMER MONEY - ISRAT AKTER</t>
  </si>
  <si>
    <t>ADVANCE CAR REPAIR - MR. BABOR (CASH PAID)</t>
  </si>
  <si>
    <t>CURRENT DATE : 31.07.2023</t>
  </si>
  <si>
    <t>SHEET NO - 32</t>
  </si>
  <si>
    <t>CURRENT DATE : 01.08.2023 TO 02.08.2023</t>
  </si>
  <si>
    <t>CURRENT DATE : 02.08.2023</t>
  </si>
  <si>
    <t>01.08.23</t>
  </si>
  <si>
    <t xml:space="preserve">CHEQUE DEPOSIT TO DBBL A/C </t>
  </si>
  <si>
    <t>02.08.23</t>
  </si>
  <si>
    <t xml:space="preserve">TAX PAID TO SONALI BANK CHEQ. 0202850 BANK ASIA </t>
  </si>
  <si>
    <t xml:space="preserve">PETTY NO : 340 (ABDULLAH) CHEQ. 0202850 BANK ASIA </t>
  </si>
  <si>
    <t>Depsoit Date : 03.08.2023</t>
  </si>
  <si>
    <t xml:space="preserve">No Date </t>
  </si>
  <si>
    <t>A/C Pay Cheq. Received (Date : 02.08.2023)</t>
  </si>
  <si>
    <t xml:space="preserve">Salaim Ullah Sabrang Cheque </t>
  </si>
  <si>
    <t>SHEET NO - 33</t>
  </si>
  <si>
    <t>CURRENT DATE : 03.08.2023 TO 04.08.2023</t>
  </si>
  <si>
    <t>CURRENT DATE : 04.08.2023</t>
  </si>
  <si>
    <t>03.08.23</t>
  </si>
  <si>
    <t>5046/101</t>
  </si>
  <si>
    <t>5047/101</t>
  </si>
  <si>
    <t>5048/101</t>
  </si>
  <si>
    <t>5049/101</t>
  </si>
  <si>
    <t>04.08.23</t>
  </si>
  <si>
    <t xml:space="preserve">CODE - 103, CONSUMER MONEY - RAJOSHE KABIR SOSY </t>
  </si>
  <si>
    <t xml:space="preserve">CODE - 101, CONSUMER MONEY - AYASHYA BEGUM </t>
  </si>
  <si>
    <t xml:space="preserve">CODE - 166, SABRANG SHARE MONEY - MD. MOSFOFA AKHLAQUE </t>
  </si>
  <si>
    <t xml:space="preserve">CODE - 152, CONSUMER MONEY - SIKDER MOH. HUMAYON KABIR </t>
  </si>
  <si>
    <t xml:space="preserve">NOTE : </t>
  </si>
  <si>
    <t>SHEET NO - 34</t>
  </si>
  <si>
    <t>CURRENT DATE : 05.08.2023 TO 05.08.2023</t>
  </si>
  <si>
    <t>05.08.23</t>
  </si>
  <si>
    <t>5050/101</t>
  </si>
  <si>
    <t>5051/102</t>
  </si>
  <si>
    <t>5052/102</t>
  </si>
  <si>
    <t>5053/102</t>
  </si>
  <si>
    <t>CODE - 151, CONSUMER MONEY - MD. SHAHIN MIAH</t>
  </si>
  <si>
    <t>CODE - 086, CONSUMER MONEY - SHANJIDA SHARMIN SHOVA</t>
  </si>
  <si>
    <t>CURRENT DATE : 05.08.2023</t>
  </si>
  <si>
    <t>SHEET NO - 35</t>
  </si>
  <si>
    <t>CURRENT DATE : 06.08.2023 TO 06.08.2023</t>
  </si>
  <si>
    <t>CURRENT DATE : 06.08.2023</t>
  </si>
  <si>
    <t>06.08.23</t>
  </si>
  <si>
    <t>CODE - 072, CONSUMER MONEY - ANISUR RAHMAN</t>
  </si>
  <si>
    <t>5054/102</t>
  </si>
  <si>
    <t xml:space="preserve">OFFICE RENT 62 &amp; 64 (AKKAS ALI CHEQ. 0202851 BANK ASIA </t>
  </si>
  <si>
    <t>ELECTRIC BILL JULY-2023</t>
  </si>
  <si>
    <t>MOSQUE GIFT (AUG-23)</t>
  </si>
  <si>
    <t>GARAGE RENT AUG-23</t>
  </si>
  <si>
    <t>INTERNET BILL (AUG-23)</t>
  </si>
  <si>
    <t>PROJECT ELETRIC- AUG-23</t>
  </si>
  <si>
    <t>TRADE LICENCE RENEW 23</t>
  </si>
  <si>
    <t>OFFICE PROGRAM EXP.</t>
  </si>
  <si>
    <t xml:space="preserve">CAR LPG ADVANCE - BABOR </t>
  </si>
  <si>
    <t xml:space="preserve">MEMORANDAM PURPOSE ADVANCE - IQBAL </t>
  </si>
  <si>
    <t>SHEET NO - 36</t>
  </si>
  <si>
    <t>CURRENT DATE : 07.08.2023 TO 07.08.2023</t>
  </si>
  <si>
    <t>CURRENT DATE : 07.08.2023</t>
  </si>
  <si>
    <t>07.08.23</t>
  </si>
  <si>
    <t>5055/102</t>
  </si>
  <si>
    <t>TDC-515, C.PLOT MONEY - SORNODEEP ABASON LTD. CHEQ. 9334222 NBL</t>
  </si>
  <si>
    <t xml:space="preserve">TDC-532, C.PLOT MONEY - MAHMUDA YESMIN </t>
  </si>
  <si>
    <t>5056/102</t>
  </si>
  <si>
    <t>5057/102</t>
  </si>
  <si>
    <t xml:space="preserve">CODE - 112, SABRANG SHARE MONEY - FATEMA AKTER </t>
  </si>
  <si>
    <t>5058/102</t>
  </si>
  <si>
    <t xml:space="preserve">CASH DEPOSIT TO BANK ASIA A/C </t>
  </si>
  <si>
    <t>SHEET NO - 37</t>
  </si>
  <si>
    <t>CURRENT DATE : 08.08.2023 TO 09.08.2023</t>
  </si>
  <si>
    <t>08.08.23</t>
  </si>
  <si>
    <t>5059/102</t>
  </si>
  <si>
    <t>5060/102</t>
  </si>
  <si>
    <t>5061/102</t>
  </si>
  <si>
    <t>5062/102</t>
  </si>
  <si>
    <t>09.08.23</t>
  </si>
  <si>
    <t xml:space="preserve">TDC-526, C.PLOT MONEY - MD. FARUQUE HOSSAIN KHAN </t>
  </si>
  <si>
    <t xml:space="preserve">CODE - 098, SABRANG SHARE/REG/BOUNDARY - ALEYA BEGUM </t>
  </si>
  <si>
    <t xml:space="preserve">CODE - 425, INVESTMENT MONEY - ALEYA BEGUM </t>
  </si>
  <si>
    <t xml:space="preserve">TDC-502, C.PLOT MONEY REFUND - MD. NURUJJAMAN </t>
  </si>
  <si>
    <t>SABRANG INCENTIVE - RAJAUL KARIM JEWEL  &amp; COX'S TOUR FEE</t>
  </si>
  <si>
    <t>SHARE INCENTIVE - RAJAUL KARIM JEWEL</t>
  </si>
  <si>
    <t>ADVANCE C C CAMERA - MR. ARMAN CHEQ. 0202852 B. ASIA</t>
  </si>
  <si>
    <t xml:space="preserve">STAFF SALARY (JULY-23) PART </t>
  </si>
  <si>
    <t>TNT BILL (APRI/MAY/JUNE/23</t>
  </si>
  <si>
    <t xml:space="preserve">ADVANCE BOARD MEETIONG &amp; WORKSHOP (MR. ANIS) </t>
  </si>
  <si>
    <t>Sheet No - 37</t>
  </si>
  <si>
    <t xml:space="preserve">MAJEDUL HAQUE </t>
  </si>
  <si>
    <t>Adv, C C Cmaera</t>
  </si>
  <si>
    <t>CURRENT DATE : 09.08.2023</t>
  </si>
  <si>
    <t>ADVANCE SABRANG LAND PURCHASE - MD. NAZMUL HASAN SUMON CHEQ. 7972987</t>
  </si>
  <si>
    <t>FORWATING SHEET DBBL</t>
  </si>
  <si>
    <t>SHEET NO - 38</t>
  </si>
  <si>
    <t>CURRENT DATE : 10.08.2023 TO 11.08.2023</t>
  </si>
  <si>
    <t>CURRENT DATE : 11.08.2023</t>
  </si>
  <si>
    <t>10.08.23</t>
  </si>
  <si>
    <t>5063/102</t>
  </si>
  <si>
    <t>11.08.23</t>
  </si>
  <si>
    <t xml:space="preserve">CODE - 058, CONSUMER MONEY - ZOHIRUL ISLAM HELAL </t>
  </si>
  <si>
    <t>5064/102</t>
  </si>
  <si>
    <t>5065/102</t>
  </si>
  <si>
    <t>CODE - 129, CONSUMER MONEY - IMAM MEHEDI</t>
  </si>
  <si>
    <t xml:space="preserve">CODE - 147, CONSUMER MONEY - NILUFA YASMIN </t>
  </si>
  <si>
    <t>SHEET NO - 39</t>
  </si>
  <si>
    <t>CURRENT DATE : 12.08.2023 TO 12.08.2023</t>
  </si>
  <si>
    <t>CURRENT DATE : 12.08.2023</t>
  </si>
  <si>
    <t>12.08.23</t>
  </si>
  <si>
    <t>5066/102</t>
  </si>
  <si>
    <t>5067/102</t>
  </si>
  <si>
    <t>5068/102</t>
  </si>
  <si>
    <t>5069/102</t>
  </si>
  <si>
    <t>5070/102</t>
  </si>
  <si>
    <t>5071/102</t>
  </si>
  <si>
    <t>5072/102</t>
  </si>
  <si>
    <t>5073/102</t>
  </si>
  <si>
    <t>5074/102</t>
  </si>
  <si>
    <t>5075/102</t>
  </si>
  <si>
    <t xml:space="preserve">CODE - 136, SABRANG REG &amp; BOUNDARY - YESMIN AKTER </t>
  </si>
  <si>
    <t xml:space="preserve">CODE - 142, SABRANG REG &amp; BOUNDARY - UMME KULSUM  </t>
  </si>
  <si>
    <t xml:space="preserve">CODE - 152, SABRANG REG &amp; BOUNDARY - MOZAHER HOSSAIN </t>
  </si>
  <si>
    <t xml:space="preserve">CODE - 153, SABRANG REG &amp; BOUNDARY - MD. MOSHIUR RAHMAN </t>
  </si>
  <si>
    <t xml:space="preserve">CODE - 140, SABRANG REG &amp; BOUNDARY -  NAHIDUR RAHMAN  </t>
  </si>
  <si>
    <t>CODE - 157, SABRANG REG &amp; BOUNDARY - KAMRUN NAHAR KAJOL</t>
  </si>
  <si>
    <t xml:space="preserve">CODE - 147, SABRANG REG &amp; BOUNDARY -  RAWSHAN ARA MIAZN </t>
  </si>
  <si>
    <t xml:space="preserve">CODE - 119, CONSUMER MONEY - MD. ANOWER HOSSAIN </t>
  </si>
  <si>
    <t>SABRANG INCENTIVE  - KAMRUN NAHAR KAJOL</t>
  </si>
  <si>
    <t>5076/102</t>
  </si>
  <si>
    <t xml:space="preserve">CODE - 026, SABRANG BOUNDARY - MD. ALI AZAD </t>
  </si>
  <si>
    <t>SHEET NO - 40</t>
  </si>
  <si>
    <t>CURRENT DATE : 13.08.2023 TO 13.08.2023</t>
  </si>
  <si>
    <t>13.08.23</t>
  </si>
  <si>
    <t>5077/102</t>
  </si>
  <si>
    <t>5078/102</t>
  </si>
  <si>
    <t>5079/102</t>
  </si>
  <si>
    <t>5080/102</t>
  </si>
  <si>
    <t>VOUCHER NO</t>
  </si>
  <si>
    <t xml:space="preserve">ADVANCE SABRANG DEVE, WORK (JOYNAL) CHEQ. 0202853 B. ASIA </t>
  </si>
  <si>
    <t xml:space="preserve">15 AUGUST PURPOSE GIFT </t>
  </si>
  <si>
    <t>PETTY CASH NO : 341 (ABDULLAH)</t>
  </si>
  <si>
    <t xml:space="preserve">CODE - 255, INVESTMENT MONEY REFUND - MD. SHAIDUL HASAN </t>
  </si>
  <si>
    <t xml:space="preserve">CODE - 153, CONSUMER MONEY - SIKDER MD. TASFIN </t>
  </si>
  <si>
    <t xml:space="preserve">CODE - 154, CONSUMER MONEY - SANJIDA ISLAM </t>
  </si>
  <si>
    <t xml:space="preserve">CODE - 155, CONSUMER MONEY - SIKDER MD. RAFIN </t>
  </si>
  <si>
    <t>CODE - 152, CONSUMER MONEY - SIKDER MOH. HUMAYON KABIR</t>
  </si>
  <si>
    <t>5081/102</t>
  </si>
  <si>
    <t xml:space="preserve">CODE - 068, CONSUMER MONEY - S.M. AHSAN HABIR </t>
  </si>
  <si>
    <t xml:space="preserve">5 KATA PLOT REG. PURPOSE - ZOHIRUL ISLAM HELAL </t>
  </si>
  <si>
    <t>5082/102</t>
  </si>
  <si>
    <t xml:space="preserve">ADVANCE LEDER A/C - S.M. AHSAN HABIB </t>
  </si>
  <si>
    <t>CURRENT DATE : 13.08.2023</t>
  </si>
  <si>
    <t xml:space="preserve">SHARE INCENTIVE - KAZI SHAMSUDDIN JEWEL  &amp; H.M FARID UDDIN </t>
  </si>
  <si>
    <t>CASH PAID</t>
  </si>
  <si>
    <t>SHEET NO - 41</t>
  </si>
  <si>
    <t>CURRENT DATE : 14.08.2023 TO 14.08.2023</t>
  </si>
  <si>
    <t>CURRENT DATE : 14.08.2023</t>
  </si>
  <si>
    <t>14.08.23</t>
  </si>
  <si>
    <t>5083/102</t>
  </si>
  <si>
    <t>5084/102</t>
  </si>
  <si>
    <t>5085/102</t>
  </si>
  <si>
    <t>5086/102</t>
  </si>
  <si>
    <t>5087/102</t>
  </si>
  <si>
    <t xml:space="preserve">TDC- 405, C. PLOT MONEY - KAMAL HOSSAIN GONG </t>
  </si>
  <si>
    <t xml:space="preserve">CODE - 144, SABRANG SHARE, REG., BOUNDARY - MAHASIN HASSAN KHAN </t>
  </si>
  <si>
    <t xml:space="preserve">CODE - 006, FLAT MONEY (UT-1) - MD. ANISUR RAHMAN </t>
  </si>
  <si>
    <t xml:space="preserve">CONSUMER MONEY - MD. LIAKOT ALI </t>
  </si>
  <si>
    <t>CODE - 130, SABRANG SHARE MONEY REFUND - MASUMA PUSPO CHEQ. 7972988 DBBL</t>
  </si>
  <si>
    <t xml:space="preserve">1100 PCS PRICE LIST BILL </t>
  </si>
  <si>
    <t xml:space="preserve">CAR L P G &amp; REPAIR BILL </t>
  </si>
  <si>
    <t>FLAT PROJECT ENG (DESIGN PURPOSE) FAYSAL KABIR UT-2</t>
  </si>
  <si>
    <t xml:space="preserve">ADCVANCE (SABRANG BOUNDARY) - JOYNAL MIAH </t>
  </si>
  <si>
    <t xml:space="preserve">166TH INCENTIVE - MD. SHAMIM SHAIKH </t>
  </si>
  <si>
    <t xml:space="preserve">SABRANG INCENTIVE - MD. ANISUR RAHMAN </t>
  </si>
  <si>
    <t xml:space="preserve">ADVANCE REALISED </t>
  </si>
  <si>
    <t xml:space="preserve">CAR LPG PURPOSE BILL RECEIVED </t>
  </si>
  <si>
    <t xml:space="preserve">TDC-518, C.PLOT MONEY - MD. HABIBUR RAHMAN GONG </t>
  </si>
  <si>
    <t>5088/102</t>
  </si>
  <si>
    <t>CASH DUE  (ABU SALAUDDIN) TK. 100,000/- (WILL BE PAID TO MD)</t>
  </si>
  <si>
    <t xml:space="preserve">CASH  DEPOSIT TO BANK ASIA A/C </t>
  </si>
  <si>
    <t>SHEET NO - 42</t>
  </si>
  <si>
    <t>CURRENT DATE : 15.08.2023 TO 16.08.2023</t>
  </si>
  <si>
    <t>CURRENT DATE : 16.08.2023</t>
  </si>
  <si>
    <t>15.08.23</t>
  </si>
  <si>
    <t>16.08.23</t>
  </si>
  <si>
    <t>5089/102</t>
  </si>
  <si>
    <t>5090/102</t>
  </si>
  <si>
    <t>5091/102</t>
  </si>
  <si>
    <t>5092/102</t>
  </si>
  <si>
    <t>5093/102</t>
  </si>
  <si>
    <t>5094/102</t>
  </si>
  <si>
    <t>5095/102</t>
  </si>
  <si>
    <t>5096/102</t>
  </si>
  <si>
    <t>5097/102</t>
  </si>
  <si>
    <t>5098/102</t>
  </si>
  <si>
    <t>5099/102</t>
  </si>
  <si>
    <t>5100/102</t>
  </si>
  <si>
    <t>5101/103</t>
  </si>
  <si>
    <t>5102/103</t>
  </si>
  <si>
    <t xml:space="preserve">CODE - 146, CONSUMER MONEY - FAISAL KABIR MASUDUL HAQUE </t>
  </si>
  <si>
    <t xml:space="preserve">CODE-026, FLAT MONEY - MD. AMINUL ISLAM </t>
  </si>
  <si>
    <t xml:space="preserve">CODE - 411, INVESTMENT MONEY - RAFIUL AWAL </t>
  </si>
  <si>
    <t xml:space="preserve">CODE - 148, CONSUMER MONEY - ROKSANA PARVIN </t>
  </si>
  <si>
    <t>CODE - 156, SABRANG SHARE/REG/BOUNDARY - BILLALUR RAHMAN CHEQ. 35,000/- ADJUST 35,000/-</t>
  </si>
  <si>
    <t>CODE - 155, SABRANG SHARE/REG/BOUNDARY - SHAMIMA AHMED CHEQ.0855658 DBBL  35,000/- ADJUST 35,000/-</t>
  </si>
  <si>
    <t>CODE - 160, SABRANG SHARE/REG/BOUNDARY - SAIDUR RAHMAN CHEQ.0855658 DBBL  35,000/- ADJUST 35,000/-</t>
  </si>
  <si>
    <t>CODE - 087, SABRANG SHARE MONEY - SHAMSUN NAHAR SUMI CHEQ. 0855658 DBBL</t>
  </si>
  <si>
    <t xml:space="preserve">CASH &amp; CHEQ.  DEPOSIT TO BANK ASIA A/C </t>
  </si>
  <si>
    <t>CODE - 014, FLAT UT-2 - MOZAHER HOSSAIN CHEQ. 0855658 DBBL</t>
  </si>
  <si>
    <t xml:space="preserve">CODE - 141, SABRANG REG. &amp; BOUNDARY - REZAUL KARIM </t>
  </si>
  <si>
    <t xml:space="preserve">CODE - 161, SABRANG SHARE &amp; REG. - MD. SHAMIM AL MAMUN </t>
  </si>
  <si>
    <t>CHEQ. MAMUN SIR 3,45,000/- &amp; CASH 1,64,900/- TOTAL : 5,09,900/-</t>
  </si>
  <si>
    <t xml:space="preserve">SHARE INCENTIVE - SHAMIM SHAIKH </t>
  </si>
  <si>
    <t>ADVANCE LEGER &amp; 166TH INCENTIVE - SHAMIM SHAIKH</t>
  </si>
  <si>
    <t>166TH INCENTIVE - SHAMIM SHAIKH</t>
  </si>
  <si>
    <t xml:space="preserve">SHARE INCENTIVE - MD. ANOWER HOSSAIN </t>
  </si>
  <si>
    <t>5097 ,5098 - 5099, 5102/ 102</t>
  </si>
  <si>
    <t>SHEET NO - 43</t>
  </si>
  <si>
    <t>CURRENT DATE : 17.08.2023 TO 17.08.2023</t>
  </si>
  <si>
    <t>17.08.23</t>
  </si>
  <si>
    <t>CURRENT DATE : 17.08.2023</t>
  </si>
  <si>
    <t xml:space="preserve">CASH &amp; CHEQ.  DEPOSIT TO DBBL  A/C </t>
  </si>
  <si>
    <t>ADVANCE - LAPTOP PURCHASE (MD) CHEQ. 7972989 DBBL</t>
  </si>
  <si>
    <t xml:space="preserve">SABRANG 10 SHATOK LAND PURCHASE ADVANCE (PRANTIK) </t>
  </si>
  <si>
    <t xml:space="preserve">ENG. GIFT (UT-2) - SAIFUL HAQUE </t>
  </si>
  <si>
    <t xml:space="preserve">NURUL AMIN (SABRANG LAND) BS PURPOSE </t>
  </si>
  <si>
    <t>SABRANG LAND PURCHASE - (MR. JEWEL &amp; MD A/C)</t>
  </si>
  <si>
    <t>ADVANCE SABRANG BOUNDARY - MR. JOYNAL</t>
  </si>
  <si>
    <t>ELECTRIC BILL (UT-1) KADER</t>
  </si>
  <si>
    <t>SABRANG ENT. BILL (GUEST ENT)</t>
  </si>
  <si>
    <t>SHEET NO - 44</t>
  </si>
  <si>
    <t>CURRENT DATE : 18.08.2023 TO 18.08.2023</t>
  </si>
  <si>
    <t>CURRENT DATE : 18.08.2023</t>
  </si>
  <si>
    <t>18.08.23</t>
  </si>
  <si>
    <t>5103/103</t>
  </si>
  <si>
    <t>5104/103</t>
  </si>
  <si>
    <t>5105/103</t>
  </si>
  <si>
    <t>5106/103</t>
  </si>
  <si>
    <t xml:space="preserve">CODE - 112, SABRANG SHARE/REG/BOUNDARY - FATEMA AKTER </t>
  </si>
  <si>
    <t>CODE - 526, C.PLOT MONEY - SHAMSUL HAQUE &amp; RAHIMA (FARUQUE GONG)</t>
  </si>
  <si>
    <t xml:space="preserve">SABRANG INCENTIVE - HARUN OR RASHID </t>
  </si>
  <si>
    <t xml:space="preserve">SABRANG INCENTIVE  FARUQUE  HOSSAIN KHAN </t>
  </si>
  <si>
    <t>TDC - 526, C.PLOT MONEY - SIKDER MOH. HUMAYON KABIR (FARUQUE GONG)</t>
  </si>
  <si>
    <t>SHEET NO - 45</t>
  </si>
  <si>
    <t>CURRENT DATE : 19.08.2023 TO 20.08.2023</t>
  </si>
  <si>
    <t>CURRENT DATE : 20.08.2023</t>
  </si>
  <si>
    <t>19.08.23</t>
  </si>
  <si>
    <t>5107/103</t>
  </si>
  <si>
    <t>5108/103</t>
  </si>
  <si>
    <t>5109/103</t>
  </si>
  <si>
    <t xml:space="preserve">CODE - 164, SABRANG SHARE &amp; REG. FEE - AKTARUZZAMAN </t>
  </si>
  <si>
    <t>20.08.23</t>
  </si>
  <si>
    <t xml:space="preserve">CASH DEPOSIT TO EBL A/C </t>
  </si>
  <si>
    <t xml:space="preserve">SABRANG INCENTIVE - H.M FARID UDDIN </t>
  </si>
  <si>
    <t>SABRANG INCENTIVE - KAZI SHAMSUDDIN JEWEL</t>
  </si>
  <si>
    <t>D. REMUNERATION (JULY-2023) RAJAUL KARIM JEWEL CHEQ. 7972990 DBBL</t>
  </si>
  <si>
    <t>SALARY TAX PURPOSE WITHDRAWL CHEQ. 7972990 DBBL</t>
  </si>
  <si>
    <t>FUND TRANSFER TO EBL A/C FOR D. REMU, JULY-2023</t>
  </si>
  <si>
    <t>ONLY TRANSICTION FOR REMUNERATION (JAN/23 TO JULY/23)</t>
  </si>
  <si>
    <t xml:space="preserve">MD. FERDOUS CHEQ.9876272 DBBL A/C </t>
  </si>
  <si>
    <t>CHEQ, DEPOSIT</t>
  </si>
  <si>
    <t xml:space="preserve">D. REMUNERATION (JAN-2023 TO JULY/23) MD. FERDOUS </t>
  </si>
  <si>
    <t>SHEET TRANSFER</t>
  </si>
  <si>
    <t>TDC-522, C.PLOT MONEY - MD. SALIM ULLAH GORUP (CHEQ. 1691235 BANK ASIA)</t>
  </si>
  <si>
    <t xml:space="preserve">D. REMUNERATION (JULY/23) H.M FARID UDDIN </t>
  </si>
  <si>
    <t xml:space="preserve">D. REMUNERATION (JULY/23) MD. RAFIQUL ISLAM </t>
  </si>
  <si>
    <t xml:space="preserve">D. REMUNERATION (JULY/23) MD. ANISUR RAHMAN </t>
  </si>
  <si>
    <t>CAR TAX TOKEN ADVANCE (ARMAN) CHEQ. 7972990 DBBL</t>
  </si>
  <si>
    <t>SHEET NO - 46</t>
  </si>
  <si>
    <t>CURRENT DATE : 20.08.2023 TO 21.08.2023</t>
  </si>
  <si>
    <t>CURRENT DATE : 21.08.2023</t>
  </si>
  <si>
    <t>21.08.23</t>
  </si>
  <si>
    <t>5110/103</t>
  </si>
  <si>
    <t>5111/103</t>
  </si>
  <si>
    <t>5112/103</t>
  </si>
  <si>
    <t>5113/103</t>
  </si>
  <si>
    <t>5114/103</t>
  </si>
  <si>
    <t>5115/103</t>
  </si>
  <si>
    <t>5116/103</t>
  </si>
  <si>
    <t>5117/103</t>
  </si>
  <si>
    <t>CODE - 114, CONSUMER MONEY - RUMANA AFROJ</t>
  </si>
  <si>
    <t xml:space="preserve">CODE - 024, CONSUMER MONEY - ABU MD. SALAHUDDIN </t>
  </si>
  <si>
    <t>STL/SHARE MONEY - MD. ZOHIRUL ISLAM HELAL</t>
  </si>
  <si>
    <t xml:space="preserve">TDC- 526, C.PLOT - FARUQUE HOSSAIN KHAN CASH 1 LAC CHEQ 1 LAC </t>
  </si>
  <si>
    <t>TDC- 526, C.PLOT - FARUQUE HOSSAIN KHAN &amp; GONG (SIKDER MOH. HUMAYON KABIR)</t>
  </si>
  <si>
    <t xml:space="preserve">165TH INCENTIVE - ABU MD. SALAH UDDIN </t>
  </si>
  <si>
    <t>TDC- 526, C.PLOT REFUND - SIKDER MOH. HUMAYON KABIR</t>
  </si>
  <si>
    <t>FUND TRANSFER TO EBL FOR D. REMU JULY/23 (MD) CHEQ. 0202854 B. ASIA</t>
  </si>
  <si>
    <t xml:space="preserve">ADVANCE (DECO &amp; OTHER'S) - MD. FERDOUS </t>
  </si>
  <si>
    <t>ADVANCE SABRANG WORK - MR. JOYNAL</t>
  </si>
  <si>
    <t xml:space="preserve">C. C  CAMERA BILL </t>
  </si>
  <si>
    <t>CAR TAX PURPOSE (ARMAN)</t>
  </si>
  <si>
    <t>GRIHAION PURPOSE ADVANCE (MR. BABOR)</t>
  </si>
  <si>
    <t>C. C  CAMERA  ADVANCE (MR. ARMAN)</t>
  </si>
  <si>
    <t xml:space="preserve">TOWER 1 ELECTRIC PILAR TRANSFER PURPOSE COST </t>
  </si>
  <si>
    <t xml:space="preserve">MD. NAZMUL HASAN SUMON  CHEQ.3246568  DBBL A/C </t>
  </si>
  <si>
    <t>CHEQ, FARUQUE HOSSAIN KHAN 1 LAC  &amp; CASH 1,04,651/- TOTAL : 2,04,651/-</t>
  </si>
  <si>
    <t>BANK CHARGE (BANK ASIA)</t>
  </si>
  <si>
    <t xml:space="preserve">BANK ASIA </t>
  </si>
  <si>
    <t>BANK CHARGE (DBBL)</t>
  </si>
  <si>
    <t>DBBL A/C</t>
  </si>
  <si>
    <t>SHEET NO - 47</t>
  </si>
  <si>
    <t>22.08.23</t>
  </si>
  <si>
    <t>5118/103</t>
  </si>
  <si>
    <t>5119/103</t>
  </si>
  <si>
    <t>5120/103</t>
  </si>
  <si>
    <t>5121/103</t>
  </si>
  <si>
    <t>5122/103</t>
  </si>
  <si>
    <t>5123/103</t>
  </si>
  <si>
    <t xml:space="preserve">SHARE MONEY - MR. H.M FARID UDDIN </t>
  </si>
  <si>
    <t>CODE - 150, SABRANG SHARE &amp; REG. FEE - ANJUMAN ARA</t>
  </si>
  <si>
    <t xml:space="preserve">CONSUMER  MONEY - ALEYA BEGUM </t>
  </si>
  <si>
    <t>CODE - 072, CONSUMER  MONEY - ANISUR RAHMAN</t>
  </si>
  <si>
    <t>INVESTMENT MONEY - ALEYA BEGUM CHEQ, 6815559 CITY BANK 9 LAC CASH 1 LAC</t>
  </si>
  <si>
    <t>CASH &amp; CHEQ DEPOSIT</t>
  </si>
  <si>
    <t xml:space="preserve">CASH &amp; CHEQ. DEPOSIT TO B. ASIA &amp; DBBL A/C </t>
  </si>
  <si>
    <t>RAJOSSO KOR &amp; POURO KOR BILL CHEQ. 7972991 DBBL</t>
  </si>
  <si>
    <t xml:space="preserve">PETTY CASH (ABDULLAH) </t>
  </si>
  <si>
    <t xml:space="preserve">ADVANCE ROAD DEVE </t>
  </si>
  <si>
    <t>5124/103</t>
  </si>
  <si>
    <t>5125/103</t>
  </si>
  <si>
    <t>5126/103</t>
  </si>
  <si>
    <t>5127/103</t>
  </si>
  <si>
    <t>5128/103</t>
  </si>
  <si>
    <t>5129/103</t>
  </si>
  <si>
    <t>5130/103</t>
  </si>
  <si>
    <t>23.08.23</t>
  </si>
  <si>
    <t xml:space="preserve">TDC-519, PLOT REG. &amp; BOUNDARY FEE - MD. AMINUL ISLAM </t>
  </si>
  <si>
    <t>TDC- 523, C.PLOT MONEY - ASHIQUL AZIZ SHAIKH &amp; GROUP (CHEQ)</t>
  </si>
  <si>
    <t xml:space="preserve">CODE - 091, SABRANG SHARE MONEY - MD. ABDUL KADER </t>
  </si>
  <si>
    <t xml:space="preserve">INVESTMENT MONEY - RAJAUL KARIM JEWEL (STL) CHEQ, 1 LAC CASH 1 LAC </t>
  </si>
  <si>
    <t xml:space="preserve">CODE - 122, SABRANG SHARE MONEY - MD. HUMAYON KABIR </t>
  </si>
  <si>
    <t>CASH  DEPOSIT</t>
  </si>
  <si>
    <t xml:space="preserve">CASH DEPOSIT TO  DBBL A/C </t>
  </si>
  <si>
    <t>CHEQ,  3 LAC (ALAMGIR  &amp; JEWEL SIR)  &amp; CASH  44,500/- TOTAL :  3,44,500/-</t>
  </si>
  <si>
    <t>ADVANCE - TOWER 1 PURPOSE (ABDUL KADER)</t>
  </si>
  <si>
    <t>ADVANCE LAND PURCHASE - ABDUS SALAM (RIPON GONG) CHEQ 7972992 DBBL</t>
  </si>
  <si>
    <t>ADVANCE LAND PURCHASE - SHAD ULLAH (CHEQ 7972992 DBBL</t>
  </si>
  <si>
    <t>ADVANCE LAND PURCHASE - TARA MIAH  (CHEQ 7972992 DBBL</t>
  </si>
  <si>
    <t>CURRENT DATE : 23.08.2023</t>
  </si>
  <si>
    <t>CURRENT DATE : 22.08.2023 TO 23.08.2023</t>
  </si>
  <si>
    <t>SHEET NO - 48</t>
  </si>
  <si>
    <t>CURRENT DATE : 24.08.2023 TO 25.08.2023</t>
  </si>
  <si>
    <t>CURRENT DATE : 25.08.2023</t>
  </si>
  <si>
    <t>24.08.23</t>
  </si>
  <si>
    <t>5131/103</t>
  </si>
  <si>
    <t>5132/103</t>
  </si>
  <si>
    <t>5133/103</t>
  </si>
  <si>
    <t>5134/103</t>
  </si>
  <si>
    <t>5135/103</t>
  </si>
  <si>
    <t>5136/103</t>
  </si>
  <si>
    <t>5137/103</t>
  </si>
  <si>
    <t>5138/103</t>
  </si>
  <si>
    <t>5139/103</t>
  </si>
  <si>
    <t>5140/103</t>
  </si>
  <si>
    <t xml:space="preserve">CODE - 015, FLAT MONEY (UT-2) - TAHMINA SULTANA </t>
  </si>
  <si>
    <t>25.08.23</t>
  </si>
  <si>
    <t xml:space="preserve">INVESTMENT MONEY (STL) - MRS. NAZMUN NAHAR </t>
  </si>
  <si>
    <t xml:space="preserve">CODE - 012, FLAT MONEY (UT-2) - NAZMUN NAHAR </t>
  </si>
  <si>
    <t xml:space="preserve">D.PLOT MONEY - MD. NAZMUL HASAN SUMON </t>
  </si>
  <si>
    <t xml:space="preserve">D.PLOT MONEY - RAJAUL KARIM JEWEL  </t>
  </si>
  <si>
    <t>INVESTMENT MONEY (STL) - MD. FERDOUS CHEQ. 9876273 DBBL</t>
  </si>
  <si>
    <t>5141/103</t>
  </si>
  <si>
    <t>5142/103</t>
  </si>
  <si>
    <t xml:space="preserve">CODE - 113, SABRANG BOUNDARY FEE - S.M RASEL  </t>
  </si>
  <si>
    <t>CHEQ,   4,20,000/- (MD. FERDOUS &amp; JAHANGIR HOSSEN)  &amp; CASH  5,48,500/- TOTAL :  9,68,500/-</t>
  </si>
  <si>
    <t>TDC-493, C.LOT MONEY - PARAMOUND CORPORATE CHEQ. 7985821 DBBL</t>
  </si>
  <si>
    <t xml:space="preserve">CODE - 005, FLAT (UT-2) - MD. JAHANGIR HOSSEN CHEQ. 7985821 DBBL 20,000/- ADJUST 20,000/- </t>
  </si>
  <si>
    <t>5143/103</t>
  </si>
  <si>
    <t>CODE - 004, FLAT MONEY TRANSFER  (UT-2) - ZOHIRUL ISLAM HELAL</t>
  </si>
  <si>
    <t xml:space="preserve">D.REMU JULY/23 - MR. H.M FARID UDDIN </t>
  </si>
  <si>
    <t xml:space="preserve">D.REMU, JUL/23 - MD. NAZMUL HASAN SUMON </t>
  </si>
  <si>
    <t xml:space="preserve">D.REMU.JULY/23 - MD. FERDOUS </t>
  </si>
  <si>
    <t xml:space="preserve">D.REMU. JULY/23 - RAJAUL KARIM JEWEL  </t>
  </si>
  <si>
    <t xml:space="preserve">D.REMU. JUL/23 - MD. ANISUR RAHMAN  </t>
  </si>
  <si>
    <t>ADVANCE LEGER A/C - JAHANGIR HOSSEN A/C</t>
  </si>
  <si>
    <t>SHEET NO - 49</t>
  </si>
  <si>
    <t>CURRENT DATE : 26.08.2023 TO 26.08.2023</t>
  </si>
  <si>
    <t>CURRENT DATE : 26.08.2023</t>
  </si>
  <si>
    <t>26.08.23</t>
  </si>
  <si>
    <t>5144/103</t>
  </si>
  <si>
    <t>5145/103</t>
  </si>
  <si>
    <t xml:space="preserve">CODE - 003, FLAT MONEY REFUND - MD. ZAHIRUL ISLAM </t>
  </si>
  <si>
    <t xml:space="preserve">ADVANCE BALANCE - MD. ZAHIRUL ISLAM </t>
  </si>
  <si>
    <t>CHEQ,   4,20,000/- (MD. FERDOUS &amp; JAHANGIR HOSSEN)  &amp; CASH  5,52,500/- TOTAL :  9,72,500/-</t>
  </si>
  <si>
    <t>SHEET NO - 50</t>
  </si>
  <si>
    <t>CURRENT DATE : 27.08.2023 TO 27.08.2023</t>
  </si>
  <si>
    <t>27.08.23</t>
  </si>
  <si>
    <t>CASH &amp; CHEQ. DEPOSIT</t>
  </si>
  <si>
    <t xml:space="preserve">CASH &amp; CHEQ. DEPOSIT TO BANK ASIA &amp; DBBL  A/C </t>
  </si>
  <si>
    <t>5146/103</t>
  </si>
  <si>
    <t>5147/103</t>
  </si>
  <si>
    <t>CODE - 004, SABRANG SHARE MONEY - MD. MAMUN PATWARY</t>
  </si>
  <si>
    <t>5148/103</t>
  </si>
  <si>
    <t>5149/103</t>
  </si>
  <si>
    <t>5150/103</t>
  </si>
  <si>
    <t>5151/104</t>
  </si>
  <si>
    <t>5152/104</t>
  </si>
  <si>
    <t>5153/104</t>
  </si>
  <si>
    <t>5154/104</t>
  </si>
  <si>
    <t>5155/104</t>
  </si>
  <si>
    <t>CODE - 088, SABRANG SHARE/REG./BOUNDARY - MOKLASUR RAHMAN</t>
  </si>
  <si>
    <t>CODE - 089, SABRANG SHARE/REG./BOUNDARY - RAYHAN KABIR BHUIYAN</t>
  </si>
  <si>
    <t xml:space="preserve">CODE - 007, FLAT MONEY (UT-2) - MD. BAZLUR RAHMAN </t>
  </si>
  <si>
    <t>TDC-524, C.PLOT MONEY - MIRPUR PACIFIC (1ST PLOT)</t>
  </si>
  <si>
    <t>TDC-525, C.PLOT MONEY - MIRPUR PACIFIC (2ND PLOT)</t>
  </si>
  <si>
    <t>TDC-526, C.PLOT MONEY - MIRPUR PACIFIC (3RD PLOT)</t>
  </si>
  <si>
    <t xml:space="preserve">INVESTMENT MONEY - MD. ANOWER HOSSAIN </t>
  </si>
  <si>
    <t>INVESTMENT MONEY - SHAMSUN NAHAR SUMI</t>
  </si>
  <si>
    <t>INVESTMENT MONEY - MOKLASUR RAHMAN CHEQ. 2387728 JBL</t>
  </si>
  <si>
    <t>5156/104</t>
  </si>
  <si>
    <t>5157/104</t>
  </si>
  <si>
    <t>5158/104</t>
  </si>
  <si>
    <t xml:space="preserve">CODE-058, CONSUMER MONEY - ZOHIRUL ISLAM HELAL </t>
  </si>
  <si>
    <t>CODE-138, CONSUMER MONEY -BIPLOB HASAN</t>
  </si>
  <si>
    <t>INVESTMENT MONEY - SAIZUDDIN CHEQ. 6079928 ISLAMI BANK</t>
  </si>
  <si>
    <t>CHEQ,   200,000/- (MD. FERDOUS )  &amp; CASH 6,700/- TOTAL :  2,06,700/-</t>
  </si>
  <si>
    <t>CURRENT DATE : 27.08.2023</t>
  </si>
  <si>
    <t>SABRANG INCENTIVE  - MOKLASUR RAHMAN</t>
  </si>
  <si>
    <t>SHEET NO - 51</t>
  </si>
  <si>
    <t>CURRENT DATE : 28.08.2023 TO 28.08.2023</t>
  </si>
  <si>
    <t>28.08.23</t>
  </si>
  <si>
    <t>CURRENT DATE : 28.08.2023</t>
  </si>
  <si>
    <t xml:space="preserve">CASH &amp; CHEQ. DEPOSIT TO  DBBL  A/C </t>
  </si>
  <si>
    <t>5159/104</t>
  </si>
  <si>
    <t>5160/104</t>
  </si>
  <si>
    <t>5161/104</t>
  </si>
  <si>
    <t>5162/104</t>
  </si>
  <si>
    <t xml:space="preserve">TDC-510, C.PLOT MONEY - UNITY RIADH CITY </t>
  </si>
  <si>
    <t xml:space="preserve">CODE - 123, SABARANG SHARE + REG+ BOUNDARY - MOH. FARUK YA AZAM </t>
  </si>
  <si>
    <t xml:space="preserve">INVESTMENT MONEY - MD. ANISUR RAHMAN </t>
  </si>
  <si>
    <t xml:space="preserve">TDC- 526, FARUQUE HOSSAIN KHAN &amp; GROUP </t>
  </si>
  <si>
    <t xml:space="preserve">CODE - 131, CONSUMER MONEY - MRS. NAZMUN NAHAR </t>
  </si>
  <si>
    <t>SHEET NO - 52</t>
  </si>
  <si>
    <t>CURRENT DATE : 29.08.2023 TO 29.08.2023</t>
  </si>
  <si>
    <t>CURRENT DATE : 29.08.2023</t>
  </si>
  <si>
    <t>29.08.23</t>
  </si>
  <si>
    <t xml:space="preserve">CASH &amp; CHEQ. DEPOSIT TO BANK ASIA  A/C </t>
  </si>
  <si>
    <t>5163/104</t>
  </si>
  <si>
    <t>5164/104</t>
  </si>
  <si>
    <t>5165/104</t>
  </si>
  <si>
    <t xml:space="preserve">ADVANCE LEDER A/C - MD. FERDOUS </t>
  </si>
  <si>
    <t xml:space="preserve">CODE - 030, D. INVESTMENT MONEY - MRS. SALINA AKTER </t>
  </si>
  <si>
    <t>SHEET NO - 53</t>
  </si>
  <si>
    <t>CURRENT DATE : 30.08.2023 TO 30.08.2023</t>
  </si>
  <si>
    <t>CURRENT DATE : 30.08.2023</t>
  </si>
  <si>
    <t>30.08.23</t>
  </si>
  <si>
    <t>5166/104</t>
  </si>
  <si>
    <t>5167/104</t>
  </si>
  <si>
    <t>5168/104</t>
  </si>
  <si>
    <t>5169/104</t>
  </si>
  <si>
    <t>5170/104</t>
  </si>
  <si>
    <t>5171/104</t>
  </si>
  <si>
    <t>5172/104</t>
  </si>
  <si>
    <t xml:space="preserve">CODE-092, SABRANG BOUNDARY - SHAHADOT HOSSAIN </t>
  </si>
  <si>
    <t xml:space="preserve">CODE-079, SABRANG BOUNDARY - MUH. SAFIQUL ISLAM </t>
  </si>
  <si>
    <t xml:space="preserve">CODE - 005, FLAT (UT-2) - MD. JAHANGIR HOSSEN </t>
  </si>
  <si>
    <t xml:space="preserve">CODE-071, SABRANG BOUNDARY - MD. IMAM HOSSAIN </t>
  </si>
  <si>
    <t xml:space="preserve">CODE-072, SABRANG BOUNDARY - NASRIN AKTER </t>
  </si>
  <si>
    <t xml:space="preserve">CODE-077, SABRANG BOUNDARY - SIKDER MOH. HUMAYON KABIR </t>
  </si>
  <si>
    <t>CODE-093, SABRANG BOUNDARY - SHAMSUN NAHAR</t>
  </si>
  <si>
    <t>30.08.2023</t>
  </si>
  <si>
    <t>ADVANCE SABRANG BOUNDARY (JOYNAL) CHEQ. 7972994 DBBL</t>
  </si>
  <si>
    <t>PETTY CASH 343 (ABDULLAH)</t>
  </si>
  <si>
    <t>EXTRA DECORATION BILL (ARMAN)</t>
  </si>
  <si>
    <t xml:space="preserve">C.PLOT MONEY REFUND - KHAZA HOSSAIN &amp; MONIKA PARVIN </t>
  </si>
  <si>
    <t xml:space="preserve">ADVANCE LEGER A/C - MAMOON MAHBUB </t>
  </si>
  <si>
    <t>ROOM DECORATION (MD. FERDOUS ROOM) CHEQ. 7972995 DBBL</t>
  </si>
  <si>
    <t xml:space="preserve">PROJECT ROAD DEVE ADVANCE - MR. JEWEL </t>
  </si>
  <si>
    <t>PROJECT CONVEYANCE &amp; OTHER'S BILL (MR. JEWEL)</t>
  </si>
  <si>
    <t>ADVANCE LAND PURCHSE - ABDUS SALAM (RIPON GONG)</t>
  </si>
  <si>
    <t>ADVANCE LAND PURCHSE - ABDUL AZIZ GONG)</t>
  </si>
  <si>
    <t>GIFT PAID - AFJAL</t>
  </si>
  <si>
    <t>PROJECT INVEST PROFIT - MR. JEWEL</t>
  </si>
  <si>
    <t>SHEET NO - 54</t>
  </si>
  <si>
    <t>CURRENT DATE : 01.09.2023 TO 01.09.2023</t>
  </si>
  <si>
    <t>CURRENT DATE : 01.09.2023</t>
  </si>
  <si>
    <t>01.09.23</t>
  </si>
  <si>
    <t>5173/104</t>
  </si>
  <si>
    <t>5174/104</t>
  </si>
  <si>
    <t>5175/104</t>
  </si>
  <si>
    <t>5176/104</t>
  </si>
  <si>
    <t>5177/104</t>
  </si>
  <si>
    <t>5178/104</t>
  </si>
  <si>
    <t>5179/104</t>
  </si>
  <si>
    <t>5180/104</t>
  </si>
  <si>
    <t>5181/104</t>
  </si>
  <si>
    <t>5182/104</t>
  </si>
  <si>
    <t>5183/104</t>
  </si>
  <si>
    <t>5184/104</t>
  </si>
  <si>
    <t xml:space="preserve">TDC-518, C.PLOT MONEY - HABIBUR RAHMAN GONG </t>
  </si>
  <si>
    <t xml:space="preserve">CODE - 167, SABRANG SHARE MONEY - MOHSIN KABIR BHUIYAN </t>
  </si>
  <si>
    <t xml:space="preserve">CODE - 135, SABRANG SHARE+REG+BOUNDARY - MD. SIRAJUL ISLAM </t>
  </si>
  <si>
    <t xml:space="preserve">CODE - 151, SABRANG SHARE+REG+BOUNDARY - MD. MOSHARROF HOSSAIN </t>
  </si>
  <si>
    <t xml:space="preserve">CODE - 019, SABRANG SHARE+REG+BOUNDARY - MD. NAZMUL HASAN MALEK </t>
  </si>
  <si>
    <t xml:space="preserve">CODE - 064, SABRANG SHARE+REG+BOUNDARY - MD. DELOWAR HOSSAIN </t>
  </si>
  <si>
    <t xml:space="preserve">CODE - 043, SABRANG BOUNDARY - MD. NAZMUL HASAN </t>
  </si>
  <si>
    <t xml:space="preserve">CODE - 044, SABRANG BOUNDARY - MD. BORHAN BAPARY </t>
  </si>
  <si>
    <t xml:space="preserve">CODE - 067, SABRANG BOUNDARY - KAWSAR AHMED </t>
  </si>
  <si>
    <t>CODE - 076, CONSUMER MONEY - MD. ALI AZGAR</t>
  </si>
  <si>
    <t xml:space="preserve">166TH INCENTIVE - ABU MD. SALAH UDDIN </t>
  </si>
  <si>
    <t xml:space="preserve">SABRANG INCENTIVE - NAZMUL HASAN SUMON </t>
  </si>
  <si>
    <t xml:space="preserve">SABRANG INCENTIVE &amp; LEGER A/C  - NAZMUL HASAN SUMON </t>
  </si>
  <si>
    <t xml:space="preserve">CODE - 116, CONSUMER MONEY - MD. ERSHAD ALAM </t>
  </si>
  <si>
    <t>5185/104</t>
  </si>
  <si>
    <t xml:space="preserve">ADVANCE LEGER A/C - ERSHAD ALAM </t>
  </si>
  <si>
    <t xml:space="preserve">CODE - 036, SABARANG BOUNDARY - MD. MIZANUR RAHMAN </t>
  </si>
  <si>
    <t>5186/104</t>
  </si>
  <si>
    <t xml:space="preserve">CODE - 069, ADVANCE LEGER A/C - MD. MIZANUR RAHMAN </t>
  </si>
  <si>
    <t xml:space="preserve">CODE - 266, ADVANCE LEGER A/C - MD. SHARIFUL ISLAM  </t>
  </si>
  <si>
    <t>SHEET NO - 55</t>
  </si>
  <si>
    <t>CURRENT DATE : 02.09.2023 TO 03.09.2023</t>
  </si>
  <si>
    <t>CURRENT DATE : 03.09.2023</t>
  </si>
  <si>
    <t>02.09.23</t>
  </si>
  <si>
    <t>03.09.23</t>
  </si>
  <si>
    <t>5187/104</t>
  </si>
  <si>
    <t>5188/104</t>
  </si>
  <si>
    <t>5189/104</t>
  </si>
  <si>
    <t>5190/104</t>
  </si>
  <si>
    <t xml:space="preserve">TDC-515, C.PLOT MONEY - SORNODEEP ABASON - DELWAR HOSSAIN </t>
  </si>
  <si>
    <t>5191/104</t>
  </si>
  <si>
    <t>5192/104</t>
  </si>
  <si>
    <t>5193/104</t>
  </si>
  <si>
    <t>5194/104</t>
  </si>
  <si>
    <t>5195/104</t>
  </si>
  <si>
    <t>5196/104</t>
  </si>
  <si>
    <t>5197/104</t>
  </si>
  <si>
    <t>TDC-513, C.PLOT MONEY - BASHER AHMED  (1ST PLOT)</t>
  </si>
  <si>
    <t xml:space="preserve">TDC- 504, C.PLOT MONEY - MEHEZABIN AFSARI </t>
  </si>
  <si>
    <t xml:space="preserve">CODE - 097, CONSUMER MONEY - MEHEZABIN AFSARI </t>
  </si>
  <si>
    <t>CODE - 098, CONSUMER MONEY - KAMRUN NAHAR KAJOL</t>
  </si>
  <si>
    <t xml:space="preserve">CODE - 096, CONSUMER MONEY - MOH. FORHAD HOSSAIN </t>
  </si>
  <si>
    <t xml:space="preserve">CODE - 168, SABRANG SHARE/REG/BOUNDARY - SHANJIDA ISMA </t>
  </si>
  <si>
    <t xml:space="preserve">TDC-526, C.PLOT MONEY - FARUQUE HOSSAIN KHAN </t>
  </si>
  <si>
    <t>5198/104</t>
  </si>
  <si>
    <t xml:space="preserve">CODE-016, FLAT MONEY (UT-2) - MD. DIDARUL ISLAM CHEQ. 9805695 &amp; 9805696 MERCENTILE BANK </t>
  </si>
  <si>
    <t>CHEQ. (HELAL SIR 3 LAC &amp; CASH 35,000/- TOTAL : 3,35,000/-</t>
  </si>
  <si>
    <t xml:space="preserve">SABRANG INCENTIVE - FARUQUE HOSSAIN KHAN </t>
  </si>
  <si>
    <t>SHEET NO - 56</t>
  </si>
  <si>
    <t>CURRENT DATE : 04.09.2023 TO 04.09.2023</t>
  </si>
  <si>
    <t>CURRENT DATE : 04.09.2023</t>
  </si>
  <si>
    <t>04.09.23</t>
  </si>
  <si>
    <t xml:space="preserve">CHEQ.  DEPOSIT TO DBBL A/C </t>
  </si>
  <si>
    <t>CHEQ.DEPOSIT</t>
  </si>
  <si>
    <t>5199/104</t>
  </si>
  <si>
    <t>5200/104</t>
  </si>
  <si>
    <t>5201/105</t>
  </si>
  <si>
    <t>5202/105</t>
  </si>
  <si>
    <t>5203/105</t>
  </si>
  <si>
    <t>5204/105</t>
  </si>
  <si>
    <t>5205/105</t>
  </si>
  <si>
    <t>5206/105</t>
  </si>
  <si>
    <t>5207/105</t>
  </si>
  <si>
    <t>5208/105</t>
  </si>
  <si>
    <t>5209/105</t>
  </si>
  <si>
    <t>5210/105</t>
  </si>
  <si>
    <t>5211/105</t>
  </si>
  <si>
    <t xml:space="preserve">CODE - 017, FLAT (UT-2) - MD. SHOHAG HOSSAIN </t>
  </si>
  <si>
    <t xml:space="preserve">TDC-534, C.PLOT MONEY - KAZI SHAMSUDDIN JEWEL &amp; ABDUL MALEK </t>
  </si>
  <si>
    <t xml:space="preserve">STL - MD. ANISUR RAHMAN </t>
  </si>
  <si>
    <t xml:space="preserve">STL - MD. ZAHIRUL ISLAM  </t>
  </si>
  <si>
    <t xml:space="preserve">STL - MD. FERDOUS   </t>
  </si>
  <si>
    <t xml:space="preserve">STL - MRS. SATHEE AKTER </t>
  </si>
  <si>
    <t xml:space="preserve">INVESTMENT MONEY - MD. GOLAM RASUL </t>
  </si>
  <si>
    <t xml:space="preserve">CODE - 360, INVESTMENT MONEY - MD. TAUFIQUL ISLAM </t>
  </si>
  <si>
    <t xml:space="preserve">TDC-479, C.PLOT MONEY - MOH. HANIF MIAH </t>
  </si>
  <si>
    <t>5212/105</t>
  </si>
  <si>
    <t xml:space="preserve">CODE - 168, SABRANG SHARE MONEY - ZOBEYAR RAHMAN </t>
  </si>
  <si>
    <t xml:space="preserve">INVESTMENT MONEY - MD. RAFIQUL ISLAM </t>
  </si>
  <si>
    <t>5213/105</t>
  </si>
  <si>
    <t xml:space="preserve">INVESTMENT MONEY - MD. OMAR FARUQUE KANO </t>
  </si>
  <si>
    <t>5214/105</t>
  </si>
  <si>
    <t>5215/105</t>
  </si>
  <si>
    <t xml:space="preserve">C.PLOT BOOKING - IBRAHIM </t>
  </si>
  <si>
    <t>5216/105</t>
  </si>
  <si>
    <t>5217/105</t>
  </si>
  <si>
    <t xml:space="preserve">5 KATHA REG. FEE - ZOHIRUL ISLAM HELAL </t>
  </si>
  <si>
    <t>ADVANCE - BABOR SHAHEB (GRIHAION PURPOSE)</t>
  </si>
  <si>
    <t xml:space="preserve">ADVANCE - MD. ANISUR RAHMAN (DOLIL DRAFT) </t>
  </si>
  <si>
    <t xml:space="preserve">ADVANCE - MR. H.M FARID UDDIN </t>
  </si>
  <si>
    <t xml:space="preserve">MD. NAZMUL HASAN SUMON </t>
  </si>
  <si>
    <t xml:space="preserve">COL, FARUK YA AZAM </t>
  </si>
  <si>
    <t>URO AMOUNT TRANSFER  (MD)</t>
  </si>
  <si>
    <t>TANIA AKTER (MD)</t>
  </si>
  <si>
    <t>SHEET NO - 57</t>
  </si>
  <si>
    <t>CURRENT DATE : 05.09.2023 TO 05.09.2023</t>
  </si>
  <si>
    <t>CURRENT DATE : 05.09.2023</t>
  </si>
  <si>
    <t>05.09.23</t>
  </si>
  <si>
    <t>5218/105</t>
  </si>
  <si>
    <t>5219/105</t>
  </si>
  <si>
    <t>5220/105</t>
  </si>
  <si>
    <t>5221/105</t>
  </si>
  <si>
    <t>5222/105</t>
  </si>
  <si>
    <t>5223/105</t>
  </si>
  <si>
    <t>5224/105</t>
  </si>
  <si>
    <t xml:space="preserve">TDC-423, C.PLOT MONEY - MARZIA AKTER </t>
  </si>
  <si>
    <t xml:space="preserve">CODE-005, FLAT (UT-2) - MD. JAHANGIR HOSSEN </t>
  </si>
  <si>
    <t xml:space="preserve">STL RECEIVED - RAJAUL KARIM JEWEL </t>
  </si>
  <si>
    <t xml:space="preserve">STL RECEIVED - MD. MOKLASUR RAHMAN </t>
  </si>
  <si>
    <t xml:space="preserve">CODE - 060, SABRANG BOUNDARY - MD. MIJANUR RAHMAN </t>
  </si>
  <si>
    <t xml:space="preserve">CODE - 065, SABRANG BOUNDARY - MD. MOTIUR  RAHMAN </t>
  </si>
  <si>
    <t xml:space="preserve">CODE - 062, SABRANG BOUNDARY - MD. IQBAL HOSSAIN BHUIYAN </t>
  </si>
  <si>
    <t>5225/105</t>
  </si>
  <si>
    <t>5226/105</t>
  </si>
  <si>
    <t xml:space="preserve">TDC- 392, C.PLOT MONEY - SYED MINHAZ UDDIN </t>
  </si>
  <si>
    <t>STL RECEIVED - MAJEDUL HAQUE (ARMAN)</t>
  </si>
  <si>
    <t xml:space="preserve">TDC- 510, C.PLOT MONEY - UNITY RIADH CITY </t>
  </si>
  <si>
    <t xml:space="preserve">STL  - MD. FERDOUS </t>
  </si>
  <si>
    <t xml:space="preserve">STL  - BULBUL AHMED RAYHAN </t>
  </si>
  <si>
    <t>5227/105</t>
  </si>
  <si>
    <t xml:space="preserve">TRADE MARK PURPOSE PAID - ADVOCATE HANIF </t>
  </si>
  <si>
    <t xml:space="preserve">CASH PAID </t>
  </si>
  <si>
    <t>BANK ONLINE CHARE - BANK ASIA LTD.</t>
  </si>
  <si>
    <t>BANK ONLINE CHARE - EASTERN BANK LTD.</t>
  </si>
  <si>
    <t>SHEET NO - 58</t>
  </si>
  <si>
    <t>CURRENT DATE : 06.09.2023 TO 07.09.2023</t>
  </si>
  <si>
    <t>CURRENT DATE : 07.09.2023</t>
  </si>
  <si>
    <t>06.09.23</t>
  </si>
  <si>
    <t>07.09.23</t>
  </si>
  <si>
    <t>5228/105</t>
  </si>
  <si>
    <t>5229/105</t>
  </si>
  <si>
    <t>5230/105</t>
  </si>
  <si>
    <t>5231/105</t>
  </si>
  <si>
    <t>5232/105</t>
  </si>
  <si>
    <t>5233/105</t>
  </si>
  <si>
    <t>5234/105</t>
  </si>
  <si>
    <t xml:space="preserve">CODE - 170, SABRANG SHARE MONEY - MD. MONIR HOSSAIN </t>
  </si>
  <si>
    <t xml:space="preserve">CODE - 171, SABRANG SHARE MONEY - FERDOUSI AKTER  </t>
  </si>
  <si>
    <t xml:space="preserve">CODE - 007, FLAT (UT-1) - AZOM HOSSAIN </t>
  </si>
  <si>
    <t xml:space="preserve">CODE - 162, SABRANG SHARE/REG/BOUNDARY - MD. ABU SAYAM </t>
  </si>
  <si>
    <t>TDC-486, C.PLOT MONEY - SAHARA AKTER KHATUN (1ST)</t>
  </si>
  <si>
    <t>TDC-487, C.PLOT MONEY - SAHARA AKTER KHATUN (2ND)</t>
  </si>
  <si>
    <t xml:space="preserve">STL  - MD. FERDOUS  </t>
  </si>
  <si>
    <t xml:space="preserve">TDC-529, C.PLOT MONEY - BLUE SKY CITY </t>
  </si>
  <si>
    <t xml:space="preserve">STL - MD. NAZMUL HASAN SUMON </t>
  </si>
  <si>
    <t xml:space="preserve">SABRANG INCENTIVE - SHAMIM BISWAS </t>
  </si>
  <si>
    <t>STL  - MD. FERDOUS (DBBL DEPOSIT, 05.09.2023)</t>
  </si>
  <si>
    <t>REG. PURPOSE CASH DEPOSIT (KRISI BANK) - ANOWER VANDER</t>
  </si>
  <si>
    <t>LAND PURCHASE - PAILAK BABUL (CHEQ. 0202855 BANK ASIA)</t>
  </si>
  <si>
    <t>LAND PURCHASE - PAILAK BABUL (CHEQ. 0202856 BANK ASIA)</t>
  </si>
  <si>
    <t>LAND PURCHASE - PAILAK BABUL (CHEQ. 7972996 DBBL)</t>
  </si>
  <si>
    <t>5235/105</t>
  </si>
  <si>
    <t>5236/105</t>
  </si>
  <si>
    <t>TDC-515, C.PLOT MONEY - TAHER AHMED CHOWDHURY, CHEQ. 5247997 ISLAMI BANK</t>
  </si>
  <si>
    <t>CODE -172, SABRANG SHARE MONEY - TAHER AHMED CHOWDHURY CHEQ. 5247997 ISLAMI BANK</t>
  </si>
  <si>
    <t xml:space="preserve">CASH EXPENSES </t>
  </si>
  <si>
    <t xml:space="preserve">BLUE SKY CITY CLINT ENTERTAINMENT COST </t>
  </si>
  <si>
    <t xml:space="preserve">A4 SIZE PAPER &amp; TISU 12 PCS </t>
  </si>
  <si>
    <t>MONTHLY MEETING &amp; EVENING ENT. BILL</t>
  </si>
  <si>
    <t>C.N.G &amp; TOLL BILL (GAZI SALIM)</t>
  </si>
  <si>
    <t>PICTURE PRINT 200 COPY (MD)</t>
  </si>
  <si>
    <t xml:space="preserve">DIRECTOR &amp; STAFF LUNCH BILL </t>
  </si>
  <si>
    <t>L.P.G &amp; TOLL BILL (GAZI SALIM)</t>
  </si>
  <si>
    <t>PROGRAM COMMITY MEETING ENT BILL</t>
  </si>
  <si>
    <t>TONER REPAIR BILL (ACCOUNTS ROOM)</t>
  </si>
  <si>
    <t>02.09.2023</t>
  </si>
  <si>
    <t xml:space="preserve">TEA BAG, TISU, SOAP ETC BILL </t>
  </si>
  <si>
    <t xml:space="preserve">MELAMINE PLATE, BATI, HALF PLATE BILL </t>
  </si>
  <si>
    <t xml:space="preserve">FOR PROJECT (KACHI, TAR, BELCHA ETC BILL) </t>
  </si>
  <si>
    <t>4 PCS CERTIFICATE FREAM (MD ROOM)</t>
  </si>
  <si>
    <t xml:space="preserve">EVENING ENTERTAINMENT BILL </t>
  </si>
  <si>
    <t xml:space="preserve">DIRECTOR MEETING ENT. BILL </t>
  </si>
  <si>
    <t xml:space="preserve">DIRECTOR ENT. BILL </t>
  </si>
  <si>
    <t>MOLE FLEXI (NIROD)</t>
  </si>
  <si>
    <t>03.09.2023</t>
  </si>
  <si>
    <t xml:space="preserve">ELECTRIC LINE REPAIR BILL </t>
  </si>
  <si>
    <t xml:space="preserve">DIRECTOR &amp; GUEST LUNCH BILL </t>
  </si>
  <si>
    <t xml:space="preserve">GRIHAION PURPOSE - MR. BABOR </t>
  </si>
  <si>
    <t>04.09.2023</t>
  </si>
  <si>
    <t>L.P.G  BILL (SHAHEDUR RAHMAN)</t>
  </si>
  <si>
    <t>SUGAR, LEBU, BISKIT</t>
  </si>
  <si>
    <t>CONVEYANCE BILL (ARMAN)</t>
  </si>
  <si>
    <t xml:space="preserve">DIRECTOR LUNCH BILL </t>
  </si>
  <si>
    <t>05.09.2023</t>
  </si>
  <si>
    <t>CONVEYANCE BILL (FARUQUE KHAN)</t>
  </si>
  <si>
    <t xml:space="preserve">EVENING ENTERTAINMENT &amp; GUEST ENT BILL </t>
  </si>
  <si>
    <t>07.09.2023</t>
  </si>
  <si>
    <t xml:space="preserve">1 PCS TALA PURCHASE </t>
  </si>
  <si>
    <t xml:space="preserve">EVENING ENT. BILL </t>
  </si>
  <si>
    <t>L.P.G BILL (SHAHEDUR RAHMAN)</t>
  </si>
  <si>
    <t>CHEQ. AZIZUL HAQ.(REF.) 50,000/- &amp; CASH 15,962/- TOTAL : 65,962/-</t>
  </si>
  <si>
    <t>SHEET NO - 59</t>
  </si>
  <si>
    <t>CURRENT DATE : 10.09.2023</t>
  </si>
  <si>
    <t>CURRENT DATE : 08.09.2023 TO 10.09.2023</t>
  </si>
  <si>
    <t>08.09.23</t>
  </si>
  <si>
    <t>5237/105</t>
  </si>
  <si>
    <t>5238/105</t>
  </si>
  <si>
    <t>5239/105</t>
  </si>
  <si>
    <t>5240/105</t>
  </si>
  <si>
    <t>5241/105</t>
  </si>
  <si>
    <t>5242/105</t>
  </si>
  <si>
    <t>5243/105</t>
  </si>
  <si>
    <t>10.09.23</t>
  </si>
  <si>
    <t xml:space="preserve">CODE - 008, FLAT (UT-2) - TANIA AKTER </t>
  </si>
  <si>
    <t xml:space="preserve">STL RECEIVED - NAZMUL HASAN SUMON </t>
  </si>
  <si>
    <t xml:space="preserve">CODE - 129, CONSUMER MONEY - IMAM MAHADI </t>
  </si>
  <si>
    <t xml:space="preserve">TDC-529, C.PLOT MONEY - IRIN FERDOUS TASLIMA </t>
  </si>
  <si>
    <t xml:space="preserve">CODE - 158, CONSUMER MONEY - MD. SHAHEDUR RAHMAN </t>
  </si>
  <si>
    <t xml:space="preserve">167TH INCENTIVE - SHAHEDUR RAHMAN </t>
  </si>
  <si>
    <t xml:space="preserve">SABRANG NAMJARI PURPOSE - MR. BABOR </t>
  </si>
  <si>
    <t xml:space="preserve">CASH EXP. </t>
  </si>
  <si>
    <t xml:space="preserve">PROJECT ELECTRIC (SEP-23) - ASADUL </t>
  </si>
  <si>
    <t>SHEET NO - 60</t>
  </si>
  <si>
    <t>11.09.23</t>
  </si>
  <si>
    <t>MR-5244/105</t>
  </si>
  <si>
    <t>STL-SHAMSUN NAHAR SUMI</t>
  </si>
  <si>
    <t>MR-5245/105</t>
  </si>
  <si>
    <t>CODE-151,CONSUMER MONEY COLLETCTION- MD.SHAHIN MIA</t>
  </si>
  <si>
    <t>MR-5246/105</t>
  </si>
  <si>
    <t>12.09.23</t>
  </si>
  <si>
    <t>MR-5247/105</t>
  </si>
  <si>
    <t xml:space="preserve">INVESTMENT MONEY COLLECTION- ABU MD. SALLAH UDDIN; CHEQ 9687414 ISLAMI BANK </t>
  </si>
  <si>
    <t>MR-5248/105</t>
  </si>
  <si>
    <t>MR-5249/105</t>
  </si>
  <si>
    <t>MR-5250/105</t>
  </si>
  <si>
    <t>MR-5251/106</t>
  </si>
  <si>
    <t>MR-5252/106</t>
  </si>
  <si>
    <t>MR-5253/106</t>
  </si>
  <si>
    <t>MR-5254/106</t>
  </si>
  <si>
    <t>MR-5255/106</t>
  </si>
  <si>
    <t>MR-5256/106</t>
  </si>
  <si>
    <t>MR-5257/106</t>
  </si>
  <si>
    <t>MR-5258/106</t>
  </si>
  <si>
    <t>13.09.23</t>
  </si>
  <si>
    <t xml:space="preserve">TDC-510, NC.PLOT MONEY - UNITY  RIADH CITY </t>
  </si>
  <si>
    <t xml:space="preserve">TDC- 529, C.PLOT MONEY - BLUE SKY CITY </t>
  </si>
  <si>
    <t>CODE - 27, FLAT (UT-1) - NAZMUL HOSSAIN MALEK</t>
  </si>
  <si>
    <t xml:space="preserve">CODE - 073, SABRANG BOUNDARY - SONKOR LAL SHAHA </t>
  </si>
  <si>
    <t>15.09.23</t>
  </si>
  <si>
    <t xml:space="preserve">D. PLOT MONEY - MD. ANISUR RAHMAN </t>
  </si>
  <si>
    <t xml:space="preserve">CODE - 140, CONSUMER MONEY - ASMA AKTER </t>
  </si>
  <si>
    <t xml:space="preserve">CODE - 131, SABRANG REG. &amp; BOUNDARY - BASHER AHMED </t>
  </si>
  <si>
    <t>MR-5259/106</t>
  </si>
  <si>
    <t>MR-5260/106</t>
  </si>
  <si>
    <t>MR-5261/106</t>
  </si>
  <si>
    <t xml:space="preserve">17 BIGHA LAND PURCHASE - PAILAK BABUL </t>
  </si>
  <si>
    <t>CSAH EXP.</t>
  </si>
  <si>
    <t xml:space="preserve">STL- NAZMUL HASAN SUMON </t>
  </si>
  <si>
    <t>STL - MD. FERDOUS   (RFUND)</t>
  </si>
  <si>
    <t>REG. PURPOSE ENT. (MR. JEWEL)</t>
  </si>
  <si>
    <t xml:space="preserve">ADVANCE LEGER A/C - ABDUL MANNAN CHOWDHURY </t>
  </si>
  <si>
    <t xml:space="preserve">50 PCS WATCH PREPARED PURPOSE - MR. BABOR </t>
  </si>
  <si>
    <t xml:space="preserve">SABRANG INCENTIVE - KAZI MAMUN </t>
  </si>
  <si>
    <t>CURRENT DATE : 11.09.2023 TO 15.09.2023</t>
  </si>
  <si>
    <t>CURRENT DATE : 15.09.2023</t>
  </si>
  <si>
    <t>CASH EXP. (PETTY)</t>
  </si>
  <si>
    <t xml:space="preserve">CODE - 166, SABRANG REG &amp; BOUNDARY - MOTOFA AKLAK </t>
  </si>
  <si>
    <t xml:space="preserve">CODE - 119,  BOUNDARY - BILLAL HOSSAIN </t>
  </si>
  <si>
    <t xml:space="preserve">CODE - 116,  BOUNDARY - SURAIYA BEGUM </t>
  </si>
  <si>
    <t xml:space="preserve">CODE - 038, SABRANG REG &amp; BOUNDARY - SURIYA BEGUM </t>
  </si>
  <si>
    <t>MR-5262/106</t>
  </si>
  <si>
    <t xml:space="preserve">SABRANG INCENTIVE - MD. SALIM ULLAH </t>
  </si>
  <si>
    <t xml:space="preserve">ADVANCE LGER - MD. SALIM ULLAH </t>
  </si>
  <si>
    <t xml:space="preserve"> </t>
  </si>
  <si>
    <t>CONVENCE</t>
  </si>
  <si>
    <t xml:space="preserve"> CONVENCE BILL MAJEDUL </t>
  </si>
  <si>
    <t>8.09.2023</t>
  </si>
  <si>
    <t xml:space="preserve">ADVANCE - (INDOR PROGRAM) SHAHERDUR RAHMAN </t>
  </si>
  <si>
    <t>EVENING ENT. BILL</t>
  </si>
  <si>
    <t>C.N.G &amp; TOLL  BILL BILL (SALIM)</t>
  </si>
  <si>
    <t xml:space="preserve">MOBILE BILL (SEP-23) ABDULLAH </t>
  </si>
  <si>
    <t>09.09.2023</t>
  </si>
  <si>
    <t xml:space="preserve">TISU BOX  &amp; OTHER'S </t>
  </si>
  <si>
    <t xml:space="preserve">ADVANCE 0 CAR REPAIR &amp; LPG - ARMAN CHEQ. 7972997 DBBL </t>
  </si>
  <si>
    <t>09.09.23</t>
  </si>
  <si>
    <t>LPG + TOLL BILL</t>
  </si>
  <si>
    <t xml:space="preserve">OFFICE EXPENDITURE </t>
  </si>
  <si>
    <t>PROJECT VISIT GAZI SELIM</t>
  </si>
  <si>
    <t xml:space="preserve">PROJECT VISIT GAZI SELIM </t>
  </si>
  <si>
    <t xml:space="preserve">ROAD MAP PRINT </t>
  </si>
  <si>
    <t>ADVANCE VISITING CARD</t>
  </si>
  <si>
    <t>MEETING LUNCH</t>
  </si>
  <si>
    <t>GUEST ENT</t>
  </si>
  <si>
    <t xml:space="preserve">LPG GAZI SELIM </t>
  </si>
  <si>
    <t>MOBIL BIL SHAHEDUR</t>
  </si>
  <si>
    <t>PROJECT GUEST</t>
  </si>
  <si>
    <t>MR-5263/106</t>
  </si>
  <si>
    <t xml:space="preserve">CODE - 026, SABRANG BOUNDARY - ALI AZAD </t>
  </si>
  <si>
    <t>MEDIA MONEY - RAJAUL KARIM JEWEL, CHEQ. 7972998 DBBL</t>
  </si>
  <si>
    <t>SABRANG INCENTIVE - MD. RAFIQUL ISLAM CHEQ. 7972999 DBBL</t>
  </si>
  <si>
    <t>MEDIA MONEY - RAJAUL KARIM JEWEL, CHEQ. 79729000 DBBL</t>
  </si>
  <si>
    <t>ADVANCE UNITY TOWER PILING CHEQ. 7973005 DBBL</t>
  </si>
  <si>
    <t>SHEET NO - 61</t>
  </si>
  <si>
    <t>CURRENT DATE : 16.09.2023 TO 16.09.2023</t>
  </si>
  <si>
    <t>CURRENT DATE : 16.09.2023</t>
  </si>
  <si>
    <t>16.09.23</t>
  </si>
  <si>
    <t>MR-5264/106</t>
  </si>
  <si>
    <t>MR-5265/106</t>
  </si>
  <si>
    <t>MR-5266/106</t>
  </si>
  <si>
    <t xml:space="preserve">CODE - 157, CONSUMER MONEY - ALEYA BEGUM </t>
  </si>
  <si>
    <t xml:space="preserve">STL RECEIVED - MD. ANISUR RAHMAN </t>
  </si>
  <si>
    <t>SHEET NO - 62</t>
  </si>
  <si>
    <t>17.09.23</t>
  </si>
  <si>
    <t>MR-5267/106</t>
  </si>
  <si>
    <t>MR-5268/106</t>
  </si>
  <si>
    <t>MR-5269/106</t>
  </si>
  <si>
    <t>MR-5270/106</t>
  </si>
  <si>
    <t>MR-5271/106</t>
  </si>
  <si>
    <t>MR-5272/106</t>
  </si>
  <si>
    <t>MR-5273/106</t>
  </si>
  <si>
    <t xml:space="preserve">TDC - 412, C.PLOT MONEY - SHIPRA RANI BEB &amp; GONG </t>
  </si>
  <si>
    <t xml:space="preserve">CODE - 159, CONSUMER MONEY - MD. ALAUDDIN </t>
  </si>
  <si>
    <t xml:space="preserve">CODE - 019, FLAT MONEY (UT-1) - MD. MONIRUL HAQUE </t>
  </si>
  <si>
    <t>18.09.23</t>
  </si>
  <si>
    <t xml:space="preserve">5 KATHA BOUNDARY - ZOHIRUL ISLAM </t>
  </si>
  <si>
    <t xml:space="preserve">CODE - 002, FLAT MONEY (UT-1) - MD. HABIBUR RAHMAN </t>
  </si>
  <si>
    <t>STL REFUND TO MD. ZAHIRUL ISLAM CHEQ. 7973006 DBBL</t>
  </si>
  <si>
    <t>STL REFUND TO MD. ZAHIRUL ISLAM CHEQ. 0524496 EBL</t>
  </si>
  <si>
    <t>STL REFUND TO MD. ZAHIRUL ISLAM CASH</t>
  </si>
  <si>
    <t xml:space="preserve">SABRANG NAMJARI EXP. (2ND STEP) - MONIRUL HAQUE </t>
  </si>
  <si>
    <t>MR-5274/106</t>
  </si>
  <si>
    <t>MR-5275/106</t>
  </si>
  <si>
    <t>MR-5276/106</t>
  </si>
  <si>
    <t>19.09.23</t>
  </si>
  <si>
    <t>TDC - 523, C.PLOT MONEY - ASHIQUL AZIZ SHAIKH</t>
  </si>
  <si>
    <t>TDC - 403, C. PLOT MONEY- AMEEN AFM RUHUL</t>
  </si>
  <si>
    <t xml:space="preserve">TDC - 395, C. PLOT MONEY- AFM RAKIBUL HASAN </t>
  </si>
  <si>
    <t xml:space="preserve">TDC - 396, C. PLOT MONEY- AMEEN MD MASUDUL </t>
  </si>
  <si>
    <t>OFFICE EXP.</t>
  </si>
  <si>
    <t>EVENING ENT.</t>
  </si>
  <si>
    <t>OFFICE EXP. (CC CAMERA) MR BAITUL</t>
  </si>
  <si>
    <t>CONVEYANCE FOR COLLECTION MONEY</t>
  </si>
  <si>
    <t>PROJECT VISIT</t>
  </si>
  <si>
    <t>VISIT CARD MAKING</t>
  </si>
  <si>
    <t>OFFICE EXPENSE</t>
  </si>
  <si>
    <t>LAND PURCHASE PURPOSE</t>
  </si>
  <si>
    <t xml:space="preserve"> OFFICE ELECTRICITY BILL</t>
  </si>
  <si>
    <t>MOBILE BILL</t>
  </si>
  <si>
    <t>OFFICE ENT</t>
  </si>
  <si>
    <t>OFFICE PROGRAM ( ACHIEVEMENT)</t>
  </si>
  <si>
    <t>CAR BATTERY</t>
  </si>
  <si>
    <t>STAMP FOR BLUE SKY CITY</t>
  </si>
  <si>
    <t>PROJECT EXP.</t>
  </si>
  <si>
    <t>PROJECT GUEST VISIT</t>
  </si>
  <si>
    <t>OFFICE EXP</t>
  </si>
  <si>
    <t xml:space="preserve"> BLUE SKY CITY (ENT.)</t>
  </si>
  <si>
    <t>BOOK PHOTOCOPY AND  BINDING</t>
  </si>
  <si>
    <t>MR-5277/106</t>
  </si>
  <si>
    <t>MR-5278/106</t>
  </si>
  <si>
    <t>MR-5279/106</t>
  </si>
  <si>
    <t xml:space="preserve">CODE - 160, CONSUMER MONEY - SHAMIMA AHMED </t>
  </si>
  <si>
    <t xml:space="preserve">CODE - 161, CONSUMER MONEY - MD. BILLALUR RAHMAN </t>
  </si>
  <si>
    <t xml:space="preserve">CODE - 162, CONSUMER MONEY - NIGAR SUHANA </t>
  </si>
  <si>
    <t>MR-5280/106</t>
  </si>
  <si>
    <t>CURRENT DATE : 17.09.2023 TO 19.09.2023</t>
  </si>
  <si>
    <t>CURRENT DATE : 19.09.2023</t>
  </si>
  <si>
    <t>CODE - 018, FLAT (UT-2) - MURADUZZAMAN SHOHEL</t>
  </si>
  <si>
    <t>SHEET NO - 63</t>
  </si>
  <si>
    <t>CURRENT DATE : 20.09.2023 TO 20.09.2023</t>
  </si>
  <si>
    <t>CURRENT DATE : 20.09.2023</t>
  </si>
  <si>
    <t>20.09.23</t>
  </si>
  <si>
    <t xml:space="preserve">167TH INCENTIVE - AZIZUL HAQUE </t>
  </si>
  <si>
    <t>MR-5281/106</t>
  </si>
  <si>
    <t>MR-5282/106</t>
  </si>
  <si>
    <t>MR-5283/106</t>
  </si>
  <si>
    <t>MR-5284/106</t>
  </si>
  <si>
    <t>MR-5285/106</t>
  </si>
  <si>
    <t>MR-5286/106</t>
  </si>
  <si>
    <t>MR-5287/106</t>
  </si>
  <si>
    <t>MR-5288/106</t>
  </si>
  <si>
    <t>MR-5289/106</t>
  </si>
  <si>
    <t>MR-5290/106</t>
  </si>
  <si>
    <t>MR-5291/106</t>
  </si>
  <si>
    <t>MR-5292/106</t>
  </si>
  <si>
    <t>MR-5293/106</t>
  </si>
  <si>
    <t xml:space="preserve">CODE - 149, CONSUMER MONEY - JAHANARA BEGUM </t>
  </si>
  <si>
    <t>CODE - 153, CONSUMER MONEY - SIKDER MOH. TASFIN</t>
  </si>
  <si>
    <t xml:space="preserve">CODE - 155, CONSUMER MONEY - SIKDER MOH. RAFIN </t>
  </si>
  <si>
    <t xml:space="preserve">TDC - 512, C.PLOT MONEY - BABUL HASAN HAWLADER </t>
  </si>
  <si>
    <t xml:space="preserve">TDC - 516, C.PLOT MONEY - DELOWAR HOSSAIN  </t>
  </si>
  <si>
    <t xml:space="preserve">TDC - 524, C.PLOT MONEY - MIRPUR PACIFIC (1ST) </t>
  </si>
  <si>
    <t xml:space="preserve">CODE - 002, CONSUMER MONEY - MD. RASHEDUL ISLAM HOWLADER </t>
  </si>
  <si>
    <t>TDC - 526, C.PLOT MONEY - FARUQUE HOSSAIN KHAN &amp; GROUP</t>
  </si>
  <si>
    <t xml:space="preserve">167TH SALES INCENTIVE - RAJAUL KARIM JEWEL </t>
  </si>
  <si>
    <t xml:space="preserve">STL REFUND - SHAMSUN NAHAR SUMI </t>
  </si>
  <si>
    <t xml:space="preserve">SABRANG SHARE MONEY REFUND - ABDUS SATTAR </t>
  </si>
  <si>
    <t xml:space="preserve">MEDIA MONEY FOR PAILAK BABU LAND PUR. (JASHIM) CHEQ. 0202857 B. ASIA </t>
  </si>
  <si>
    <t xml:space="preserve">MEDIA MONEY FOR PAILAK BABU LAND PUR. (JASHIM) CHEQ. 7973007 DBBL </t>
  </si>
  <si>
    <t>MEDIA MONEY FOR PAILAK BABU LAND PUR. (JASHIM) CHEQ. 0524497 EBL</t>
  </si>
  <si>
    <t xml:space="preserve">CAR REPAIR EXTRA BILL CHEQ. 7973008 DBBL </t>
  </si>
  <si>
    <t>PETT CASH 344 (ABDULLAH)</t>
  </si>
  <si>
    <t>STAFF SALARY (PART) AUG/23 CHEQ. 7973008 DBBL</t>
  </si>
  <si>
    <t xml:space="preserve">STAFF SALARY (PART) AUG/23 (TOT SHEET) </t>
  </si>
  <si>
    <t xml:space="preserve">SHEET </t>
  </si>
  <si>
    <t xml:space="preserve">MEDIA MONEY FOR PAILAK BABU LAND PUR. (JASHIM) CASH </t>
  </si>
  <si>
    <t xml:space="preserve">EVENING ENT, BILL </t>
  </si>
  <si>
    <t xml:space="preserve">CONVEYANCE - MD. FERDOUS </t>
  </si>
  <si>
    <t xml:space="preserve">MOBILE BILL - NIROD </t>
  </si>
  <si>
    <t>GUEST ENT BILL</t>
  </si>
  <si>
    <t xml:space="preserve">PC SET UP PURPOSE </t>
  </si>
  <si>
    <t>SHEET NO - 64</t>
  </si>
  <si>
    <t>CURRENT DATE : 21.09.2023 TO 22.09.2023</t>
  </si>
  <si>
    <t>CURRENT DATE : 22.09.2023</t>
  </si>
  <si>
    <t>21.09.23</t>
  </si>
  <si>
    <t>MR-5294/106</t>
  </si>
  <si>
    <t>MR-5295/106</t>
  </si>
  <si>
    <t>MR-5296/106</t>
  </si>
  <si>
    <t>MR-5297/106</t>
  </si>
  <si>
    <t>22.09.23</t>
  </si>
  <si>
    <t xml:space="preserve">CODE - 19, FLAT BOOKING (UT-1) - MONIRUL HAQUE </t>
  </si>
  <si>
    <t xml:space="preserve">CODE - 330, INVESTMENT MONEY - MD. ALAUDDIN </t>
  </si>
  <si>
    <t xml:space="preserve">DIRECTOR INVESTMENT - FORHAD MONSUR </t>
  </si>
  <si>
    <t xml:space="preserve">2ND STEP SABRANG NAMJARI - MONIRUL HAQUE </t>
  </si>
  <si>
    <t xml:space="preserve">ADVANCE (UT-1) - MD. RAFIQUL ISLAM </t>
  </si>
  <si>
    <t xml:space="preserve">SABRANG SALES INCENTIVE - MD, RAFIQUL ISLAM </t>
  </si>
  <si>
    <t>SHEET NO - 65</t>
  </si>
  <si>
    <t>CURRENT DATE : 23.09.2023 TO 24.09.2023</t>
  </si>
  <si>
    <t>CURRENT DATE : 24.09.2023</t>
  </si>
  <si>
    <t>23.09.23</t>
  </si>
  <si>
    <t>24.09.23</t>
  </si>
  <si>
    <t xml:space="preserve">CASH  DEPOSIT TO DBBL A/C </t>
  </si>
  <si>
    <t>MR-5298/106</t>
  </si>
  <si>
    <t>CODE - 159, CONSUMER MONEY - MD. ALAUDDIN</t>
  </si>
  <si>
    <t>MR-5299/106</t>
  </si>
  <si>
    <t>MR-5300/106</t>
  </si>
  <si>
    <t>TDC-522, C.PLOT MONEY - SALIM ULLAH GROUP</t>
  </si>
  <si>
    <t>ADVANCE - CAR REPAIR (ARMAN)</t>
  </si>
  <si>
    <t xml:space="preserve">STL REFUND - BULBUL AHMED RAYHAN CHEQ. 7973009 DBBL </t>
  </si>
  <si>
    <t xml:space="preserve">STL REFUND -  MD. FERDOUS </t>
  </si>
  <si>
    <t xml:space="preserve">                     Accounts Manager                                                   Director Admin                                                  Director Finance                                                               Managing Director                                               Chairman  </t>
  </si>
  <si>
    <t>SHEET NO - 66</t>
  </si>
  <si>
    <t>25.09.23</t>
  </si>
  <si>
    <t>MR-5301/107</t>
  </si>
  <si>
    <t>MR-5302/107</t>
  </si>
  <si>
    <t>MR-5303/107</t>
  </si>
  <si>
    <t>MR-5304/107</t>
  </si>
  <si>
    <t>MR-5305/107</t>
  </si>
  <si>
    <t>LAND PURCHASE - MR. SHAHID ULLAH CHEQ. 7973010 DBBL</t>
  </si>
  <si>
    <t xml:space="preserve">TDC-515, C.PLOT MONEY - SORNODEEP ABASON </t>
  </si>
  <si>
    <t xml:space="preserve">TDC- 493, C.PLOT MONEY - PARAMOUND CORPORATE </t>
  </si>
  <si>
    <t xml:space="preserve">CODE - 14, FLAT (UT-2) - MOZAHER HOSSAIN </t>
  </si>
  <si>
    <t xml:space="preserve">CODE- 072, CONSUMER MONEY - ANISUR RAHMAN </t>
  </si>
  <si>
    <t>LAND PURCHASE - MR. SHAHID ULLAH CHEQ. 0524492 EBL</t>
  </si>
  <si>
    <t>CURRENT DATE : 25.09.2023 TO 26.09.2023</t>
  </si>
  <si>
    <t>CURRENT DATE : 26.09.2023</t>
  </si>
  <si>
    <t>26.09.23</t>
  </si>
  <si>
    <t>MR-5306/107</t>
  </si>
  <si>
    <t>MR-5307/107</t>
  </si>
  <si>
    <t xml:space="preserve">TDC-086, CONSUMER  MONEY - SHANJIDA SHARMIN SHOVA </t>
  </si>
  <si>
    <t>SHEET NO - 67</t>
  </si>
  <si>
    <t>CURRENT DATE : 27.09.2023 TO 01.10.2023</t>
  </si>
  <si>
    <t>CURRENT DATE : 01.10.2023</t>
  </si>
  <si>
    <t>27.09.23</t>
  </si>
  <si>
    <t>MR-5308/107</t>
  </si>
  <si>
    <t>MR-5309/107</t>
  </si>
  <si>
    <t>MR-5310/107</t>
  </si>
  <si>
    <t>MR-5311/107</t>
  </si>
  <si>
    <t>MR-5312/107</t>
  </si>
  <si>
    <t>MR-5313/107</t>
  </si>
  <si>
    <t>MR-5314/107</t>
  </si>
  <si>
    <t>MR-5315/107</t>
  </si>
  <si>
    <t>MR-5316/107</t>
  </si>
  <si>
    <t>MR-5317/107</t>
  </si>
  <si>
    <t xml:space="preserve">CODE - 14, FLAT MONEY (UT-2) - MOZAHER HOSSAIN </t>
  </si>
  <si>
    <t>MR-5304/107MR CANCEL</t>
  </si>
  <si>
    <t xml:space="preserve">ADVANCE LEGER - MD. ANOWER HOSSAIN A/C </t>
  </si>
  <si>
    <t>TDC-524, C.PLOT MONEY - MIRPUR PACIFIC (1ST)</t>
  </si>
  <si>
    <t>29.09.23</t>
  </si>
  <si>
    <t>STL RECEIVED - MD. ANISUR RAHMAN</t>
  </si>
  <si>
    <t xml:space="preserve">TDC- 405, C.PLOT MONEY - KAMAL HOSSAIN GONG </t>
  </si>
  <si>
    <t xml:space="preserve">STL  LEGER  A/C- MD. FERDOUS    </t>
  </si>
  <si>
    <t xml:space="preserve">167TH INCENTIVE - SHAMIM SHAIKH </t>
  </si>
  <si>
    <t xml:space="preserve">2 LACS COLLECTION INCENTIVE </t>
  </si>
  <si>
    <t>30.09.23</t>
  </si>
  <si>
    <t>PROGRAM TICKET - MIRPUR PACIFIC (BEAUTY OF UNITY)</t>
  </si>
  <si>
    <t>MR-5318/107</t>
  </si>
  <si>
    <t>MR-5319/107</t>
  </si>
  <si>
    <t>01.10.23</t>
  </si>
  <si>
    <t>CODE - 027, FLAT (UT-1) - NAZMUL HOSSAIN MALEK</t>
  </si>
  <si>
    <t xml:space="preserve">ENG. PAYMENT (UT-1) - FAISAL KABIR MASUDUL HAQUE </t>
  </si>
  <si>
    <t xml:space="preserve">CODE - 170, SABRANG SHARE - MD. MONIR HOSSAIN </t>
  </si>
  <si>
    <t xml:space="preserve">CODE - 171, SABRANG SHARE - FERDOUSI AKTER </t>
  </si>
  <si>
    <t xml:space="preserve">STL RECEIVED - MD. OMAR FARUQUE KANO </t>
  </si>
  <si>
    <t xml:space="preserve">STL NOT PAYMENT - OMAR FARUQUE KANO </t>
  </si>
  <si>
    <t>CODE - 015, FLAT (UT-1) - MD. LIAKOT ALI CHEQ. 7663263 EXIM BANK</t>
  </si>
  <si>
    <t>CODE - 016, FLAT (UT-1) - MAWLANA ABDUR RAHIM  CHEQ. 7663263 EXIM BANK</t>
  </si>
  <si>
    <t xml:space="preserve">STL RECEIVED - MD. FERDOUS </t>
  </si>
  <si>
    <t>STL RECEIVED</t>
  </si>
  <si>
    <t>LAND PURCHASE - MD. SHAHID ULLAH</t>
  </si>
  <si>
    <t>ADVANCE (UT-1) - WORK PURPOSE (MR. BABOR)</t>
  </si>
  <si>
    <t xml:space="preserve">CONVEYANCE PURPOSE - MR. RAJAUL KARIM JEWEL </t>
  </si>
  <si>
    <t>ADVANCE (TOWER -01) - RAJAUL KARIM JEWEL</t>
  </si>
  <si>
    <r>
      <t>CHEQ. (HELAL SIR 1 LAC &amp; CASH 73,839/- TOTAL =</t>
    </r>
    <r>
      <rPr>
        <b/>
        <sz val="10"/>
        <color theme="1"/>
        <rFont val="Calibri"/>
        <family val="2"/>
        <scheme val="minor"/>
      </rPr>
      <t xml:space="preserve"> 1,73,839/-</t>
    </r>
  </si>
  <si>
    <t xml:space="preserve">FLTA MONEY (UT-2) - ADVOCATE RUHUL AMIN (CHEQ. DEPOSIT) </t>
  </si>
  <si>
    <t>SHEET NO - 68</t>
  </si>
  <si>
    <t>02.10.23</t>
  </si>
  <si>
    <t>MR-5320/107</t>
  </si>
  <si>
    <t>MR-5321/107</t>
  </si>
  <si>
    <t>MR-5322/107</t>
  </si>
  <si>
    <t xml:space="preserve">CODE - 26, FLAT (UT-1) - MD. AMINUL ISLAM </t>
  </si>
  <si>
    <t>PROGRAM TICKET PURPOSE RECEIVED (TOTAL)</t>
  </si>
  <si>
    <t>CODE - 19, FLAT (UT-2) - RUHUL AMIN (ADVOCATE)</t>
  </si>
  <si>
    <t>ADVANCE FLAT PROJECT LAND PURCHASE - JAHANGIR HOSSAIN CHEQ. 7973011 DBBL</t>
  </si>
  <si>
    <t>ADVANCE FLAT PROJECT LAND PURCHASE - JAHANGIR HOSSAIN CHEQ. 0524499 EBL</t>
  </si>
  <si>
    <t>STL REFUND TO MRS. SATHEE AKTER CHEQ. 7973012 DBBL</t>
  </si>
  <si>
    <t>ADVANCE - PROGRAM PURPOSE (MD. FERDOUS) CHEQ, 7973013 DBBL</t>
  </si>
  <si>
    <t>TICKET AMOUNT WITHDRAWL CHEQ, 7973013 DBBL</t>
  </si>
  <si>
    <t>SABRANG INCENTIVE - MD. RAFIQUL ISLAM CHEQ. 0524500 EBL</t>
  </si>
  <si>
    <t>CAR MAMLA PURPOSE (SHAHED) CHEQ. 0524501 EBL</t>
  </si>
  <si>
    <t xml:space="preserve">FUND TRANSFER TO DBBL A/C CHEQ. 0524500 EBL </t>
  </si>
  <si>
    <t>03.10.23</t>
  </si>
  <si>
    <t>MR-5323/107</t>
  </si>
  <si>
    <t>MR-5324/107</t>
  </si>
  <si>
    <t>MR-5325/107</t>
  </si>
  <si>
    <t xml:space="preserve">PROGRAM TICKET PURPOSE RECEIVED - JAHANGIR HOSSEN </t>
  </si>
  <si>
    <t xml:space="preserve">CODE - 052, CONSUMER MONEY - MD. SAFIQUL ALAM </t>
  </si>
  <si>
    <t xml:space="preserve">TDC-514, C.PLOT MONEY - MASUDUR RAHMAN </t>
  </si>
  <si>
    <t>MR-5326/107</t>
  </si>
  <si>
    <t>MR-5327/107</t>
  </si>
  <si>
    <t>MR-5328/107</t>
  </si>
  <si>
    <t>MR-5329/107</t>
  </si>
  <si>
    <t>MR-5330/107</t>
  </si>
  <si>
    <t>MR-5331/107</t>
  </si>
  <si>
    <t>04.10.23</t>
  </si>
  <si>
    <t>CODE - 114, CONSUMER  MONEY - RUMANA AFROJ</t>
  </si>
  <si>
    <t xml:space="preserve">CODE - 024, CONSUMER  MONEY - ABU MD. SALAHUDDIN </t>
  </si>
  <si>
    <t xml:space="preserve">CODE - 018, FLAT (UT-1) - SHEK RAFIQUZZAMAN </t>
  </si>
  <si>
    <t xml:space="preserve">TDC-510, C. PLOT MONEY - UNITY RIADH CITY </t>
  </si>
  <si>
    <t xml:space="preserve">ADVANCE LEGER A/C - MD. JAHANGIR HOSSEN </t>
  </si>
  <si>
    <t xml:space="preserve">ADVANCE LEGER A/C -  MD. SAFIQUL ALAM </t>
  </si>
  <si>
    <t xml:space="preserve">STL REFUND TO  BULBUL AHMED RAYHAN </t>
  </si>
  <si>
    <t xml:space="preserve">ADVANCE LEGER - ABU MD. SALAHUDDIN </t>
  </si>
  <si>
    <t xml:space="preserve">STL REFUND TO MD. NAZMUL HASAN SUMON </t>
  </si>
  <si>
    <t>CURRENT DATE : 02.10.2023 TO 04.10.2023</t>
  </si>
  <si>
    <t>CURRENT DATE : 04.10.2023</t>
  </si>
  <si>
    <t xml:space="preserve">ADVANCE (TOWER-1) CHEQ. 7973014 DBBL </t>
  </si>
  <si>
    <t xml:space="preserve">FROM ADVANCE LEGER A/C - MD. NASIR UDDIN </t>
  </si>
  <si>
    <t>ELECTRIC BILL PROJECT (OCTOBER)</t>
  </si>
  <si>
    <t>SHEET NO - 69</t>
  </si>
  <si>
    <t>CURRENT DATE : 05.10.2023 TO 07.10.2023</t>
  </si>
  <si>
    <t>CURRENT DATE : 07.10.2023</t>
  </si>
  <si>
    <t>05.10.23</t>
  </si>
  <si>
    <t>MR-5332/107</t>
  </si>
  <si>
    <t>MR-5333/107</t>
  </si>
  <si>
    <t>MR-5334/107</t>
  </si>
  <si>
    <t>MR-5335/107</t>
  </si>
  <si>
    <t>MR-5336/107</t>
  </si>
  <si>
    <t>MR-5337/107</t>
  </si>
  <si>
    <t>06.10.23</t>
  </si>
  <si>
    <t xml:space="preserve">CODE - 129, CONSUMER MONEY - AHSAN HABIB </t>
  </si>
  <si>
    <t xml:space="preserve">CODE - 128, CONSUMER MONEY - IMAM MAHADI </t>
  </si>
  <si>
    <t xml:space="preserve">CODE - 127, CONSUMER MONEY - AMENA AKTER  </t>
  </si>
  <si>
    <t>TICKET (BEAUTY OF UNITY) PRGRAM - ZOHIRUL ISLAM HELAL</t>
  </si>
  <si>
    <t>07.10.23</t>
  </si>
  <si>
    <t xml:space="preserve">D.PLOT MONEY - MD. ANISUR RAHMAN </t>
  </si>
  <si>
    <t>PROJECT COVEYANCE &amp; OTHER'S BILL - RAJAUL KARIM JEWEL</t>
  </si>
  <si>
    <t xml:space="preserve">CODE - 357, INVESTMENT MONEY REFUND - SAMIUR RAHMAN RASHEDI </t>
  </si>
  <si>
    <t xml:space="preserve">STL RECEIVED - MOKLASUR RAHMAN </t>
  </si>
  <si>
    <t>MR-5338/107</t>
  </si>
  <si>
    <t xml:space="preserve">FLAT MONEY (TOWER-01) - MAHMUDA KHATUN </t>
  </si>
  <si>
    <t xml:space="preserve">FLAT MONEY (TOWER-02) - SIRAJUL ISLAM </t>
  </si>
  <si>
    <t xml:space="preserve">TOWER 01 EXP. PURPOSE ADVANCE - BABOR SHAHEB CHEQ. 0202858 BANK ASIA </t>
  </si>
  <si>
    <t>L.PG BILL (GAZI SELIM)</t>
  </si>
  <si>
    <t>SHEET NO - 70</t>
  </si>
  <si>
    <t>CURRENT DATE : 08.10.2023 TO .08.10.2023</t>
  </si>
  <si>
    <t>CURRENT DATE : 08.10.2023</t>
  </si>
  <si>
    <t>08.10.23</t>
  </si>
  <si>
    <t>MR-5339/107</t>
  </si>
  <si>
    <t>TDC - 522, C. PLOT MONEY - MD. SALIM ULLAH GROUP</t>
  </si>
  <si>
    <t>MR-5340/107</t>
  </si>
  <si>
    <t>MR-5341/107</t>
  </si>
  <si>
    <t>Code - 17, FLAT BOOKING - MD. ZOHIRUL ISLAM HELAL</t>
  </si>
  <si>
    <t>Code - 17, FLAT MONEY (UT-2) - MD. SHOHAG HOSSAIN</t>
  </si>
  <si>
    <t xml:space="preserve">LAND PURCHASH - TARA MIAH </t>
  </si>
  <si>
    <t>ADVANCE ( TOWER 1) ROD PURPOSE( ARIF)</t>
  </si>
  <si>
    <t>MR-5342/107</t>
  </si>
  <si>
    <t>MR-5343/107</t>
  </si>
  <si>
    <t>MR-5344/107</t>
  </si>
  <si>
    <t>09.10.23</t>
  </si>
  <si>
    <t xml:space="preserve">BEAUTY OF UNITY PROGRAM TICKET - OMAR FARUQUE RONY </t>
  </si>
  <si>
    <t>ADVANCE ( TOWER 1) - FROM OFFICE DIRECT (ABDULLAH)</t>
  </si>
  <si>
    <t xml:space="preserve">CODE - 10, FLAT (UT-1) - MEHEDI HASAN CHEQ. 245260942 UCB </t>
  </si>
  <si>
    <t xml:space="preserve">CODE - 020, FLAT (UT-1) - MD. ABDUL KHALEQUE, CHEQ. 8426281 FIBL </t>
  </si>
  <si>
    <t>SHEET NO - 87</t>
  </si>
  <si>
    <t>CURRENT DATE : 07.11.2023 TO .08.11.2023</t>
  </si>
  <si>
    <t>CURRENT DATE : 08.11.2023</t>
  </si>
  <si>
    <t>08.11.23</t>
  </si>
  <si>
    <t>PROJECT ELECTRIC BILL - MD. ARSHADUL</t>
  </si>
  <si>
    <t>CASH EXP</t>
  </si>
  <si>
    <t xml:space="preserve">                     Accounts Manager                                                   Director Admin                                                  Director Finance                                                               Managing Director                                 Chairman  </t>
  </si>
  <si>
    <t>ACCOUNTS PC REPAIR - MAJEDUL HAQUE ARMAN</t>
  </si>
  <si>
    <t>ADVANCE PRINTING PRESS - SHARIFUL HAQUE HIRA</t>
  </si>
  <si>
    <t>PROJECT DEVELPOMENT WORK PUPOSE - MD. BABOR</t>
  </si>
  <si>
    <t>SHEET NO - 88</t>
  </si>
  <si>
    <t>10.11.23</t>
  </si>
  <si>
    <t>CODE - 163, CONSUMER MONEY -FATEMA AKTER AYSHA</t>
  </si>
  <si>
    <t>CODE - 129, CONSUMER MONEY -MD. IMAM MEHEDI</t>
  </si>
  <si>
    <t>MR - 5423/109</t>
  </si>
  <si>
    <t>MR - 5424/109</t>
  </si>
  <si>
    <t>MR - 5425/109</t>
  </si>
  <si>
    <t>MR - 5426/109</t>
  </si>
  <si>
    <t>MR - 5427/109</t>
  </si>
  <si>
    <t>TDC - 526, C. PLOT MONEY - FARUQUE HOSSAIN KHAN</t>
  </si>
  <si>
    <t>CODE - 426. INVESTMENT MONEY - MD. NAZRUL ISLAM</t>
  </si>
  <si>
    <t>CODE - 187. INVESTMENT MONEY - MD. SHIDUL ISLAM</t>
  </si>
  <si>
    <t>MR - 5428/109</t>
  </si>
  <si>
    <t>INCENTIVE PAID TO MD. MAHMUDUR RAHMAN</t>
  </si>
  <si>
    <t>OFFICE EXP (LUNCH) - SUJON</t>
  </si>
  <si>
    <t>STL REFUND - MD. FERDOUS</t>
  </si>
  <si>
    <t>TONER CHANGE OF PHOTOCOPY MACHINE - ABDUL AZIZ</t>
  </si>
  <si>
    <t>EVENING ENT GUEST (MEETING) - SUJON</t>
  </si>
  <si>
    <t>11.11.23</t>
  </si>
  <si>
    <t>MR - 5429/109</t>
  </si>
  <si>
    <t>MR - 5430/109</t>
  </si>
  <si>
    <t>MR - 5431/109</t>
  </si>
  <si>
    <t>MR - 5432/109</t>
  </si>
  <si>
    <t>MR - 5433/109</t>
  </si>
  <si>
    <t>MR - 5434/109</t>
  </si>
  <si>
    <t>CODE - 164, CONSUMER MONEY -SAGORIKA AKTER RANU</t>
  </si>
  <si>
    <t>CURRENT DATE : 10.11.2023 TO .11.11.2023</t>
  </si>
  <si>
    <t>CURRENT DATE : 11.11.2023</t>
  </si>
  <si>
    <t>E/C MEETING LUNCH - SUJON</t>
  </si>
  <si>
    <t>PHOTOCOPY BILL (OVERTIME) - SUJON</t>
  </si>
  <si>
    <t>BKASH EXP - MD. ABDULLAH</t>
  </si>
  <si>
    <t>PROJECT VISIT (LPG) - GAZI SELIM</t>
  </si>
  <si>
    <t>PRINTING PRESS - SHARIFUL HAQUE HIRA</t>
  </si>
  <si>
    <t>CODE - 172, SABRANG SHARE - TAHER AHMED CHOWDHURY CHEQ NO - 4908223</t>
  </si>
  <si>
    <t>TDC - 515, C. PLOT MONEY - SORNODEEP ABASON (TAHER AHMED CHOWDURY) CHEQ N0 - 4908223</t>
  </si>
  <si>
    <t>CODE - 165, CONSUMER MONEY - TAHER AHMED CHOWDHURY CHEQ NO - 4908223</t>
  </si>
  <si>
    <t>OFFICE EXP (SUGAR, BISCUIT &amp; ONE TIME CUP) - SUJON</t>
  </si>
  <si>
    <t>PROJECT DEVELOPMENT LABOR - MD. BABOR (3 DAYS)</t>
  </si>
  <si>
    <t>CODE - 175, SABRANG SHARE - MST YESMIN AKTER</t>
  </si>
  <si>
    <t xml:space="preserve">PROJECT DEVELOPMENT PURPOSE - MD. BABOR </t>
  </si>
  <si>
    <t>06.11.23</t>
  </si>
  <si>
    <t>EVENING ENT - SUJON</t>
  </si>
  <si>
    <t>CHEQ = 65800/- &amp; CASH IN HAND 162,629 - /- TOTAL = 228,429/-</t>
  </si>
  <si>
    <t>SHEET NO - 89</t>
  </si>
  <si>
    <t>CURRENT DATE : 12.11.2023 TO .12.11.2023</t>
  </si>
  <si>
    <t>CURRENT DATE : 12.11.2023</t>
  </si>
  <si>
    <t>12.11.23</t>
  </si>
  <si>
    <t>MR - 5436/109</t>
  </si>
  <si>
    <t>MR - 5437/109</t>
  </si>
  <si>
    <t>CODE - 174, SABRANG REG &amp; BOUNDARY FEE - KHANDAKAR FARIDUL ISLAM</t>
  </si>
  <si>
    <t>CODE - 08, FLAT MONEY (UT- 01) - SHAMIM ARA PINU</t>
  </si>
  <si>
    <t>MR - 5438/109</t>
  </si>
  <si>
    <t xml:space="preserve">CODE - 12, FLAT MONEY (UT- 2) - NAZMUN NAHAR </t>
  </si>
  <si>
    <t xml:space="preserve"> CASH DEPOSIT TO B. ASIA</t>
  </si>
  <si>
    <t>REFUND TO GAZI SELIM</t>
  </si>
  <si>
    <t>INVESTMENT PROFIT PAID TO ALEYA BEGUM</t>
  </si>
  <si>
    <t>PROJECT DEVELPOMENT LABOR BILL - MD. SHAHRIAR</t>
  </si>
  <si>
    <t>TALLY UPDATE VERSION -SM FARHAN</t>
  </si>
  <si>
    <t>TALLY SOFTWARE UPDATE SERVICE CHARGE - SM FARHAN</t>
  </si>
  <si>
    <t>ADVANCE PETTY CASH - MD. ABDULLAH (PETTY NO - 348)</t>
  </si>
  <si>
    <t>ADVANCE LAND PURCHASE - MD ANOWER HOSSAIN</t>
  </si>
  <si>
    <t>SHEET NO - 90</t>
  </si>
  <si>
    <t>CURRENT DATE : 13.11.2023 TO .13.11.2023</t>
  </si>
  <si>
    <t>CURRENT DATE : 13.11.2023</t>
  </si>
  <si>
    <t>13.11.23</t>
  </si>
  <si>
    <t>MR - 5439/109</t>
  </si>
  <si>
    <t>MR - 5440/109</t>
  </si>
  <si>
    <t>TDC - 528, C. PLOT MONEY - IRIN FERDOUS TASLIMA</t>
  </si>
  <si>
    <t>CODE - 158, CONSUMER MONEY - SHAHEDUR RAHMAN</t>
  </si>
  <si>
    <t>169TH INCENTIVE PAID TO MD SHAHEDUR RAHMAN</t>
  </si>
  <si>
    <t>CASH DEPOSIT TO BANK ASIA</t>
  </si>
  <si>
    <t>CASH TRANSFER TO B. ASIA FROM DBBL</t>
  </si>
  <si>
    <t>CODE- 159, CONSUMER MONEY - MD. ALAUDDIN</t>
  </si>
  <si>
    <t>MR - 5441/109</t>
  </si>
  <si>
    <t>MR - 5442/109</t>
  </si>
  <si>
    <t>CODE- 020, FLAT MONEY TOWER 02 - KHALID AHMED</t>
  </si>
  <si>
    <t>CASH TRANSFER FROM UNITY STAR GROUP TO MD. ALAUDDIN</t>
  </si>
  <si>
    <t>ADVANCE TOWER 01 PAILING PURPOSE - MD. KADER</t>
  </si>
  <si>
    <t>LAND PURCHASE - MD BABUL CHEQ NO - 0202859 BANK ASIA</t>
  </si>
  <si>
    <t>SHEET NO - 91</t>
  </si>
  <si>
    <t>CURRENT DATE : 14.11.2023 TO .14.11.2023</t>
  </si>
  <si>
    <t>CURRENT DATE : 14.11.2023</t>
  </si>
  <si>
    <t>14.11.23</t>
  </si>
  <si>
    <t>CASH DEPOSIT TO DBBL</t>
  </si>
  <si>
    <t>MR - 5443/109</t>
  </si>
  <si>
    <t>MR - 5444/109</t>
  </si>
  <si>
    <t>MR - 5445/109</t>
  </si>
  <si>
    <t>MR - 5446/109</t>
  </si>
  <si>
    <t>MR - 5447/109</t>
  </si>
  <si>
    <t>CODE - 166, CONSUMER MONEY - AYESHA SULTANA</t>
  </si>
  <si>
    <t>CODE - 167, CONSUMER MONEY - SALINA AKTER</t>
  </si>
  <si>
    <t>CODE - 157, CONSUMER MONEY - ALEYA BEGUM</t>
  </si>
  <si>
    <t>TDC - 532, C. PLOT MONEY - MAHMUDA YESMIN</t>
  </si>
  <si>
    <t>MR - 5448/109</t>
  </si>
  <si>
    <t>MR - 5449/109</t>
  </si>
  <si>
    <t>CODE - 170, SABRANG SHARE - MD. MONIR HOSSAIN</t>
  </si>
  <si>
    <t>CODE - 171, SABRANG SHARE - FERDOUSI AKTER</t>
  </si>
  <si>
    <t>SHEET NO - 92</t>
  </si>
  <si>
    <t>15.11.23</t>
  </si>
  <si>
    <t>MR - 5450/109</t>
  </si>
  <si>
    <t>MR - 5451/110</t>
  </si>
  <si>
    <t>CODE - 173, SABRANG SHARE - SHAWKAT BIN FARHAD</t>
  </si>
  <si>
    <t>MR - 5452/110</t>
  </si>
  <si>
    <t>MR - 5453/110</t>
  </si>
  <si>
    <t>MR - 5454/110</t>
  </si>
  <si>
    <t>MR - 5455/110</t>
  </si>
  <si>
    <t>MR - 5456/110</t>
  </si>
  <si>
    <t>MR - 5457/110</t>
  </si>
  <si>
    <t>MR - 5458/110</t>
  </si>
  <si>
    <t>MR - 5459/110</t>
  </si>
  <si>
    <t>CODE - 176, SABRANG SHARE- SUMAN HOWLADAR</t>
  </si>
  <si>
    <t>TDC -508, C. PLOT MONEY - AMEN A.F.M KAMRUN NAHAR</t>
  </si>
  <si>
    <t xml:space="preserve">TDC -396, C. PLOT MONEY - AMEN A.F.M MASUDUL </t>
  </si>
  <si>
    <t>TDC -395, C. PLOT MONEY - AMEN A.F.M RAKIBUL HASAN</t>
  </si>
  <si>
    <t>MR - 5460/110</t>
  </si>
  <si>
    <t>MR - 5461/110</t>
  </si>
  <si>
    <t>CODE - 175, SABRANG REG. &amp; BOUNDARY FEE- MST. YASMIN AKTER</t>
  </si>
  <si>
    <t>CODE - 177, SABRANG SHARE- MD. MIZANUR RAHMAN</t>
  </si>
  <si>
    <t>MR - 5462/110</t>
  </si>
  <si>
    <t>MR - 5463/110</t>
  </si>
  <si>
    <t>BEAUTY OF UNITY TICKET - MD. ABDULLAH</t>
  </si>
  <si>
    <t>BEAUTY OF UNITY TICKET - MD. SHAHEDUR RAHMAN</t>
  </si>
  <si>
    <t>MR - 5464/110</t>
  </si>
  <si>
    <t>MR - 5465/110</t>
  </si>
  <si>
    <t>MR - 5466/110</t>
  </si>
  <si>
    <t>MR - 5467/110</t>
  </si>
  <si>
    <t>MR - 5468/110</t>
  </si>
  <si>
    <t>DIRECTOR PLOT MONEY - MD. NAZMUL HASAN SUMON</t>
  </si>
  <si>
    <t>DIRECTOR PLOT MONEY - H.M. FARID UDDIN</t>
  </si>
  <si>
    <t>DIRECTOR PLOT MONEY - MD. FERDOUS</t>
  </si>
  <si>
    <t>DIRECTOR PLOT MONEY - RAJAUL KARIM JEWEL</t>
  </si>
  <si>
    <t>17.11.23</t>
  </si>
  <si>
    <t>MR - 5435/109</t>
  </si>
  <si>
    <t>DIRECTOR REMUNERATION AUGUEST 2023</t>
  </si>
  <si>
    <t>ADVANCE LPG &amp; OCTELL - MD. SHAHEDUR RAHMAN</t>
  </si>
  <si>
    <t xml:space="preserve">PROJECT DEVELOPMENT ( LABOR BILL, FOOD , CONVEYANCE &amp; OTHERS) - MD .BABOR </t>
  </si>
  <si>
    <t>UNITY TOWER 1 PAILING PURPOSE - MD. ARIF</t>
  </si>
  <si>
    <t>UNITY TOWER 1 PAILING PURPOSE - ABDUL KADIR</t>
  </si>
  <si>
    <t>INCENTIVE PAID TO SHAWKAT BIN FORHAD</t>
  </si>
  <si>
    <t>INCENTIVE PAID TO MD. MIZANUR RAHMAN</t>
  </si>
  <si>
    <t>SPACE RENT (62 &amp; 64) - 0CTOBER 2023 CHEQ NO - 9858004 DBBL</t>
  </si>
  <si>
    <t>ELECTRIC BILL - OCTOBER &amp; MOSQUE FEE NOVEMBER CHEQ NO - 9858004 DBBL</t>
  </si>
  <si>
    <t>INTERNET BILL - NOVEMBER 2023 CHEQ NO - 9858004 DBBL</t>
  </si>
  <si>
    <t>GARAGE RENT - NOVEMBER 2023 CHEQ NO- 9858004 DBBL</t>
  </si>
  <si>
    <t>INCENTIVE - MD. RAFIQUL ISLAM (SABRANG 5000/- &amp; GENARAL INCENTIVE 8000/-) CHEQ NO - 9858004 DBBL</t>
  </si>
  <si>
    <t>STAFF SALARY FROM CASH CHEQ NO - 9858004 DBBL</t>
  </si>
  <si>
    <t>DIRECTOR PLOT MONEY - ANISUR RAHMAN</t>
  </si>
  <si>
    <t>STL REFUND - MD MOKLESUR RAHMAN</t>
  </si>
  <si>
    <t>STL REFUND - MD NAZMUL HASAN SUMON</t>
  </si>
  <si>
    <t>TDC -372, C. PLOT MONEY - RAKIBUL HASAN BHUIYAN &amp; SHIRIN SULTANA</t>
  </si>
  <si>
    <t>TDC-523, C. PLOT MONEY-, ASIHQUL AZIZ GONG ( ALAMGIR HOSSAIN) CHEQ NO - 8202086 CITY BANK</t>
  </si>
  <si>
    <t>ID CARD &amp; CARD HOLDER - MD. SHAHEDUR RAHMAN</t>
  </si>
  <si>
    <t>CURRENT DATE : 17.11.2023</t>
  </si>
  <si>
    <t xml:space="preserve">SABRANG INCENTIVE - MD, JAHANGIR HOSSAIN A/C </t>
  </si>
  <si>
    <t>ADVANCE LEDGER - JAHANGIR HOSSEN A/C</t>
  </si>
  <si>
    <t>TDC -509, C. PLOT MONEY - AMEN A.F.M RUHUL (3RD PLOT)</t>
  </si>
  <si>
    <t>TDC -403, C. PLOT MONEY - AMEN A.F.M RUHUL (2ND PLOT)</t>
  </si>
  <si>
    <t>TDC -530, C. PLOT MONEY - SHANJIDA SHARMIN SHOVA (CORPORATE PLOT)</t>
  </si>
  <si>
    <t>STAFF SALARY FROM DBBL ( SHEET)  (OCT-23)</t>
  </si>
  <si>
    <t xml:space="preserve">SHEET TRANSFER </t>
  </si>
  <si>
    <t>MR - 5469/110</t>
  </si>
  <si>
    <t>MR - 5470/110</t>
  </si>
  <si>
    <t>MR - 5471/110</t>
  </si>
  <si>
    <t>MR - 5472/110</t>
  </si>
  <si>
    <t>MR - 5473/110</t>
  </si>
  <si>
    <t>MR - 5474/110</t>
  </si>
  <si>
    <t>MR - 5475/110</t>
  </si>
  <si>
    <t>MR - 5476/110</t>
  </si>
  <si>
    <t>MR - 5477/110</t>
  </si>
  <si>
    <t>MR - 5478/110</t>
  </si>
  <si>
    <t>MR - 5479/110</t>
  </si>
  <si>
    <t>MR - 5480/110</t>
  </si>
  <si>
    <t>MR - 5481/110</t>
  </si>
  <si>
    <t>TDC - 504, C. PLOT MONEY - MEHEZABIN AFSARI</t>
  </si>
  <si>
    <t>CODE - 097, CONSUMER MONEY - MEHEZABIN AFSARI</t>
  </si>
  <si>
    <t>CODE - 330, INVESTMENT MONEY - MD ALAUDDIN</t>
  </si>
  <si>
    <t>CODE - 159, CONSUMER MONEY - MD ALAUDDIN</t>
  </si>
  <si>
    <t>CODE - 027, FLAT MONEY (UT - 01) - MD NAZMUL HASAN MALEK</t>
  </si>
  <si>
    <t xml:space="preserve">CODE - 168, CONSUMER MONEY - SHAMSUN NAHAR SUMI </t>
  </si>
  <si>
    <t>CODE - 169, CONSUMER MONEY - ABDUL MOTALEB SELIM</t>
  </si>
  <si>
    <t>CODE - 170, CONSUMER MONEY - ACIYA KHATUN</t>
  </si>
  <si>
    <t>CODE - 121, CONSUMER MONEY - NAHIDUR RAHMAN</t>
  </si>
  <si>
    <t>CODE - 014, FLAT MONEY (UT -2) - MOZAHER HOSSAIN CHEQ NO - 0855661 DBBL</t>
  </si>
  <si>
    <t>CODE - 096, CONSUMER MONEY - MUHAMMAD FORHAD HOSSAIN</t>
  </si>
  <si>
    <t>ADVANCE UNITY TOWER 2 VOUCHER - MAJEDUL HAQUE ARMAN</t>
  </si>
  <si>
    <t>TOWER 01 EXP ( FOOD, CONVEYANCE &amp; EVENING ENT) - ZAHIR UDDIN BABOR</t>
  </si>
  <si>
    <t>CHEQ, 2,10,000/- (MOZAHER) &amp; CASH 35,199/- TOTAL = 2,45,199/-</t>
  </si>
  <si>
    <t xml:space="preserve">TDC - 529 C, PLOT MONEY - BLUE SKY CITY </t>
  </si>
  <si>
    <t>167 &amp; 168TH INCENTIVE PAID TO MD. AZIZUL HAQUE</t>
  </si>
  <si>
    <t>ADVANCE - PROJECT PROGRAM &amp; LAND MEASUREMENT  CHEQ NO - 9858004 DBBL</t>
  </si>
  <si>
    <t xml:space="preserve">                     Accounts Manager                                                   Director Admin                                                  Director Finance                                                               Managing Director                                                      Chairman  </t>
  </si>
  <si>
    <t>CURRENT DATE : 15.11.2023 TO 17.11.2023</t>
  </si>
  <si>
    <t>18.11.23</t>
  </si>
  <si>
    <t>SHEET NO - 93</t>
  </si>
  <si>
    <t>MR - 5482/110</t>
  </si>
  <si>
    <t>MR - 5483/110</t>
  </si>
  <si>
    <t>MR - 5484/110</t>
  </si>
  <si>
    <t>MR - 5485/110</t>
  </si>
  <si>
    <t>CODE - 021, FLAT MONEY (UT-2) - MEHEZABIN AFSARI</t>
  </si>
  <si>
    <t>TDC - 465, C. PLOT MONEY - MRS ALAYA</t>
  </si>
  <si>
    <t>PENDING</t>
  </si>
  <si>
    <t>CURRENT DATE : 18.11.2023 TO 19.11.2023</t>
  </si>
  <si>
    <t>CURRENT DATE : 19.11.2023</t>
  </si>
  <si>
    <t>CASH DEPOSIT TO BANK</t>
  </si>
  <si>
    <t>FUND TRANSFER TO BANK ASIA FROM DBBL</t>
  </si>
  <si>
    <t>CHEQ DEPOSIT TO BANK CHEQ NO- 0855661 DBBL</t>
  </si>
  <si>
    <t>19.11.23</t>
  </si>
  <si>
    <t>OFFICE EXP( 2 PC LOCK &amp; COSTEP) - SUJON</t>
  </si>
  <si>
    <t xml:space="preserve">OFFICE EXP ( LOCK, DOOR LOCK &amp; FILE CABINET REPAIR PURPOSE) - HRIDOY </t>
  </si>
  <si>
    <t>ADVANCE LEGER ANOWER HOSSAIN MAMUN A/C</t>
  </si>
  <si>
    <t>400 SHATOK LAND PURCHASE PURPOSE - SHAFIQ ULLAH KHAN , ELISUR RAHMAN &amp; MAHABUB ALAM CHEQ NO -9397211 B. ASIA</t>
  </si>
  <si>
    <t>SHEET NO - 94</t>
  </si>
  <si>
    <t>20.11.23</t>
  </si>
  <si>
    <t>MR - 5487/110</t>
  </si>
  <si>
    <t>MR - 5488/110</t>
  </si>
  <si>
    <t>MR - 5489/110</t>
  </si>
  <si>
    <t>MR - 5490/110</t>
  </si>
  <si>
    <t>MR - 5491/110</t>
  </si>
  <si>
    <t xml:space="preserve"> CODE - 151, CONSUMER MONEY - MD. SHAHIN MIA</t>
  </si>
  <si>
    <t xml:space="preserve">CODE - 001, FLAT MONEY (UT-1) - RUMANA AKTER </t>
  </si>
  <si>
    <t xml:space="preserve">CODE - 001, FLAT MONEY (UT-2) - NAZMUL HASAN SUMON </t>
  </si>
  <si>
    <t>CODE - 016, FLAT MONEY (UT-2) - DIDARUL ISLAM CHEQ - 3108305 EXIM BANK</t>
  </si>
  <si>
    <t xml:space="preserve"> CODE - 156, CONSUMER MONEY - LIYAKOT ALI </t>
  </si>
  <si>
    <t>MR - 5492/110</t>
  </si>
  <si>
    <t>ADVANCE LEDGER MD NAZMUL HASAN SUMON A/C</t>
  </si>
  <si>
    <t>MR - 5488/110 &amp; 5489/110</t>
  </si>
  <si>
    <t>21.11.23</t>
  </si>
  <si>
    <t>MR - 5493/110</t>
  </si>
  <si>
    <t>MR - 5494/110</t>
  </si>
  <si>
    <t>MR - 5495/110</t>
  </si>
  <si>
    <t>MR - 5496/110</t>
  </si>
  <si>
    <t>MR - 5497/110</t>
  </si>
  <si>
    <t>CODE - 010, FLAT MONEY UT 01 - MEHEDI HASAN CHEQ NO 1064704 UCB BANK</t>
  </si>
  <si>
    <t>CODE - 018, FLAT MONEY UT 02 - MURADUZZAMAN SHOHEL</t>
  </si>
  <si>
    <t>TDC- 535, C. PLOT MONEY - MD TIPU SULTAN</t>
  </si>
  <si>
    <t>STL REFUND - MD FERDOUSE A/C</t>
  </si>
  <si>
    <t>CODE - 008, FLAT MONEY UT 02 - MD JAVED</t>
  </si>
  <si>
    <t>MD DILDER FLAT MONEY TRANSFER TO MD JAVED FLAT MONEY</t>
  </si>
  <si>
    <t>STL RECEIVED - ANWAR HOSSAIN MAMUN</t>
  </si>
  <si>
    <t>STL RECEIVED - MD FERDOUS</t>
  </si>
  <si>
    <t>STL RECEIVED - REJAUL KARIM JEWEL</t>
  </si>
  <si>
    <t>OPENING BALANCE</t>
  </si>
  <si>
    <t>CURRENT DATE : 20.11.2023 TO 21.11.2023</t>
  </si>
  <si>
    <t>CURRENT DATE : 21.11.2023</t>
  </si>
  <si>
    <t>TDC-529, C.PLOT MONRY - BLUE SKY CITY</t>
  </si>
  <si>
    <t>MR - 5486/110</t>
  </si>
  <si>
    <t>18-11-23</t>
  </si>
  <si>
    <t>TDC- 510, C.PLOT MONEY -  UNITY RIADH CITY</t>
  </si>
  <si>
    <t>39 SHATOK LAND REG. PURPOSE ADVANCE (FOR RIADH CITY)</t>
  </si>
  <si>
    <t>CHEQUE &amp; CASH EXP.</t>
  </si>
  <si>
    <t>ADVANCE LAND PURCHASE (39 SHATOK) - NUR NOBY (CHEQ. 9858007 DBBL)</t>
  </si>
  <si>
    <t>SABRANG LAND PURCHASE PURPOSE - MD SHAHIDULLAH (CHEQ, NO - 9858005 DBBL</t>
  </si>
  <si>
    <t>MR - 5415/109</t>
  </si>
  <si>
    <t>TOWER 1 KHAJNA &amp; HOLDING OPEN PURPOSE - MR BABOR</t>
  </si>
  <si>
    <t>ADVANCE - PROJECT MAIN GATE PURPOSE - MD BABOR</t>
  </si>
  <si>
    <t>CHEQ TK. 200,000/- (LIAKOT ALI &amp; CASH - 20,624/- TOTAL = 2,20,624/-</t>
  </si>
  <si>
    <t>ONLINE CHARGE (DBBL)</t>
  </si>
  <si>
    <t>SHEET NO - 95</t>
  </si>
  <si>
    <t>22.11.23</t>
  </si>
  <si>
    <t>CURRENT DATE : 22.11.2023 TO 24.11.2023</t>
  </si>
  <si>
    <t>CURRENT DATE : 24.11.2023</t>
  </si>
  <si>
    <t>MR - 5498/110</t>
  </si>
  <si>
    <t>MR - 5499/110</t>
  </si>
  <si>
    <t>MR - 5500/110</t>
  </si>
  <si>
    <t>MR - 5501/111</t>
  </si>
  <si>
    <t>MR - 5502/111</t>
  </si>
  <si>
    <t>MR - 5503/111</t>
  </si>
  <si>
    <t>CODE - 020, FLAT MONEY TOWER 01 - MD. ABDUL KHALEQUE CHEQ NO - E3056695 FIRST SECURITY BANK</t>
  </si>
  <si>
    <t>CODE - 176, SABRANG REG &amp; BOUNDARY - SUMON HOWLADER</t>
  </si>
  <si>
    <t>CODE - 177, SABRANG REG &amp; BOUNDARY - MIZANUR RAHMAN HANIF</t>
  </si>
  <si>
    <t xml:space="preserve">TDC - 485, C. PLOT MONEY - GOLAM SARWAR &amp; GONG </t>
  </si>
  <si>
    <t>24.11.23</t>
  </si>
  <si>
    <t>CODE - 178, SABRANG SHARE, REG &amp; BOUNDARY - MD. ANWAR HOSSAIN</t>
  </si>
  <si>
    <t>ADVANCE PETTY CASH - MD ABDULLAH ( PETTY NO - 349)</t>
  </si>
  <si>
    <t>23.11.23</t>
  </si>
  <si>
    <t>ADVANCE PARAMOUND STRUCTURAL LEDGER A/C</t>
  </si>
  <si>
    <t>TDC -529,C. PLOT MONEY - BLUE SKY CITY</t>
  </si>
  <si>
    <t xml:space="preserve">TDC -510, C. PLOT MONEY -UNITY RIADH CITY </t>
  </si>
  <si>
    <t>ADVANCE SITE OFFICE MAIN GATE PURPOSE - MD SHAHRIAR</t>
  </si>
  <si>
    <t xml:space="preserve">CHEQ DEPOSIT TO DBBL A/C </t>
  </si>
  <si>
    <t>ADVANCE LAND PURCHASE UNITY TOWER 02 - MD. JAHANGIR CHEQ NO -9858009 DBBL 9 LAC &amp; CASH 6 LAC TOTAL = 15 LAC</t>
  </si>
  <si>
    <t>ADVANCE REALISED</t>
  </si>
  <si>
    <t>OCTEN, OIL &amp; TOLL BILL PAID FROM MR. SHAHED</t>
  </si>
  <si>
    <t>SHEET NO - 96</t>
  </si>
  <si>
    <t>CURRENT DATE : 25.11.2023 TO 25.11.2023</t>
  </si>
  <si>
    <t>CURRENT DATE : 25.11.2023</t>
  </si>
  <si>
    <t>25.11.23</t>
  </si>
  <si>
    <t>MR - 5504/111</t>
  </si>
  <si>
    <t>MR - 5505/111</t>
  </si>
  <si>
    <t>MR - 5506/111</t>
  </si>
  <si>
    <t>MR - 5507/111</t>
  </si>
  <si>
    <t>MR - 5508/111</t>
  </si>
  <si>
    <t>TDC -510, C. PLOT MONEY -UNITY RIADH CITY (MD. ROBI)</t>
  </si>
  <si>
    <t>TDC -510, C. PLOT MONEY -UNITY RIADH CITY (MD. SHAHIDUL HAQUE SHIKDER)</t>
  </si>
  <si>
    <t>CODE - 167, SABRANG SHARE MONEY - MOHSIN KABIR BHUIYA</t>
  </si>
  <si>
    <t>TDC -510, C. PLOT MONEY -UNITY RIADH CITY (SOLAIMAN SOPON)</t>
  </si>
  <si>
    <t>STL REFUND - MOKLESUR RAHMAN</t>
  </si>
  <si>
    <t>CODE - 039, SABRANG SHARE MONEY - A.K.M ASRAFUL HAQUE</t>
  </si>
  <si>
    <t>MR - 5509/111</t>
  </si>
  <si>
    <t>STL REFUND TO  MD NAZMUL HASAN SUMON</t>
  </si>
  <si>
    <t>ADVANCE SABRANG PURPOSE - REJAUL KARIM JEWEL (10 SHARE REG, PURPOSE)</t>
  </si>
  <si>
    <t>ADVANCE SABRANG PURPOSE - RASSEL (SABRANG)</t>
  </si>
  <si>
    <t>MOBIL PURPOSE - MAJEDUL HAQUE</t>
  </si>
  <si>
    <t>LPG &amp; LUNCH - GAZI SELIM</t>
  </si>
  <si>
    <t>SHEET NO - 97</t>
  </si>
  <si>
    <t>26.11.23</t>
  </si>
  <si>
    <t>TDC - 536, C. PLOT MONEY - MD. MIZANUR RAHMAN</t>
  </si>
  <si>
    <t>STL REFUND &amp; INCENTIVE - MD FERDOUS</t>
  </si>
  <si>
    <t>FILE, PEN - SUJON</t>
  </si>
  <si>
    <t>MR - 5510/111</t>
  </si>
  <si>
    <t>27.11.23</t>
  </si>
  <si>
    <t>CODE -005, FLAT MONEY TOWER 02 - MD. JAHANGIR HOSSEN</t>
  </si>
  <si>
    <t>MR - 5511/111</t>
  </si>
  <si>
    <t>CODE -096, SABRANG PROJECT DEVELOPMENT - MD. JAHANGIR HOSSEN</t>
  </si>
  <si>
    <t>MR - 5512/111</t>
  </si>
  <si>
    <t>STL REFUND - RAJAUL KARIM JEWEL</t>
  </si>
  <si>
    <t>ADVANCE JAHANGIR HOSSEN A/C</t>
  </si>
  <si>
    <t>CURRENT DATE : 26.11.2023 TO 27.11.2023</t>
  </si>
  <si>
    <t>CURRENT DATE : 27.11.2023</t>
  </si>
  <si>
    <t>SUGAR, LEMON &amp; OTHERS - SUJON</t>
  </si>
  <si>
    <t>SHEET NO - 98</t>
  </si>
  <si>
    <t>CURRENT DATE : 28.11.2023 TO 28.11.2023</t>
  </si>
  <si>
    <t>CURRENT DATE : 28.11.2023</t>
  </si>
  <si>
    <t>28.11.23</t>
  </si>
  <si>
    <t>CODE - 148, CONSUMER MONEY - ROKSANA PARVIN</t>
  </si>
  <si>
    <t>MR - 5513/111</t>
  </si>
  <si>
    <t>MR - 5514/111</t>
  </si>
  <si>
    <t>MR - 5515/111</t>
  </si>
  <si>
    <t>TDC -522, C. PLOT MONEY - MD. SALIM ULLAH GROUP</t>
  </si>
  <si>
    <t>ADVANCE - PROJECT MAIN GATE PURPOSE - ENG. SHAHRIAR</t>
  </si>
  <si>
    <t>PHOTO PRINT - SUJON</t>
  </si>
  <si>
    <t>MR - 5516/111</t>
  </si>
  <si>
    <t>MR - 5517/111</t>
  </si>
  <si>
    <t>MR - 5518/111</t>
  </si>
  <si>
    <t>MR - 5519/111</t>
  </si>
  <si>
    <t>MR - 5520/111</t>
  </si>
  <si>
    <t>MR - 5521/111</t>
  </si>
  <si>
    <t>MR - 5522/111</t>
  </si>
  <si>
    <t>MR - 5523/111</t>
  </si>
  <si>
    <t>MR - 5524/111</t>
  </si>
  <si>
    <t>29.11.23</t>
  </si>
  <si>
    <t>MR - 5525/111</t>
  </si>
  <si>
    <t>SHEET NO - 99</t>
  </si>
  <si>
    <t xml:space="preserve">TDC - 485, C. PLOT MONEY - GOLAM SARWAR </t>
  </si>
  <si>
    <t>CODE - 167, SABRANG SHARE - MOHSIN KABIR BHUIYAN</t>
  </si>
  <si>
    <t>CODE - 015, FLAT MONEY TOWER 01 - MD. LIAKOT ALI</t>
  </si>
  <si>
    <t>CODE - 016, FLAT MONEY TOWER 01 - MAWLANA ABDUR RAHIM</t>
  </si>
  <si>
    <t>CODE - 002, FLAT MONEY TOWER 01 - MD. HABIBUR RAHMAN</t>
  </si>
  <si>
    <t>CODE - 022, FLAT MONEY TOWER 02 - ZOHIRUL ISLAM HELAL</t>
  </si>
  <si>
    <t>CODE - 009, FLAT MONEY TOWER 01 - MD. ANWAR HOSSAIN</t>
  </si>
  <si>
    <t>MR - 5526/111</t>
  </si>
  <si>
    <t>MR - 5527/111</t>
  </si>
  <si>
    <t>MR - 5528/111</t>
  </si>
  <si>
    <t>CODE - 007, FLAT MONEY TOWER 02 - BAZLUR RAHMAN</t>
  </si>
  <si>
    <t>STL RECEIVED - MD. FERDOUS</t>
  </si>
  <si>
    <t>CODE - 041, INVESTMENT MONEY - MD. ABDUR RAZZAK</t>
  </si>
  <si>
    <t>CODE - 023, FLAT MONEY TOWER 02 - ROKSANA PARVIN</t>
  </si>
  <si>
    <t>ADVANCE ASHIQUL AZIZ &amp; GONG A/C</t>
  </si>
  <si>
    <t>ADVANCE MOKLESUR RAHMAN A/C</t>
  </si>
  <si>
    <t>STL REFUND - ANWAR HOSAAIN MAMUN</t>
  </si>
  <si>
    <t>TRANSFER FROM NURUS SALAM INVESTMENT MONEY TO MD. ABDUR RAZZAK</t>
  </si>
  <si>
    <t>STL REFUND - REJAUL KARIM JEWEL</t>
  </si>
  <si>
    <t>CODE - 167, SABRANG SHARE - MOHSIN KABIR BHUIYAN CHEQ NO - 2387737 JAMUNA BANK</t>
  </si>
  <si>
    <t>INCENTIVE PAID - MD. FERDOUS</t>
  </si>
  <si>
    <t>CURRENT DATE : 29.11.2023 TO 30.11.2023</t>
  </si>
  <si>
    <t>CURRENT DATE : 30.11.2023</t>
  </si>
  <si>
    <t>FLAT &amp; INVESTMENT MONEY REFUND - HARUN OR RASHID &amp; SADIA CHEQ NO - 9858010 DBBL &amp; CHEQ NO - 9397212 B. ASIA</t>
  </si>
  <si>
    <t>MR - 5529/111</t>
  </si>
  <si>
    <t>CODE - 427, INVESTMENT MONEY - KHANDAKAR FARIDUL ISLAM</t>
  </si>
  <si>
    <t>SABRANG REG &amp; BOUNDARY PURPOSE - REJAUL KARIM JEWEL -(20,000/- + 50,000/-) MD ANISUR RAHMAN - 10,000/-</t>
  </si>
  <si>
    <t>ADVANCE LPG PURPOSE - MD. SHAHED</t>
  </si>
  <si>
    <t>CONVEYANCE &amp; LUNCH FOR LAND REG. PURPOSE - MD. ANISUR RAHMAN &amp; H.M. FARID UDDIN</t>
  </si>
  <si>
    <t>ADVANCE LAND PURCHASE - NUR NOBI CHEQ NO - 9858008 DBBL</t>
  </si>
  <si>
    <t>284 &amp; 448</t>
  </si>
  <si>
    <t>PAPER - MD ABDULLAH</t>
  </si>
  <si>
    <t>LUNCH - MD. SHAHED</t>
  </si>
  <si>
    <t>COFFEE BILL - MD. FERDOUS</t>
  </si>
  <si>
    <t>EVENING ENT - MD. SHAHED</t>
  </si>
  <si>
    <t>FUND TRANSFER FROM MD SAGAR TO KHANDAKER FARIDUL ISLAM</t>
  </si>
  <si>
    <t xml:space="preserve">CODE - 103, SABRANG SHARE - DELOWER HOSSAIN </t>
  </si>
  <si>
    <t>CURRENT DATE : 01.12.2023 TO 01.12.2023</t>
  </si>
  <si>
    <t>CURRENT DATE : 01.12.2023</t>
  </si>
  <si>
    <t>SHEET NO - 100</t>
  </si>
  <si>
    <t>01.12.23</t>
  </si>
  <si>
    <t>30.11.23</t>
  </si>
  <si>
    <t>CODE - 019, FLAT MONEY TOWER O1 - MD. MONIRUL HAQUE</t>
  </si>
  <si>
    <t>MR - 5530/111</t>
  </si>
  <si>
    <t>FRUITS, MARKER &amp; TISSUE - SUJON</t>
  </si>
  <si>
    <t>LUNCH - SUJON</t>
  </si>
  <si>
    <t>MADRASHA LOAN PURPOSE - MD ABDULLAH</t>
  </si>
  <si>
    <t>ADVANCE PROJECT GATE PURPOSE - MD SHAHRIAR</t>
  </si>
  <si>
    <t>PROJECT GATE PURPOSE - MD BABOR</t>
  </si>
  <si>
    <t>02.12.23</t>
  </si>
  <si>
    <t>CURRENT DATE : 02.12.2023 TO 02.12.2023</t>
  </si>
  <si>
    <t>CURRENT DATE : 02.12.2023</t>
  </si>
  <si>
    <t>SHEET NO - 101</t>
  </si>
  <si>
    <t>MR - 5531/111</t>
  </si>
  <si>
    <t>MR - 5532/111</t>
  </si>
  <si>
    <t>MR - 5533/111</t>
  </si>
  <si>
    <t>MR - 5534/111</t>
  </si>
  <si>
    <t>MR - 5535/111</t>
  </si>
  <si>
    <t>CODE - 148, SABRANG DEVELOPMENT - MD. NURUJJAMAN LOSKOR</t>
  </si>
  <si>
    <t>CODE - 179, SABRANG SHARE, REG &amp; BOUNDARY - HALIMATUS SABIHA</t>
  </si>
  <si>
    <t>SABRANG INCENTIVE - REJAUL KARIM JEWEL</t>
  </si>
  <si>
    <t>CODE - 170, SABRANG SHARE, REG &amp; BOUNDARY - FERDOUSI AKTER</t>
  </si>
  <si>
    <t>PROJECT VISIT (GUEST ENT) - H.M. FARID UDDIN</t>
  </si>
  <si>
    <t xml:space="preserve">SABRANG INCENTIVE - MD. NASIR UDDIN </t>
  </si>
  <si>
    <t>STL REJAUL KARIM JEWEL A/C</t>
  </si>
  <si>
    <t>OFFICE EXP (TOILET TISSUE, KHATA, MOBILE BILL) -SUJON</t>
  </si>
  <si>
    <t>LUNCH - GAZI SELIM</t>
  </si>
  <si>
    <t>SHEET NO - 102</t>
  </si>
  <si>
    <t>CURRENT DATE : 03.12.2023 TO 03.12.2023</t>
  </si>
  <si>
    <t>03.12.23</t>
  </si>
  <si>
    <t>MR - 5536/111</t>
  </si>
  <si>
    <t>MR - 5537/111</t>
  </si>
  <si>
    <t>MR - 5538/111</t>
  </si>
  <si>
    <t>MR - 5539/111</t>
  </si>
  <si>
    <t>MR - 5540/111</t>
  </si>
  <si>
    <t>MR - 5541/111</t>
  </si>
  <si>
    <t>CODE - 164, SABRANG BOUNDARY - MD. AKTARUJJAMAN KABIR</t>
  </si>
  <si>
    <t>CODE - 132, CONSUMER MONEY - MD. SHARIF ULLAH</t>
  </si>
  <si>
    <t>CODE - 138, CONSUMER MONEY - BIPLOB HASAN</t>
  </si>
  <si>
    <t>CODE - 156, CONSUMER MONEY - MD. LIYAKOT ALI</t>
  </si>
  <si>
    <t>CODE - 008, FLAT MONEY TOWER 01 - SHAMIM ARA PINU</t>
  </si>
  <si>
    <t>TDC - 515, C. PLOT MONEY - SORNODEEP ABASON (MD. ABDUS SAMAD)</t>
  </si>
  <si>
    <t>CURRENT DATE : 03.12.2023</t>
  </si>
  <si>
    <t>ADVANCE CALENDER MAKING - MD. SHAHED</t>
  </si>
  <si>
    <t>PROJECT VISIT (LPG, TOLL, LUNCH) - MD. SHAHED</t>
  </si>
  <si>
    <t>FRUITS - SUJON</t>
  </si>
  <si>
    <t>MADRASHA STUDENTS FOOD PURPOSE - MD. ABDULLAH</t>
  </si>
  <si>
    <t>DHAKA TO COX'S BAZAR TICKET FOR ANISUR RAHMAN SIR - MAJEDUL HAQUE</t>
  </si>
  <si>
    <t>BKASH EXP  - MD. ABDULLAH</t>
  </si>
  <si>
    <t>BINDING CLIP - SUJON</t>
  </si>
  <si>
    <t>CONVEYANCE FOR OFFICE WORK PURPOSE &amp; ONLINE CHARGE - MD. ABDULLAH</t>
  </si>
  <si>
    <t>MOBILE BILL - MD. ABDULLAH ( DECEMBER - 23)</t>
  </si>
  <si>
    <t>ADVANCE SABRANG REG. PURPOSE FOR 10 SHARE (5TH TERM) - REJAUL KARIM JEWEL</t>
  </si>
  <si>
    <t>LUNCH FOR AZIZUL HAQUE- SUJON</t>
  </si>
  <si>
    <t>PROJECT VISIT (LPG, TOLL, LUNCH) - GAZI SELIM</t>
  </si>
  <si>
    <t>04.12.23</t>
  </si>
  <si>
    <t>CURRENT DATE : 04.12.2023</t>
  </si>
  <si>
    <t>SUGAR, VIMBER - SUJON</t>
  </si>
  <si>
    <t>PROJECT VISIT (LPG, LUNCH) - GAZI SELIM</t>
  </si>
  <si>
    <t>SABRANG LAND PURCHASE (10 SHATOK) - PRANTIK CHEQ NO - 9397213 B. ASIA</t>
  </si>
  <si>
    <t>LABOR BILL - ENG. SHAHRIAR</t>
  </si>
  <si>
    <t>CONVEYANCE &amp; LUNCH - ENG. SHAHRIAR</t>
  </si>
  <si>
    <t>PROJECT GATE SITE OFFICE PURPOSE - ENG. SHAHRIAR</t>
  </si>
  <si>
    <t>PROJECT MAIN GATE PURPOSE MATERIALS - ENG. SHAHRIAR</t>
  </si>
  <si>
    <t>CURRENT DATE : 04.12.2023 TO 04.12.2023</t>
  </si>
  <si>
    <t>SHEET NO - 103</t>
  </si>
  <si>
    <t>05.12.23</t>
  </si>
  <si>
    <t>SHEET NO - 104</t>
  </si>
  <si>
    <t>OFFICE EXP (FRUITS) - SUOJN</t>
  </si>
  <si>
    <t>06.12.23</t>
  </si>
  <si>
    <t>COLLECTION PURPOSE - MD SHAHED</t>
  </si>
  <si>
    <t>CURRENT DATE : 06.12.2023</t>
  </si>
  <si>
    <t>CURRENT DATE : 05.12.2023 TO 06.12.2023</t>
  </si>
  <si>
    <t>CURRENT DATE : 07.12.2023 TO 08.12.2023</t>
  </si>
  <si>
    <t>CURRENT DATE : 08.12.2023</t>
  </si>
  <si>
    <t>SHEET NO - 105</t>
  </si>
  <si>
    <t>07.12.23</t>
  </si>
  <si>
    <t>MR - 5542/111</t>
  </si>
  <si>
    <t>TDC - 405, C. PLOT MONEY - KAMAL HOSSAIN GONG</t>
  </si>
  <si>
    <t>08.12.23</t>
  </si>
  <si>
    <t>BREAKFAST - SUJON</t>
  </si>
  <si>
    <t>COFFEE, MILK &amp; OTHERS - SUJON</t>
  </si>
  <si>
    <t>LUNCH MEETING PURPOSE - SUJON</t>
  </si>
  <si>
    <t>BOARD MEETING ENT - SUJON</t>
  </si>
  <si>
    <t>STL - MD NAZMUL HASAN SUMON</t>
  </si>
  <si>
    <t xml:space="preserve">COVEYANCE FOR BOARD MEETING PURPOSE </t>
  </si>
  <si>
    <t>INVESTMENT PLAN MONEY REFUND - ZOHIRUL ISLAM</t>
  </si>
  <si>
    <t>SHEET NO - 106</t>
  </si>
  <si>
    <t>09.12.23</t>
  </si>
  <si>
    <t>MR - 5543/111</t>
  </si>
  <si>
    <t>MR - 5544/111</t>
  </si>
  <si>
    <t>TDC - 513, C. PLOT MONEY - MD.BASHER AHMEDCHEQ N0 - 7101937 DBBL</t>
  </si>
  <si>
    <t>TDC - 537, C. PLOT MONEY - MD. JAKIR DEWAN CHEQ NO - 7101936 DBBL</t>
  </si>
  <si>
    <t>MR - 5545/111</t>
  </si>
  <si>
    <t>MR - 5546/111</t>
  </si>
  <si>
    <t>MR - 5547/111</t>
  </si>
  <si>
    <t>TDC - 515, C. PLOT MONEY - SORNODEEP ABASON (TAHER AHMED CHOWDHURY) CHEQ NO - 4908229 ISLAMI BANK</t>
  </si>
  <si>
    <t>CODE - 165, CONSUMER MONEY - TAHER AHMED CHOWDHURY CHEQ NO - 4908229 ISLAMI BANK</t>
  </si>
  <si>
    <t>CODE - 172, SABRANG SHARE - TAHER AHMED CHOWDHURY CHEQ NO - 4908229 ISLAMI BANK</t>
  </si>
  <si>
    <t>CURRENT DATE : 09.12.2023 TO 10.12.2023</t>
  </si>
  <si>
    <t>10.12.23</t>
  </si>
  <si>
    <t>CODE - 119, CONSUMER MONEY - ANWAR HOSSAIN MAMUN</t>
  </si>
  <si>
    <t>MR - 5548/111</t>
  </si>
  <si>
    <t>STL - ANISUR RAHMAN</t>
  </si>
  <si>
    <t>PROJECT VISIT (LPG, TOLL) - GAZI SELIM</t>
  </si>
  <si>
    <t>SUGAR, TISSUE - SUJON</t>
  </si>
  <si>
    <t>CURRENT DATE : 10.12.2023</t>
  </si>
  <si>
    <t>CHEQ N0 -7101936 &amp; 7101937 TK = 200,000/- CASH IN HAND = 6004/-</t>
  </si>
  <si>
    <t>SHEET NO - 107</t>
  </si>
  <si>
    <t>CURRENT DATE : 11.12.2023 TO 12.12.2023</t>
  </si>
  <si>
    <t>CURRENT DATE : 12.12.2023</t>
  </si>
  <si>
    <t>11.12.23</t>
  </si>
  <si>
    <t>CHEQ DEPOSIT TO BANK DBBL</t>
  </si>
  <si>
    <t>12.12.23</t>
  </si>
  <si>
    <t>CODE - 023, FLAT MONEY TOWER 02 - ROKSANA PERVIN</t>
  </si>
  <si>
    <t>MR - 5549/111</t>
  </si>
  <si>
    <t>INVESTMENT PLAN MONEY REFUND - ZAHIRUL ISLAM CHEQ NO - 9858012 DBBL</t>
  </si>
  <si>
    <t>ADVANCE SABRANG REG. PURPOSE - REJAUL KARIM JEWEL</t>
  </si>
  <si>
    <t>PROJECT ELECTRIC BILL - ARSADUL</t>
  </si>
  <si>
    <t>DC OFFICE VISIT PURPOSE - ANISUR RAHMAN</t>
  </si>
  <si>
    <t>LPG, TOLL - ANWAR HOSSAIN MAMUN</t>
  </si>
  <si>
    <t>PAPER - SUJON</t>
  </si>
  <si>
    <t>CONVEYANCE FOR OFFICE WORK PURPOSE - MD ABDULLAH</t>
  </si>
  <si>
    <t>CONVEYANCE FOR OFFICE WORK PURPOSE -H.M. FARID UDDIN</t>
  </si>
  <si>
    <t>MADRASHA FOOD PURPOSE (STUDENT) - MD ABDULLAH</t>
  </si>
  <si>
    <t>SHEET NO - 108</t>
  </si>
  <si>
    <t>13.12.23</t>
  </si>
  <si>
    <t>CURRENT DATE : 13.12.2023 TO 13.12.2023</t>
  </si>
  <si>
    <t>CURRENT DATE : 13.12.2023</t>
  </si>
  <si>
    <t>CASH DEPOSIT BANK</t>
  </si>
  <si>
    <t>BEAUTY OF UNITY (TICKET PURPOSE) - MD NAZMUL HASAN SUMON</t>
  </si>
  <si>
    <t>MR - 5550/111</t>
  </si>
  <si>
    <t>MR - 5551/112</t>
  </si>
  <si>
    <t>CODE - 004, FLAT MONEY TOWER 01 - ZOHIRUL ISLAM HELAL</t>
  </si>
  <si>
    <t>ADVANCE MD NAZMUL HASAN SUMON LEDGER A/C</t>
  </si>
  <si>
    <t>ADVANCE ZOHIRUL ISLAM HELAL A/C</t>
  </si>
  <si>
    <t>CODE - 021, FLAT MONEY TOWER 02 - MEHEZABIN AFSARI</t>
  </si>
  <si>
    <t>CODE - 096, COSUMER MONEY - MUHAMMAD FORHAD</t>
  </si>
  <si>
    <t>CODE - 097, COSUMER MONEY - MEHEZABIN AFSARI</t>
  </si>
  <si>
    <t>CODE - 098, COSUMER MONEY - KAMRUN NAHAR KAJOL</t>
  </si>
  <si>
    <t>MR - 5552/112</t>
  </si>
  <si>
    <t>MR - 5553/112</t>
  </si>
  <si>
    <t>MR - 5554/112</t>
  </si>
  <si>
    <t>STL ANISUR RAHMAN</t>
  </si>
  <si>
    <t>MR - 5555/112</t>
  </si>
  <si>
    <t>STAFF SALARY NOVEMBER 2023 CHEQ NO - 9858014 DBBL</t>
  </si>
  <si>
    <t>DIRECTOR REMUNERATION CHEQ NO - 9858014 DBBL</t>
  </si>
  <si>
    <t>SPECIAL INCENTIVE FOR MARKETING DEPARTMENT - MD FERDOUS  CHEQ NO - 9858014 DBBL</t>
  </si>
  <si>
    <t>STL REFUND - ANISUR RAHMAN CHEQ NO - 9858014 DBBL</t>
  </si>
  <si>
    <t>PETTY CASH (PETTY NO - 350) - MD ABDULLAH  CHEQ NO - 9858014 DBBL</t>
  </si>
  <si>
    <t>INVESTMENT PROFIT - ALEYA BEGUM CHEQ NO - 9858015 DBBL</t>
  </si>
  <si>
    <t>D. PLOT, INVESTMENT MONEY &amp; ADVANCE LEDGER - MD ABDULLAH AL MAMUN CHEQ NO - 9858011 DBBL</t>
  </si>
  <si>
    <t>OFFICE EXP (GINGER, LEMON, TEA &amp; SUGAR) - SUJON</t>
  </si>
  <si>
    <t>DIRECTOR SALARY &amp; GIFT FOR NUSRAT - MD RAFIQUL ISLAM CHEQ NO -9858013 DBBL</t>
  </si>
  <si>
    <t>SHEET</t>
  </si>
  <si>
    <t>STAFF SALARY NOVEMBER 2023 DBBL</t>
  </si>
  <si>
    <t>SHEET NO - 109</t>
  </si>
  <si>
    <t>15.12.23</t>
  </si>
  <si>
    <t>MR - 5556/112</t>
  </si>
  <si>
    <t>MR - 5557/112</t>
  </si>
  <si>
    <t>MR - 5558/112</t>
  </si>
  <si>
    <t>MR - 5559/112</t>
  </si>
  <si>
    <t>MR - 5560/112</t>
  </si>
  <si>
    <t>MR - 5561/112</t>
  </si>
  <si>
    <t>MR - 5562/112</t>
  </si>
  <si>
    <t>MR - 5563/112</t>
  </si>
  <si>
    <t xml:space="preserve">TDC - 500, C. PLOT MONEY - SAIKA PROPERTIES </t>
  </si>
  <si>
    <t>CODE - 179, SABRANG SHARE - MD. SAIDUR RAHMAN</t>
  </si>
  <si>
    <t>CODE - 249, INVESTMENT MONEY - REZAUL KARIM</t>
  </si>
  <si>
    <t>CODE - 180, SABRANG SHARE - MD. WES KURUNI IMRAN</t>
  </si>
  <si>
    <t>CODE - 074, SABRANG DEVELOPMENT - MD. ABUL KALAM</t>
  </si>
  <si>
    <t>CODE - 132, SABRANG REG. - ASIF MAHMUD</t>
  </si>
  <si>
    <t xml:space="preserve">ADVANCE AZIZ ISLAM A/C </t>
  </si>
  <si>
    <t>ADVANCE KAZI MAMUN A/C</t>
  </si>
  <si>
    <t>MR - 5564/112</t>
  </si>
  <si>
    <t>MR - 5565/112</t>
  </si>
  <si>
    <t>MR - 5566/112</t>
  </si>
  <si>
    <t>MR - 5567/112</t>
  </si>
  <si>
    <t>CODE - 149, CONSUMER - JAHANARA BEGUM</t>
  </si>
  <si>
    <t>CODE - 153, CONSUMER - SIKDER MD. TASFIN</t>
  </si>
  <si>
    <t>CODE - 155, CONSUMER - SIKDER MD. RAFIN</t>
  </si>
  <si>
    <t>CODE - 154, CONSUMER - SANJIDA ISLAM</t>
  </si>
  <si>
    <t>CODE - 152, CONSUMER - SIKDER MOH. HUMAYON KABIR</t>
  </si>
  <si>
    <t>CHEQ RECEIVED -B0510431 TK. 170,000/- DATE - 20.12.23</t>
  </si>
  <si>
    <t>MR - 5568/112</t>
  </si>
  <si>
    <t>MR - 5569/112</t>
  </si>
  <si>
    <t>CODE - 128, CONSUMER - MD AHSAN HABIB</t>
  </si>
  <si>
    <t>CODE - 129, CONSUMER - IMAM MEHEDI</t>
  </si>
  <si>
    <t>INCENTIVE PAID TO NASIR UDDIN MAMUN</t>
  </si>
  <si>
    <t>17.12.23</t>
  </si>
  <si>
    <t>MR - 5570/112</t>
  </si>
  <si>
    <t>MR - 5571/112</t>
  </si>
  <si>
    <t>MR - 5572/112</t>
  </si>
  <si>
    <t>MR - 5573/112</t>
  </si>
  <si>
    <t>MR - 5574/112</t>
  </si>
  <si>
    <t>MR - 5575/112</t>
  </si>
  <si>
    <t>CODE - 151, CONSUMER - MD. SHAHIN MIA</t>
  </si>
  <si>
    <t>DIRECTOR REMUNERATION SEPTEMBER 2023</t>
  </si>
  <si>
    <t>DIRECTOR PLOT MONEY - MD. ANISUR RAHMAN SEP-2023</t>
  </si>
  <si>
    <t>DIRECTOR PLOT MONEY - MD. NAZMUL HASAN SUMON SEP-2023</t>
  </si>
  <si>
    <t>DIRECTOR PLOT MONEY - H.M FARID UDDIN SEP-2023</t>
  </si>
  <si>
    <t>DIRECTOR PLOT MONEY - MD. FERDOUS SEP-2023</t>
  </si>
  <si>
    <t>DIRECTOR PLOT MONEY - MD. REJAUL KARIM JEWEL SEP-2023</t>
  </si>
  <si>
    <t>MR - 55471 TO 5575/112</t>
  </si>
  <si>
    <t xml:space="preserve">SPACE RENT 62 &amp; 64 DECEMBER 23 </t>
  </si>
  <si>
    <t>ELECTRIC BILL NOVEMBER 2023 - SUJON</t>
  </si>
  <si>
    <t xml:space="preserve">GARAGE RENT DECEMBER 2023 </t>
  </si>
  <si>
    <t>INTERNET BILL DECEMBER 2023</t>
  </si>
  <si>
    <t xml:space="preserve">PRONODONA -MAJEDUL HAQUE ARMAN </t>
  </si>
  <si>
    <t xml:space="preserve">TNT BILL JULY TO SEPTEMBER 2023 </t>
  </si>
  <si>
    <t xml:space="preserve">MOSQUE FEE DECEMBER 23  </t>
  </si>
  <si>
    <t xml:space="preserve">SABRANG LAND PURPOSE - PRANTIK </t>
  </si>
  <si>
    <t>HOSTING PURPOSE - MD FERDOUS</t>
  </si>
  <si>
    <t>ADVANCE CALENDER( 2024) PURPOSE - MD SHAHED</t>
  </si>
  <si>
    <t>MONTHLY LPG, ENT &amp; OTHERS PURPOSE - MD JEWEL</t>
  </si>
  <si>
    <t>MOSQUE LOAN PURPOSE - FADULLAH</t>
  </si>
  <si>
    <t>CASH WITHDROWAL FROM BANK</t>
  </si>
  <si>
    <t>CURRENT DATE : 17.12.2023</t>
  </si>
  <si>
    <t>CURRENT DATE : 14.12.2023 TO 17.12.2023</t>
  </si>
  <si>
    <t>SHEET NO - 110</t>
  </si>
  <si>
    <t>CURRENT DATE : 18.12.2023 TO 18.12.2023</t>
  </si>
  <si>
    <t>CURRENT DATE : 18.12.2023</t>
  </si>
  <si>
    <t>18.12.23</t>
  </si>
  <si>
    <t>CODE - 356, INVESTMENT MONEY - MD. MIZANUR RAHMAN</t>
  </si>
  <si>
    <t>MR - 5576/112</t>
  </si>
  <si>
    <t>MR - 5577/112</t>
  </si>
  <si>
    <t>TDC - 520, C. PLOT MONEY - MD. AFZAL HOSSAIN KHOKON</t>
  </si>
  <si>
    <t>ATIKUR RAHMAN INVESTMENT MONEY TRANSFER TO MD. MIZANUR RAHMAN</t>
  </si>
  <si>
    <t>STL REFUND REJAUL KARIM JEWEL</t>
  </si>
  <si>
    <t>ADVANCE SALARY - NIROD SARKAR DECEMBER-23</t>
  </si>
  <si>
    <t>SHEET NO - 111</t>
  </si>
  <si>
    <t>CURRENT DATE : 19.12.2023 TO 19.12.2023</t>
  </si>
  <si>
    <t>CURRENT DATE : 19.12.2023</t>
  </si>
  <si>
    <t>19.12.23</t>
  </si>
  <si>
    <t>CODE - 101, CONSUMER MONEY - AYASHYA BEGUM</t>
  </si>
  <si>
    <t>MR - 5578/112</t>
  </si>
  <si>
    <t>MR - 5579/112</t>
  </si>
  <si>
    <t>MR - 5580/112</t>
  </si>
  <si>
    <t>MR - 5581/112</t>
  </si>
  <si>
    <t>CODE - 103, CONSUMER MONEY - RAJOSHE KABIR SOSY</t>
  </si>
  <si>
    <t>CODE -008 , SABRANG DEVELOPMENT - RAJOSHE KABIR SOSY</t>
  </si>
  <si>
    <t>CODE - 009, SABRANG DEVELOPMENT - AYASHYA BEGUM</t>
  </si>
  <si>
    <t>CODE - 22, FLAT MONEY TOWER 01 - JAHID HASAN &amp; JANNATUL FERDOUS</t>
  </si>
  <si>
    <t>ADVANCE CAR REPAIR PURPOSE - MD. SHAHED</t>
  </si>
  <si>
    <t>MR - 5582/112</t>
  </si>
  <si>
    <t>SABRANG BOUNDARY PURPOSE - MD. ZOINAL &amp; MD. RASSEL</t>
  </si>
  <si>
    <t>SHEET NO - 112</t>
  </si>
  <si>
    <t>CURRENT DATE : 20.12.2023 TO 20.12.2023</t>
  </si>
  <si>
    <t>CURRENT DATE : 20.12.2023</t>
  </si>
  <si>
    <t>20.12.23</t>
  </si>
  <si>
    <t>CODE - 181, SABRANG SHARE, REG. &amp; BOUNDARY - MD. ABDUL KADIR</t>
  </si>
  <si>
    <t>MR - 5583/112</t>
  </si>
  <si>
    <t>INVESTMENT PROFIT - MD. OMAR FARUQUE KANO CHEQ NO - 9397216 B. ASIA</t>
  </si>
  <si>
    <t>ADVANCE CORPORATE CUSTOMER MEETING - H.M FARID UDDIN</t>
  </si>
  <si>
    <t>PROJECT VISIT PURPOSE - GAZI SELIM</t>
  </si>
  <si>
    <t>MOBILE BILL - MD. SHAHED</t>
  </si>
  <si>
    <t>LEADERS PANNEL WORKSHOP (PAPER, FILE, PEN) - SUJON</t>
  </si>
  <si>
    <t>LEMON, GINGER - SUJON</t>
  </si>
  <si>
    <t>MADRASHA STUDENT FOOD PURPOSE - FAHADULLAH HUJUR</t>
  </si>
  <si>
    <t xml:space="preserve">EVENING ENT - SUJON </t>
  </si>
  <si>
    <t>SHEET NO - 113</t>
  </si>
  <si>
    <t>TDC - 518, C. PLOT MONEY - MD. HABIBUR RAHMAN</t>
  </si>
  <si>
    <t>MR - 5584/112</t>
  </si>
  <si>
    <t>21.12.23</t>
  </si>
  <si>
    <t>22.12.23</t>
  </si>
  <si>
    <t>23.12.23</t>
  </si>
  <si>
    <t>PETTY CASH (PETTY NO - 351) - MD. ABDULLAH</t>
  </si>
  <si>
    <t>CORPORATE CUSTOMER MEETING PURPOSE - ANISUR RAHMAN</t>
  </si>
  <si>
    <t>MR - 5585/112</t>
  </si>
  <si>
    <t>CODE -167, CONSUMER MONEY - SALINA AKTER</t>
  </si>
  <si>
    <t>170TH INCENTIVE - ABU MD. SALAH UDDIN &amp;                   DIVIDEND - ABDULLAH AL NOMAN &amp; SUSHANTO KUMAR SARKAR</t>
  </si>
  <si>
    <t>CODE - 182, SABRANG SHARE - REHANA FAYJUN NESA</t>
  </si>
  <si>
    <t>CODE - 171, CONSUMER MONEY - REHANA FAYJUN NESA</t>
  </si>
  <si>
    <t>MR - 5586/112</t>
  </si>
  <si>
    <t>MR - 5587/112</t>
  </si>
  <si>
    <t>TDC -529, C. PLOT MONEY - BLUE SKY CITY</t>
  </si>
  <si>
    <t>MR - 5588/112</t>
  </si>
  <si>
    <t>PLOT MONEY REFUND - ABDUL KHALEK SHEK &amp; ROZINA BEGUM CHEQ NO - 9397214 B. ASIA</t>
  </si>
  <si>
    <t>CURRENT DATE : 24.12.2023</t>
  </si>
  <si>
    <t>MR - 5589/112</t>
  </si>
  <si>
    <t>MR - 5590/112</t>
  </si>
  <si>
    <t>24.12.23</t>
  </si>
  <si>
    <t>TDC- 535, C. PLOT MONEY - MD. TIPU SULTAN</t>
  </si>
  <si>
    <t>ADVANCE SHAMIM SHEIKH A/C</t>
  </si>
  <si>
    <t>MR - 5591/112</t>
  </si>
  <si>
    <t>MR - 5592/112</t>
  </si>
  <si>
    <t>CODE - 018, FLAT MONEY TOWER 02 - MURADUZZAMAN SHOHEL</t>
  </si>
  <si>
    <t>CODE - 017, FLAT MONEY TOWER 02 - MD. SHOHAG HOSSAIN</t>
  </si>
  <si>
    <t>CURRENT DATE : 21.12.2023 TO 24.12.2023</t>
  </si>
  <si>
    <t>LAND PURCHASE SABRANG (10 SHATOK) - MD. PRANTIK CHEQ NO - 9858017 DBBL</t>
  </si>
  <si>
    <t>STL RECEIVED - ANISUR RAHMAN</t>
  </si>
  <si>
    <t>ADVANCE PROJECT PROGRAM EXP - REJAUL KARIM JEWEL</t>
  </si>
  <si>
    <t>LAND PURCHASE TRIVUBON DREANLAND CITY - MD. SHAHID ULLAH CHEQ NO - 9858018 DBBL</t>
  </si>
  <si>
    <t>ADVANCE SABRANG BOUNDARY PURPOSE - JAHIR UDDIN BABOR (MD. JOYNAL) CHEQ NO - 9858018 DBBL</t>
  </si>
  <si>
    <t>MR - 5593/112</t>
  </si>
  <si>
    <t>SHEET NO - 114</t>
  </si>
  <si>
    <t>CURRENT DATE : 26.12.2023</t>
  </si>
  <si>
    <t>26.12.23</t>
  </si>
  <si>
    <t>MR - 5594/112</t>
  </si>
  <si>
    <t>MR - 5595/112</t>
  </si>
  <si>
    <t>MR - 5596/112</t>
  </si>
  <si>
    <t>MR - 5597/112</t>
  </si>
  <si>
    <t>MR - 5598/112</t>
  </si>
  <si>
    <t>MR - 5599/112</t>
  </si>
  <si>
    <t>MR - 5600/112</t>
  </si>
  <si>
    <t>CURRENT DATE : 25.12.2023 TO 26.12.2023</t>
  </si>
  <si>
    <t>TDC - 510, C. PLOT MONEY - UNITY RIADH CITY ( MD. ROBI)</t>
  </si>
  <si>
    <t>CODE - 007, TOWER 02 - BAZLUR RAHMAN</t>
  </si>
  <si>
    <t>TDC - 524, C. PLOT MONEY - MIRPUR PACIFIC</t>
  </si>
  <si>
    <t>CODE - 019, TOWER 02 - RUHUL AMIN</t>
  </si>
  <si>
    <t>CODE - 183, SABRANG SHARE - MANIK CHAKRABORTY</t>
  </si>
  <si>
    <t>STL REFUND - MD. NAZMUL HASAN SUMON</t>
  </si>
  <si>
    <t>FLAT PROJECT TOWER 01- ROD &amp; CEMENT PURPOSE - ARIF HOSSAIN CHEQ NO - 9858019 DBBL</t>
  </si>
  <si>
    <t>FLAT PROJECT TOWER 01  PAILING PURPOSE - MD KADER CHEQ NO - 9858019 DBBL</t>
  </si>
  <si>
    <t>ADVANCE SABRANG BOUNDARY PURPOSE - MD. JOYNAL  CHEQ NO - 9858019 DBBL</t>
  </si>
  <si>
    <t>ADVANCE PROJECT DEVELOPMENT PURPOSE - MD. JEWEL CHEQ NO - 9858019 DBBL</t>
  </si>
  <si>
    <t>INVESTMENT MONEY REFUND - SAMIUR RAHMAN CHEQ NO - 9858019 DBBL</t>
  </si>
  <si>
    <t>INVESTMENT PLAN MONEY REFUND - ZAHIRUL ISLAM CHEQ NO - 9858019 DBBL</t>
  </si>
  <si>
    <t>LAND PURCHASE SABRANG - MD. PRANTIK CHEQ NO - 9858019 DBBL</t>
  </si>
  <si>
    <t xml:space="preserve"> DIGITAL SERVEYOR TDC - MD SAIDH CHEQ NO - 9858019 DBBL</t>
  </si>
  <si>
    <t>ADVANCE (TDC) FOR ELETRIC PILLAR PURPOSE - MD. REZAUL KARIM JEWEL</t>
  </si>
  <si>
    <t>SHEET NO - 115</t>
  </si>
  <si>
    <t>CURRENT DATE : 27.12.2023 TO 27.12.2023</t>
  </si>
  <si>
    <t>27.12.23</t>
  </si>
  <si>
    <t>CODE - 012, FLAT - 2, MRS. NAZMUN NAHAR</t>
  </si>
  <si>
    <t>TDC-526, C.PLOT MONEY - FARUQUE HOSSAIN KHAN</t>
  </si>
  <si>
    <t xml:space="preserve">TDC- 325, C.PLOT MONEY - MD. AZIZUL HAQUE </t>
  </si>
  <si>
    <t>TDC- 486, C.PLOT MONEY - SHAHAR AKTER KHATUN (1ST PLOT)</t>
  </si>
  <si>
    <t>TDC- 487, C.PLOT MONEY - SHAHAR AKTER KHATUN (2ND PLOT)</t>
  </si>
  <si>
    <t>TDC- 515, C.PLOT MONEY - SORNODEEP ABASON</t>
  </si>
  <si>
    <t>MR - 5606/112</t>
  </si>
  <si>
    <t xml:space="preserve">PICNIC TICKET DUE (2019) - MD. AZIZUL HAQUE </t>
  </si>
  <si>
    <t xml:space="preserve">BEAUTY OF UNITY PROGRAM TICKET DUE - MD. AZIZUL HAQUE </t>
  </si>
  <si>
    <t xml:space="preserve">CODE - 184, SABRANG SHARE - SYED MONH. ASRAFUL ISLAM </t>
  </si>
  <si>
    <t xml:space="preserve">CODE - 006, FLAT - 2, MD. ANOWER HOSSAIN </t>
  </si>
  <si>
    <t>CODE - 027, FLAT - 1, MD. NAZMUL HASAN MALEK</t>
  </si>
  <si>
    <t>ADVANCE LEDGER A/C  - FARUQUE HOSSAIN KHAN</t>
  </si>
  <si>
    <t xml:space="preserve">ADVANCE LEDGER A/C  - MD. AZIZUL HAQUE </t>
  </si>
  <si>
    <t>CURRENT DATE : 27.12.2023</t>
  </si>
  <si>
    <t>SHEET NO - 116</t>
  </si>
  <si>
    <t>28.12.23</t>
  </si>
  <si>
    <t xml:space="preserve">CODE - 016, FLAT MONEY (UT-2) - MD. DIDARUL ISLAM </t>
  </si>
  <si>
    <t>CODE - 004, FLAT MONEY (UT-2) - ZOHIRUL ISLAM HELAL</t>
  </si>
  <si>
    <t>29.12.23</t>
  </si>
  <si>
    <t>CODE - 180, SABRANG SHARE, REG &amp; BOUNDARY - MD. WES KURUNI</t>
  </si>
  <si>
    <t>CODE- 113, SABRANG DEVELOPMENT - S.M. RASEL</t>
  </si>
  <si>
    <t>CODE - 120, SABRANG SHARE - MRS. LAKY</t>
  </si>
  <si>
    <t>CODE - 024, FLAT MONEY TOWER 02- ABDUR RAHMAN</t>
  </si>
  <si>
    <t>TDC -485, C. PLOT MONEY - GOLAM SARWAR GONG</t>
  </si>
  <si>
    <t>CODE - 031, FLAT MONEY TOWER 02- MD. ALAUDDIN</t>
  </si>
  <si>
    <t>CODE - 026, FLAT MONEY TOWER 02- MAHBUBA ISLAM MIM</t>
  </si>
  <si>
    <t>CODE - 027, FLAT MONEY TOWER 02- JABED HOSSAIN</t>
  </si>
  <si>
    <t>CODE - 030, FLAT MONEY TOWER 02- MD. MASUDUR RAHMAN</t>
  </si>
  <si>
    <t>CODE - 029, FLAT MONEY TOWER 02- JHORNA AKTER</t>
  </si>
  <si>
    <t>CODE - 028, FLAT MONEY TOWER 02- DEEN ISLAM &amp; ANJUMAN ARA BRISTY</t>
  </si>
  <si>
    <t>ADVANCE NAZMUL HASAN SUMON A/C</t>
  </si>
  <si>
    <t>LAND PURCHASE UNITY TOWER 02 - MD JAHANGIR HOSSAIN</t>
  </si>
  <si>
    <t>GIFT FOR MARRIGE PURPOSE - ZAHIRUL ISLAM</t>
  </si>
  <si>
    <t>LAND PURCHASE TRIVUBON DREAM LAND CITY - MOHAMMAD ALI</t>
  </si>
  <si>
    <t>453, 454 &amp; 294</t>
  </si>
  <si>
    <t>CURRENT DATE : 29.12.2023</t>
  </si>
  <si>
    <t>CURRENT DATE : 28.12.2023 TO 29.12.2023</t>
  </si>
  <si>
    <t>CASH IN HAND MD NAZMUL HASAN SUMON -640,000/- &amp; CASH- 228,022/-</t>
  </si>
  <si>
    <t>SHEET NO - 117</t>
  </si>
  <si>
    <t>30.12.23</t>
  </si>
  <si>
    <t>CODE - 032, FLAT MONEY TOWER 02- AFROZA BEGUM</t>
  </si>
  <si>
    <t>CODE - 033, FLAT MONEY TOWER 02- ABDUR RAHMAN</t>
  </si>
  <si>
    <t>DIRECTOR SHARE MONEY - BULBUL AHMED RAYHAN</t>
  </si>
  <si>
    <t>CODE - 06, FLAT MONEY TOWER 02 - ANWAR HOSSAIN MAMUN</t>
  </si>
  <si>
    <t>CODE - 045, SABRANG BOUNDARY FEE - ZAHANGIR ALAM</t>
  </si>
  <si>
    <t>STL REFUND - NAZMUL HASAN SUMON</t>
  </si>
  <si>
    <t>STL BULBUL AHMED RAYHAN</t>
  </si>
  <si>
    <t>ADVANCE MD. ZAHANGIR ALAM A/C</t>
  </si>
  <si>
    <t>ADVANCE MD. ANWAR HOSSAIN MAMUN A/C</t>
  </si>
  <si>
    <t xml:space="preserve">PROJECT VISIT PURPOSE -SHAMIM SHAIKH </t>
  </si>
  <si>
    <t xml:space="preserve">CASH IN HAND MD NAZMUL HASAN SUMON -640,000/- &amp; CASH-424,022/- </t>
  </si>
  <si>
    <t>CURRENT DATE : 30.12.2023 TO 31.12.2023</t>
  </si>
  <si>
    <t>CURRENT DATE : 31.12.2023</t>
  </si>
  <si>
    <t>CURRENT DATE : 01.01.2024 TO 01.01.2024</t>
  </si>
  <si>
    <t>CURRENT DATE : 01.01.2024</t>
  </si>
  <si>
    <t>MR - 5601/113</t>
  </si>
  <si>
    <t>MR - 5602/113</t>
  </si>
  <si>
    <t>MR - 5603/113</t>
  </si>
  <si>
    <t>MR - 5604/113</t>
  </si>
  <si>
    <t>MR - 5605/113</t>
  </si>
  <si>
    <t>MR - 5606/113</t>
  </si>
  <si>
    <t>MR - 5607/113</t>
  </si>
  <si>
    <t>MR - 5608/113</t>
  </si>
  <si>
    <t>MR - 5609/113</t>
  </si>
  <si>
    <t>MR - 5610/113</t>
  </si>
  <si>
    <t>MR - 5611/113</t>
  </si>
  <si>
    <t>MR - 5612/113</t>
  </si>
  <si>
    <t>MR - 5613/113</t>
  </si>
  <si>
    <t>MR - 5614/113</t>
  </si>
  <si>
    <t>MR - 5615/113</t>
  </si>
  <si>
    <t>MR - 5616/113</t>
  </si>
  <si>
    <t>MR - 5617/113</t>
  </si>
  <si>
    <t>MR - 5618/113</t>
  </si>
  <si>
    <t>MR - 5619/113</t>
  </si>
  <si>
    <t>MR - 5620/113</t>
  </si>
  <si>
    <t>MR - 5621/113</t>
  </si>
  <si>
    <t>MR - 5622/113</t>
  </si>
  <si>
    <t>MR - 5623/113</t>
  </si>
  <si>
    <t>MR - 5624/113</t>
  </si>
  <si>
    <t>MR - 5625/113</t>
  </si>
  <si>
    <t>MR - 5626/113</t>
  </si>
  <si>
    <t>MR - 5627/113</t>
  </si>
  <si>
    <t>MR - 5628/113</t>
  </si>
  <si>
    <t>MR - 5629/113</t>
  </si>
  <si>
    <t>MR - 5630/113</t>
  </si>
  <si>
    <t>MR - 5631/113</t>
  </si>
  <si>
    <t>MR - 5633/113</t>
  </si>
  <si>
    <t>MR - 5632/113</t>
  </si>
  <si>
    <t>MR - 5634/113</t>
  </si>
  <si>
    <t>MR - 5635/113</t>
  </si>
  <si>
    <t>MR - 5636/113</t>
  </si>
  <si>
    <t>MR - 5637/113</t>
  </si>
  <si>
    <t>MR - 5638/113</t>
  </si>
  <si>
    <t>01.01.24</t>
  </si>
  <si>
    <t xml:space="preserve">DESK CALENDER PURPOSE - FARUQUE HOSSAIN KHAN </t>
  </si>
  <si>
    <t>CODE - 131, CONSUMER MONEY - MRS. NAZMUN NAHAR</t>
  </si>
  <si>
    <t>CODE - 001, CONSUMER MONEY - MD. NAZMUL HASAN SUMON</t>
  </si>
  <si>
    <t>CODE - 002, FLAT MONEY TOWER 02, MD. HABIBUR RAHMAN</t>
  </si>
  <si>
    <t>CODE - 034, FLAT MONEY TOWER 02, SUMAIYA TABASSUM CHEQ NO - 0000178</t>
  </si>
  <si>
    <t>TDC - 538, C. PLOT MONEY - SHARIF &amp; SAID</t>
  </si>
  <si>
    <t>ADVANCE FARUQUE HOSSAIN KHAN A/C</t>
  </si>
  <si>
    <t>SHEET NO - 118</t>
  </si>
  <si>
    <t>MR - 5640/113</t>
  </si>
  <si>
    <t>MR - 5639/113</t>
  </si>
  <si>
    <t>TDC - 515, C. PLOT MONEY - SORNODEEP ABASON (TAHER AHMED CHOWDHURY) CHEQ N0 - 4908234 ISLAMI BANK LTD</t>
  </si>
  <si>
    <t>CODE - 172, SABRANG SHARE, TAHER AHMED CHOWDHURY CHEQ N0 - 4908234 ISLAMI BANK LTD</t>
  </si>
  <si>
    <t>CODE - 165, CONSUMER MONEY, TAHER AHMED CHOWDHURY CHEQ N0 - 4908234 ISLAMI BANK LTD</t>
  </si>
  <si>
    <t>CODE - 043, CONSUMER MONEY - H.M FARID UDDIN</t>
  </si>
  <si>
    <t>MR - 5641/113</t>
  </si>
  <si>
    <t>ADVANCE H.M FARID UDDIN A/C</t>
  </si>
  <si>
    <t>12 YEARS CELEBRATION PROGRAM EXP - MD SHAHED CHEQ NO - 9397219 B. ASIA</t>
  </si>
  <si>
    <t>MADRASHA IMAM &amp; BABURCHI SALARY CHEQ NO - 9397219 B. ASIA</t>
  </si>
  <si>
    <t>LAND PURCHASE - ABDUL AZIZ CHEQ NO -9397219 B. ASIA</t>
  </si>
  <si>
    <t>ADVANCE PEETY CASH - MD. ABDULLAH ( PETTY NO -352) CHEQ NO - 9397219 B. ASIA</t>
  </si>
  <si>
    <t>CAR REPAIR PURPOSE - GAZI SELIM  CHEQ NO - 9397219 B. ASIA</t>
  </si>
  <si>
    <t>VISITING CARD MAKING - MD SHAHED</t>
  </si>
  <si>
    <t>PROJECT VISIT PURPOSE - SHAMIM SHIAKH</t>
  </si>
  <si>
    <t>SHEET NO - 119</t>
  </si>
  <si>
    <t>CURRENT DATE : 02.01.2024 TO 02.01.2024</t>
  </si>
  <si>
    <t>CURRENT DATE : 02.01.2024</t>
  </si>
  <si>
    <t xml:space="preserve">CHEQ DEPOSIT TO BANK </t>
  </si>
  <si>
    <t xml:space="preserve">CASH IN HAND MD NAZMUL HASAN SUMON -640,000/- </t>
  </si>
  <si>
    <t>SHEET NO - 120</t>
  </si>
  <si>
    <t>CURRENT DATE : 03.01.2024 TO 03.01.2024</t>
  </si>
  <si>
    <t>CURRENT DATE : 03.01.2024</t>
  </si>
  <si>
    <t>MR - 5642/113</t>
  </si>
  <si>
    <t>MR - 5643/113</t>
  </si>
  <si>
    <t>MR - 5644/113</t>
  </si>
  <si>
    <t>CODE - 044, SABRANG DEVELOPMENT - MD. BORHAN BAPERY</t>
  </si>
  <si>
    <t>CODE - 043, SABRANG DEVELOPMENT - MD. NAZMUL HASAN</t>
  </si>
  <si>
    <t xml:space="preserve">ADVANCE DIRECTOR LEADER PANNEL PROGRAM -MD. JEWEL </t>
  </si>
  <si>
    <t xml:space="preserve">GIFT PURPOSE - MD. JEWEL </t>
  </si>
  <si>
    <t xml:space="preserve"> CAR REPAIR BILL PURPOSE - MD. SHAHED </t>
  </si>
  <si>
    <t>CALENDER BILL - MD. SHAHED  CHEQ NO - 93977220 B. ASIA</t>
  </si>
  <si>
    <t>SHEET NO - 121</t>
  </si>
  <si>
    <t>CURRENT DATE : 04.01.2024 TO 04.01.2024</t>
  </si>
  <si>
    <t>MR - 5645/113</t>
  </si>
  <si>
    <t>MR - 5646/113</t>
  </si>
  <si>
    <t>MR - 5647/113</t>
  </si>
  <si>
    <t>MR - 5648/113</t>
  </si>
  <si>
    <t>MR - 5649/113</t>
  </si>
  <si>
    <t>CODE - 021, FLAT MONEY TOWER 01 - MD AZOM HOSSAIN</t>
  </si>
  <si>
    <t>TDC - 539, C. PLOT MONEY - AZIZUL HAQUE &amp; GONG (AMEEN A.F.M KAMRUN NAHAR)</t>
  </si>
  <si>
    <t>TDC - 539, C. PLOT MONEY - AZIZUL HAQUE &amp; GONG (AMEEN A.F.M RUHUL)</t>
  </si>
  <si>
    <t>STL - MD. FERDOUS</t>
  </si>
  <si>
    <t>CODE - 002, FLAT MONEY TOWER 02 - SHAHID ARMAN</t>
  </si>
  <si>
    <t>STL - REJAUL KARIM JEWEL</t>
  </si>
  <si>
    <t>TRANSFER FROM DBBL TO B. ASIA</t>
  </si>
  <si>
    <t>FLAT PROJECT TOWER 02 LAND PURCHASE - MD. JAHANGIR HOSSAIN PAY ODER NO -3261409 B. ASIA</t>
  </si>
  <si>
    <t>CURRENT DATE : 04.01.2024</t>
  </si>
  <si>
    <t>STL - ZOHIRUL ISLAM HELAL</t>
  </si>
  <si>
    <t>FUND TRANSFER</t>
  </si>
  <si>
    <t xml:space="preserve"> TDC - 515, C. PLOT MONEY - SORNODEEP ABASON (MD. SHAMSUL KABIR KHAN)</t>
  </si>
  <si>
    <t>MR - 5650/113</t>
  </si>
  <si>
    <t>MR - 5651/114</t>
  </si>
  <si>
    <t xml:space="preserve"> TDC - 515, C. PLOT MONEY - SORNODEEP ABASON (DR. DAULATUN NAHR KHAN)</t>
  </si>
  <si>
    <t xml:space="preserve"> TDC - 515, C. PLOT REGISTRATION FEE - SORNODEEP ABASON (MD. SHAMSUL KABIR KHAN)</t>
  </si>
  <si>
    <t xml:space="preserve"> TDC - 515, C. PLOT REGISTRATION FEE - SORNODEEP ABASON (DR. DAULATUN NAHR KHAN)</t>
  </si>
  <si>
    <t>MR - 5652/114</t>
  </si>
  <si>
    <t>MR - 5653/114</t>
  </si>
  <si>
    <t>MR - 5654/114</t>
  </si>
  <si>
    <t>MR - 5655/114</t>
  </si>
  <si>
    <t xml:space="preserve"> TDC - 515, C. PLOT BOUNDARY FEE - SORNODEEP ABASON (MD. SHAMSUL KABIR KHAN)</t>
  </si>
  <si>
    <t xml:space="preserve"> TDC - 515, C. PLOT BOUNDARY FEE - SORNODEEP ABASON (DR. DAULATUN NAHR KHAN)</t>
  </si>
  <si>
    <t>02.01.24</t>
  </si>
  <si>
    <t>03.01.24</t>
  </si>
  <si>
    <t>04.01.24</t>
  </si>
  <si>
    <t>ADVANCE SABRANG DEVELOPMENT PURPOSE - MD. NAZMUL HASAN SUMON</t>
  </si>
  <si>
    <t>SABRANG INCENTIVE - MD. NASIR UDDIN MAMUN</t>
  </si>
  <si>
    <t xml:space="preserve">CASH IN HAND MD NAZMUL HASAN SUMON -31,000/- </t>
  </si>
  <si>
    <t>CURRENT DATE : 05.01.2024 TO 09.01.2024</t>
  </si>
  <si>
    <t>05.01.24</t>
  </si>
  <si>
    <t>09.01.24</t>
  </si>
  <si>
    <t>MR - 5656/114</t>
  </si>
  <si>
    <t>MR - 5657/114</t>
  </si>
  <si>
    <t>MR - 5658/114</t>
  </si>
  <si>
    <t>MR - 5659/114</t>
  </si>
  <si>
    <t>CODE - FLAT MONEY TOWER 02 - HUMAYON KABIR</t>
  </si>
  <si>
    <t>CODE - 015, FLAT MONEY TOWER 02 - TAHMINA SULTANA</t>
  </si>
  <si>
    <t>STL REFUND - ZOHIRUL ISLAM HELAL</t>
  </si>
  <si>
    <t>ADVANCE MD. NAZMUL HASAN SUMON A/C</t>
  </si>
  <si>
    <t>ELECTION PURPOSE GIFT - MD NAZMUL HASAN SUMON</t>
  </si>
  <si>
    <t>10.01.24</t>
  </si>
  <si>
    <t>SHEET NO - 122</t>
  </si>
  <si>
    <t>OFFICE EXP FOR BOARD MEETING PURPOSE - A4 PAPER, FILE &amp; TISSUE PAPER - SUJON</t>
  </si>
  <si>
    <t>CURRENT DATE : 10.01.2024</t>
  </si>
  <si>
    <t>SHEET NO - 123</t>
  </si>
  <si>
    <t>MR - 5660/114</t>
  </si>
  <si>
    <t>MR - 5661/114</t>
  </si>
  <si>
    <t>MR - 5662/114</t>
  </si>
  <si>
    <t>MR - 5663/114</t>
  </si>
  <si>
    <t>MR - 5664/114</t>
  </si>
  <si>
    <t>11.01.24</t>
  </si>
  <si>
    <t>CODE - 019, D. SHARE MONEY - MD. REJAUL KARIM JEWEL</t>
  </si>
  <si>
    <t>CODE - 019, D. SHARE MONEY - MD. NAZMUL HASAN SUMON</t>
  </si>
  <si>
    <t>CODE - 019, D. SHARE MONEY - MD. FERDOUS</t>
  </si>
  <si>
    <t>STL- MD. FERDOUS A/C</t>
  </si>
  <si>
    <t>STL - MD. ANISUR RAHMAN A/C</t>
  </si>
  <si>
    <t>CODE - 03, D. SHARE MONEY - MD. ANISUR RAHMAN</t>
  </si>
  <si>
    <t>CODE - 06, D. SHARE MONEY - H.M FARID UDDIN</t>
  </si>
  <si>
    <t>ADVANCE PROJECT DEVELOPMENT PURPOSE (TDC) - MD. JEWEL CHEQ NO - 9397221 B. ASIA</t>
  </si>
  <si>
    <t>ADVANCE SABRANG BOUNDARY PURPOSE - MD JOYNAL CHEQ NO - 9397221 B. ASIA</t>
  </si>
  <si>
    <t>MR - 5665/114</t>
  </si>
  <si>
    <t>MR - 5666/114</t>
  </si>
  <si>
    <t>MR - 5667/114</t>
  </si>
  <si>
    <t>MR - 5668/114</t>
  </si>
  <si>
    <t>MR - 5669/114</t>
  </si>
  <si>
    <t>CODE - 172, CONSUMER MONEY - MD. HANIF</t>
  </si>
  <si>
    <t>CODE - 173, CONSUMER MONEY - TAHMINA BEGUM</t>
  </si>
  <si>
    <t>CODE - 174, CONSUMER MONEY - MRS. LAKY</t>
  </si>
  <si>
    <t>13.01.24</t>
  </si>
  <si>
    <t>PROJECT VISIT PURPOSE - MD SHAHED</t>
  </si>
  <si>
    <t>PROJECT VISIT PURPOSE - GAZI SALIM</t>
  </si>
  <si>
    <t>LEADER WORKSHOP PROGRAM PURPOSE - MD FERDOUS</t>
  </si>
  <si>
    <t>CURRENT DATE : 13.01.2024</t>
  </si>
  <si>
    <t>FUND TRANSFER TO B. ASIA FROM DBBL</t>
  </si>
  <si>
    <t>ADVANCE MD. ALAUDDIN A/C</t>
  </si>
  <si>
    <t>NO MR</t>
  </si>
  <si>
    <t>INVESTMENT PROFIT - ALEYA BEGUM CHEQ NO - 9858022 B. ASIA</t>
  </si>
  <si>
    <t>ADVANCE DIRECTOR AGM PURPOSE - FROM OFFICE</t>
  </si>
  <si>
    <t>ADVANCE SHARE PARTNER AGM - MD. REJAUL KARIM JEWEL</t>
  </si>
  <si>
    <t>PETTY CASH ( PETTY NO - 353) - MD. ABDULLAH</t>
  </si>
  <si>
    <t>ABDULLAH TOWER 01</t>
  </si>
  <si>
    <t>CURRENT DATE : 11.01.2024 TO 13.01.2024</t>
  </si>
  <si>
    <t>SHEET NO - 124</t>
  </si>
  <si>
    <t>14.01.24</t>
  </si>
  <si>
    <t>CURRENT DATE : 14.01.2024 TO 14.01.2024</t>
  </si>
  <si>
    <t>CURRENT DATE : 14.01.2024</t>
  </si>
  <si>
    <t>MR - 5670/114</t>
  </si>
  <si>
    <t>MR - 5671/114</t>
  </si>
  <si>
    <t>DIRECTOR ALLOWNCE PURPOSE - MD ABDULLAH</t>
  </si>
  <si>
    <t>CODE - 002, FLAT PROJECT TOWER 02 - SHAHID ARMAN</t>
  </si>
  <si>
    <t>CODE - 173, INVESMENT MONEY - MOHAMMAD ABUL BASHER</t>
  </si>
  <si>
    <t xml:space="preserve">STL REJAUL KARIM JEWEL </t>
  </si>
  <si>
    <t>INVESTMENT MONEY TRANSFER FROM  HARUN OR RASHID TO MOH. ABUL BASHER</t>
  </si>
  <si>
    <t>ADVANCE CONSUMER WEEK PURPOSE - NASIR UDDIN MAMUN</t>
  </si>
  <si>
    <t>CODE - 175, CONSUMER MONEY - OMAR FARUQUE RONY</t>
  </si>
  <si>
    <t>MR - 5672/114</t>
  </si>
  <si>
    <t>DIRECTOR AGM EXPENSE (DINNER) - ABDULLAH</t>
  </si>
  <si>
    <t>BOARD MEETING (DIRECTOR AGM MEETING) EVENING ENT -SUJON</t>
  </si>
  <si>
    <t>DIRECTOR AGM EXPENSE (BANNER, CAKE, FLOWER)- SHAHEDUR RAHMAN</t>
  </si>
  <si>
    <t>SHARE PARTNER AGM (FOOD, DECORATION, BUS,COOK, ALLOWNCE &amp; LPG JEWEL SIR) - MD. JEWEL &amp; ABDULLAH</t>
  </si>
  <si>
    <t>SHEET NO - 125</t>
  </si>
  <si>
    <t>CURRENT DATE : 15.01.2024</t>
  </si>
  <si>
    <t>CURRENT DATE : 15.01.2024 TO 15.01.2024</t>
  </si>
  <si>
    <t>15.01.24</t>
  </si>
  <si>
    <t>MR - 5673/114</t>
  </si>
  <si>
    <t>MR - 5674/114</t>
  </si>
  <si>
    <t>MR - 5675/114</t>
  </si>
  <si>
    <t>MR - 5676/114</t>
  </si>
  <si>
    <t>MR - 5677/114</t>
  </si>
  <si>
    <t>MR - 5678/114</t>
  </si>
  <si>
    <t>MR - 5679/114</t>
  </si>
  <si>
    <t>CODE - 170, SABRANG SHARE, REG. &amp; BOUNDARY - MD. MONIR HOSSAIN</t>
  </si>
  <si>
    <t>CODE - 148, SABRANG DEVELOPMENT - MD. NURUJJAMAN LASKER</t>
  </si>
  <si>
    <t>STL REFUND - MD REJAUL KARIM JEWEL</t>
  </si>
  <si>
    <t>SABRANG INCENTIVE - NASIR UDDIN MAMUN</t>
  </si>
  <si>
    <t>INCENTIVE PAID - MD. SHAHEDUR RAHMAN</t>
  </si>
  <si>
    <t xml:space="preserve">STL REFUND - MD FERDOUS </t>
  </si>
  <si>
    <t>CODE - 176, CONSUMER MONEY - MD. SAYED</t>
  </si>
  <si>
    <t>MAMLA HAZIRA (TRADE MARK) - ADV. MD ABU HANIF</t>
  </si>
  <si>
    <t>TACKING ANNUAL (MARCH 24 TO MARCH 25) - ASHFAQ AHMED</t>
  </si>
  <si>
    <t>DIVIDEND PAID - ABDUL HANNAN</t>
  </si>
  <si>
    <t>STL REFUND - MD FERDOUS  CHEQ NO - 9858023 DBBL</t>
  </si>
  <si>
    <t xml:space="preserve">STAFF SALARY FROM SHEET </t>
  </si>
  <si>
    <t>STAFF SALARY DECEMBER (CASH) CHEQ NO - 9858023 DBBL</t>
  </si>
  <si>
    <t>INTERNET BILL -JANUARY 2024  CHEQ NO - 9858023 DBBL</t>
  </si>
  <si>
    <t>SPACE RENT 62 &amp; 64 - JANURAY 2024 CHEQ NO - 9858023 DBBL</t>
  </si>
  <si>
    <t>GARAGE RENT JANUARY 2024 CHEQ NO - 9858023 DBBL</t>
  </si>
  <si>
    <t>ELECTRIC BILL -DECEMBER 2023 CHEQ NO - 9858023 DBBL</t>
  </si>
  <si>
    <t>MOSQUE FEE - JANUARY 2024 CHEQ NO - 9858023 DBBL</t>
  </si>
  <si>
    <t>TELEPHONE BILL - OCTOBER &amp;  NOVEMER  CHEQ NO - 9858023 DBBL</t>
  </si>
  <si>
    <t>FLAT PROJECT TOWER 02 REG PURPOSE - ANISUR RAHMAN CHEQ NO - 9858023 DBBL</t>
  </si>
  <si>
    <t>TOWER 02 LAND POWER PURPOSE - ANISUR RAHMAN CHEQ NO - 9858023 DBBL</t>
  </si>
  <si>
    <t>LEADER PANNEL EXP - ANISUR RAHMAN CHEQ NO - 9858023 DBBL</t>
  </si>
  <si>
    <t>LEADER WORKSHOP PROGRAM - MD SHAHED CHEQ NO - 9858023 DBBL</t>
  </si>
  <si>
    <t>SHEET NO - 126</t>
  </si>
  <si>
    <t>16.01.24</t>
  </si>
  <si>
    <t>MR - 5680/114</t>
  </si>
  <si>
    <t>MR - 5681/114</t>
  </si>
  <si>
    <t>MR - 5682/114</t>
  </si>
  <si>
    <t>MR - 5683/114</t>
  </si>
  <si>
    <t>MR - 5684/114</t>
  </si>
  <si>
    <t>MR - 5685/114</t>
  </si>
  <si>
    <t>MR - 5686/114</t>
  </si>
  <si>
    <t>MR - 5687/114</t>
  </si>
  <si>
    <t>MR - 5688/114</t>
  </si>
  <si>
    <t>MR - 5689/114</t>
  </si>
  <si>
    <t>CODE - 177, CONSUMER MONEY - MD. IMRAN HOSSAIN</t>
  </si>
  <si>
    <t>CODE - 029, FLAT MONEY TOWER 01 - HUMAYON KABIR</t>
  </si>
  <si>
    <t>CODE - 094, CONSUMER MONEY - HALIMA AKTER MUKTA</t>
  </si>
  <si>
    <t>CODE - 095, CONSUMER MONEY - MD. ISRAFIL HOSSAIN BAPPY</t>
  </si>
  <si>
    <t>CODE - 067, SABRANG DEVELOPMENT - KAWSAR AHMED</t>
  </si>
  <si>
    <t>CALENDER PURPOSE - FAQRUL ISLAM</t>
  </si>
  <si>
    <t>CODE - 185, SABRANG SHARE - TANIA AKTER &amp; SARMIN SULTANA</t>
  </si>
  <si>
    <t>CODE - 178, CONSUMER MONEY - TANIA AKTER</t>
  </si>
  <si>
    <t>CODE - 179, CONSUMER MONEY - MAHFUZ ISLAM</t>
  </si>
  <si>
    <t>CODE - 180, CONSUMER MONEY - MD. HUMAYUN KABIR</t>
  </si>
  <si>
    <t>FLAT INCENTIVE - MD ABDULLAH</t>
  </si>
  <si>
    <t xml:space="preserve"> INCENTIVE FARUQUE HOSSAIN KHAN </t>
  </si>
  <si>
    <t>MR - 5690/114</t>
  </si>
  <si>
    <t>MR - 5691/114</t>
  </si>
  <si>
    <t>MR - 5692/114</t>
  </si>
  <si>
    <t>MR - 5693/114</t>
  </si>
  <si>
    <t>MR - 5694/114</t>
  </si>
  <si>
    <t>MR - 5695/114</t>
  </si>
  <si>
    <t>MR - 5696/114</t>
  </si>
  <si>
    <t>MR - 5697/114</t>
  </si>
  <si>
    <t>MR - 5698/114</t>
  </si>
  <si>
    <t>MR - 5699/114</t>
  </si>
  <si>
    <t>MR - 5700/114</t>
  </si>
  <si>
    <t>MR - 5701/115</t>
  </si>
  <si>
    <t>MR - 5702/115</t>
  </si>
  <si>
    <t>MR - 5703/115</t>
  </si>
  <si>
    <t>MR - 5704/115</t>
  </si>
  <si>
    <t>MR - 5705/115</t>
  </si>
  <si>
    <t>MR - 5706/115</t>
  </si>
  <si>
    <t>MR - 5707/115</t>
  </si>
  <si>
    <t>MR - 5708/115</t>
  </si>
  <si>
    <t>MR - 5709/115</t>
  </si>
  <si>
    <t>MR - 5710/115</t>
  </si>
  <si>
    <t>MR - 5711/115</t>
  </si>
  <si>
    <t>17.01.24</t>
  </si>
  <si>
    <t>CODE - 075, SABRANG DEVELOPMENT - ANWAR HOSSAIN</t>
  </si>
  <si>
    <t>CODE - 030, SABRANG DEVELOPMENT - MD. RAKIBUL HASAN JONY</t>
  </si>
  <si>
    <t>CODE - 031, SABRANG DEVELOPMENT - MD. RAJIBUL HASAN</t>
  </si>
  <si>
    <t>CODE - 147, SABRANG DEVELOPMENT - RAWSHANARA MIZAN</t>
  </si>
  <si>
    <t>CODE - 033, SABRANG DEVELOPMENT- MEHEZABIN AFSARI</t>
  </si>
  <si>
    <t>CODE - 012, SABRANG DEVELOPMENT- MD. FORHAD HOSSAIN</t>
  </si>
  <si>
    <t>CODE - 157, SABRANG DEVELOPMENT- KAMRUN NAHAR KAJOL</t>
  </si>
  <si>
    <t>CODE - 096, CONSUMER MONEY - MD. FORHAD HOSSAIN</t>
  </si>
  <si>
    <t>CODE - 098, CONSUMER MONEY -  KAMRUN NAHAR KAJOL</t>
  </si>
  <si>
    <t>CODE - 133, CONSUMER MONEY -  NUSRAT JAHAN</t>
  </si>
  <si>
    <t>CODE - 134, CONSUMER MONEY -  NAZRUL ISLAM</t>
  </si>
  <si>
    <t>CODE - 135, CONSUMER MONEY -  ALEYA AMIN</t>
  </si>
  <si>
    <t>CODE - 137, CONSUMER MONEY -  ISRAT AKTER</t>
  </si>
  <si>
    <t>CURRENT DATE : 16.01.2024 TO 17.01.2024</t>
  </si>
  <si>
    <t>MR - 5712/115</t>
  </si>
  <si>
    <t>CURRENT DATE : 17.01.2024</t>
  </si>
  <si>
    <t>ADVANCE PROJECT DEVELOPMENT - MD REJAUL KARIM JEWEL</t>
  </si>
  <si>
    <t>ADVANCE SABRANG DEVELOPMENT - JOYNAL CHEQ NO - 9858024 DBBL</t>
  </si>
  <si>
    <t>STL RECEIVED - ANWAR HOSSAIN</t>
  </si>
  <si>
    <t>CODE - 181, CONSUMER MONEY - MD. DELOWAR HOSSAIN</t>
  </si>
  <si>
    <t>CODE - 182, CONSUMER MONEY - MOMTAJ KHATUN JOBA</t>
  </si>
  <si>
    <t>CODE - 183, CONSUMER MONEY - MD. JUNINE HOSSAIN</t>
  </si>
  <si>
    <t>CODE - 184, CONSUMER MONEY - MD. ZINAT HOSSAIN</t>
  </si>
  <si>
    <t>CODE - 185, CONSUMER MONEY - MD. JAMI HOSSAIN</t>
  </si>
  <si>
    <t>MR - 5713/115</t>
  </si>
  <si>
    <t>MR - 5714/115</t>
  </si>
  <si>
    <t>MR - 5715/115</t>
  </si>
  <si>
    <t>MR - 5716/115</t>
  </si>
  <si>
    <t>MR - 5717/115</t>
  </si>
  <si>
    <t>LEADER PANNEL LUNCH PURPOSE FOR ONE WEEK - SUJON</t>
  </si>
  <si>
    <t>SHEET NO - 127</t>
  </si>
  <si>
    <t>CURRENT DATE : 18.01.2024 TO 19.01.2024</t>
  </si>
  <si>
    <t>CURRENT DATE : 19.01.2024</t>
  </si>
  <si>
    <t>18.01.24</t>
  </si>
  <si>
    <t>MR - 5718/115</t>
  </si>
  <si>
    <t>MR - 5719/115</t>
  </si>
  <si>
    <t>MR - 5720/115</t>
  </si>
  <si>
    <t>MR - 5721/115</t>
  </si>
  <si>
    <t>MR - 5722/115</t>
  </si>
  <si>
    <t>MR - 5723/115</t>
  </si>
  <si>
    <t>MR - 5724/115</t>
  </si>
  <si>
    <t>MR - 5725/115</t>
  </si>
  <si>
    <t>MR - 5726/115</t>
  </si>
  <si>
    <t>MR - 5727/115</t>
  </si>
  <si>
    <t>CODE - 186, CONSUMER MONEY - MD.ENAYET ULLAH</t>
  </si>
  <si>
    <t>17.01.23</t>
  </si>
  <si>
    <t>CODE - 151, CONSUMER MONEY - SHAHIN MIA</t>
  </si>
  <si>
    <t>19.01.23</t>
  </si>
  <si>
    <t>CODE - 187, CONSUMER MONEY - MD.SULTAN MIA</t>
  </si>
  <si>
    <t>CODE - 427, INVESTMENT PARTNERR MONEY - ABU HANIF</t>
  </si>
  <si>
    <t>CODE - 188, CONSUMER MONEY - ABU HANIF</t>
  </si>
  <si>
    <t>CODE - 088, SABRANG SHARE - MD. MOKLESUR RAHMAN</t>
  </si>
  <si>
    <t>CODE - 129, CONSUMER MONEY - MD. IMAM MEHEDI</t>
  </si>
  <si>
    <t xml:space="preserve">TDC - 526, C. PLOT MONEY - FARUK HOSSAIN GONG </t>
  </si>
  <si>
    <t>CODE - 088, SABRANG SHARE - MD. MOKLESUR RAHMAN - RIVID MONEY</t>
  </si>
  <si>
    <t>LAND PURCHASE NUR NOBY - MD. JAKIR HOSSAIN (UNITY RIADH CITY) CHEQ NO - 9858025 DBBL</t>
  </si>
  <si>
    <t>2024 CALENDER PURPOSE EXP. - MD. SHAHED</t>
  </si>
  <si>
    <t>GUEST (LPG, LUNCH) - GAZI SALIM</t>
  </si>
  <si>
    <t>DIRECTOR WORKSHOP PURPOSE - ZOHIRUL ISLAM</t>
  </si>
  <si>
    <t>PATIENT VISIT PURPOSE - MD. ABDULLAH</t>
  </si>
  <si>
    <t>ADVANCE CAR SERVICING &amp; MOBIL CHANGE - MD. SHAHED</t>
  </si>
  <si>
    <t>UNITY CONSUMER WEEK PURPOSE BANNER - MD. NASIR UDDIN</t>
  </si>
  <si>
    <t>OFFICE EXP (COKE, BISCUIT, COFFEE, &amp; CONVEYANCE) - SUJON</t>
  </si>
  <si>
    <t>SHEET NO - 128</t>
  </si>
  <si>
    <t>20.01.24</t>
  </si>
  <si>
    <t>CURRENT DATE : 20.01.2024 TO 20.01.2024</t>
  </si>
  <si>
    <t>CURRENT DATE : 20.01.2024</t>
  </si>
  <si>
    <t>MR - 5728/115</t>
  </si>
  <si>
    <t>MR - 5729/115</t>
  </si>
  <si>
    <t>MR - 5730/115</t>
  </si>
  <si>
    <t>MR - 5731/115</t>
  </si>
  <si>
    <t>MR - 5732/115</t>
  </si>
  <si>
    <t>MR - 5733/115</t>
  </si>
  <si>
    <t>MR - 5734/115</t>
  </si>
  <si>
    <t>CODE - 132, SABRANG BOUNDARY - ASIF MAHMUD</t>
  </si>
  <si>
    <t>CODE - 189, CONSUMER MONEY - MUSFIQUR RAHMAN</t>
  </si>
  <si>
    <t>CODE - 190, CONSUMER MONEY - MD. ARIF ALAM</t>
  </si>
  <si>
    <t>TDC - 538, C. PLOT MONEY -SARIF &amp; SAID GONG</t>
  </si>
  <si>
    <t>CODE - 182, SABRANG SHARE - REHENA FAYJUN NESA</t>
  </si>
  <si>
    <t>CODE - 171, CONSUMER MONEY - REHENA FAYJUN NESA</t>
  </si>
  <si>
    <t>MR - 5735/115</t>
  </si>
  <si>
    <t>MR - 5736/115</t>
  </si>
  <si>
    <t>MR - 5737/115</t>
  </si>
  <si>
    <t>DESK CALENDER PURPOSE - ALEYA LASKAR</t>
  </si>
  <si>
    <t>TDC - 529, C. PLOT MONEY - BLUE SKY CITY</t>
  </si>
  <si>
    <t>CONVEYANCE AND LUNCH - MD. ABDULLAH</t>
  </si>
  <si>
    <t>PEN &amp; FILE - SUJON</t>
  </si>
  <si>
    <t>A4 PAPER - MD. ABDULLAH</t>
  </si>
  <si>
    <t>JAMES CLIP, BATTERY - SUJON</t>
  </si>
  <si>
    <t>TEA, SUGAR, TISSUE, VIMBER - SUJON</t>
  </si>
  <si>
    <t>PRINTER MACHINE REPAIR &amp; TONER CHANGE - ABDUL AZIZ</t>
  </si>
  <si>
    <t>ADVANCE PICNIC TICKET PURPOSE - MD. SHAHED</t>
  </si>
  <si>
    <t>CONVEYANCE - MD. ABDULLAH</t>
  </si>
  <si>
    <t>GUEST ENT. (BLUE SKY CITY) - SUJON</t>
  </si>
  <si>
    <t>RIBIT MONEY FOR 2 LACS TAKA COLLECTION</t>
  </si>
  <si>
    <t>ADVANCE GUEST VISIT - GAZI SALIM</t>
  </si>
  <si>
    <t>ADVANCE SALARY JANUARY - GAZI SALIM</t>
  </si>
  <si>
    <t>GUEST VISIT PURPOSE - GAZI SALIM</t>
  </si>
  <si>
    <t>CASH IN HAND MAMUN SIR TK. 13,41,300/- ABDULLAH TK. 3,993/-</t>
  </si>
  <si>
    <t>SHEET NO - 129</t>
  </si>
  <si>
    <t>CURRENT DATE : 21.01.2024 TO 21.01.2024</t>
  </si>
  <si>
    <t>CURRENT DATE : 21.01.2024</t>
  </si>
  <si>
    <t>21.01.24</t>
  </si>
  <si>
    <t>CONSUMER WEEK PURPOSE OFFICE EXP (LEMON, GARLIC BISCUIT) - SUJON</t>
  </si>
  <si>
    <t>TOWER 02 REGISTRATION PURPOSE  CHEQ NO - 9858026 DBBL</t>
  </si>
  <si>
    <t>FLAT MONEY REFUND - MONIRUZZAMAN CHEQ NO - 9858026 DBBL</t>
  </si>
  <si>
    <t>ADVANCE PROJECT DEVELOPMENT-MD. JEWEL  CHEQ NO - 9858026 DBBL</t>
  </si>
  <si>
    <t>TDC - 523, C. PLOT MONEY - ASHIQUL AZIZ SHAIKH &amp; GROUP (ALAMGIR HOSSAIN)</t>
  </si>
  <si>
    <t>GLASS DOOR REPAIR - MD. SAGOR</t>
  </si>
  <si>
    <t xml:space="preserve">MADRASHA LOAN FOR FOOD PURPOSE - MD. FAHADULLAH </t>
  </si>
  <si>
    <t>SHEET NO - 130</t>
  </si>
  <si>
    <t>CURRENT DATE : 22.01.2024 TO 22.01.2024</t>
  </si>
  <si>
    <t>CURRENT DATE : 22.01.2024</t>
  </si>
  <si>
    <t>22.01.24</t>
  </si>
  <si>
    <t>MR - 5739/115</t>
  </si>
  <si>
    <t>MR - 5738/115</t>
  </si>
  <si>
    <t>MR - 5740/115</t>
  </si>
  <si>
    <t>CODE - 022, FLAT MONEY TOWER 02, ZOHIRUL ISLAM HELAL CHEQ NO - 5320513 ISLAMI BANK LTD</t>
  </si>
  <si>
    <t>MR - 5741/115</t>
  </si>
  <si>
    <t>LAND PURCHASE 39 SHATOK NUR NOBY GONG - MD. JAKIR HOSSAIN CHEQ NO - 9858027 DBBL</t>
  </si>
  <si>
    <t>ADVANCE TOWER 02 REGISTRATION PURPOSE EXP - MD REJAUL KARIM JEWEL CHEQ NO -9858028 DBBL</t>
  </si>
  <si>
    <t>ADVANCE PROJECT DEVELOPMENT PURPOSE - MD. REJAUL KARIM JEWEL CHEQ NO -9858028 DBBL</t>
  </si>
  <si>
    <t>ADVANCE PETTY CASH (PETTY NO-354) - MD. ABDULLAH CHEQ NO -9858028 DBBL</t>
  </si>
  <si>
    <t>CODE - 006, FLAT MONEY TOWER 02 - ANWAR HOSSAIN MAMUN</t>
  </si>
  <si>
    <t>CODE -035   , FLAT MONEY TOWER 02 - MD. ELIASH UDDIN SHOHAG</t>
  </si>
  <si>
    <t>SHEET NO - 131</t>
  </si>
  <si>
    <t>MR - 5742/115</t>
  </si>
  <si>
    <t>MR - 5743/115</t>
  </si>
  <si>
    <t>MR - 5745/115</t>
  </si>
  <si>
    <t>MR - 5746/115</t>
  </si>
  <si>
    <t>MR - 5747/115</t>
  </si>
  <si>
    <t>CODE - 034, TOWER 02 - SUMAIYA TABASSUM</t>
  </si>
  <si>
    <t>ADJUST FROM STL ANWAR HOSSAIN MAMUN</t>
  </si>
  <si>
    <t xml:space="preserve">CODE - 111, SABRANG DEVELOPMENT - AZIZUN NAHAR </t>
  </si>
  <si>
    <t>CODE - 191, CONSUMER MONEY - PROF. SHAIKH SAIDUL ISLAM</t>
  </si>
  <si>
    <t>CODE - 05, TOWER 02 - JAHANGIR HOSSEN</t>
  </si>
  <si>
    <t>CODE - 035, TOWER 02 - ELIASH UDDIN SHOHAG</t>
  </si>
  <si>
    <t xml:space="preserve">CODE -035   , FLAT MONEY TOWER 02 - MD. ELIASH UDDIN SHOHAG </t>
  </si>
  <si>
    <t>CURRENT DATE : 23.01.2024 TO 23.01.2024</t>
  </si>
  <si>
    <t>CURRENT DATE : 23.01.2024</t>
  </si>
  <si>
    <t>ADVANCE SK SAIDUL ISLAM A/C</t>
  </si>
  <si>
    <t>MR - 5748/115</t>
  </si>
  <si>
    <t>MR - 5744/115</t>
  </si>
  <si>
    <t>STL REFUND MD. FERDOUS</t>
  </si>
  <si>
    <t>23.01.24</t>
  </si>
  <si>
    <t xml:space="preserve">ADVANCE HM FARID UDDIN A/C </t>
  </si>
  <si>
    <t>MADRASHA FOOD PURPOSE - MD. RAABI</t>
  </si>
  <si>
    <t>MADARSHA LOAN PURPOSE - MD. FAHADULLAH</t>
  </si>
  <si>
    <t>LAND PURCHASE 39 SHATOK -ANWAR HOSSAIN (NUR NOBY) CHEQ NO - 9858029 DBBL</t>
  </si>
  <si>
    <t>SHEET NO - 132</t>
  </si>
  <si>
    <t>CURRENT DATE : 24.01.2024 TO 24.01.2024</t>
  </si>
  <si>
    <t>MR - 5749/115</t>
  </si>
  <si>
    <t>MR - 5750/115</t>
  </si>
  <si>
    <t>MR - 5751/116</t>
  </si>
  <si>
    <t>MR - 5752/116</t>
  </si>
  <si>
    <t>MR - 5753/116</t>
  </si>
  <si>
    <t>MR - 5754/116</t>
  </si>
  <si>
    <t>MR - 5755/116</t>
  </si>
  <si>
    <t>MR - 5756/116</t>
  </si>
  <si>
    <t>MR - 5757/116</t>
  </si>
  <si>
    <t>MR - 5758/116</t>
  </si>
  <si>
    <t>MR - 5759/116</t>
  </si>
  <si>
    <t>24.01.24</t>
  </si>
  <si>
    <t>TDC - 539, C. PLOT MONEY - MD. AZIZUL HAQUE GONG</t>
  </si>
  <si>
    <t>TDC - 539, C. PLOT MONEY - MD. AZIZUL HAQUE GONG (MD. NAZMUL HASAN SUMON)</t>
  </si>
  <si>
    <t>TDC - 539, C. PLOT MONEY - MD. AZIZUL HAQUE GONG (SHEKH RAFIQUZZAMAN)</t>
  </si>
  <si>
    <t>CODE - 023, FLAT MONEY TOWER 02 - MD. MIRON HOSSAIN</t>
  </si>
  <si>
    <t>CODE - 027, DIRECTOR PLOT MONEY -SHARIFUL ALAM</t>
  </si>
  <si>
    <t>CODE - 196, CONSUMER MONEY -MD. MOKLESUR RAHMAN BHUIYAN</t>
  </si>
  <si>
    <t>CODE - 192, CONSUMER MONEY - MOHAMMAD SHAFI ULLAH</t>
  </si>
  <si>
    <t>CODE - 193, CONSUMER MONEY - FARHANA YASMN RUMA</t>
  </si>
  <si>
    <t>TDC - 540, C. PLOT MONEY - ANIMES CHANDRA BAIN</t>
  </si>
  <si>
    <t>CODE - 194, CONSUMER MONEY - MD. AMINUL ISLAM</t>
  </si>
  <si>
    <t>CODE - 195, CONSUMER MONEY - MD. ZAHIRUL ISLAM</t>
  </si>
  <si>
    <t>TDC - 523, C. PLOT MONEY - ASHIQUL AZIZ SHEIKH &amp; GROUP (SHEULY RAHMAN) CHEQ NO - 1395179 STANDARD CHARTERED BANK</t>
  </si>
  <si>
    <t>MR - 5760/116</t>
  </si>
  <si>
    <t>MR - 5761/116</t>
  </si>
  <si>
    <t>MR - 5762/116</t>
  </si>
  <si>
    <t>STL MD. NAZMUL HASAN SUMON A/C</t>
  </si>
  <si>
    <t>TDC - 535, C. PLOT MONEY - TIPU SULTAN</t>
  </si>
  <si>
    <t>CURRENT DATE : 24.01.2024</t>
  </si>
  <si>
    <t>MEDIA MONEY - PAILAK BABUL CHEQ NO - 7973004 DBBL</t>
  </si>
  <si>
    <t>TDC - 524, C. PLOT MONEY - MIRPUR PACIFIC COMMUNITY CHEQ NO - 2919231 MUTUAL TRUST BANK LTD.</t>
  </si>
  <si>
    <t>PRICE LIST PRINT - MD SHAHED</t>
  </si>
  <si>
    <t>ADVANCE SABRANG REGISTRATION PURPOSE - MD. REJAUL KARIM JEWEL CHEQ NO - 9397223 B. ASIA</t>
  </si>
  <si>
    <t>ADVANCE PROJECT DEVELOPMENT PURPOSE - MD. REJAUL KARIM JEWEL CHEQ NO - 9397223 B. ASIA</t>
  </si>
  <si>
    <t>FUND TANSFER FROM BANK ASIA TO DBBL CHEQ NO - 9397223 B. ASIA</t>
  </si>
  <si>
    <t>CASH IN HAND MAMUN SIR =200,000/- CASH=5,150/- ABDULLAH</t>
  </si>
  <si>
    <t>MR N0</t>
  </si>
  <si>
    <t>MD. NAZMUL HASAN SUMON</t>
  </si>
  <si>
    <t>FARUQUE HOSSAIN KHAN</t>
  </si>
  <si>
    <t>MR - 5765/116</t>
  </si>
  <si>
    <t>MR - 5766/116</t>
  </si>
  <si>
    <t>MR - 5767/116</t>
  </si>
  <si>
    <t>MR - 5768/116</t>
  </si>
  <si>
    <t>MR - 5769/116</t>
  </si>
  <si>
    <t>MR - 5770/116</t>
  </si>
  <si>
    <t>MR - 5771/116</t>
  </si>
  <si>
    <t>MR - 5772/116</t>
  </si>
  <si>
    <t>MR - 5773/116</t>
  </si>
  <si>
    <t>CODE - 030, TOWER 02 - MD. MASUDUR RAHMAN</t>
  </si>
  <si>
    <t>MR - 5774/116</t>
  </si>
  <si>
    <t>MR - 5764/116</t>
  </si>
  <si>
    <t>25.01.24</t>
  </si>
  <si>
    <t>CURRENT DATE : 25.01.2024 TO 26.01.2024</t>
  </si>
  <si>
    <t>CURRENT DATE : 26.01.2024</t>
  </si>
  <si>
    <t>25.1.24</t>
  </si>
  <si>
    <t>26.1.24</t>
  </si>
  <si>
    <t>TDC- 500, C. PLOT MONEY - SAIKA PROPERTIES LTD</t>
  </si>
  <si>
    <t>CODE- 179, SABRANG SHARE - MD. SAIDUR RAHMAN</t>
  </si>
  <si>
    <t>CODE- 113, SABRANG DEVELOPMENT - S.M RASEL</t>
  </si>
  <si>
    <t>CODE - 428, INVESTMENT PARTNER MONEY - MD. ABDUL KADIR</t>
  </si>
  <si>
    <t>2% RIBIT MONEY FOR COLLECTION</t>
  </si>
  <si>
    <t>ADVANCE SHAMIM BISWAS A/C</t>
  </si>
  <si>
    <t>CODE - 197, CONSUMER MONEY - MD. ABDUL MALEK</t>
  </si>
  <si>
    <t>CODE- 186, SABRANG SHARE - FAHMIDA</t>
  </si>
  <si>
    <t>CODE -025, CONSUMER MONEY - MD.SHAMIM BISWAS</t>
  </si>
  <si>
    <t>CODE- 186, SABRANG SHARE, REG. &amp; BOUNDARY PURPOSE - RUBEYATH FERDOSS RAHMAN</t>
  </si>
  <si>
    <t>MR - 5775/116</t>
  </si>
  <si>
    <t>CODE- 187, SABRANG SHARE, REG. &amp; BOUNDARY PURPOSE - TAHERA BEGUM</t>
  </si>
  <si>
    <t>CODE - 035, FLAT MONEY TOWER 02 - MD. ELIASH UDDIN SHOHAG</t>
  </si>
  <si>
    <t>PICNIC TICKET PURPOSE - MD. ALAUDDIN</t>
  </si>
  <si>
    <t>MR - 5776/116</t>
  </si>
  <si>
    <t>SHEET NO - 133</t>
  </si>
  <si>
    <t>MR - 5777/116</t>
  </si>
  <si>
    <t>TDP-02, DIRECTOR PLOT MONEY - H.M FARID UDDIN</t>
  </si>
  <si>
    <t xml:space="preserve">CODE - 189, SABRANG SHARE MONEY - MD. RUBEL </t>
  </si>
  <si>
    <t xml:space="preserve">ADVANCE LEDGER A/C - MD. ANOWER HOSSAIN </t>
  </si>
  <si>
    <t>SHEET NO - 134</t>
  </si>
  <si>
    <t>CURRENT DATE : 27.01.2024 TO 28.01.2024</t>
  </si>
  <si>
    <t>CURRENT DATE : 28.01.2024</t>
  </si>
  <si>
    <t>27.01.24</t>
  </si>
  <si>
    <t>MR - 5778/116</t>
  </si>
  <si>
    <t>MR - 5779/116</t>
  </si>
  <si>
    <t>MR - 5780/116</t>
  </si>
  <si>
    <t>MR - 5781/116</t>
  </si>
  <si>
    <t>MR - 5783/116</t>
  </si>
  <si>
    <t>MR - 5784/116</t>
  </si>
  <si>
    <t>MR - 5785/116</t>
  </si>
  <si>
    <t>MR - 5786/116</t>
  </si>
  <si>
    <t>MR - 5787/116</t>
  </si>
  <si>
    <t>MR - 5789/116</t>
  </si>
  <si>
    <t>MR - 5790/116</t>
  </si>
  <si>
    <t>MR - 5791/116</t>
  </si>
  <si>
    <t>MR - 5792/116</t>
  </si>
  <si>
    <t>MR - 5793/116</t>
  </si>
  <si>
    <t>MR - 5794/116</t>
  </si>
  <si>
    <t>TDC - 541, C. PLOT, REG. &amp; BOUNDARY &amp; MUTITION MONEY - SHAKHAWAT HOSSAIN CHEQ - 3518116 SONALI BANK &amp; 2451154 DBBL</t>
  </si>
  <si>
    <t>TDC -526, C. PLOT MONEY - FARUQUE HOSSAIN KHAN (SIKDER HUMAYON KABIR)</t>
  </si>
  <si>
    <t>CODE - 429, INVESNTMENT PARTNER - SIKDER MOH. JAHANGIR KABIR</t>
  </si>
  <si>
    <t xml:space="preserve">CODE - 040, SABRANG DEVELOPMENT - ILIAS M SIKDER </t>
  </si>
  <si>
    <t xml:space="preserve">CODE - 094, SABRANG DEVELOPMENT - MD. KAMAL UDDIN SHAMIM </t>
  </si>
  <si>
    <t>MR - 5782/116</t>
  </si>
  <si>
    <t>TDC - 539, C. PLOT MONEY - AZIZUL HAQUE GONG (MD. SHAMSUL KABIR KHAN)</t>
  </si>
  <si>
    <t>TDC - 539, C. PLOT MONEY - AZIZUL HAQUE GONG (DR. DAULATUN NAHAR KHANOM)</t>
  </si>
  <si>
    <t>CODE - 190, SABRANG SHARE - FARUQUE HOSSAIN KHAN</t>
  </si>
  <si>
    <t>CODE - 186, SABRANG SHARE - FAHMIDA</t>
  </si>
  <si>
    <t>CODE - 430, INVESMENT MONEY - MD. SHAMSUL KABIR KHAN</t>
  </si>
  <si>
    <t>CODE - 431, INVESMENT MONEY - DR. DAULATUN NAHAR KHANAM</t>
  </si>
  <si>
    <t>CODE - 198, CONSUMER MONEY- MD. SHAMSUL KABIR KHAN</t>
  </si>
  <si>
    <t>CODE - 199, ICONSUMER MONEY - DR. DAULATUN NAHAR KHANAM</t>
  </si>
  <si>
    <t>MR - 5795/116</t>
  </si>
  <si>
    <t>CODE - 005, FLAT MONEY TOWER 02 - JAHANGIR HOSSEN</t>
  </si>
  <si>
    <t>MR - 5788/116</t>
  </si>
  <si>
    <t>27-01-2024</t>
  </si>
  <si>
    <t>28-01-2024</t>
  </si>
  <si>
    <t>CODE - 029, FLAT MONEY TOWER 01 - MD. HUMAYON KABIR</t>
  </si>
  <si>
    <t xml:space="preserve">CODE - 172, SABRANG SHARE, REG, &amp; BOUNDARY - TAHER AHMED CHODHURY </t>
  </si>
  <si>
    <t>ADVANCE PROJECT DEVE. PURPOSE - AL SHAHRIAR Z(MADDOM- H.M FARID UDDIN)</t>
  </si>
  <si>
    <t>ADVANCE PROJECT PICNIC JAN/24 . PURPOSE - AL SHAHRIAR</t>
  </si>
  <si>
    <t>S/P DIVIDAND JUNE - 24 ( NASIR UDDRIN)</t>
  </si>
  <si>
    <t xml:space="preserve">FOR ENVIRONMENT CERTIFICATE PURPOSE - ABDUL HAQUE </t>
  </si>
  <si>
    <t>PRINTER SERVICE &amp; EQUEPMENTS COST - SHARIFUL HAQUE HIRA</t>
  </si>
  <si>
    <t xml:space="preserve">A/C CHEQUE (MR. SHAKAWAT) 47,90,000/- &amp; HAND CASH = 3,09,800/- </t>
  </si>
  <si>
    <t>TOTAL = 50,99,800/-</t>
  </si>
  <si>
    <t>SERVICE CHARGE - BANK ASIA LTD.</t>
  </si>
  <si>
    <t>s. charge</t>
  </si>
  <si>
    <t>SERVICE CHARGE - DUTCH BANGLA BANK LTD.</t>
  </si>
  <si>
    <t>SERVICE CHARGE - EASTERN BANK LTD.</t>
  </si>
  <si>
    <t xml:space="preserve">                     Accounts Manager                                                              Director Admin                                                         Director Finance                                                                              Managing Director                                                                       Chairman  </t>
  </si>
  <si>
    <t>MR - 5796/116</t>
  </si>
  <si>
    <t>SHEET NO - 135</t>
  </si>
  <si>
    <t>CURRENT DATE : 29.01.2024 TO 29.01.2024</t>
  </si>
  <si>
    <t>CURRENT DATE : 29.01.2024</t>
  </si>
  <si>
    <t>29.01.24</t>
  </si>
  <si>
    <t>MR - 5797/116</t>
  </si>
  <si>
    <t>MR - 5798/116</t>
  </si>
  <si>
    <t>MR - 5799/116</t>
  </si>
  <si>
    <t>MR - 5800/116</t>
  </si>
  <si>
    <t>MR - 5801/117</t>
  </si>
  <si>
    <t>MR - 5802/117</t>
  </si>
  <si>
    <t>MR - 5803/117</t>
  </si>
  <si>
    <t>MR - 5804/117</t>
  </si>
  <si>
    <t>MR - 5805/117</t>
  </si>
  <si>
    <t>MR - 5806/117</t>
  </si>
  <si>
    <t>CODE - 048, CONSUMER MONEY - HUMAYON KABIR</t>
  </si>
  <si>
    <t>CODE - 065, CONSUMER MONEY - SALINA KABIR</t>
  </si>
  <si>
    <t>PICNIC TICKET - MD. ALAUDDIN</t>
  </si>
  <si>
    <t>CODE -159, CONSUMER MONEY - MD. ALAUDDIN</t>
  </si>
  <si>
    <t>TDC - 523, C. PLOT MONEY - ASHIQUL AZIZ SHAIKH (MAKSUDA BEGUM)</t>
  </si>
  <si>
    <t>CODE -200, CONSUMER MONEY - UMME MEHERIMA</t>
  </si>
  <si>
    <t>CODE -201, CONSUMER MONEY - UMME NESA</t>
  </si>
  <si>
    <t>RIBIT MONEY - FARUQUE HOSSAIN KHAN</t>
  </si>
  <si>
    <t>CODE - 029, FLAT MONEY TOWER 01 - SANJIDA SHARMIN SHOVA</t>
  </si>
  <si>
    <t>ADVANCE SANJIDA SHARMIN SHOVA</t>
  </si>
  <si>
    <t>FLAT INCENTIVE - MD. ABDULLAH</t>
  </si>
  <si>
    <t xml:space="preserve">RIBIT MONEY 2% HUMAYON KABIR </t>
  </si>
  <si>
    <t>CASH EXPENSE</t>
  </si>
  <si>
    <t>ADVANCE SABRANG LAND REG. PURPOSE - MD. NAZMUL HASAN SUMON</t>
  </si>
  <si>
    <t>ADVANCE PICNIC PURPOSE - MD. SHAHED</t>
  </si>
  <si>
    <t>UNITY CONSUMER WEEK - SUJON</t>
  </si>
  <si>
    <t>OFFICE EXP (TISSUE , SUGAR, TOWEL) - SUJON</t>
  </si>
  <si>
    <t>SABRANG INCENTIVE - AZIZUL HAQUE</t>
  </si>
  <si>
    <t>L.P.G PURPOSE - GAZI SALIM</t>
  </si>
  <si>
    <t xml:space="preserve">CUSTOMER PLOT MONEY REFUND - ROGINA BRGUM CHEQ NO - </t>
  </si>
  <si>
    <t>ENVIRONMENT OFFICE - HM FARID UDDIN</t>
  </si>
  <si>
    <t>SHARE PARTNER DIVIDEND JUNE 2023 - MD. SALIM ULLAH</t>
  </si>
  <si>
    <t>NOT FOUND</t>
  </si>
  <si>
    <t>MR - 5804/117 &amp; 5805/117</t>
  </si>
  <si>
    <t>MR - 5807/117</t>
  </si>
  <si>
    <t>MR - 5808/117</t>
  </si>
  <si>
    <t>MR - 5809/117</t>
  </si>
  <si>
    <t>MR - 5810/117</t>
  </si>
  <si>
    <t>MR - 5811/117</t>
  </si>
  <si>
    <t>MR - 5812/117</t>
  </si>
  <si>
    <t>CODE -202, CONSUMER MONEY - MD. RUBEL</t>
  </si>
  <si>
    <t>CODE-184, SABRANG SHARE - SYED MOH. ASHRAFUL ISLAM</t>
  </si>
  <si>
    <t>CODE - 031, FLAT MONEY TOWER 02, MD ALAUDDIN</t>
  </si>
  <si>
    <t>CODE - 032, FLAT MONEY TOWER 02, AFROZA BEGUM</t>
  </si>
  <si>
    <t>CODE - 030, FLAT MONEY TOWER 02 - MASUDER RAHMAN</t>
  </si>
  <si>
    <t>30.01.24</t>
  </si>
  <si>
    <t>CURRENT DATE : 30.01.2024 TO 30.01.2024</t>
  </si>
  <si>
    <t>CURRENT DATE :30.01.2024</t>
  </si>
  <si>
    <t>MR - 5813/117</t>
  </si>
  <si>
    <t>MR - 5814/117</t>
  </si>
  <si>
    <t>MR - 5815/117</t>
  </si>
  <si>
    <t>26.01.24</t>
  </si>
  <si>
    <t>TDC - 522,C. PLOT MONEY - SALIM ULLAH GROUP</t>
  </si>
  <si>
    <t>TDC - 524,C. PLOT MONEY - MIRPUR PACIFIC COMMUNITY</t>
  </si>
  <si>
    <t>CODE 0006, FLAT MONEY TOWER 02 - ANWAR HOSSAIN MAMUN</t>
  </si>
  <si>
    <t>ADVANCE ANWAR HOSSAIN MAMUN A/C</t>
  </si>
  <si>
    <t>CODE -088, SABRANG SHARE - MOKLESUR RAHMAN</t>
  </si>
  <si>
    <t>ADVANCE MOKLESUR RAHMAN BHUIYAN A/C</t>
  </si>
  <si>
    <t>SHEET NO - 136</t>
  </si>
  <si>
    <t>MR - 5763/116</t>
  </si>
  <si>
    <t xml:space="preserve">ADVANCE SHAMIM SHAIKH A/C </t>
  </si>
  <si>
    <t>MR - 5816/117</t>
  </si>
  <si>
    <t>MR - 5817/117</t>
  </si>
  <si>
    <t>CODE -168, CONSUMER MONEY - SAMSUN NAHAR SUMI</t>
  </si>
  <si>
    <t>CODE -170, CONSUMER MONEY - ACIYA KHATUN</t>
  </si>
  <si>
    <t>MR - 5818/117</t>
  </si>
  <si>
    <t>MR - 5819/117</t>
  </si>
  <si>
    <t>MR - 5820/117</t>
  </si>
  <si>
    <t>MR - 5821/117</t>
  </si>
  <si>
    <t xml:space="preserve">CODE - 203, CONSUMER MONEY - MD. ISMAIL HOSSAIN </t>
  </si>
  <si>
    <t xml:space="preserve">CODE - 204, CONSUMER MONEY - MD. BASHIR AHMED </t>
  </si>
  <si>
    <t xml:space="preserve">CODE - 205, CONSUMER MONEY - MD. SAIDUR RAHMAN </t>
  </si>
  <si>
    <t xml:space="preserve">CODE - 206, CONSUMER MONEY - SHAKILA AKTER </t>
  </si>
  <si>
    <t>ADVANCE PROJECT DEVELOPMENT - RAJAUL KARIM JEWEL</t>
  </si>
  <si>
    <t>ADVANCE PICNICE (2024) - RAJAUL KARIM JWEWL</t>
  </si>
  <si>
    <t>ADVANCE PETTY CASH NO : 355 - MR. ABDULLAH</t>
  </si>
  <si>
    <t>CONVEYANCE &amp; ENTERTAINMENT BILL - MR. BABOR</t>
  </si>
  <si>
    <t>TDC - 540, C.PLOT MONEY - ANIMESH CHANDRAW BAIN CHEQ. 9183201 JANATA BANK LTD.</t>
  </si>
  <si>
    <t>MADRASA PURPOSE PAID - FAHAD ULLAH</t>
  </si>
  <si>
    <t>SHARE PARTNER DIVIDEND S M ASHRAFUL JUNE 2023</t>
  </si>
  <si>
    <t>SHEET NO - 137</t>
  </si>
  <si>
    <t>CURRENT DATE : 31.01.2024 TO 31.01.2024</t>
  </si>
  <si>
    <t>CURRENT DATE :31.01.2024</t>
  </si>
  <si>
    <t>31.01.24</t>
  </si>
  <si>
    <t>MR - 5822/117</t>
  </si>
  <si>
    <t>MR - 5823/117</t>
  </si>
  <si>
    <t>MR - 5824/117</t>
  </si>
  <si>
    <t>MR - 5825/117</t>
  </si>
  <si>
    <t>MR - 5826/117</t>
  </si>
  <si>
    <t>MR - 5827/117</t>
  </si>
  <si>
    <t>MR - 5828/117</t>
  </si>
  <si>
    <t>MR - 5829/117</t>
  </si>
  <si>
    <t>MR - 5830/117</t>
  </si>
  <si>
    <t>MR - 5831/117</t>
  </si>
  <si>
    <t>MR - 5832/117</t>
  </si>
  <si>
    <t>MR - 5833/117</t>
  </si>
  <si>
    <t>MR - 5834/117</t>
  </si>
  <si>
    <t>MR - 5835/117</t>
  </si>
  <si>
    <t>MR - 5836/117</t>
  </si>
  <si>
    <t>MR - 5837/117</t>
  </si>
  <si>
    <t>TDC - 526, C. PLOT MONEY - FARUQUE HOSSAIN KHAN (SHAMSUL HAQUE)</t>
  </si>
  <si>
    <t>PICNIC TICKET - KHADIZA KHATUN</t>
  </si>
  <si>
    <t xml:space="preserve">CODE - 207, CONSUMER MONEY - AROBINDO PAUL </t>
  </si>
  <si>
    <t>CODE - 208, CONSUMER MONEY - SHIPRA RANI PAL</t>
  </si>
  <si>
    <t>CODE - 11, DIRECTOR SHARE - MD. ZAHIRUL ISLAM</t>
  </si>
  <si>
    <t>TDC -487, C. PLOT MONEY - SAHARA KHATUN 2ND PLOT</t>
  </si>
  <si>
    <t>TDC -486, C. PLOT MONEY - SAHARA KHATUN 1ST PLOT</t>
  </si>
  <si>
    <t>TDC - 515, C. PLOT MONEY - SORNODEEP ABASON (S M SHAH ALAM)</t>
  </si>
  <si>
    <t>172TH INCENTIVE - AZIZUL HAQUE</t>
  </si>
  <si>
    <t>ADJUST FROM ZAHIRUL ISLAM INVESTMENT PLAN MONEY , 2023 DIVIDEND  &amp; ADVANCE A/C</t>
  </si>
  <si>
    <t>CODE -09 , FLAT MONEY TOWER 02 - SIRAJUL ISLAM</t>
  </si>
  <si>
    <t>CODE - 030, FLAT MONEY TOWER 02 - MD. MASUDUR RAHMAN</t>
  </si>
  <si>
    <t>CODE - 064, SABRANG SHARE - DELOWAR HOSSAIN</t>
  </si>
  <si>
    <t>CODE - 024, FLAT MONEY TOWER 02 - ABDUR RAHMAN</t>
  </si>
  <si>
    <t xml:space="preserve">TDC - 540, C. PLOT MONEY - ANIMES CHANDRA BAIN </t>
  </si>
  <si>
    <t>TDC - 523, C. PLOT MONEY - ASHIQUL AZIZ SHAIKH &amp; GROUP</t>
  </si>
  <si>
    <t>MR - 5838/117</t>
  </si>
  <si>
    <t>MR - 5839/117</t>
  </si>
  <si>
    <t>MR - 5840/117</t>
  </si>
  <si>
    <t>CODE - 001, FLAT MONEY TOWER 02 - MD. NAZMUL HASAN SUMON</t>
  </si>
  <si>
    <t>CODE -, SABRANG SHARE - FATTIHA AFRIN &amp; FAIAHA TABASSUM CHEQ NO -1096553</t>
  </si>
  <si>
    <t>PICNIC TICKET - MAINUR RAHMAN</t>
  </si>
  <si>
    <t>STL NAZMUL HASAN SUMON A/C</t>
  </si>
  <si>
    <t>ADVANCE PROJECT DEVELOPMENT - MD. JEWEL</t>
  </si>
  <si>
    <t>CASH PAID FROM LEDGER -KAZI SHAMSUDDIN JEWEL</t>
  </si>
  <si>
    <t>ADJUST FROM FARUQUE HOSSAIN KHAN RIBIT MONEY , SHARE P. DIVIDEND &amp; LEADER PANNEL REMUNERATION</t>
  </si>
  <si>
    <t>ADVANCE PICNIC PURPOSE - ANISUR RAHMAN CHEQ NO - 9397224 B. ASIA</t>
  </si>
  <si>
    <t>MR - 5841/117</t>
  </si>
  <si>
    <t>MR - 5842/117</t>
  </si>
  <si>
    <t>MR - 5843/117</t>
  </si>
  <si>
    <t>MR - 5844/117</t>
  </si>
  <si>
    <t>MR - 5845/117</t>
  </si>
  <si>
    <t>MR - 5846/117</t>
  </si>
  <si>
    <t>MR - 5847/117</t>
  </si>
  <si>
    <t>MR - 5848/117</t>
  </si>
  <si>
    <t>MR - 5849/117</t>
  </si>
  <si>
    <t>MR - 5850/117</t>
  </si>
  <si>
    <t xml:space="preserve">CODE - 209, CONSUMER MONEY - AFROZA BEGUM </t>
  </si>
  <si>
    <t>CODE - 210, CONSUMER MONEY - ABDUR RAHMAN</t>
  </si>
  <si>
    <t xml:space="preserve">CODE - 211, CONSUMER MONEY - MAHBUBA ISLAM MIM </t>
  </si>
  <si>
    <t>CODE - 212, CONSUMER MONEY -ALAUDDIN</t>
  </si>
  <si>
    <t>CODE - 219, CONSUMER MONEY -DR TAMANNA ISLAM</t>
  </si>
  <si>
    <t>CODE - 213, CONSUMER MONEY - JABED HOSSAIN</t>
  </si>
  <si>
    <t>CODE - 214, CONSUMER MONEY - MD. ELEAS UDDIN SHOHAG</t>
  </si>
  <si>
    <t>CODE - 215, CONSUMER MONEY - MASUDUR RAHMAN</t>
  </si>
  <si>
    <t>CODE - 216, CONSUMER MONEY - JHORNA AKTER</t>
  </si>
  <si>
    <t>CODE - 217, CONSUMER MONEY - ANJUMAN ARA BRISHTY</t>
  </si>
  <si>
    <t>CODE - 218, CONSUMER MONEY - DEEN ISLAM</t>
  </si>
  <si>
    <t>ADVANCE NAZMUL HASAN SUMON  A/C TRANFER TO CONSUMER MONEY</t>
  </si>
  <si>
    <t>MR -5841 TO 5850/117</t>
  </si>
  <si>
    <t xml:space="preserve">MD SIR - 300,000/- &amp; CHEQUE 1,60,000/- </t>
  </si>
  <si>
    <t>HAND CASH = 22,230+4,50,000/-    TOTAL =  9,32,230/-</t>
  </si>
  <si>
    <t>SHEET NO - 138</t>
  </si>
  <si>
    <t>CURRENT DATE : 01.02.2024 TO 01.02.2024</t>
  </si>
  <si>
    <t>CURRENT DATE :01.02.2024</t>
  </si>
  <si>
    <t>01.02.24</t>
  </si>
  <si>
    <t>CHEQ DEPOSIT TO BANK</t>
  </si>
  <si>
    <t>MR - 5851/118</t>
  </si>
  <si>
    <t>MR - 5852/118</t>
  </si>
  <si>
    <t>MR - 5853/118</t>
  </si>
  <si>
    <t>MR - 5854/118</t>
  </si>
  <si>
    <t>MR - 5855/118</t>
  </si>
  <si>
    <t>TDP - 05, DIRECTOR PLOT MONEY - MD FERDOUS</t>
  </si>
  <si>
    <t>CODE-27, DIRECTOR SHARE MONEY - JAHANGIR ALAM</t>
  </si>
  <si>
    <t>ADJUST FROM MD FERDOUS</t>
  </si>
  <si>
    <t>TRANSFER FROM MD JAHANGIR ALAM D. PLOT MONEY TO D. SHARE</t>
  </si>
  <si>
    <t>ADVANCE PICNIC PURPOSE - HM FARID UDDIN ( ANIS SIR)</t>
  </si>
  <si>
    <t>ADVANCE PROJECT DEVELOPMENT - HM FARID UDDIN ( MD SHAHRIAR)</t>
  </si>
  <si>
    <t>ADVANCE LPG, OCTEN PURPOSE- MD SHAHED</t>
  </si>
  <si>
    <t>ADVANCE INCENTIVE PAID - MD NASIR UDDIN</t>
  </si>
  <si>
    <t>MOSQUE TERPAL PURPOSE - 3000/-</t>
  </si>
  <si>
    <t>MADRASHA LOAN - FAHAD ULLAH SALARY (NOV 23) &amp; BABURCHI SALARY( JAN 24 PARTIALLY)</t>
  </si>
  <si>
    <t>SHEET NO - 139</t>
  </si>
  <si>
    <t>04.02.24</t>
  </si>
  <si>
    <t>MR - 5856/118</t>
  </si>
  <si>
    <t>MR - 5857/118</t>
  </si>
  <si>
    <t>MR - 5858/118</t>
  </si>
  <si>
    <t>MR - 5859/118</t>
  </si>
  <si>
    <t>MR - 5861/118</t>
  </si>
  <si>
    <t>02.02.24</t>
  </si>
  <si>
    <t>CODE - 220, CONSUMER MONEY - SYED MOHAMMAD AHSAN HABIB</t>
  </si>
  <si>
    <t>CODE -221, CONSUMER MONEY - ROKEYA BEGUM</t>
  </si>
  <si>
    <t>TDC - 523, C. PLOT MONEY - ASHIQUL AZIZ SHAIKH (FARZANA AKTER)</t>
  </si>
  <si>
    <t>ADVANCE PICNIC PURPOSE - MD REJAUL KARIM JEWEL</t>
  </si>
  <si>
    <t>INCENTIVE PAID - MD FERDOUS</t>
  </si>
  <si>
    <t>AZIZUL ISLAM (MOGBAZAR)</t>
  </si>
  <si>
    <t>MR - 5860/118</t>
  </si>
  <si>
    <t>MR - 5862/118</t>
  </si>
  <si>
    <t>CODE -222, CONSUMER MONEY -HOSSAIN MONSI</t>
  </si>
  <si>
    <t>CODE -159,  CONSUMER MONEY -ALAUDDIN</t>
  </si>
  <si>
    <t>MR - 5867/118</t>
  </si>
  <si>
    <t>MR - 5863/118</t>
  </si>
  <si>
    <t>MR - 5864/118</t>
  </si>
  <si>
    <t>MR - 5865/118</t>
  </si>
  <si>
    <t>MR - 5866/118</t>
  </si>
  <si>
    <t>TDC-542, C. PLOT MONEY - MD. SADEKUR RAHMAN</t>
  </si>
  <si>
    <t>CODE - 036, FLAT MONEY TOWER 02 - TAHMINA BEGUM</t>
  </si>
  <si>
    <t>05.02.24</t>
  </si>
  <si>
    <t>CODE - 223, CONSUMER MONEY - MD. JAHANGIR ALAM</t>
  </si>
  <si>
    <t>TDC - 523, C. PLOT MONEY - ASHIQUL AZIZ SHAIKH &amp; GROUP (KOHINOOR BEGUM)</t>
  </si>
  <si>
    <t>TDC - 523, C. PLOT MONEY - ASHIQUL AZIZ SHAIKH &amp; GROUP (SHETAZ FATIMA KAYAN)</t>
  </si>
  <si>
    <t>TDC-540, C. PLOT REG &amp; BOUNDARY FEE - ANIMES CHANDRA BAIN</t>
  </si>
  <si>
    <t>CURRENT DATE : 02.02.2024 TO 05.02.2024</t>
  </si>
  <si>
    <t>CURRENT DATE :05.02.2024</t>
  </si>
  <si>
    <t>PROJECT ELECTRIC BILL FEBRUARY 2024 - MD. ARSADUL</t>
  </si>
  <si>
    <t>SALARY PURPOSE (JULY 2023) - DULAL RABBY</t>
  </si>
  <si>
    <t xml:space="preserve"> ADVANCE 10 KATHA LAND REG. PURPOSE - ANWAR HOSSAIN CHEQ NO - 9858030 DBBL</t>
  </si>
  <si>
    <t>AUDIT PURPOSE - ADV. AMINUL ISLAM</t>
  </si>
  <si>
    <t>CAR SERVICING PURPOSE - MD SHAHED</t>
  </si>
  <si>
    <t>MD SIR -15,000/-</t>
  </si>
  <si>
    <t>ADVANCE REALIESED</t>
  </si>
  <si>
    <t>LPG, OCTEN PURPOSE (PICNIC PROGRAM) - MD SHAHED</t>
  </si>
  <si>
    <t>SHEET NO - 140</t>
  </si>
  <si>
    <t>06.02.24</t>
  </si>
  <si>
    <t>MR - 5868/118</t>
  </si>
  <si>
    <t>MR - 5869/118</t>
  </si>
  <si>
    <t>MR - 5870/118</t>
  </si>
  <si>
    <t>MR - 5871/118</t>
  </si>
  <si>
    <t>MR - 5872/118</t>
  </si>
  <si>
    <t>MR - 5873/118</t>
  </si>
  <si>
    <t>MR - 5874/118</t>
  </si>
  <si>
    <t>MR - 5875/118</t>
  </si>
  <si>
    <t>MR - 5876/118</t>
  </si>
  <si>
    <t>MR - 5877/118</t>
  </si>
  <si>
    <t>MR - 5878/118</t>
  </si>
  <si>
    <t>MR - 5879/118</t>
  </si>
  <si>
    <t>MR - 5880/118</t>
  </si>
  <si>
    <t>MR - 5881/118</t>
  </si>
  <si>
    <t>MR - 5882/118</t>
  </si>
  <si>
    <t>MR - 5883/118</t>
  </si>
  <si>
    <t xml:space="preserve">TDC- 515, C. PLOT MONEY -SORNODEEP ABASON </t>
  </si>
  <si>
    <t>CODE - 224, CONSUMER MONEY - MD. LUTFOR RAHMAN</t>
  </si>
  <si>
    <t>CODE - 225, CONSUMER MONEY - SHARIFUL ALAM HIRA</t>
  </si>
  <si>
    <t>CODE - 035, FLAT MONEY TOWER 02 - MD. HAMIDUZZAMAN &amp; ARVINA AFRIN</t>
  </si>
  <si>
    <t>CODE - 432, INVESTMNET PARTNER MONEY - MD. GOLAM MOULA</t>
  </si>
  <si>
    <t>CODE - 226, CONSUMER MONEY - SHELLYNA AKTER</t>
  </si>
  <si>
    <t>CODE - 227, CONSUMER MONEY - SURAIYA BEGUM</t>
  </si>
  <si>
    <t>CODE - 228, CONSUMER MONEY - DR. MOHAMMAD ZAHIDUL ISLAM</t>
  </si>
  <si>
    <t>CODE - 229, CONSUMER MONEY - SANU AKHTAR</t>
  </si>
  <si>
    <t>CODE - 230, CONSUMER MONEY - SHANAZ BEGUM</t>
  </si>
  <si>
    <t>CODE - 231, CONSUMER MONEY - TAHMIDUL ISLAM</t>
  </si>
  <si>
    <t>CODE - 232, CONSUMER MONEY - SHAILA HAQUE</t>
  </si>
  <si>
    <t>CODE - 233, CONSUMER MONEY - NUZHAT TASNIM MYSHA</t>
  </si>
  <si>
    <t>CODE - 234, CONSUMER MONEY - FEROZA BEGUM</t>
  </si>
  <si>
    <t>VISITING CARD MAKING - MD. SHAHED</t>
  </si>
  <si>
    <t>CODE - 029, TOWER 02 - JHORNA AKTER</t>
  </si>
  <si>
    <t>CODE - 038, TOWER 02 -ABU HANIF</t>
  </si>
  <si>
    <t>07.02.24</t>
  </si>
  <si>
    <t>CODE - 125, CONSUMER MONEY - SALIM ULLAH</t>
  </si>
  <si>
    <t>MR - 5884/118</t>
  </si>
  <si>
    <t>MR - 5885/118</t>
  </si>
  <si>
    <t>MR - 5886/118</t>
  </si>
  <si>
    <t>MR - 5887/118</t>
  </si>
  <si>
    <t>MR - 5888/118</t>
  </si>
  <si>
    <t>CODE - 024, DIRECTOR SHARE - MD. SHARIFUL ALAM HIRA</t>
  </si>
  <si>
    <t>CODE - 433, INVESTMENT PARTNER MONEY - ABUL HOSSAIN</t>
  </si>
  <si>
    <t>CODE - 235, CONSUMER MONEY -KANIZ FATEMA</t>
  </si>
  <si>
    <t>CODE - 236, CONSUMER MONEY -SHAWKAT BIN FARHAD</t>
  </si>
  <si>
    <t>TANSFER FROM FROM D. PLOT TO D. SHARE &amp; ADVANCE LEDGER - SHARIFUL ALAM HIRA</t>
  </si>
  <si>
    <t>ADVANCE SALIM ULLAH A/C</t>
  </si>
  <si>
    <t>ADVANCE SHAWKAT BIN FARHAD A/C</t>
  </si>
  <si>
    <t>CURRENT DATE : 06.02.2024 TO 07.02.2024</t>
  </si>
  <si>
    <t>CURRENT DATE :07.02.2024</t>
  </si>
  <si>
    <t>MR - 5873/118 TO 5881/118</t>
  </si>
  <si>
    <t>LAND PURCHASE (MEDIA MONEY) - PAILAK BABUL CHEQ NO - 7973002 DBBL</t>
  </si>
  <si>
    <t>LAND PURCHASE (MEDIA MONEY) - PAILAK BABUL CHEQ NO - 7973003 DBBL</t>
  </si>
  <si>
    <t>ADVANCE SABRANG DEVELOPMENT PURPOSE - MD RASSEL CHEQ NO - 9858032 DBBL</t>
  </si>
  <si>
    <t>ADVANCE PETTY CASH (PETTY NO - 356) - MD ABDULLAH  CHEQ NO - 9858032 DBBL</t>
  </si>
  <si>
    <t>DOMAIN NAME &amp; SSL CERTIFICATE - PARADISE SOOLUTION CHEQ NO - 9858032 DBBL</t>
  </si>
  <si>
    <t>STAFF SALARY FROM CASH JANUARY 2024 CHEQ NO - 9858032 DBBL</t>
  </si>
  <si>
    <t>STAFF SALARY FROM SHEET JANARY 2024</t>
  </si>
  <si>
    <t>ADVANCE PROJECT DEVELOPMENT - MD. JEWEL CHEQ NO - 9397226 B. ASIA</t>
  </si>
  <si>
    <t>PICNIC DUE BILL- MD. JEWEL</t>
  </si>
  <si>
    <t>PRANTIK'S LAND SHARE SELL DEED MAKING -ANIS RAHMAN</t>
  </si>
  <si>
    <t>LPG PURPOSE - MD. SHAHED</t>
  </si>
  <si>
    <t>SHEET NO - 141</t>
  </si>
  <si>
    <t>CURRENT DATE : 08.02.2024 TO 09.02.2024</t>
  </si>
  <si>
    <t>CURRENT DATE :09.02.2024</t>
  </si>
  <si>
    <t>MR - 5889/118</t>
  </si>
  <si>
    <t>MR - 5890/118</t>
  </si>
  <si>
    <t>MR - 5891/118</t>
  </si>
  <si>
    <t>MR - 5892/118</t>
  </si>
  <si>
    <t>MR - 5893/118</t>
  </si>
  <si>
    <t>MR - 5894/118</t>
  </si>
  <si>
    <t>MR - 5895/118</t>
  </si>
  <si>
    <t>MR - 5896/118</t>
  </si>
  <si>
    <t>MR - 5897/118</t>
  </si>
  <si>
    <t>MR - 5898/118</t>
  </si>
  <si>
    <t>MR - 5899/118</t>
  </si>
  <si>
    <t>MR - 5900/118</t>
  </si>
  <si>
    <t>08.02.24</t>
  </si>
  <si>
    <t>09.02.24</t>
  </si>
  <si>
    <t>CODE - 219, CONSUMER MONEY - DR. TAMANNA</t>
  </si>
  <si>
    <t>CODE - 159, CONSUMER MONEY - ALAUDDIN</t>
  </si>
  <si>
    <t>CODE - 006, TOWER 01 - ANISUR RAHMAN</t>
  </si>
  <si>
    <t>CODE - 111, SABRANG DEVELOPMENT - AZIZUN NAHAR</t>
  </si>
  <si>
    <t>CODE - 191, COSUMER MONEY - PROF. SK SAIDUL ISLAM</t>
  </si>
  <si>
    <t>CODE - 181, COSUMER MONEY - MD. DELOWER HOSSAIN</t>
  </si>
  <si>
    <t>CODE - 182, COSUMER MONEY - MOMTAJ KHATUN JOBA</t>
  </si>
  <si>
    <t>CODE - 183, COSUMER MONEY - MD. JUNINE HOSSAIN</t>
  </si>
  <si>
    <t>CODE - 184, COSUMER MONEY - MD. ZINAT HOSSAIN</t>
  </si>
  <si>
    <t>CODE - 185, COSUMER MONEY - MD. JAMI HOSSAIN</t>
  </si>
  <si>
    <t>CODE - 129, COSUMER MONEY - MD. IMAM MEHEDI</t>
  </si>
  <si>
    <t xml:space="preserve">ENVIRONMENT PURPOSE - KAZI SHAMSUDDIN JEWEL CHEQ NO - 9858033 DBBL </t>
  </si>
  <si>
    <t>TRADEMARK PURPOSE - ADV. ABU HANIF</t>
  </si>
  <si>
    <t>LPG PURPOSE - GAZI SALIM</t>
  </si>
  <si>
    <t>STL RECEIVED - MD. NAZMUL HASAN SUMON</t>
  </si>
  <si>
    <t>STL RECEIVED -- MD. FERDOUS</t>
  </si>
  <si>
    <t>STL RECEIVED - MD. REJAUL KARIM JEWEL</t>
  </si>
  <si>
    <t>STL RECEIVED - H.M FARID UDDIN</t>
  </si>
  <si>
    <t xml:space="preserve"> 400 SHATOK LAND PURCHASE PURPOSE - MD. ILIASHUR RAHMAN BABUL GONG  CHEQ NO - 9397225 B. ASIA</t>
  </si>
  <si>
    <t>SHEET NO - 142</t>
  </si>
  <si>
    <t>CURRENT DATE :10.02.2024 TO 10.02.2024</t>
  </si>
  <si>
    <t>CURRENT DATE :10.02.2024</t>
  </si>
  <si>
    <t>10.02.24</t>
  </si>
  <si>
    <t>MR - 5901/119</t>
  </si>
  <si>
    <t>MR - 5902/119</t>
  </si>
  <si>
    <t>MR - 5903/119</t>
  </si>
  <si>
    <t>PICNIC TICKET - MD. MIZANUR RAHMAN &amp; ASADUZZAMAN</t>
  </si>
  <si>
    <t>ADVANCE MD. MIZANUR RAHMAN &amp; ASADUZZAMAN A/C</t>
  </si>
  <si>
    <t>TDC - 543, C. PLOT MONEY - MD. SHAKHAWAT HOSSAIN CHEQ NO - 2451155 DBBL</t>
  </si>
  <si>
    <t>TDC - 544, C. PLOT MONEY - SADIA AKTER TUNA CHEQ NO - 2705068 NRBC BANK</t>
  </si>
  <si>
    <t>SHARE DIVIDEND JUNE 22 &amp; 23 - ABUL HOSSAIN MUNSI</t>
  </si>
  <si>
    <t>MR - 5904/119</t>
  </si>
  <si>
    <t>MR - 5905/119</t>
  </si>
  <si>
    <t>MR - 5906/119</t>
  </si>
  <si>
    <t>MR - 5907/119</t>
  </si>
  <si>
    <t>11.02.24</t>
  </si>
  <si>
    <t>TDC - 540, C. PLOT BOUNDARY &amp; MUTATION FEE - ANIMES CHANDRA BAIN</t>
  </si>
  <si>
    <t>CODE - 172, CONSUMER MONEY - ABU HANIF</t>
  </si>
  <si>
    <t>CODE - 192, SABRANG SHARE - KANIZ FATEMA</t>
  </si>
  <si>
    <t>INVESTMENT PROFIT - ALEYA LASKAR CHEQ NO  - 9397227 B. ASIA</t>
  </si>
  <si>
    <t>INVESTMENT PARTNER MONEY REFUND -ABUL HOSSAIN MUNSI CHEQ NO  - 9397228 B. ASIA</t>
  </si>
  <si>
    <t>SHEET NO - 143</t>
  </si>
  <si>
    <t>CURRENT DATE :11.02.2024 TO 12.02.2024</t>
  </si>
  <si>
    <t>CURRENT DATE :12.02.2024</t>
  </si>
  <si>
    <t>MR - 5908/119</t>
  </si>
  <si>
    <t>MR - 5909/119</t>
  </si>
  <si>
    <t>MR - 5910/119</t>
  </si>
  <si>
    <t>MR - 5911/119</t>
  </si>
  <si>
    <t>MR - 5912/119</t>
  </si>
  <si>
    <t>MR - 5913/119</t>
  </si>
  <si>
    <t>12.02.24</t>
  </si>
  <si>
    <t>TDC- 523, C. PLOT MONEY - ASHIQUL AZIZ SHEKH &amp; GROUP</t>
  </si>
  <si>
    <t xml:space="preserve">TDC- 542, C. PLOT MONEY - MD. SADEKUR RAHMAN </t>
  </si>
  <si>
    <t xml:space="preserve">CODE - 132, CONSUMER MONEY - MD. SHARIF UDDIN </t>
  </si>
  <si>
    <t>ADVANCE LEGER A/C - ASHIQUL AZIZ SHEIKH</t>
  </si>
  <si>
    <t xml:space="preserve">STL LEGER A/C - MR. H.M FARID UDDIN </t>
  </si>
  <si>
    <t>TDC- 515, C. PLOT MONEY - SORNODEEP ABASON (ABDUS SAMAD)</t>
  </si>
  <si>
    <t>MR - 5914/119</t>
  </si>
  <si>
    <t xml:space="preserve">TDC- 192, SABRANG SHARE  MONEY - KHALID AHMED </t>
  </si>
  <si>
    <t xml:space="preserve">FLAT MONEY REFUND (UT-2) - KHALID AHMED </t>
  </si>
  <si>
    <t xml:space="preserve">SABRANG SALES INCENTIVE - KHALED AHMED A/C </t>
  </si>
  <si>
    <t>12/02/2024 CHEQUE RECEIVE (TAHER AHMED CHOW)  = 1,13,214/-</t>
  </si>
  <si>
    <t xml:space="preserve">GRAND TOTAL BALANCE </t>
  </si>
  <si>
    <t>SHEET NO - 144</t>
  </si>
  <si>
    <t>CURRENT DATE :13.02.2024 TO 13.02.2024</t>
  </si>
  <si>
    <t>CURRENT DATE :13.02.2024</t>
  </si>
  <si>
    <t>13.02.24</t>
  </si>
  <si>
    <t>MR - 5915/119</t>
  </si>
  <si>
    <t>MR - 5916/119</t>
  </si>
  <si>
    <t>TDC - 515, C. PLOT MONEY - SORNODEEP ABASON (TAHER AHMED CHOWDHURY)</t>
  </si>
  <si>
    <t>TDC - 515, C. PLOT MONEY - SORNODEEP ABASON (MAINUR RAHMAN)</t>
  </si>
  <si>
    <t>2.5 KATHA REGISTRATION (SADEKUR RAHMAN) CHEQ NO - 9397229 B. ASIA</t>
  </si>
  <si>
    <t>LAND PURCHASE - ABDUL AZIZ CHEQ NO - 9397229 B. ASIA</t>
  </si>
  <si>
    <t>LAND POWER - ABDUL AZIZ CHEQ NO - 9397229 B. ASIA</t>
  </si>
  <si>
    <t>GUEST VISIT - GAZI SALIM</t>
  </si>
  <si>
    <t>STATIONARY - SUJON</t>
  </si>
  <si>
    <t>A4 PAPER, FILE - SUJON</t>
  </si>
  <si>
    <t>SHEET NO - 145</t>
  </si>
  <si>
    <t>CURRENT DATE :14.02.2024 TO 14.02.2024</t>
  </si>
  <si>
    <t>14.02.24</t>
  </si>
  <si>
    <t>MR - 5917/119</t>
  </si>
  <si>
    <t>MR - 5918/119</t>
  </si>
  <si>
    <t>MR - 5919/119</t>
  </si>
  <si>
    <t>MR - 5920/119</t>
  </si>
  <si>
    <t>CURRENT DATE :14.02.2024</t>
  </si>
  <si>
    <t xml:space="preserve">TDC- 508, C.PLOT MONEY - AMEEN A.F.M KAMRUN NAHAR </t>
  </si>
  <si>
    <t xml:space="preserve">TDC- 539, C.PLOT MONEY - AZIZUL HAQUE &amp; GONG (AMEEN A.F.M KAMRUN NAHAR) </t>
  </si>
  <si>
    <t xml:space="preserve">TDC- 539, C.PLOT MONEY - AZIZUL HAQUE &amp; GONG (AMEEN A.F.M RUHUL) </t>
  </si>
  <si>
    <t xml:space="preserve">TDC- 396, C.PLOT MONEY - AMEEN MD. MASUDUL </t>
  </si>
  <si>
    <t xml:space="preserve">ADVANCE LEGER A/C - MD. AZIZUL HAQUE </t>
  </si>
  <si>
    <t xml:space="preserve">SABRANG SHARE, REG FEE &amp; BOUNDARY FEE - MERAZ BIN HOSSAIN </t>
  </si>
  <si>
    <t>MR - 5921/119</t>
  </si>
  <si>
    <t>OFFICE RENT (FEB-24) CHEQ. 9858033 DBBL</t>
  </si>
  <si>
    <t>ELECTRIC BILL (JAN-24) CHEQ. 9858033 DBBL</t>
  </si>
  <si>
    <t>TNT BILL (DEC-23) CHEQ. 9858033 DBBL</t>
  </si>
  <si>
    <t>GARAGE RENT  (FEB-24) CHEQ. 9858033 DBBL</t>
  </si>
  <si>
    <t>INTERNET BILL (FEB-24) CHEQ. 9858033 DBBL</t>
  </si>
  <si>
    <t>MOSQUE CHADA  (FEB-24) CHEQ. 9858033 DBBL</t>
  </si>
  <si>
    <t>PETTY CASH   (357) CHEQ. 9858033 DBBL</t>
  </si>
  <si>
    <t>SABRANG INCENTIVE - SHARIFULALAM HIRA</t>
  </si>
  <si>
    <t>SORNODEEP ABASON (S.M TAZUL ISLAM &amp; GROUP)</t>
  </si>
  <si>
    <t>SABRANG SHARE - JAHANGIR GROUP CHEQ DEPOSIT</t>
  </si>
  <si>
    <t>SHEET NO - 146</t>
  </si>
  <si>
    <t>CURRENT DATE :15.02.2024 TO 16.02.2024</t>
  </si>
  <si>
    <t>CURRENT DATE :16.02.2024</t>
  </si>
  <si>
    <t>15.02.24</t>
  </si>
  <si>
    <t>MR - 5922/119</t>
  </si>
  <si>
    <t>MR - 5923/119</t>
  </si>
  <si>
    <t>MR - 5924/119</t>
  </si>
  <si>
    <t>MR - 5925/119</t>
  </si>
  <si>
    <t>MR - 5926/119</t>
  </si>
  <si>
    <t>MR - 5927/119</t>
  </si>
  <si>
    <t>MR - 5928/119</t>
  </si>
  <si>
    <t>16.02.24</t>
  </si>
  <si>
    <t>TDC-525, C.PLOT MONEY - SORNODEEP ABASON (MD. JAHID HOSSAIN)</t>
  </si>
  <si>
    <t>TDC-525, C.PLOT MONEY - SORNODEEP ABASON (ABUL KALAM AZAD)</t>
  </si>
  <si>
    <t>TDC-525, C.PLOT MONEY - SORNODEEP ABASON (DELOWER HOSSAIN)</t>
  </si>
  <si>
    <t>MR - 5929/119</t>
  </si>
  <si>
    <t>MR - 5930/119</t>
  </si>
  <si>
    <t>MR - 5931/119</t>
  </si>
  <si>
    <t>CODE - 184, SABRANG SHARE MONEY - SYED MOH. ASRAFUL ISLAM</t>
  </si>
  <si>
    <t>SABRANG SHARE MONEY - MD. RAIHANUL ISLAM</t>
  </si>
  <si>
    <t>SABRANG SHARE MONEY - IRIN JAHAN DRISTY</t>
  </si>
  <si>
    <t>STL RECEIVED - MD. RAIHANUL ISLAM</t>
  </si>
  <si>
    <t xml:space="preserve">CODE - 021, FLAT MONEY (UT-2) - MEHEZABIN AFSARI </t>
  </si>
  <si>
    <t>MR - 5932/119</t>
  </si>
  <si>
    <t>MR - 5933/119</t>
  </si>
  <si>
    <t xml:space="preserve">CODE - 029, SABRANG DEVELOPMENT - MD. ALI AZGAR </t>
  </si>
  <si>
    <t>MR - 5934/119</t>
  </si>
  <si>
    <t>REG. FEE AMOUNT REFUND</t>
  </si>
  <si>
    <t xml:space="preserve">LEDARS PANEL REMU, DEC-23 - SHARIFUL ALAM HIRA </t>
  </si>
  <si>
    <t xml:space="preserve">ADVANCE LEGER A/C  - MD. ALI AZGAR </t>
  </si>
  <si>
    <t>ADVANCE LEGER A/C  - MD. AZIZUL ISLAM</t>
  </si>
  <si>
    <t>ADVANCE LEGER A/C  - MD. ABDUL HANNAN (105)</t>
  </si>
  <si>
    <t>ADVANCE LEGER A/C  - MD. BAKI BILLAH</t>
  </si>
  <si>
    <t xml:space="preserve">ADVANCE LEGER A/C  - MD. ABU HASAN </t>
  </si>
  <si>
    <t xml:space="preserve">LAND PURCHASE - SHAHAD ULLAH </t>
  </si>
  <si>
    <t xml:space="preserve">LAND PURCHASE - TARA MIAH </t>
  </si>
  <si>
    <t xml:space="preserve">POWER EXTRA - ANISUR RAHMAN </t>
  </si>
  <si>
    <t xml:space="preserve">GIFT - BULBUL AHMED &amp; SUITY </t>
  </si>
  <si>
    <t>STL REFUND - MR. JEWEL (SWEETY)</t>
  </si>
  <si>
    <t xml:space="preserve">ABDUL AZIZ GONG FOR LAND POWER AMOUNT REFUND </t>
  </si>
  <si>
    <t xml:space="preserve">ADVANCE PAID - MD. NASIR UDDIN </t>
  </si>
  <si>
    <t>CAR RENT FOR PROJECT VISIT</t>
  </si>
  <si>
    <t>MADRASA BABURCHI (STL)</t>
  </si>
  <si>
    <t xml:space="preserve">L.P.G &amp; TOLL &amp; LUNCH, CAR WASH </t>
  </si>
  <si>
    <t>FOR HEAD OFFICE EQUEPMENTS PURPOSE</t>
  </si>
  <si>
    <t xml:space="preserve">ADVANCE PROJECT DEVELOPMENT - MR, SHAHRIAR </t>
  </si>
  <si>
    <t>SHEET NO - 147</t>
  </si>
  <si>
    <t>18.02.24</t>
  </si>
  <si>
    <t>MR - 5935/119</t>
  </si>
  <si>
    <t>MR - 5936/119</t>
  </si>
  <si>
    <t>MR - 5937/119</t>
  </si>
  <si>
    <t>CODE-197, SABRANG SHARE - SHARIF MD. BAYZID MIAH</t>
  </si>
  <si>
    <t>17.02.24</t>
  </si>
  <si>
    <t xml:space="preserve">CODE - 169, CONSUMER MONEY - MD. ABDUL SELIM </t>
  </si>
  <si>
    <t>TDC - 545, C. PLOT MONEY - MD. ROBIUL ALAM &amp; GONG</t>
  </si>
  <si>
    <t>JUNE 2023 DIVIDEND - SHARIF MD. BAYZID MIAH</t>
  </si>
  <si>
    <t>GIFT PURPOSE - MD. ABDULLAH</t>
  </si>
  <si>
    <t>PROJECT DEVELOPMENT - MD. REJAUL KARIM JEWEL CHEQ NO - 9858035 DBBL</t>
  </si>
  <si>
    <t>SABRANG DEVELOPMENT - MD. REJAUL KARIM JEWEL  CHEQ NO - 9858035 DBBL</t>
  </si>
  <si>
    <t>MEDICAL &amp; GIFT PURPOSE (JALAL MEMBER) - MD, REJAUL KARIM JEWEL  CHEQ NO - 9858035 DBBL</t>
  </si>
  <si>
    <t>LPG &amp; PROJECT EXP PURPOSE - MD. REJAUL KARIM JEWEL (DEC 23 TO JAN 24)  CHEQ NO - 9858035 DBBL</t>
  </si>
  <si>
    <t>MR - 5938/119</t>
  </si>
  <si>
    <t>MR - 5939/119</t>
  </si>
  <si>
    <t>MR - 5940/119</t>
  </si>
  <si>
    <t>MR - 5941/119</t>
  </si>
  <si>
    <t>MR - 5942/119</t>
  </si>
  <si>
    <t>MR - 5943/119</t>
  </si>
  <si>
    <t>19.02.24</t>
  </si>
  <si>
    <t>TDC - 500, C. PLOT MONEY - SAIKA PROPERTIES</t>
  </si>
  <si>
    <t xml:space="preserve">CODE - 027, CONSUMER MONEY - MD. ABUL BASHER </t>
  </si>
  <si>
    <t>CODE - 142, SABRANG DEVELOPMENT - UMME KULSUM</t>
  </si>
  <si>
    <t>ADVANCE LEDGER SHAMIM SHAIKH A/C</t>
  </si>
  <si>
    <t>ADVANCE LEDGER MD. MIZANUR RAHMAN A/C</t>
  </si>
  <si>
    <t>ADVANCE LEDGER SHARAF UDDIN A/C</t>
  </si>
  <si>
    <t>ADVANCE LEDGER MD. ABUL BASHER A/C</t>
  </si>
  <si>
    <t>CURRENT DATE :17.02.2024 TO 19.02.2024</t>
  </si>
  <si>
    <t>CURRENT DATE :19.02.2024</t>
  </si>
  <si>
    <t>DIRECTOR REMUNERATION JANUARY 2024 - MD. REJAUL KARIM JEWEL CHEQ NO - 9858035 DBBL</t>
  </si>
  <si>
    <t>DIRETOR REMUNERATION JANUARY 2024</t>
  </si>
  <si>
    <t>EBL SHEET</t>
  </si>
  <si>
    <t>PICNIC PURPOSE - MD. ANISUR RAHMAN</t>
  </si>
  <si>
    <t>SHEET NO - 148</t>
  </si>
  <si>
    <t>CURRENT DATE :20.02.2024 TO 20.02.2024</t>
  </si>
  <si>
    <t>CURRENT DATE :20.02.2024</t>
  </si>
  <si>
    <t>20.02.24</t>
  </si>
  <si>
    <t>MR - 5944/119</t>
  </si>
  <si>
    <t>MR - 5945/119</t>
  </si>
  <si>
    <t>MR - 5946/119</t>
  </si>
  <si>
    <t>MR - 5947/119</t>
  </si>
  <si>
    <t>MR - 5948/119</t>
  </si>
  <si>
    <t>MR - 5949/119</t>
  </si>
  <si>
    <t>TDC - 503, C. PLOT MONEY - RUMANA AFROJ</t>
  </si>
  <si>
    <t>CODE - 433, INVESTMENT PARTNER MONEY - SHEIKH MOHAMMAD ZAKIR HOSSAIN</t>
  </si>
  <si>
    <t>LEADER PANEL REMURATION - SANJIDA SARMIN SHOVA</t>
  </si>
  <si>
    <t>LEADER PANEL LUNCH PURPOSE -SUJON (FROM 17/02/24 TO 20/02/24)</t>
  </si>
  <si>
    <t>MR - 5950/119</t>
  </si>
  <si>
    <t>MR - 5951/120</t>
  </si>
  <si>
    <t>MR - 5952/120</t>
  </si>
  <si>
    <t>MR - 5953/120</t>
  </si>
  <si>
    <t>MR - 5954/120</t>
  </si>
  <si>
    <t>MR - 5955/120</t>
  </si>
  <si>
    <t>CODE - 199, SABRANG SHARE - MD. NAZRUL ISLAM</t>
  </si>
  <si>
    <t>CODE - 171, CONSUMER MONEY - REHENA FAYZUN NESA</t>
  </si>
  <si>
    <t>CODE - 182, SABRANG SHARE MONEY - REHENA FAYZUN NESA</t>
  </si>
  <si>
    <t>ADVANCE PRODUCT DEMONESTRATION PROGRAM  - MD.  JEWEL CHEQ NO - 9397230 B. ASIA</t>
  </si>
  <si>
    <t>TDC - 547, C. PLOT MONEY - MD. NAZRUL ISLAM</t>
  </si>
  <si>
    <t>CODE - 197, SABRANG SHARE, REG &amp; BOUNDARY MONEY - SHEIKH MOH. ZAKIR HOSSAIN</t>
  </si>
  <si>
    <t>TDC - 546, C. PLOT MONEY - ABU HANIF &amp; NUR NOBI GONG CHEQ NO - 3922902 ISLAMI BANK LTD</t>
  </si>
  <si>
    <t xml:space="preserve">TRANSFER FROM PARVIN AKTER SABRANG SHARE TO INVESTMENT MONEY </t>
  </si>
  <si>
    <t>ADVANCE LEDGER FARUQUE HOSSAIN KHAN A/C</t>
  </si>
  <si>
    <t>ADVANCE LEDGER ABU MD. SALAH UDDIN A/C</t>
  </si>
  <si>
    <t>CODE - 279, INVESTMENT PARTNER MONEY - MST PARVIN AKTER</t>
  </si>
  <si>
    <t>MR - 5956/120</t>
  </si>
  <si>
    <t>CURRENT DATE :21.02.2024 TO 24.02.2024</t>
  </si>
  <si>
    <t>CURRENT DATE :24.02.2024</t>
  </si>
  <si>
    <t>21.02.24</t>
  </si>
  <si>
    <t>23.02.24</t>
  </si>
  <si>
    <t>MR - 5957/120</t>
  </si>
  <si>
    <t>MR - 5958/120</t>
  </si>
  <si>
    <t>MR - 5959/120</t>
  </si>
  <si>
    <t>MR - 5960/120</t>
  </si>
  <si>
    <t>MR - 5961/120</t>
  </si>
  <si>
    <t>MR - 5962/120</t>
  </si>
  <si>
    <t>CODE - 187, INVESTMENT MONEY - MD. SHIDUL ISLAM</t>
  </si>
  <si>
    <t>CODE - 032, FLAT MONEY TOWER 02 - AFROZA BEGUM</t>
  </si>
  <si>
    <t>CODE - 028, FLAT MONEY TOWER 02 - DEEN ISLAM &amp; ANZUMAN ARA</t>
  </si>
  <si>
    <t>CODE - 024, FLAT MONEY TOWER 02 -ABDUR RAHMAN</t>
  </si>
  <si>
    <t>TDC - 485, C. PLOT MONEY - MD. GOLAM SARWER GONG</t>
  </si>
  <si>
    <t>24.02.24</t>
  </si>
  <si>
    <t>ADVANCE LEDGER MD. NAZMUL HASAN SUMON A/C</t>
  </si>
  <si>
    <t>ADVANCE LEDGER SHAMIM BISWAS A/C</t>
  </si>
  <si>
    <t>ADVANCE LEDGER AZIZUL ISLAM A/C</t>
  </si>
  <si>
    <t>SHEET NO - 149</t>
  </si>
  <si>
    <t>PRINTING PURPOSE - MD. ANISUR RAHMAN</t>
  </si>
  <si>
    <t>ADVANCE PETTY CASH (358) - ABDULLAH</t>
  </si>
  <si>
    <t>JUNE 2023 DIVIDEND - MAMUN PATWARY , MAHMUDUL ALAM RONY, MAHBUB ALAM</t>
  </si>
  <si>
    <t>CAR REPAIR PURPOSE - KHODOKAR BELAL</t>
  </si>
  <si>
    <t>ADVANCE SABRANG DEVELOPMENT PURPOSE - MD. BABOR</t>
  </si>
  <si>
    <t>ENTERTAINMENT  PURPOSE (PAILAK BABUL) - MD. NAZMUL HASAN SUMON</t>
  </si>
  <si>
    <t>ENTERTAINMENT PURPOSE (LAND PURCHASE PURPOSE GUEST) - HM FARID UDDIN</t>
  </si>
  <si>
    <t>CONVEYANCE &amp; FOOD BILL PURPOSE - ANISUR RAHMAN</t>
  </si>
  <si>
    <t>SHARE PARTNER DIVIDEND JUNE 2023 - ALI AZAD</t>
  </si>
  <si>
    <t>LEADER PANEL REMUNERATION - SALIM ULLAH</t>
  </si>
  <si>
    <t>ADVANCE LAND PURCHASE - TAHER AHMED (500 SHATOK) CHEQ. NO : 9397231 BANK ASIA</t>
  </si>
  <si>
    <t>SHEET NO - 150</t>
  </si>
  <si>
    <t>CURRENT DATE :25.02.2024 TO 25.02.2024</t>
  </si>
  <si>
    <t>CURRENT DATE :25.02.2024</t>
  </si>
  <si>
    <t>25.02.24</t>
  </si>
  <si>
    <t>MR - 5963/120</t>
  </si>
  <si>
    <t>MR - 5964/120</t>
  </si>
  <si>
    <t>MR - 5965/120</t>
  </si>
  <si>
    <t>MR - 5966/120</t>
  </si>
  <si>
    <t xml:space="preserve">TDC - 512, C. PLOT MONEY - BABUL HASAN HAWLADER </t>
  </si>
  <si>
    <t>PICNIC TICKET - OMAR FARUQUE RONY</t>
  </si>
  <si>
    <t>TDC - 522, C. PLOT MONEY - SALIM ULLAH</t>
  </si>
  <si>
    <t>TDC - 526, C. PLOT MONEY -FARUQUE HOSSAIN KHAN</t>
  </si>
  <si>
    <t>DIRECTOR DIVIDEND -OMAR FARUQUE RONY</t>
  </si>
  <si>
    <t>STL REFUND - MD. REJAUL KARIM JEWEL</t>
  </si>
  <si>
    <t>LPG &amp; OCTEN - GAZI SALIM</t>
  </si>
  <si>
    <t>LPG CYLINDER SERVICE - GAZI SALIM</t>
  </si>
  <si>
    <t>ADVANCE PROJECT DEVELOPMENT - (SHAHRIAR)</t>
  </si>
  <si>
    <t>CODE - 165, CONSUMER MONEY - TAHER AHMED CHOWDHURY CHEQ NO - 7599639 DHAKA BANK</t>
  </si>
  <si>
    <t>MR - 5967/120</t>
  </si>
  <si>
    <t>REMUNERATION - NASIR UDDIN MAMUN</t>
  </si>
  <si>
    <t>SHEET NO - 151</t>
  </si>
  <si>
    <t>26.02.24</t>
  </si>
  <si>
    <t>MR - 5968/120</t>
  </si>
  <si>
    <t>MR - 5969/120</t>
  </si>
  <si>
    <t>MR - 5970/120</t>
  </si>
  <si>
    <t>MR - 5971/120</t>
  </si>
  <si>
    <t>MR - 5972/120</t>
  </si>
  <si>
    <t>MR - 5973/120</t>
  </si>
  <si>
    <t>MR - 5974/120</t>
  </si>
  <si>
    <t>MR - 5975/120</t>
  </si>
  <si>
    <t>MR - 5976/120</t>
  </si>
  <si>
    <t>MR - 5977/120</t>
  </si>
  <si>
    <t>MR - 5978/120</t>
  </si>
  <si>
    <t>MR - 5979/120</t>
  </si>
  <si>
    <t>MR - 5980/120</t>
  </si>
  <si>
    <t>MR - 5981/120</t>
  </si>
  <si>
    <t>MR - 5982/120</t>
  </si>
  <si>
    <t>CODE - 01, CONDOMINIUM PROJECT - MRS. NAZMUN NAHAR</t>
  </si>
  <si>
    <t>CODE - 02, CONDOMINIUM PROJECT- MD. NAZMUL HASAN SUMON</t>
  </si>
  <si>
    <t>CODE - 03, CONDOMINIUM PROJECT - MD. FERDOUS</t>
  </si>
  <si>
    <t>CODE - 04, CONDOMINIUM PROJECT - REJAUL KARIM JEWEL</t>
  </si>
  <si>
    <t>CODE - 202, CONSUMER MONEY - MD. RUBEL</t>
  </si>
  <si>
    <t>27.02.24</t>
  </si>
  <si>
    <t>CODE - 029, FLAT MONEY TOWER 02 - HUMAYON KABIR</t>
  </si>
  <si>
    <t>TDC - 515, C. PLOT, REG &amp; BOUNDARY COLLECTION - SORNODEEP ABASON (AZIZUL HAQUE)</t>
  </si>
  <si>
    <t>TDC - 515, C. PLOT, REG &amp; BOUNDARY COLLECTION - SORNODEEP ABASON (S.M TAZUL ISLAM)</t>
  </si>
  <si>
    <t>TDC - 515, C. PLOT, REG &amp; BOUNDARY COLLECTION - SORNODEEP ABASON (MD. SHAH ALAM)</t>
  </si>
  <si>
    <t>CODE - 027, FLAT MONEY TOWER 02 - JAVED HOSSAIN</t>
  </si>
  <si>
    <t>CODE - 033, FLAT MONEY TOWER 02 - ABDUR RAHMAN 2ND</t>
  </si>
  <si>
    <t>CODE - 026, FLAT MONEY TOWER 02 - MAHBUBA ISLAM MIM</t>
  </si>
  <si>
    <t>STL REFUND - MD. NAZMUL HASAN SUMON A/C</t>
  </si>
  <si>
    <t>STL REFUND - MD. FERDOUS A/C</t>
  </si>
  <si>
    <t>STL REFUND - MD. REJAUL KARIM JEWEL A/C</t>
  </si>
  <si>
    <t>ADVANCE LEDGER AZIZUL HAQUE A/C</t>
  </si>
  <si>
    <t>TDC - 515, C. PLOT, REG &amp; BOUNDARY COLLECTION - SORNODEEP ABASON (S.M SHAH ALAM)</t>
  </si>
  <si>
    <t xml:space="preserve">TDC - 515, C. PLOT, REG &amp; BOUNDARY COLLECTION - SORNODEEP ABASON (MD. MAZRARUL ISLAM) CHEQ NO - </t>
  </si>
  <si>
    <t>DIRECTOR MEETING PURPOSE (EVENING ENT) - SUJON</t>
  </si>
  <si>
    <t>TOWER 01 DUE BILL - KADER CHEQ NO - 9397234 B. ASIA</t>
  </si>
  <si>
    <t>TOWER 01 DUE BILL - ARIF CHEQ NO - 9397234 B. ASIA</t>
  </si>
  <si>
    <t>BOARD MEETING ALLOWNCE CHEQ NO - 9397234 B. ASIA</t>
  </si>
  <si>
    <t>ADVANCE PROGRAM PURPOSE - CHEQ NO - 9397234 B. ASIA</t>
  </si>
  <si>
    <t>ADVANCE SABRANG DEVELOPMENT PURPOSE CHEQ NO - 9397234 B. ASIA</t>
  </si>
  <si>
    <t>STL PAID - MD. BASHER AHMED (FROM HIS PLOT) CHEQ NO - 9397232 B. ASIA</t>
  </si>
  <si>
    <t>TOWER 01 REGISTRATION PURPOSE EXPENSE - ANISUR RAHMAN</t>
  </si>
  <si>
    <t>CHEQ =143,214/- CASH= 44,104/-</t>
  </si>
  <si>
    <t>CURRENT DATE :26.02.2024 TO 27.02.2024</t>
  </si>
  <si>
    <t>CURRENT DATE :27.02.2024</t>
  </si>
  <si>
    <t>ADVANCE TOWER 01 PURPOSE - MD. ABDUL KADIR   CHEQ NO - 9397234 B. ASIA</t>
  </si>
  <si>
    <t>ADVANCE LAND PURCHASE TOWER 02 - JAHANGIR  CHEQ NO - 9397233 B. ASIA</t>
  </si>
  <si>
    <t>SHEET NO - 152</t>
  </si>
  <si>
    <t>28.02.24</t>
  </si>
  <si>
    <t>MR - 5983/120</t>
  </si>
  <si>
    <t>MR - 5984/120</t>
  </si>
  <si>
    <t>MR - 5985/120</t>
  </si>
  <si>
    <t>TDC- 540, PLOT MUTATION FEE - ANIMES CHANDRA BAIN (ANIMA ROY)</t>
  </si>
  <si>
    <t>LEADER PANEL LUNCH - SUJON (23/02/24 TO 27/02/24)</t>
  </si>
  <si>
    <t>CURRENT DATE :29.02.2024</t>
  </si>
  <si>
    <t>MR - 5986/120</t>
  </si>
  <si>
    <t>MR - 5987/120</t>
  </si>
  <si>
    <t>MR - 5988/120</t>
  </si>
  <si>
    <t>CURRENT DATE :28.02.2024 TO 29.02.2024</t>
  </si>
  <si>
    <t xml:space="preserve">TDC - 547, C. PLOT MONEY - MD. NAZRUL ISLAM CHEQ NO - 4532295 </t>
  </si>
  <si>
    <t>TDC - 451, C. PLOT MONEY - A.T.M MOSTOFA ZAMAN</t>
  </si>
  <si>
    <t>CODE - 112, SABRANG DEVELOPMENT FEE - FATEMA AKTER</t>
  </si>
  <si>
    <t>MR - 5989/120</t>
  </si>
  <si>
    <t>MR - 5990/120</t>
  </si>
  <si>
    <t>MR - 5991/120</t>
  </si>
  <si>
    <t>MR - 5992/120</t>
  </si>
  <si>
    <t>MR - 5993/120</t>
  </si>
  <si>
    <t>MR - 5994/120</t>
  </si>
  <si>
    <t>CODE -013, SABRANG DEVELOPMENT FEE -HARUN OR RASHID</t>
  </si>
  <si>
    <t>CODE - 237, CONSUMER MONEY - FATEMA AKTER</t>
  </si>
  <si>
    <t xml:space="preserve">TDC - 523, C. PLOT MONEY - ASHIQUL AZIZ SHAIKH &amp; GROUP </t>
  </si>
  <si>
    <t>TDC - 485, C. PLOT MONEY - MD. GOLAM SARWAR GONG</t>
  </si>
  <si>
    <t>CODE - 200, SABRANG SHARE MONEY - MD. ANWAR HOSSAIN</t>
  </si>
  <si>
    <t>MR - 5995/120</t>
  </si>
  <si>
    <t>TDC - 546, C. PLOT MONEY - ABU HANIF &amp; NUR NOBI GONG (1ST) CHEQ NO - 6036602</t>
  </si>
  <si>
    <t>TDC - 548, C. PLOT MONEY - ABU HANIF &amp; NUR NOBI GONG (2ND) CHEQ NO - 6036601</t>
  </si>
  <si>
    <t>29.02.24</t>
  </si>
  <si>
    <t>ADVANCE LEDGER HARUN OR RASHID A/C</t>
  </si>
  <si>
    <t>ADVANCE LEDGER JAHANGIR HOSSEN A/C</t>
  </si>
  <si>
    <t>ADVANCE LEDGER ANOWER HOSSAIN (SAVAR) 077 A/C</t>
  </si>
  <si>
    <t>ADVANCE LEDGER HARUN OR RASHID A/C (DIVIDEND)</t>
  </si>
  <si>
    <t>ADVANCE SABRANG DEVELOPMENT - MD. RASEL</t>
  </si>
  <si>
    <t>ADVANCE PETTY CASH (359) - MD. ABDULLAH</t>
  </si>
  <si>
    <t>CONDOMINIUM PROGRAM PURPOSE - MD. JEWEL &amp; ANISUR RAHMAN</t>
  </si>
  <si>
    <t>MR - 5996/120</t>
  </si>
  <si>
    <t>MR - 5997/120</t>
  </si>
  <si>
    <t>MR - 5998/120</t>
  </si>
  <si>
    <t>TDC - 549, C. PLOT MONEY - MD. SOLAIMAN &amp; MD. RAFIQUL ISLAM (TIMIR)</t>
  </si>
  <si>
    <t xml:space="preserve">TDC - 550, C. PLOT MONEY - RUBEYATH FERDOUS RAHMAN </t>
  </si>
  <si>
    <t xml:space="preserve">CODE - 02, FLAT (UT-2) - MD. SHAHID ARMAN </t>
  </si>
  <si>
    <t xml:space="preserve">STL REFUND A/C - RAJAUL KARIM JEWEL </t>
  </si>
  <si>
    <t>CHEQ (ABU HANIF GONG) = 600,000/ - &amp; RUBEYATH FER = 6,50,000/-  CASH=149,104/-</t>
  </si>
  <si>
    <t>TOTAL : 13,99,104/-</t>
  </si>
  <si>
    <t>CUSTOMER PLOT MONEY REFUND - ROGINA BEGUM, CHEQ. NO : 0524508 EBL</t>
  </si>
  <si>
    <t>SHEET NO - 153</t>
  </si>
  <si>
    <t>CURRENT DATE :01.03.2024 TO 02.03.2024</t>
  </si>
  <si>
    <t>CURRENT DATE :02.03.2024</t>
  </si>
  <si>
    <t>01.03.24</t>
  </si>
  <si>
    <t>MR - 5999/120</t>
  </si>
  <si>
    <t>MR - 6000/120</t>
  </si>
  <si>
    <t>02.03.24</t>
  </si>
  <si>
    <t>CODE - 005, FLAT MONEY TOWER 02 - SHAHID ARMAN</t>
  </si>
  <si>
    <t>CODE -157, SABRANG DEVELOPMENT FEE - KAMRUN NAHAR KAJOL</t>
  </si>
  <si>
    <t>CODE - 033, SABRANG DEVELOPMENT - MEHEZABIN AFSARI</t>
  </si>
  <si>
    <t>CODE - 012, SABRANG DEVELOPMENT - FARHAD HOSSAIN</t>
  </si>
  <si>
    <t>CODE - 097, CONSUMER MONEY - MEHEJABIN AFSARI</t>
  </si>
  <si>
    <t>CODE - 096, CONSUMER MONEY - FORHAD HOSSAIN</t>
  </si>
  <si>
    <t>CODE - 238, CONSUMER MONEY - KHADIZA HASAN</t>
  </si>
  <si>
    <t>CODE - 239, CONSUMER MONEY - MD. ASIF HASAN</t>
  </si>
  <si>
    <t>MR - 6001/121</t>
  </si>
  <si>
    <t>MR - 6002/121</t>
  </si>
  <si>
    <t>MR - 6003/121</t>
  </si>
  <si>
    <t>MR - 6004/121</t>
  </si>
  <si>
    <t>MR - 6005/121</t>
  </si>
  <si>
    <t>MR - 6006/121</t>
  </si>
  <si>
    <t>MR - 6007/121</t>
  </si>
  <si>
    <t>MR - 6008/121</t>
  </si>
  <si>
    <t>MR - 6009/121</t>
  </si>
  <si>
    <t>CODE - 240, CONSUMER MONEY - RASHIDA HOSSAIN</t>
  </si>
  <si>
    <t>03.03.24</t>
  </si>
  <si>
    <t>ADVANCE SABRANG LAND PROJECT VISIT PURPOSE -MD. REJAUL KARIM JEWEL</t>
  </si>
  <si>
    <t>MADRASHA LOAN PURPOSE - MD. FAHADULLAH</t>
  </si>
  <si>
    <t xml:space="preserve">TDC - 548, C. PLOT MONEY - ABU HANIF &amp; NUR NOBI GONG 2ND </t>
  </si>
  <si>
    <t>SHEET NO - 154</t>
  </si>
  <si>
    <t>CURRENT DATE :04.03.2024 TO 05.03.2024</t>
  </si>
  <si>
    <t>CURRENT DATE :05.03.2024</t>
  </si>
  <si>
    <t>04.03.24</t>
  </si>
  <si>
    <t>MR - 6010/121</t>
  </si>
  <si>
    <t>MR - 6011/121</t>
  </si>
  <si>
    <t>MR - 6012/121</t>
  </si>
  <si>
    <t>MR - 6013/121</t>
  </si>
  <si>
    <t>05.03.24</t>
  </si>
  <si>
    <t xml:space="preserve">CODE - 021, FLAT MONEY (UT-01) - MD. AZOM HOSSAIN </t>
  </si>
  <si>
    <t xml:space="preserve">CODE - 207, CONSUMER MONEY - AROBINDO PAL </t>
  </si>
  <si>
    <t xml:space="preserve">CODE - 208, CONSUMER MONEY - SHIPRA RANI  PAL </t>
  </si>
  <si>
    <t xml:space="preserve">CODE - 117, CONSUMER MONEY - AFSAN HOSSAIN </t>
  </si>
  <si>
    <t xml:space="preserve">STL REFUND TO MD. SAIZUDDIN, CHEQ. NO : 7272993 DBBL </t>
  </si>
  <si>
    <t xml:space="preserve">ADVANCE LAND PURCHASE (SABRANG) CHEQ. - ABDUR RAHMAN  68 SHATOK </t>
  </si>
  <si>
    <t xml:space="preserve">SABRANG DEVELOPMENT - MR. BABOR (CASH) </t>
  </si>
  <si>
    <t xml:space="preserve">ADVANCE LAND PURCHASE (SABRANG) CHEQ. EQRAMUL HAQUE </t>
  </si>
  <si>
    <t xml:space="preserve">CAR REPAIR PURPOSE - MR. SHAHEDUR RAHMAN </t>
  </si>
  <si>
    <t>PROJECT ELECTRIC BILL - MARCH - 2024 (ARSADUL)</t>
  </si>
  <si>
    <t xml:space="preserve">TOWER-01, ELECTRIC BILL - DEEN ISLAM </t>
  </si>
  <si>
    <t xml:space="preserve">STL REFUND TO MD. FERDOUS A/C </t>
  </si>
  <si>
    <t>SHEET NO - 155</t>
  </si>
  <si>
    <t>MR - 6014/121</t>
  </si>
  <si>
    <t>CODE - 201, SABRANG SHARE - SHAH NEWAZ  SHAHIN</t>
  </si>
  <si>
    <t>STL REFUND - REJAUL KARIM JEWEL A/C</t>
  </si>
  <si>
    <t>06.03.24</t>
  </si>
  <si>
    <t>CURRENT DATE :06.03.2024 TO 06.03.2024</t>
  </si>
  <si>
    <t>CURRENT DATE :06.03.2024</t>
  </si>
  <si>
    <t>PROJECT DEVELOPMENT PURPOSE (SANITARY) - MD. BABUL</t>
  </si>
  <si>
    <t>UNITY TOWER 02 BILL - MD. SHAHRIAR</t>
  </si>
  <si>
    <t>LEADER PANEL LUNCH - SUJON</t>
  </si>
  <si>
    <t>SHEET NO - 156</t>
  </si>
  <si>
    <t>CURRENT DATE :07.03.2024 TO 08.03.2024</t>
  </si>
  <si>
    <t>CURRENT DATE :08.03.2024</t>
  </si>
  <si>
    <t>08.03.24</t>
  </si>
  <si>
    <t>MR - 6015/121</t>
  </si>
  <si>
    <t>MR - 6016/121</t>
  </si>
  <si>
    <t>MR - 6017/121</t>
  </si>
  <si>
    <t>CODE - 131,CONSUMER MONEY - MRS. NAZMUN NAHAR</t>
  </si>
  <si>
    <t>CODE - 219,CONSUMER MONEY - DR, TAMANNA</t>
  </si>
  <si>
    <t>07.03.24</t>
  </si>
  <si>
    <t>TOWER 01 DUE BILL -MD. KADER CHEQ NO - 9397235 B. ASIA</t>
  </si>
  <si>
    <t>TOWER 01 DUE BILL -MD. ARIF CHEQ NO - 9397235 B. ASIA</t>
  </si>
  <si>
    <t>ADVANCE SIGNBOARD PURPOSE - CHEQ NO - 9397235 B. ASIA</t>
  </si>
  <si>
    <t>ADVANCE SAUDI BUDGET  CHEQ NO - 9397235 B. ASIA</t>
  </si>
  <si>
    <t>MR - 6018/121</t>
  </si>
  <si>
    <t>MR - 6019/121</t>
  </si>
  <si>
    <t>MR - 6020/121</t>
  </si>
  <si>
    <t>MR - 6021/121</t>
  </si>
  <si>
    <t>GIFT PURPOSE - JALAL MEMBER (REJAUL KARIM JEWEL)</t>
  </si>
  <si>
    <t>MILAD PURPOSE - REJAUL KARIM JEWEL</t>
  </si>
  <si>
    <t>CAR RENT PURPOSE -MD. SHAHED  (GUEST OF SHAMIM BISWAS)</t>
  </si>
  <si>
    <t>ADVANCE PETTY CASH (PETTY NO 360) - MD. ABDULLAH</t>
  </si>
  <si>
    <t>ADVANCE PRODUCT DEMONESTRATION PROGRAM  - MD.  JEWEL</t>
  </si>
  <si>
    <t>PRODUCT DEMONESTRATION WORKSHOP PURPOSE BILL - MD. ANISUR RAHMAN</t>
  </si>
  <si>
    <t xml:space="preserve">CODE - 012, FLAT MONEY (UT-2) - MAHMUDA KHATUN </t>
  </si>
  <si>
    <t>MR - 6022/121</t>
  </si>
  <si>
    <t xml:space="preserve">LPG BILL - MD. SHAHEDUR RAHMAN </t>
  </si>
  <si>
    <t>SHEET NO - 157</t>
  </si>
  <si>
    <t>CURRENT DATE :09.03.2024 TO 09.03.2024</t>
  </si>
  <si>
    <t>CURRENT DATE :09.03.2024</t>
  </si>
  <si>
    <t>09.03.24</t>
  </si>
  <si>
    <t>MR - 6023/121</t>
  </si>
  <si>
    <t>MR - 6024/121</t>
  </si>
  <si>
    <t>CODE - 224, COSUMER MONEY - LUTFOR RAHMAN</t>
  </si>
  <si>
    <t>CODE -117, COSUMER MONEY - IMRAN HOSSAIN</t>
  </si>
  <si>
    <t>RAMADAN SEHRI TIME PRINTING &amp; CONVEYANCE PURPOSE - MD. ANISUR RAHMAN</t>
  </si>
  <si>
    <t>INCENTIVE PAID - NASIR UDDIN MAMUN (173TH INCENTIVE)</t>
  </si>
  <si>
    <t>SHEET NO - 158</t>
  </si>
  <si>
    <t>10.03.24</t>
  </si>
  <si>
    <t>MR - 6025/121</t>
  </si>
  <si>
    <t>MR - 6026/121</t>
  </si>
  <si>
    <t>MR - 6027/121</t>
  </si>
  <si>
    <t>MR - 6028/121</t>
  </si>
  <si>
    <t>MR - 6029/121</t>
  </si>
  <si>
    <t>MR - 6030/121</t>
  </si>
  <si>
    <t>MR - 6031/121</t>
  </si>
  <si>
    <t>MR - 6032/121</t>
  </si>
  <si>
    <t>MR - 6033/121</t>
  </si>
  <si>
    <t>MR - 6034/121</t>
  </si>
  <si>
    <t>MR - 6035/121</t>
  </si>
  <si>
    <t>MR - 6036/121</t>
  </si>
  <si>
    <t>MR - 6037/121</t>
  </si>
  <si>
    <t>MR - 6038/121</t>
  </si>
  <si>
    <t>TDC - 485, C. PLOT MONEY - GOLAM SARWAR GONG</t>
  </si>
  <si>
    <t>CODE - 191, CONSUMER MONEY - SHAIKH SAIDUL ISLAM</t>
  </si>
  <si>
    <t>CODE- 435, INVESTMENT PARTNER MONEY - MST. DILRUBA KHATUN</t>
  </si>
  <si>
    <t>TDC - 546, C. PLOT MONEY - ABU HANIF &amp; NUR NOBI GONG CHEQ NO - 6036604</t>
  </si>
  <si>
    <t>CODE - 157, CONSUMER MONEY -ALEYA BEGUM</t>
  </si>
  <si>
    <t xml:space="preserve">TDC - 405, C. PLOT MONEY - KAMAL HOSSAIN GONG </t>
  </si>
  <si>
    <t>11.03.24</t>
  </si>
  <si>
    <t>CODE- 129, SABRANG SHARE MONEY - AFROZA HOSSAIN</t>
  </si>
  <si>
    <t>CODE -133, SABRANG SHARE MONEY - SAIZUDDIN</t>
  </si>
  <si>
    <t>CODE -025, FLAT MONEY TOWER 01, SAIZUDDIN</t>
  </si>
  <si>
    <t>TDC - 511, C. PLOT MONEY - FATEMA AKTER &amp; TANHA AKTER</t>
  </si>
  <si>
    <t>ADVANCE LEDGER ASHIQUL AZIZ SHAIKH A/C</t>
  </si>
  <si>
    <t>STL PROFIT - SAIZUDDIN</t>
  </si>
  <si>
    <t>MR-6034/121 TO MR -6038/121</t>
  </si>
  <si>
    <t>LOAN PROFIT - ALEYA BEGUM CHEQ NO - 9397236 B. ASIA</t>
  </si>
  <si>
    <t>SABRANG KHARIJ PURPOSE - MD RASEL CHEQ NO - 9397236 B. ASIA</t>
  </si>
  <si>
    <t>ADVANCE PROJECT SIGNBOADRD PURPOSE - MD. JEWEL CHEQ NO - 9397236 B. ASIA</t>
  </si>
  <si>
    <t>TALLY SOFTWARE PURCHASE - ASHOK CHAKRABARTY HEQ NO - 9397237 B. ASIA</t>
  </si>
  <si>
    <t>ADVANCE LAND PURCHASE - TARA MIAH HEQ NO - 9397238 B. ASIA</t>
  </si>
  <si>
    <t xml:space="preserve">FAN PURCHASE FOR HM FARID </t>
  </si>
  <si>
    <t>CAR RENT PURPOSE -MD. SHAHED  (GUEST OF SALIM ULLAH)</t>
  </si>
  <si>
    <t>ADVANCE CAR LPG &amp; LOCK PURPOSE - MD SHAHED</t>
  </si>
  <si>
    <t>12.03.24</t>
  </si>
  <si>
    <t>MR - 6039/121</t>
  </si>
  <si>
    <t>MR - 6040/121</t>
  </si>
  <si>
    <t>MR - 6041/121</t>
  </si>
  <si>
    <t>MR - 6042/121</t>
  </si>
  <si>
    <t>MR - 6043/121</t>
  </si>
  <si>
    <t>MR - 6044/121</t>
  </si>
  <si>
    <t>CODE - 039, FLAT MONEY TOWER 02 - MAHIBUL HAQUE</t>
  </si>
  <si>
    <t>CODE - 039, FLAT MONEY TOWER 02 - NADIRA BEGUM</t>
  </si>
  <si>
    <t xml:space="preserve">CODE - 241, CONSUMER MONEY - MD. DULAL </t>
  </si>
  <si>
    <t>CODE - 242, CONSUMER MONEY - JULEKHA BEGUM</t>
  </si>
  <si>
    <t>CODE - 243, CONSUMER MONEY - MOH. NURUL ISLAM</t>
  </si>
  <si>
    <t>CODE - 244, CONSUMER MONEY - KANIZ FATEMA SHORNA</t>
  </si>
  <si>
    <t xml:space="preserve">BABURCHI SALARY FEB 24 (10 DAYS) </t>
  </si>
  <si>
    <t>SABRANG LAND MEDIA MONEY - MD. NAZMUL HASAN SUMON CHEQ NO - 0524516 EBL</t>
  </si>
  <si>
    <t>MADRASHA MAHFIL LOAN PURPOSE -MD. ANISUR RAHMAN CHEQ NO - 0524516 EBL</t>
  </si>
  <si>
    <t>DIVIDEND PAID - IBRAHIM ISLAM EMON</t>
  </si>
  <si>
    <t>CURRENT DATE :10.03.2024 TO 13.03.2024</t>
  </si>
  <si>
    <t>CURRENT DATE :13.03.2024</t>
  </si>
  <si>
    <t>EBL</t>
  </si>
  <si>
    <t>SHEET NO - 159</t>
  </si>
  <si>
    <t>14.03.24</t>
  </si>
  <si>
    <t>MR - 6046/121</t>
  </si>
  <si>
    <t>MR - 6047/121</t>
  </si>
  <si>
    <t>MR - 6048/121</t>
  </si>
  <si>
    <t>MR - 6049/121</t>
  </si>
  <si>
    <t>15.03.24</t>
  </si>
  <si>
    <t>CODE - 095, CONSUMER MONEY -ISRAFI HOSSAIN BAPPY</t>
  </si>
  <si>
    <t>CODE - 436, INVESTMENT PARTNER MONEY - HALIMA AKTER MUKTA</t>
  </si>
  <si>
    <t>DIRECTOR DIVIDEND JUNE 2023 - LATE MOBARROK HOSSAIN</t>
  </si>
  <si>
    <t xml:space="preserve">MR - 6045/121 </t>
  </si>
  <si>
    <t>MR-6045/121 TO 6047/121</t>
  </si>
  <si>
    <t>MR - 6050/121</t>
  </si>
  <si>
    <t>MR - 6051/122</t>
  </si>
  <si>
    <t>MR - 6052/122</t>
  </si>
  <si>
    <t>MR - 6053/122</t>
  </si>
  <si>
    <t>CODE - 009, FLAT MONEY TOWER 01 - MD. ANWAR HOSSAIN MAMUN</t>
  </si>
  <si>
    <t>CODE - 006, FLAT MONEY TOWER 02 - MD. ANWAR HOSSAIN MAMUN</t>
  </si>
  <si>
    <t>TDC - 524, C. PLOT MONEY - MIRPUR PACIFIC COMMUNITY</t>
  </si>
  <si>
    <t>ADVANCE LEDGER ANWAR HOSSAIN MAMUN A/C</t>
  </si>
  <si>
    <t>ADVANCE LEDGER NAHIDUR RAHMAN A/C</t>
  </si>
  <si>
    <t>CAR RENT PURPOSE - MD SHAHED (GUEST OF SHAMIM SHAIKH)</t>
  </si>
  <si>
    <t>16.03.24</t>
  </si>
  <si>
    <t>ELECTRIC BILL FEBRUARY 24 - SUJON</t>
  </si>
  <si>
    <t>MOSQUE FEE MARCH 24 - SUJON</t>
  </si>
  <si>
    <t>17.03.24</t>
  </si>
  <si>
    <t>PENDING - (ANOWER HOSSAIN, TOWER - 2) TK. 1,37,000/-</t>
  </si>
  <si>
    <t>MR - 6054/122</t>
  </si>
  <si>
    <t>MR - 6055/122</t>
  </si>
  <si>
    <t>MR - 6056/122</t>
  </si>
  <si>
    <t>MR - 6057/122</t>
  </si>
  <si>
    <t>CURRENT DATE :14.03.2024 TO 17.03.2024</t>
  </si>
  <si>
    <t>CURRENT DATE :17.03.2024</t>
  </si>
  <si>
    <t>MR - 6058/122</t>
  </si>
  <si>
    <t>CODE - 05, UNITY CONDOMINIUM PROJECT (CASH)</t>
  </si>
  <si>
    <t xml:space="preserve">TDC-539, C.PLOT MONEY - AZIZUL HAQUE &amp; GONG (TARER AHMED CHOW.) CHEQ. 6344483 ISLAMI BANK </t>
  </si>
  <si>
    <t xml:space="preserve">CODE - 437, INVESTMENT MONEY - TAHER AHMED CHOWDHURY CHEQ. 6344483 ISLAMI BANK </t>
  </si>
  <si>
    <t xml:space="preserve">CODE - 115, SABRANG SHARE MONEY - KAZI MAMUN </t>
  </si>
  <si>
    <t xml:space="preserve">ADVANCE LEGER A/C  - KAZI MAMUN </t>
  </si>
  <si>
    <t xml:space="preserve">CODE - 009, FLAT MONEY (UT-2) - MD. SIRAJUL ISLAM </t>
  </si>
  <si>
    <t>CHEQ. = 60,000/- (TAHER AHEMD) &amp; CASH = 2,14,653/- TOTAL = 2,74,653/-</t>
  </si>
  <si>
    <t>SHEET NO - 160</t>
  </si>
  <si>
    <t>CURRENT DATE :18.03.2024 TO 18.03.2024</t>
  </si>
  <si>
    <t>CURRENT DATE :18.03.2024</t>
  </si>
  <si>
    <t>18.03.24</t>
  </si>
  <si>
    <t>MR - 6059/122</t>
  </si>
  <si>
    <t>MR - 6060/122</t>
  </si>
  <si>
    <t>MR - 6061/122</t>
  </si>
  <si>
    <t>CODE - 026, FLAT MONEY TOWER 02 - AMINUL ISLAM</t>
  </si>
  <si>
    <t>SPACE RENT 62 &amp; 64 - MARCH 24 CHEQ NO - 9858036 DBBL</t>
  </si>
  <si>
    <t>INTERNET BILL MARCH 24 - MD. SHAHEDUR RAHMAN  CHEQ NO - 9858036 DBBL</t>
  </si>
  <si>
    <t>GARAGE RENT MARCH 24 CHEQ NO - 9858036 DBBL</t>
  </si>
  <si>
    <t>STAFF SALARY FROM CASH CHEQ NO - 9858036 DBBL</t>
  </si>
  <si>
    <t>REMUNERATION - REJAUL KARIM JEWEL FEBRUARY 24 CHEQ NO - 9858036 DBBL</t>
  </si>
  <si>
    <t>OMRAH PURPOSE -  CHEQ NO - 9858036 DBBL</t>
  </si>
  <si>
    <t xml:space="preserve">CONDOMINIUM PROGRAM PURPOSE CHEQ NO - 9858036 DBBL </t>
  </si>
  <si>
    <t>DOMAIN HOSTING BILL - MD. FERDOUS CHEQ NO - 9858036 DBBL</t>
  </si>
  <si>
    <t>ADVANCE TOWER 01 PURPOSE -MD. ARIF CHEQ NO - 9858036 DBBL</t>
  </si>
  <si>
    <t>STL PAID - MD. BASHER AHMED FROM CSTOMER PLOT MONEY CHEQ NO - 9397239 B. ASIA</t>
  </si>
  <si>
    <t>STAFF SALARY FROM SHEET - FEBRUARY 2024</t>
  </si>
  <si>
    <t>FROM SHEET</t>
  </si>
  <si>
    <t>SHARE PARTNER REFUND - ABUL HOSSAIN MUNSI</t>
  </si>
  <si>
    <t>ADVANCE TOWER 01 PURPOSE -MD. KADER CHEQ NO - 9858036</t>
  </si>
  <si>
    <t>SHEET NO - 161</t>
  </si>
  <si>
    <t>CURRENT DATE :19.03.2024 TO 19.03.2024</t>
  </si>
  <si>
    <t>CURRENT DATE :19.03.2024</t>
  </si>
  <si>
    <t>MR - 6062/122</t>
  </si>
  <si>
    <t>MR - 6063/122</t>
  </si>
  <si>
    <t>MR - 6064/122</t>
  </si>
  <si>
    <t>MR - 6065/122</t>
  </si>
  <si>
    <t>MR - 6066/122</t>
  </si>
  <si>
    <t>MR - 6067/122</t>
  </si>
  <si>
    <t>MR - 6068/122</t>
  </si>
  <si>
    <t xml:space="preserve">TDC - 403, C. PLOT MONEY - AMEEN AFM RUHUL </t>
  </si>
  <si>
    <t>19.03.24</t>
  </si>
  <si>
    <t>TDC - 395, C. PLOT MONEY - AFM RAKIBUL HASAN</t>
  </si>
  <si>
    <t>TDC - 539, C. PLOT MONEY - AZIZUL HAQUE GONG (ABUL KHAIR KHAN)</t>
  </si>
  <si>
    <t>CODE - 05, CONDOMINIUM MONEY - ZOHIRUL ISLAM HELAL</t>
  </si>
  <si>
    <t>CODE - 182, SABRANG SHARE - REHANA FAYZUN NESA</t>
  </si>
  <si>
    <t>CODE - 171, CONSUMER MONEY- REHANA FAYZUN NESA</t>
  </si>
  <si>
    <t>CODE - 245, CONSUMER MONEY-NILUFA YESMIN</t>
  </si>
  <si>
    <t>INCENTIVE PAID - AZIZUL HAQUE</t>
  </si>
  <si>
    <t xml:space="preserve">SHARE PARTNER DIVIDEND - YOUNUZ ALI MONDOL </t>
  </si>
  <si>
    <t>SHARE PARTNER DIVIDEND - ASIA AKTER SHERIN</t>
  </si>
  <si>
    <t>IFTER PURPOSE FOR MARKET MOSQUE - MD. MEJBAH</t>
  </si>
  <si>
    <t xml:space="preserve">DRIVER SALARY - GAZI SALIM (NOVEMBER 23) </t>
  </si>
  <si>
    <t>MR - 6069/122</t>
  </si>
  <si>
    <t>CODE - 02, FLAT MONEY TOWER 01 - MD. HABIBUR RAHMAN</t>
  </si>
  <si>
    <t>MR - 6070/122</t>
  </si>
  <si>
    <t>MR - 6071/122</t>
  </si>
  <si>
    <t>MR - 6072/122</t>
  </si>
  <si>
    <t>MR - 6073/122</t>
  </si>
  <si>
    <t>TDC-529, C.PLOT MONEY - BLUE SKY CITY, CHEQ. 4374057 AB BANK</t>
  </si>
  <si>
    <t>CODE - 438, INVESTMENT MONEY - MOSHIUR RAHMAN</t>
  </si>
  <si>
    <t>CODE - 439, INVESTMENT MONEY - MOSHIUR RAHMAN</t>
  </si>
  <si>
    <t>CODE - 204, INVESTMENT MONEY REFUND - MD. ALOMGIR HOSSAIN</t>
  </si>
  <si>
    <t>ADVANCE LEDGER A/C - MD. NAZMUL HASAN SUMON</t>
  </si>
  <si>
    <t>CHEQUE 10 LAC (BLUE SKY CITY) &amp; CASH  11,471/- TOTAL : 10,11,471/-</t>
  </si>
  <si>
    <t>DIRECTOR REMUNERATION (MARCH-2024)</t>
  </si>
  <si>
    <t>SHEET NO - 162</t>
  </si>
  <si>
    <t>20.03.24</t>
  </si>
  <si>
    <t>PROJECT BILL (LIGHT) - DULAL RABBY</t>
  </si>
  <si>
    <t>DIRECTOR &amp; SHARE HOLDER MEETING -MD. SHAHEDUR RAHMAN</t>
  </si>
  <si>
    <t>MR - 6074/122</t>
  </si>
  <si>
    <t>MR - 6075/122</t>
  </si>
  <si>
    <t>MR - 6076/122</t>
  </si>
  <si>
    <t>MR - 6077/122</t>
  </si>
  <si>
    <t>MR - 6078/122</t>
  </si>
  <si>
    <t>MR - 6079/122</t>
  </si>
  <si>
    <t>MR - 6080/122</t>
  </si>
  <si>
    <t>MR - 6081/122</t>
  </si>
  <si>
    <t>MR - 6082/122</t>
  </si>
  <si>
    <t>MR - 6083/122</t>
  </si>
  <si>
    <t>MR - 6084/122</t>
  </si>
  <si>
    <t>MR - 6085/122</t>
  </si>
  <si>
    <t>MR - 6086/122</t>
  </si>
  <si>
    <t>MR - 6087/122</t>
  </si>
  <si>
    <t>MR - 6088/122</t>
  </si>
  <si>
    <t>MR - 6089/122</t>
  </si>
  <si>
    <t>MR - 6090/122</t>
  </si>
  <si>
    <t>MR - 6091/122</t>
  </si>
  <si>
    <t>21.03.24</t>
  </si>
  <si>
    <t>PICNIC TICKET - ANISUR RAHMAN</t>
  </si>
  <si>
    <t>PICNIC TICKET - RAJAUL KARIM JEWEL</t>
  </si>
  <si>
    <t>PICNIC TICKET -ZOHIRUL ISLAM HELAL</t>
  </si>
  <si>
    <t>PICNIC TICKET -H.M. FARID UDDIN</t>
  </si>
  <si>
    <t>PICNIC TICKET - MOKHLESUR RAHMAN BHUIYAN</t>
  </si>
  <si>
    <t>PICNIC TICKET - ZAHANGIR ALAM</t>
  </si>
  <si>
    <t>PICNIC TICKET - ANWAR HOSSAIN MAMUN</t>
  </si>
  <si>
    <t>PICNIC TICKET - SAMSUN NAHAR SUMI</t>
  </si>
  <si>
    <t>PICNIC TICKET - MD. RAFIQUL ISLAM</t>
  </si>
  <si>
    <t>PICNIC TICKET - SATHY AKTER</t>
  </si>
  <si>
    <t>PICNIC TICKET -SALINA AKTER</t>
  </si>
  <si>
    <t>PICNIC TICKET -MD. NAZMUL HASAN SUMON</t>
  </si>
  <si>
    <t>TDC - 526, C. PLOT REGISTRATION PURPOSE - FARUQUE HOSSAIN KHAN GONG (DR. HUMAYON KABIR)</t>
  </si>
  <si>
    <t>TDC - 539, C. PLOT MONEY - AZIZUL HAQUE GONG (SHAHARA AKTER KHATUN)</t>
  </si>
  <si>
    <t>CODE - 151, CONSUMER MONEY - SHAHIN MIAH</t>
  </si>
  <si>
    <t>CODE - 440, INVESTMENT PARTNER MONEY - ABDUL KADER</t>
  </si>
  <si>
    <t>CODE - 246, CONSUMER MONEY - ABDUL KADER</t>
  </si>
  <si>
    <t>TOWER 01 CEMENT BILL - MD. MOSTAKIM MOLLIK CHEQ NO - 9858037 DBBL</t>
  </si>
  <si>
    <t>ADVANCE CODOMINIUM IFTER PURPOSE - MD. FERDOUS CHEQ NO - 9858038 DBBL</t>
  </si>
  <si>
    <t>MONTHLY LPG PURPOSE - RAJAUL KARIM JEWEL CHEQ NO - 9858039 DBBL</t>
  </si>
  <si>
    <t>CONDOMINIUM PROJECT PURPOSE - RAJAUL KARIM JEWEL  CHEQ NO - 9858039 DBBL</t>
  </si>
  <si>
    <t>ADVANCE CODOMINIUM PROJECT SIGNBOARD PURPOSE - SAIDUR RAHMAN  CHEQ NO - 9858039 DBBL</t>
  </si>
  <si>
    <t>ADVANCE PROJECT DEVELOPMENT PURPOSE - AL SHAHRIAR  CHEQ NO - 9858039 DBBL</t>
  </si>
  <si>
    <t>ADVANCE ANISUR RAHMAN A/C</t>
  </si>
  <si>
    <t>ADVANCE RAJAUL KARIM JEWEL A/C</t>
  </si>
  <si>
    <t>ADVANCE H.M. FARID UDDIN A/C</t>
  </si>
  <si>
    <t>ADVANCE MOKHLESUR RAHMAN BHUIYAN A/C</t>
  </si>
  <si>
    <t>ADVANCE ZAHANGIR ALAM A/C</t>
  </si>
  <si>
    <t>ADVANCE SAMSUN NAHAR SUMI A/C</t>
  </si>
  <si>
    <t>ADVANCE MD. RAFIQUL ISLAM A/C</t>
  </si>
  <si>
    <t>ADVANCE SATHY AKTER A/C</t>
  </si>
  <si>
    <t>ADVANCE SALINA AKTER A/C</t>
  </si>
  <si>
    <t>ADVANCE TOWER 01 PURPOSE - ABDUL KADER</t>
  </si>
  <si>
    <t>CURRENT DATE :20.03.2024 TO 21.03.2024</t>
  </si>
  <si>
    <t>CURRENT DATE : 21.03.2024</t>
  </si>
  <si>
    <t>CURRENT DATE :22.03.2024 TO 23.03.2024</t>
  </si>
  <si>
    <t>CURRENT DATE : 23.03.2024</t>
  </si>
  <si>
    <t>SHEET NO - 163</t>
  </si>
  <si>
    <t>22.03.24</t>
  </si>
  <si>
    <t>MR - 6092/122</t>
  </si>
  <si>
    <t>MR - 6093/122</t>
  </si>
  <si>
    <t>MR - 6094/122</t>
  </si>
  <si>
    <t>MR - 6095/122</t>
  </si>
  <si>
    <t>CODE - 289, INVESTMENT PARTNER MONEY - MONIRUL ISLAM</t>
  </si>
  <si>
    <t>CODE - 441, INVESTMENT PARTNER MONEY - MOH. DIN ISLAM</t>
  </si>
  <si>
    <t>23.03.24</t>
  </si>
  <si>
    <t>MR - 6101/123</t>
  </si>
  <si>
    <t>CODE - 081, SABRANG DEVELOPMENT - HASAN KIBRIA</t>
  </si>
  <si>
    <t>CODE -06, CODOMINIUM MONEY - MD. AMANOT ULLAH</t>
  </si>
  <si>
    <t>CODE -129, CONSUMER MONEY - MD. IMAM MEHEDI</t>
  </si>
  <si>
    <t>MR - 6102/123</t>
  </si>
  <si>
    <t>MR - 6103/123</t>
  </si>
  <si>
    <t>MR - 6104/123</t>
  </si>
  <si>
    <t>CODE - 08, FLAT MONEY TOWER 01 - SHAMIM ARA PINU</t>
  </si>
  <si>
    <t>ADVANCE PARAMOUND STRUCTURAL A/C</t>
  </si>
  <si>
    <t>ADVANCE HASAN KIBRIA A/C</t>
  </si>
  <si>
    <t>PRINTING PURPOSE - ABDUL KADER</t>
  </si>
  <si>
    <t>A4 PAPER - SUJON</t>
  </si>
  <si>
    <t>CAR REPAIR PURPOSE - GAZI SALIM</t>
  </si>
  <si>
    <t>SHEET NO - 164</t>
  </si>
  <si>
    <t>MR - 6105/123</t>
  </si>
  <si>
    <t>MR - 6106/123</t>
  </si>
  <si>
    <t>MR - 6107/123</t>
  </si>
  <si>
    <t>MR - 6108/123</t>
  </si>
  <si>
    <t>MR - 6109/123</t>
  </si>
  <si>
    <t>24.03.24</t>
  </si>
  <si>
    <t>CODE - 359, INVESTMENT PARTNER MONEY - ASHIKUZZAMAN PALASH</t>
  </si>
  <si>
    <t>CODE - 179, SABRANG SHARE, REG &amp; BOUNDERY FEE - MD. SAIDUR RAHMAN</t>
  </si>
  <si>
    <t>CODE - 184, SABRANG SHARE MONEY - S.M ASHRAFUL ISLAM</t>
  </si>
  <si>
    <t>CODE - 197, SABRANG SHARE MONEY - SHARIF MD. BAYZID MIAH</t>
  </si>
  <si>
    <t>ADVANCE LEDGER SHARIFUL ALAM HIRA A/C</t>
  </si>
  <si>
    <t>LEGAL PAPER - SUJON</t>
  </si>
  <si>
    <t>OCTEN, CAR WASH PURPOSE - GAZI SALIM</t>
  </si>
  <si>
    <t>NEWS PAPER BILL - SUJON</t>
  </si>
  <si>
    <t>GRIHAYON PURPOSE -ABUL KALAM CHEQ NO - 9397240 BANK ASIA</t>
  </si>
  <si>
    <t>CODE - 358, INVESTMENT PARTNER MONEY -MD. KHASHRUL ALAM</t>
  </si>
  <si>
    <t>MR - 6110/123</t>
  </si>
  <si>
    <t>MR - 6111/123</t>
  </si>
  <si>
    <t>MR - 6112/123</t>
  </si>
  <si>
    <t>CODE - 074, SABRANG DEVELOPMENT FEE -  ABUL KALAM</t>
  </si>
  <si>
    <t>CODE - 074, SABRANG DEVELOPMENT FEE -  MD. MIZANUR RAHMAN</t>
  </si>
  <si>
    <t>CODE - 074, SABRANG DEVELOPMENT FEE -  S.M. RASEL</t>
  </si>
  <si>
    <t>MR - 6113/123</t>
  </si>
  <si>
    <t>MR - 6114/123</t>
  </si>
  <si>
    <t>25.03.24</t>
  </si>
  <si>
    <t>ADVANCE LAND PURCHASE - MAHBUBUR RAHMAN (400 SHATOK) CHEQ NO - 9858040 DBBL</t>
  </si>
  <si>
    <t>ADVANCE LAND REGISTRATION  - KHATUN NESA  (3.5 SHATOK)  CHEQ NO - 9858041 DBBL</t>
  </si>
  <si>
    <t>LAND POWER PURPOSE - ANISUR RAHMAN CHEQ NO - 9858041 DBBL</t>
  </si>
  <si>
    <t>MR - 6115/123</t>
  </si>
  <si>
    <t>MR - 6116/123</t>
  </si>
  <si>
    <t>MR - 6117/123</t>
  </si>
  <si>
    <t>MR - 6118/123</t>
  </si>
  <si>
    <t>26.03.24</t>
  </si>
  <si>
    <t>TDC - 517, C. PLOT MONEY - UMME TASLIMA</t>
  </si>
  <si>
    <t>CODE - 07, CONDOMINIUM MONEY - MUSLEMA KHATUN</t>
  </si>
  <si>
    <t>STL REFUND - MD FERDOUS</t>
  </si>
  <si>
    <t>TDC - 551, C. PLOT MONEY - MUHAMMAD MAHMUBUL HAQUE</t>
  </si>
  <si>
    <t>INCENTIVE PAID FROM LEDGER - JAHANGIR HOSSEN</t>
  </si>
  <si>
    <t>CODE - 014, DIRECTOR SHARE - ZOHIRUL ISLAM HELAL</t>
  </si>
  <si>
    <t>TRANSFER FROM CUSTOMER PLOT TO DIRECTOR SHARE ZOHIRUL ISLAM HELAL</t>
  </si>
  <si>
    <t>MR - 6119/123</t>
  </si>
  <si>
    <t>MR - 6120/123</t>
  </si>
  <si>
    <t>MR - 6121/123</t>
  </si>
  <si>
    <t>MR - 6122/123</t>
  </si>
  <si>
    <t>MR - 6123/123</t>
  </si>
  <si>
    <t>MR - 6124/123</t>
  </si>
  <si>
    <t>MR - 6125/123</t>
  </si>
  <si>
    <t>MR - 6126/123</t>
  </si>
  <si>
    <t>MR - 6127/123</t>
  </si>
  <si>
    <t>CURRENT DATE : 27.03.2024</t>
  </si>
  <si>
    <t>27.03.24</t>
  </si>
  <si>
    <t>TDC - 543, C. PLOT MONEY - SHAKHAWAT HOSSAIN</t>
  </si>
  <si>
    <t>CODE - 07, CONDOMINIUM PROJECT MONEY - MD. MAHMUDUR RAHMAN</t>
  </si>
  <si>
    <t>TDC - 550, C. PLOT MONEY - REBEYATH FERDOUS RAHMAN</t>
  </si>
  <si>
    <t>CODE - 012, FLAT MONEY TOWER 02 - NAZMUN NAHAR</t>
  </si>
  <si>
    <t>CODE - 08, CONDOMINIUM PROJECT MONEY - SHAMIMA KHAN MOZLISH</t>
  </si>
  <si>
    <t>CODE  - 194, CONSUMER MONEY - AMINUL ISLAM</t>
  </si>
  <si>
    <t>TDC -457, C. PLOT MONEY - SHIRAJ UDDIN</t>
  </si>
  <si>
    <t>MR - 6128/123</t>
  </si>
  <si>
    <t>MR - 6129/123</t>
  </si>
  <si>
    <t>MR - 6130/123</t>
  </si>
  <si>
    <t>MR - 6131/123</t>
  </si>
  <si>
    <t>TDC -405, C. PLOT MONEY - KAMAL HOSSAIN GONG</t>
  </si>
  <si>
    <t>TDC -535, C. PLOT MONEY - TIPU SULTAN</t>
  </si>
  <si>
    <t>TDC - 535, C. PLOT MONEY - SAHARA AKTER KHATUN</t>
  </si>
  <si>
    <t>CONDOMINIUM PROJECT INCENTIVE - SHAMIMA KHAN MOZLISH</t>
  </si>
  <si>
    <t>MR - 6132/123</t>
  </si>
  <si>
    <t>MR - 6133/123</t>
  </si>
  <si>
    <t>MR - 6134/123</t>
  </si>
  <si>
    <t>CODE - 09, CONDOMINIUM PROJECT MONEY - SYED MASUDUR RAHMAN</t>
  </si>
  <si>
    <t>CODE - 010, CONDOMINIUM PROJECT MONEY - SKEIKH MOHAMMAD ZAKIR HOSSAIN</t>
  </si>
  <si>
    <t>TDC - 546, C. PLOT MONEY - ABU HANIF &amp; NUR NOBI GONG</t>
  </si>
  <si>
    <t>STL PROFIT - OMAR FARUQUE KANO CHEQ NO - 9858042 DBBL</t>
  </si>
  <si>
    <t>ADVANCE LAND PURCHASE- PAILAK BABUL</t>
  </si>
  <si>
    <t>PAY ORDER</t>
  </si>
  <si>
    <t>TISSUE - SUJON</t>
  </si>
  <si>
    <t>TDC - 523, C. PLOT MONEY - ASHIQUL AZIZ GONG</t>
  </si>
  <si>
    <t xml:space="preserve">C.PLOT MONEY REFUND - ROGINA BEGUM </t>
  </si>
  <si>
    <t xml:space="preserve">MD. HUMAYON KABIR </t>
  </si>
  <si>
    <t>CONDOMINIUM (E/C)</t>
  </si>
  <si>
    <t xml:space="preserve">POWER &amp; COMMISION PURPOSE PAID </t>
  </si>
  <si>
    <t>BANK CHARGE - BANK ASIA LTD.</t>
  </si>
  <si>
    <t>BANK CHARGE - DUTCH BANGLA  LTD.</t>
  </si>
  <si>
    <t>CURRENT DATE :24.03.2024 TO 27.03.2024</t>
  </si>
  <si>
    <t>SHEET NO - 165</t>
  </si>
  <si>
    <t>CURRENT DATE :28.03.2024 TO 28.03.2024</t>
  </si>
  <si>
    <t>CURRENT DATE : 28.03.2024</t>
  </si>
  <si>
    <t>28.03.24</t>
  </si>
  <si>
    <t>TOWER 01 STONE PURPOSE - SAIDUR RAHMAN CHEQ NO - 9858043 DBBL</t>
  </si>
  <si>
    <t>CONDOMINIUM - MD .FERDOUS</t>
  </si>
  <si>
    <t>STL NAZMUL HASAN SUMON</t>
  </si>
  <si>
    <t>IFTER PURPOSE - SUJON</t>
  </si>
  <si>
    <t>STAFF EID UL FITOOR 24 CHEQ NO - 9858044 DBBL</t>
  </si>
  <si>
    <t>DIRECTOR BONUS EID UL FITOOR 24 CHEQ NO - 9858044 DBBL</t>
  </si>
  <si>
    <t>CONDOMINIUM PROJECT PURPOSE - JALAL MEMBER CHEQ NO - 9858044 DBBL</t>
  </si>
  <si>
    <t>CONDOMINIUM MEDIA MONEY - MD. RAJAUL KARIM JEWEL</t>
  </si>
  <si>
    <t>CONOMINIUM IFTER PROGRAM DUE BILL - MD. SHAHED</t>
  </si>
  <si>
    <t>CAR AC REPAIR PURPOSE - GAZI SALIM</t>
  </si>
  <si>
    <t>29.03.24</t>
  </si>
  <si>
    <t>CURRENT DATE :29.03.2024 TO31.03.2024</t>
  </si>
  <si>
    <t>CURRENT DATE : 31.03.2024</t>
  </si>
  <si>
    <t>MR - 6135/123</t>
  </si>
  <si>
    <t>MR - 6136/123</t>
  </si>
  <si>
    <t>30.03.24</t>
  </si>
  <si>
    <t>TDC - 493, C. PLOT MONEY - PARAMOUND CORPORATE</t>
  </si>
  <si>
    <t>SHEET NO - 166</t>
  </si>
  <si>
    <t>01.04.24</t>
  </si>
  <si>
    <t>MR - 6138/123</t>
  </si>
  <si>
    <t>MR - 6139/123</t>
  </si>
  <si>
    <t>MR - 6140/123</t>
  </si>
  <si>
    <t>MR - 6141/123</t>
  </si>
  <si>
    <t>MR - 6142/123</t>
  </si>
  <si>
    <t>MR - 6143/123</t>
  </si>
  <si>
    <t>MR - 6144/123</t>
  </si>
  <si>
    <t>MR - 6145/123</t>
  </si>
  <si>
    <t>MR - 6146/123</t>
  </si>
  <si>
    <t>MR - 6147/123</t>
  </si>
  <si>
    <t>MR - 6148/123</t>
  </si>
  <si>
    <t>CODE - 06, FLAT MONEY TOWER 01 - ANISUR RAHMAN</t>
  </si>
  <si>
    <t>02.04.24</t>
  </si>
  <si>
    <t>CODE -010, FLAT MONEY TOWER 01 - MEHEDI HASAN</t>
  </si>
  <si>
    <t>CODE - 040, FLAT MONEY TOWER 02 - MD .DIDAR HOSSEN</t>
  </si>
  <si>
    <t>TDC - 539, C. PLOT MONEY - MD. AZIZUL HAQUE GONG (AMEEN AFM RUHUL)</t>
  </si>
  <si>
    <t>TDC - 403, C. PLOT MONEY - AMEEN AFM RUHUL (2ND)</t>
  </si>
  <si>
    <t xml:space="preserve">TDC - 396, C. PLOT MONEY - AMEEN MD. MASUDUL </t>
  </si>
  <si>
    <t>TDC - 523, C. PLOT MONEY - ASHIQUL AZIZ SHAIKH GROUP (KHOHINOOR BEGUM)</t>
  </si>
  <si>
    <t>ADVANCE LEDGER ANISUR RAHMAN A/C</t>
  </si>
  <si>
    <t>TDC - 523, C. PLOT MONEY - ASHIQUL AZIZ SHAIKH GROUP (SHEHETAZ FATIMA KAYAN)</t>
  </si>
  <si>
    <t>MR - 6149/123</t>
  </si>
  <si>
    <t>MR - 6150/123</t>
  </si>
  <si>
    <t>CODE - 249, INVESTMENT PARTNER MONEY - REZAUL KARIM</t>
  </si>
  <si>
    <t>MR - 6151/124</t>
  </si>
  <si>
    <t>CODE - 012, FLAT MONEY TOWER 02 - MAHMUDA KHATUN</t>
  </si>
  <si>
    <t>ADVANCE LEDGER SOFIULLAH A/C</t>
  </si>
  <si>
    <t>ADVANCE LEDGER MD. SHAMIM BISWAS A/C</t>
  </si>
  <si>
    <t>TDC - 405, C. PLOT MONEY - KAMAL HOSSAIN GONG  (MAHMUD NUR SOBUZ)</t>
  </si>
  <si>
    <t>ADVANCE LEDGER MD. SHAMIM SHAIKH A/C</t>
  </si>
  <si>
    <t>CODE - 09, CONDOMINIUM MONEY - SYED MASUDUR RAHMAN</t>
  </si>
  <si>
    <t>03.04.24</t>
  </si>
  <si>
    <t>MR - 6152/124</t>
  </si>
  <si>
    <t>174TH INCENTIVE - AZIZUL HAQUE</t>
  </si>
  <si>
    <t>TOWER 01 BILL - MD. SHAHRIAR</t>
  </si>
  <si>
    <t>ADVANCE TOWER 01 - ABDUL KADER</t>
  </si>
  <si>
    <t>ADVANCE CONSUMER IFTER PARTY - NASIR UDDIN</t>
  </si>
  <si>
    <t xml:space="preserve">ADVANCE (UT-1) - MR KADER A/C CASH PAID </t>
  </si>
  <si>
    <t>MR - 6153/124</t>
  </si>
  <si>
    <t>CODE - 09, CONDOMINIUM MONEY - MOHAMMAD ALI</t>
  </si>
  <si>
    <t>TDC- 522, C. PLOT MONEY - SALIM ULLAH GROUP</t>
  </si>
  <si>
    <t>ADVANCE LEDGER SALIM ULLAH A/C</t>
  </si>
  <si>
    <t>LAND PURCHASE TOWER 02 - JANAGIR HOSSAIN</t>
  </si>
  <si>
    <t>ADVANCE SABRANG DEVELOPMENT - JOYNAL</t>
  </si>
  <si>
    <t>EID BONUS - JOYNAL</t>
  </si>
  <si>
    <t>CASH PAID FROM LEDGER - SALIM ULLAH</t>
  </si>
  <si>
    <t>CUSTOMER PLOT REFUND - BILKIS AKTER</t>
  </si>
  <si>
    <t>FLAT MONEY REFUND - MONIRUZZAMAN</t>
  </si>
  <si>
    <t>EID BONUS - MD. RASEL</t>
  </si>
  <si>
    <t>INVESTMENT PROFIT - ALEYA BEGUM</t>
  </si>
  <si>
    <t>CASH PIAD FROM LEDGER - SHARIFUL ALAM HIRA</t>
  </si>
  <si>
    <t>ADVANCE LPG - SHAHEDUR RAHMAN</t>
  </si>
  <si>
    <t>CURRENT DATE : 03.04.2024</t>
  </si>
  <si>
    <t>CURRENT DATE : 01.04.2024 TO 03.04.2024</t>
  </si>
  <si>
    <t>BANK CHARGE &amp; CONVEYANCE - ABDULLAH</t>
  </si>
  <si>
    <t>CAR LOCK PURPOSE - GAZI SALIM</t>
  </si>
  <si>
    <t>PROJECT ELECTRIC BILL - ARSHADUL</t>
  </si>
  <si>
    <t>SHEET NO - 167</t>
  </si>
  <si>
    <t>04.04.24</t>
  </si>
  <si>
    <t>MR - 6154/124</t>
  </si>
  <si>
    <t>MR - 6155/124</t>
  </si>
  <si>
    <t>MR - 6156/124</t>
  </si>
  <si>
    <t>MR - 6157/124</t>
  </si>
  <si>
    <t>MR - 6158/124</t>
  </si>
  <si>
    <t>CODE - 197, SABRANG SHARE - MD. BAYAJID MIAH</t>
  </si>
  <si>
    <t>CASH PAID FROM ADVANCE LEDGER RAFIQUL ISLAM</t>
  </si>
  <si>
    <t>TOWER 01 ELECTRIC BILL - DEEN ISLAM</t>
  </si>
  <si>
    <t>ADVANCE SABRANG PURPOSE - MD RASEL</t>
  </si>
  <si>
    <t>CHEQ =200,000/-</t>
  </si>
  <si>
    <t>CODE - 013, CONDOMINIUM MONEY - SHAMIMA AHMED &amp; BILLALUR RAHMAN CHEQ NO - 4796924 DBBL</t>
  </si>
  <si>
    <t>MR - 6159/124</t>
  </si>
  <si>
    <t>MR - 6160/124</t>
  </si>
  <si>
    <t>CODE - 014, SABRANG DEVELOPMENT FEE - SATHEE AKTER</t>
  </si>
  <si>
    <t>CODE - 057, SABRANG DEVELOPMENT FEE - MD. ISRAFIL</t>
  </si>
  <si>
    <t>CODE - 096, CONSUMER MONEY - HALIMA AKTER MUKTA</t>
  </si>
  <si>
    <t>CODE - 097, CONSUMER MONEY - MD. ISRAFIL HOSSAIN BAPPY</t>
  </si>
  <si>
    <t>CODE - 015, CONDOMINIUM MONEY - HALIMA AKTER MUKTA</t>
  </si>
  <si>
    <t>DIRECTOR PREMIUM MONEY REFUND - LATE MOBARROK HOSSAIN</t>
  </si>
  <si>
    <t>MR - 6161/124</t>
  </si>
  <si>
    <t>MR - 6157/124 TO MR- 6161/124</t>
  </si>
  <si>
    <t>05.04.24</t>
  </si>
  <si>
    <t>TOWER 01 STONE PURPOSE - MD. ZAHIR UDDIN BABOR</t>
  </si>
  <si>
    <t>ADVANCE OCTEN PURPOSE - GAZI SALIM</t>
  </si>
  <si>
    <t>PETTY CASH - ABDULLAH (PETTY NO - 361)</t>
  </si>
  <si>
    <t>CURRENT DATE : 04.04.2024 TO 05.04.2024</t>
  </si>
  <si>
    <t>CURRENT DATE : 05.04.2024</t>
  </si>
  <si>
    <t>CURRENT DATE : 06.04.2024 TO 06.04.2024</t>
  </si>
  <si>
    <t>CURRENT DATE : 06.04.2024</t>
  </si>
  <si>
    <t>SHEET NO - 168</t>
  </si>
  <si>
    <t>06.04.24</t>
  </si>
  <si>
    <t>MR - 6162/124</t>
  </si>
  <si>
    <t>MR - 6163/124</t>
  </si>
  <si>
    <t>MR - 6164/124</t>
  </si>
  <si>
    <t>MR - 6165/124</t>
  </si>
  <si>
    <t>MR - 6166/124</t>
  </si>
  <si>
    <t>MR - 6167/124</t>
  </si>
  <si>
    <t>MR - 6168/124</t>
  </si>
  <si>
    <t>MR - 6169/124</t>
  </si>
  <si>
    <t>MR - 6170/124</t>
  </si>
  <si>
    <t>MR - 6171/124</t>
  </si>
  <si>
    <t>MR - 6172/124</t>
  </si>
  <si>
    <t>MR - 6173/124</t>
  </si>
  <si>
    <t>CODE - 012, SABRANG DEVELOPMENT FEE - MD. FORHAD HOSSAIN</t>
  </si>
  <si>
    <t>CODE - 033, SABRANG DEVELOPMENT FEE - MEHEZABIN AFSARI</t>
  </si>
  <si>
    <t>CODE - 157, SABRANG DEVELOPMENT FEE - KAMRUN NAHAR KAJOL</t>
  </si>
  <si>
    <t>CODE - 075, SABRANG DEVELOPMENT FEE - ANWAR HOSSAIN</t>
  </si>
  <si>
    <t>TDC - 523, C. PLOT MONEY - ASHIQUL AZIZ SHAIKH &amp; GROUP (SHEULY RAHMAN)</t>
  </si>
  <si>
    <t>ADVANCE TOWER 01 STONE PURPOSE - MD. ANISUR RAHMAN</t>
  </si>
  <si>
    <t>MR - 6174/124</t>
  </si>
  <si>
    <t>CODE -117 , CONSUMER MONEY - AFSAR HOOSSAIN</t>
  </si>
  <si>
    <t>SHEET NO - 169</t>
  </si>
  <si>
    <t>CURRENT DATE : 07.04.2024 TO 08.04.2024</t>
  </si>
  <si>
    <t>CURRENT DATE : 08.04.2024</t>
  </si>
  <si>
    <t>07.04.24</t>
  </si>
  <si>
    <t>MR - 6175/124</t>
  </si>
  <si>
    <t>MR - 6176/124</t>
  </si>
  <si>
    <t>MR - 6177/124</t>
  </si>
  <si>
    <t>MR - 6178/124</t>
  </si>
  <si>
    <t>MR - 6179/124</t>
  </si>
  <si>
    <t>MR - 6180/124</t>
  </si>
  <si>
    <t>MR - 6181/124</t>
  </si>
  <si>
    <t>MR - 6182/124</t>
  </si>
  <si>
    <t>MR - 6183/124</t>
  </si>
  <si>
    <t>MR - 6184/124</t>
  </si>
  <si>
    <t>CODE - 201, SABRANG SHARE - SHAH NEWAZ</t>
  </si>
  <si>
    <t>CODE - 194, INVESTMENT PARTNER MONEY - MOHAMMAD DELOWER</t>
  </si>
  <si>
    <t>CODE -088, SABRANG SHARE - MOKLESUR RAHMAN BHUIYAN</t>
  </si>
  <si>
    <t>CODE - 13, CONDOMINIUM MONEY - SHAMIMA AHMED &amp; BILLALUR RAHMAN</t>
  </si>
  <si>
    <t>CODE - 002, FLAT MONEY TOWER 01 - HABIBUR RAHMAN</t>
  </si>
  <si>
    <t>CODE - 026, FLAT MONEY TOWER 01 - MD. AMINUL ISLAM</t>
  </si>
  <si>
    <t>CODE - 202, SABRANG SHARE - HUMAYON KABIR</t>
  </si>
  <si>
    <t>08.04.24</t>
  </si>
  <si>
    <t>CODE - 15, CONDOMINIUM MONEY - MD. ASHRAFUL HAQUE</t>
  </si>
  <si>
    <t>SABRANG INCENTIVE - MD. ABDULLAH</t>
  </si>
  <si>
    <t>ADVANCE LEDGER NAHIDUR RAHMAN</t>
  </si>
  <si>
    <t>MR - 6185/124</t>
  </si>
  <si>
    <t>CODE -021, FLAT MONEY TOWER 01 - MD. AZOM HOSSAIN</t>
  </si>
  <si>
    <t>ADVANCE LEDGER SHARIFUL ALAM HIRA</t>
  </si>
  <si>
    <t>ADVANCE SABRANG PURPOSE - ZAHIR UDDIN BABOR</t>
  </si>
  <si>
    <t>EID GIFT PUIRPOSE - MITUL</t>
  </si>
  <si>
    <t>MONTHLY OCTEN PURPOSE - GAZI SALIM</t>
  </si>
  <si>
    <t>STAFF SALARY FROM CASH MARCH 2024</t>
  </si>
  <si>
    <t>ADVANCE TOWER 01 PURPOSE - MD. SHAHRIAR</t>
  </si>
  <si>
    <t>STONE PURPOSE TRUCK RENT - MD. ANISUR RAHMAN</t>
  </si>
  <si>
    <t>MR - 6186/124</t>
  </si>
  <si>
    <t>MR - 6187/124</t>
  </si>
  <si>
    <t>MR - 6188/124</t>
  </si>
  <si>
    <t>MR - 6189/124</t>
  </si>
  <si>
    <t>TDC - 523, C. PLOT MONEY - BILLAL HOSSAIN RUMEN (ASHIQUL AZIZ SHAIKH GROUP)</t>
  </si>
  <si>
    <t>CODE - 181, CONSUMER MONEY - MD. DELOWER HOSSAIN</t>
  </si>
  <si>
    <t>INCENTIVE PAID - JAHANGIR HOSSEN</t>
  </si>
  <si>
    <t xml:space="preserve">SABRANG LAND PURPOSE - MD. ABDUR RAHMAN </t>
  </si>
  <si>
    <t>INCENTIVE PAID - ANOWARA ALAM MONI</t>
  </si>
  <si>
    <t>INCENTIVE PAID - NASIR UDDIN MAMUN</t>
  </si>
  <si>
    <t>DIRECTOR EID BONUS (EID UL FITOR)</t>
  </si>
  <si>
    <t>STL LOAN PURPOSE - ZAHIR UDDIN BABOR</t>
  </si>
  <si>
    <t>CASH PAID FROM LEDGER - SYED MINHAZ UDDIN</t>
  </si>
  <si>
    <t xml:space="preserve">ADVANCE TOWER 01 PURPOSE - MD KADER </t>
  </si>
  <si>
    <t>SHEET NO - 170</t>
  </si>
  <si>
    <t>MR - 6190/124</t>
  </si>
  <si>
    <t>MR - 6191/124</t>
  </si>
  <si>
    <t>MR - 6192/124</t>
  </si>
  <si>
    <t>MR - 6193/124</t>
  </si>
  <si>
    <t>MR - 6194/124</t>
  </si>
  <si>
    <t>MR - 6195/124</t>
  </si>
  <si>
    <t>MR - 6196/124</t>
  </si>
  <si>
    <t>MR - 6197/124</t>
  </si>
  <si>
    <t>MR - 6198/124</t>
  </si>
  <si>
    <t>MR - 6199/124</t>
  </si>
  <si>
    <t>MR - 6200/124</t>
  </si>
  <si>
    <t>MR - 6201/125</t>
  </si>
  <si>
    <t>MR - 6202/125</t>
  </si>
  <si>
    <t>MR - 6203/125</t>
  </si>
  <si>
    <t>MR - 6204/125</t>
  </si>
  <si>
    <t>MR - 6205/125</t>
  </si>
  <si>
    <t>19.04.24</t>
  </si>
  <si>
    <t>CODE - 03, CONSUMER MONEY - MD. NASIR UDDIN</t>
  </si>
  <si>
    <t>CODE - 182, CONSUMER MONEY - MOMTAJ KHATUN</t>
  </si>
  <si>
    <t>CODE - 183, CONSUMER MONEY - JUNINE HOSSAIN</t>
  </si>
  <si>
    <t>CODE - 184, CONSUMER MONEY - ZINAT HOSSAIN</t>
  </si>
  <si>
    <t>CODE - 185, CONSUMER MONEY - JAMI HOSSAIN</t>
  </si>
  <si>
    <t>TDC-523, C. PLOT MONEY - ASIQUL AZIZ SHAIKH GROUP</t>
  </si>
  <si>
    <t>TDC - 523, C. PLOT MONEY - ASHIQUL AZIZ SHAIKH GROUP (FARZANA AKTER)</t>
  </si>
  <si>
    <t>20.04.24</t>
  </si>
  <si>
    <t>PICNIC TICKET - FARUQUE HOSSAIN KHAN</t>
  </si>
  <si>
    <t>CODE - , FLAT MONEY TOWER 02 - JEWEL RANA</t>
  </si>
  <si>
    <t>CURRENT DATE : 19.04.2024 TO 21.04.2024</t>
  </si>
  <si>
    <t>CURRENT DATE : 21.04.2024</t>
  </si>
  <si>
    <t>ADVANCE LEDGER FARUQUE HOSSAIN KHAN</t>
  </si>
  <si>
    <t>LEGAL PURPOSE - ANISUR RAHMAN</t>
  </si>
  <si>
    <t>ADVANCE PETTY CASH - MD. ABDULLAH (PETTY NO - 362)</t>
  </si>
  <si>
    <t>ADVANCE LPG &amp; MOBIL PURPOSE - MD. SHAHED</t>
  </si>
  <si>
    <t>21.04.24</t>
  </si>
  <si>
    <t xml:space="preserve">TDC - 532, C. PLOT MONEY - MAHMUDA YASMIN </t>
  </si>
  <si>
    <t>TDC - 405, C.PLOT MONEY - KAMAL HOSSAIN GONG CHEQ NO - 9204854 ISLAMI BANK</t>
  </si>
  <si>
    <t>CODE - 129, CONSUMER MONEY - IMRAN MEHEDI</t>
  </si>
  <si>
    <t>CODE -027 , FLAT MONEY TOWER 01 - MD. NAZMUL HASAN MALEK</t>
  </si>
  <si>
    <t>CODE - 147, CONSUMER MONEY - NILUFA YESMIN</t>
  </si>
  <si>
    <t>SHEET NO - 171</t>
  </si>
  <si>
    <t>CURRENT DATE : 22.04.2024</t>
  </si>
  <si>
    <t>22.04.24</t>
  </si>
  <si>
    <t>MR - 6206/125</t>
  </si>
  <si>
    <t>MR - 6207/125</t>
  </si>
  <si>
    <t>MR - 6208/125</t>
  </si>
  <si>
    <t>MR - 6209/125</t>
  </si>
  <si>
    <t>MR - 6210/125</t>
  </si>
  <si>
    <t>MR - 6211/125</t>
  </si>
  <si>
    <t>MR - 6212/125</t>
  </si>
  <si>
    <t>MR - 6213/125</t>
  </si>
  <si>
    <t>MR - 6214/125</t>
  </si>
  <si>
    <t>MR - 6215/125</t>
  </si>
  <si>
    <t>MR - 6216/125</t>
  </si>
  <si>
    <t>MR - 6217/125</t>
  </si>
  <si>
    <t>TDC-523, C. PLOT MONEY - ASIQUL AZIZ SHAIKH GROUP CHEQ NO - 1873850 NRBC BANK</t>
  </si>
  <si>
    <t>CODE - 239, CONSUMER MONEY - ASIF HOSSAIN</t>
  </si>
  <si>
    <t>CODE -097, CONSUMER MONEY - MEHEZABIN AFSARI</t>
  </si>
  <si>
    <t>SHARE PARTNER DIVIDEND FROM LEDGER - KAMRUN NAHAR KAJOL</t>
  </si>
  <si>
    <t>MR - 6218/125</t>
  </si>
  <si>
    <t>CODE - 147, SABRANG DEVELOPMENT FEE - ROWSHONARA MIZAN</t>
  </si>
  <si>
    <t>SHEET NO - 172</t>
  </si>
  <si>
    <t>DIRECTOR SALARY - MARCH 2024</t>
  </si>
  <si>
    <t>23.04.2024</t>
  </si>
  <si>
    <t>TRADEMARK PURPOSE - ABU HANIF</t>
  </si>
  <si>
    <t>MR - 6219/125</t>
  </si>
  <si>
    <t>MR - 6220/125</t>
  </si>
  <si>
    <t>CODE - 198, CONSUMER MONEY - MD. SHAMSUL KABIR</t>
  </si>
  <si>
    <t>CODE - 199, CONSUMER MONEY - DR. DAULATUN NAHAR KHAN</t>
  </si>
  <si>
    <t>CURRENT DATE :23.04.2024 TO 23.04.2024</t>
  </si>
  <si>
    <t>CURRENT DATE : 23.04.2024</t>
  </si>
  <si>
    <t>SHEET NO - 173</t>
  </si>
  <si>
    <t>CURRENT DATE :24.04.2024 TO 24.04.2024</t>
  </si>
  <si>
    <t>CURRENT DATE : 24.04.2024</t>
  </si>
  <si>
    <t>MR - 6221/125</t>
  </si>
  <si>
    <t>MR - 6222/125</t>
  </si>
  <si>
    <t>MR - 6223/125</t>
  </si>
  <si>
    <t>MR - 6224/125</t>
  </si>
  <si>
    <t>TDC - 539, C. PLOT MONEY - AZIZUL HAQUE GONG (HOSNE ARA BEGUM)</t>
  </si>
  <si>
    <t>TDC - 539, C. PLOT MONEY - AZIZUL HAQUE GONG (AZIZUL ISALM)</t>
  </si>
  <si>
    <t>TDC - 539, C. PLOT MONEY - AZIZUL HAQUE GONG (JABER AHMED)</t>
  </si>
  <si>
    <t>24.04.24</t>
  </si>
  <si>
    <t>CAR SERVICING - MD. SHAHED</t>
  </si>
  <si>
    <t>ADVANCE TOWER 01 PURPOSE - ARIF HOSSAIN</t>
  </si>
  <si>
    <t>ELECTRIC BILL - MARCH 2024</t>
  </si>
  <si>
    <t>GARAGE RENT - APRIL 2024</t>
  </si>
  <si>
    <t>MOSQUE FEE - APRIL 2024</t>
  </si>
  <si>
    <t xml:space="preserve">DECORATION FOR RAMADAN </t>
  </si>
  <si>
    <t>ADAVANCE LEDGER AZIZUL HAQUE A/C</t>
  </si>
  <si>
    <t>MR - 6225/125</t>
  </si>
  <si>
    <t>MR - 6226/125</t>
  </si>
  <si>
    <t>MR - 6227/125</t>
  </si>
  <si>
    <t>MR - 6228/125</t>
  </si>
  <si>
    <t>MR - 6229/125</t>
  </si>
  <si>
    <t>CODE -149, CONSUMER MONEY - JAHANARA BEGUM</t>
  </si>
  <si>
    <t>CODE -152, CONSUMER MONEY - SIKDER HUMAYON KABIR</t>
  </si>
  <si>
    <t>CODE -153, CONSUMER MONEY - SIKDER TASFIN</t>
  </si>
  <si>
    <t>CODE -154, CONSUMER MONEY - SANJIDA ISLAM</t>
  </si>
  <si>
    <t>CODE -155, CONSUMER MONEY - SIKDER RAFIN</t>
  </si>
  <si>
    <t>SPACE RENT 62 &amp; 64 - APRIL 2024</t>
  </si>
  <si>
    <t>SHEET NO - 174</t>
  </si>
  <si>
    <t>CURRENT DATE :25.04.2024 TO 26.04.2024</t>
  </si>
  <si>
    <t>CURRENT DATE : 26.04.2024</t>
  </si>
  <si>
    <t>26.04.24</t>
  </si>
  <si>
    <t>MR - 6230/125</t>
  </si>
  <si>
    <t>MR - 6231/125</t>
  </si>
  <si>
    <t>MR - 6232/125</t>
  </si>
  <si>
    <t>MR - 6233/125</t>
  </si>
  <si>
    <t>MR - 6234/125</t>
  </si>
  <si>
    <t>MR - 6235/125</t>
  </si>
  <si>
    <t>TDC - 523, C. PLOT MONEY - ASHIQUL AZIZ SHAIKH (BILLAL HOSSAIN RUMAN)</t>
  </si>
  <si>
    <t>TDC - 518, C. PLOT MONEY - MD. HABIBUR RAHMAN GONG</t>
  </si>
  <si>
    <t>CODE - 034, FLAT MONEY TOWER 02 - NADIRA BEGUM</t>
  </si>
  <si>
    <t xml:space="preserve"> PICNIC TICKET - ABU MD. SALAH UDDIN</t>
  </si>
  <si>
    <t>INCENTIVE PAID FROM LEGER - ABU MD SALAH UDDIN</t>
  </si>
  <si>
    <t>ADVANCE FANTASY PROGRAM PURPOSE - MD. FERDOUS</t>
  </si>
  <si>
    <t>FULL LPG PURPOSE - GAZI SALIM</t>
  </si>
  <si>
    <t>MOBIL CHANGE - MD. SHAHED</t>
  </si>
  <si>
    <t>BOARDBAND CONNECTION - MD. SHAHED</t>
  </si>
  <si>
    <t>MR - 6236/125</t>
  </si>
  <si>
    <t>MR - 6237/125</t>
  </si>
  <si>
    <t>MR - 6238/125</t>
  </si>
  <si>
    <t>CODE - 022, FLAT MONEY TOWER 01 - JAHID HASAN &amp; JANNATUL FERDOUS</t>
  </si>
  <si>
    <t>INVESTMENT PLAN MONEY REFUND - SATHEE AKTER ( LATE MOBARROK HOSSAIN)</t>
  </si>
  <si>
    <t xml:space="preserve">EID GIFT DC OFFICE </t>
  </si>
  <si>
    <t>ADVANCE LUNCH PURPOSE - GAZI SALIM</t>
  </si>
  <si>
    <t>CODE - 016, FLAT MONEY TOWER 01 - MAWLANA ABDUR RAHIM CHEQ NO - 1562279 MERCANTILE BANK LTD</t>
  </si>
  <si>
    <t>CODE - 04, FLAT MONEY TOWER 01 - ZOHIRUL ISLAM HELAL CHEQ NO - 1562279 MERCANTILE BANK LTD</t>
  </si>
  <si>
    <t>CHEQ. 1,50,000/- &amp; CASH = 1,16,317/- TOTAL = 2,66,317/-</t>
  </si>
  <si>
    <t>SHEET NO - 175</t>
  </si>
  <si>
    <t>CURRENT DATE : 28.04.2024</t>
  </si>
  <si>
    <t>28.04.24</t>
  </si>
  <si>
    <t>MR - 6239/125</t>
  </si>
  <si>
    <t>MR - 6240/125</t>
  </si>
  <si>
    <t>CASH DEPOSIT TO EBL</t>
  </si>
  <si>
    <t>TDC - 552, C. PLOT MONEY - MD . SHAMIM SAIKH</t>
  </si>
  <si>
    <t>ADVANCE TOWER 01 PURPOSE - MD KADER</t>
  </si>
  <si>
    <t>ADVANCE PETTY CASH (PETTY NO - 363</t>
  </si>
  <si>
    <t>ADVANCE TOWER 01 ELECTRIC PURPOSE - MD. SHAHRIAR</t>
  </si>
  <si>
    <t>C. PLOT REFUND - MRS ROGINA BEGUM</t>
  </si>
  <si>
    <t>CODE - 248, CONSUMER MONEY -HUMAYUN KABIR</t>
  </si>
  <si>
    <t>MR - 6241/125</t>
  </si>
  <si>
    <t>CURRENT DATE :27.04.2024 TO 28.04.2024</t>
  </si>
  <si>
    <t>SHEET NO - 176</t>
  </si>
  <si>
    <t>CURRENT DATE :29.04.2024 TO 29.04.2024</t>
  </si>
  <si>
    <t>CURRENT DATE : 29.04.2024</t>
  </si>
  <si>
    <t>29.04.24</t>
  </si>
  <si>
    <t>MR - 6242/125</t>
  </si>
  <si>
    <t>MR - 6243/125</t>
  </si>
  <si>
    <t>MR - 6244/125</t>
  </si>
  <si>
    <t>TDC - 523, C. PLOT MONEY - ASHIQUL AZIZ SHAIKH &amp; GROUP (MOTINUR RAHMAN)</t>
  </si>
  <si>
    <t>LAND PURCHASE PURPOSE - TARA MIAH (REJAUL KARIM JEWEL) CHEQ NO - 9397243 B. ASIA</t>
  </si>
  <si>
    <t>ADVANCE CONDOMINIUM SIGNBOARD PURPOSE - MD. REJAUL KARIM JEWEL CHEQ NO - 9397243 B. ASIA</t>
  </si>
  <si>
    <t>ADVANCE APRIL 2024 SALARY - MD. SHAHED</t>
  </si>
  <si>
    <t xml:space="preserve">CODE - 242, CONSUMER MONEY - JULEKHA BEGUM </t>
  </si>
  <si>
    <t>MR - 6245/125</t>
  </si>
  <si>
    <t xml:space="preserve">CODE - 244, CONSUMER MONEY - KHANIZ FATEMA SORNA </t>
  </si>
  <si>
    <t>MR - 6246/125</t>
  </si>
  <si>
    <t xml:space="preserve">CODE - 243, CONSUMER MONEY - MD. NURUL ISLAM </t>
  </si>
  <si>
    <t>MR - 6247/125</t>
  </si>
  <si>
    <t>MR - 6248/125</t>
  </si>
  <si>
    <t xml:space="preserve">CODE - 243, CONSUMER MONEY - MOHAMMAD DULAL </t>
  </si>
  <si>
    <t xml:space="preserve">ADVANCE LEDGER A/C - MD. NAZMUL HASAN SUMON </t>
  </si>
  <si>
    <t>MR-6245-6248/125</t>
  </si>
  <si>
    <t>ADVANCE REALISED (SHEET-158)</t>
  </si>
  <si>
    <t xml:space="preserve">LPG ADVANCE BILL REALISED </t>
  </si>
  <si>
    <t xml:space="preserve">LPG BILL - MR. SALIM </t>
  </si>
  <si>
    <t>CAR SERVICING BILL &amp; LOCK REPAIR</t>
  </si>
  <si>
    <t xml:space="preserve">ADVANCE LUNCH PURPOSE - SALIM </t>
  </si>
  <si>
    <t xml:space="preserve">FUND TRANSFER TO MOSQUE A/C - MR. H.M FARID UDDIN </t>
  </si>
  <si>
    <t xml:space="preserve">FUND TRANSFER TO MOSQUE A/C - MD. FERDOUS </t>
  </si>
  <si>
    <t>MOSQUE COLLECTION (ADJUSTMENT FROM UNITY)</t>
  </si>
  <si>
    <t>SHEET NO - 177</t>
  </si>
  <si>
    <t>CURRENT DATE :30.04.2024 TO 30.04.2024</t>
  </si>
  <si>
    <t>CURRENT DATE :30.04.2024</t>
  </si>
  <si>
    <t>30.04.24</t>
  </si>
  <si>
    <t>MR - 6249/125</t>
  </si>
  <si>
    <t>MR - 6250/125</t>
  </si>
  <si>
    <t>CODE - 028, FLAT MONEY TOWER 01 - MOSHAROF HOSSAIN MINTU</t>
  </si>
  <si>
    <t>CONDOMINIUM MONEY - ABDUR RAZZAK</t>
  </si>
  <si>
    <t>CODE - 134,  CONSUMER MONEY - NAZRUL ISLAM</t>
  </si>
  <si>
    <t>CODE - 137,  CONSUMER MONEY -ISRAT AKTER</t>
  </si>
  <si>
    <t>CODE - 135,  CONSUMER MONEY -ALEYA AMIN</t>
  </si>
  <si>
    <t>TDC - 526, CUSTOMER PLOT MONEY - FARUQUE HOSSAIN KHAN (SHAMSUL HAQUE)</t>
  </si>
  <si>
    <t>ADVANCE SABRANG BOUNDARY PURPOSE - JOYNAL CHEQ NO - 9858045 DBBL</t>
  </si>
  <si>
    <t>GIFT PURPOSE  CHEQ NO - 9858045 DBBL</t>
  </si>
  <si>
    <t>T-SHIRT PURPOSE - REJAUL KARIM JEWEL (FANTASY PROGRAM)  CHEQ NO - 9858045 DBBL</t>
  </si>
  <si>
    <t>RAJOSSOKOR &amp; POROKOR PURPOSE - MD. ABDULLAH</t>
  </si>
  <si>
    <t>ADVANCE EID GET TOGETHER PURPOSE - MD. RONY SIR</t>
  </si>
  <si>
    <t>SHEET NO - 178</t>
  </si>
  <si>
    <t>CURRENT DATE :01.05.2024 TO 01.05.2024</t>
  </si>
  <si>
    <t>CURRENT DATE :01.05.2024</t>
  </si>
  <si>
    <t>01.05.24</t>
  </si>
  <si>
    <t>CODE - 219., CONSUMER MONEY - DR. TAMANNA ISLAM</t>
  </si>
  <si>
    <t>CODE - 006, FLAT MONEY TOWER 01 - MD. ANISUR RAHMAN CHEQ NO - 0389247 EBL</t>
  </si>
  <si>
    <t>LAND PURCHASE - ABDUL AZIZ (REJAUL KARIM JEWEL</t>
  </si>
  <si>
    <t>PROJECT ELECTRIC BILL -  ARSHADUL</t>
  </si>
  <si>
    <t>AC SERVICING &amp; GAS BILL</t>
  </si>
  <si>
    <t>DD- REG RENEW FEE 2023 - MD. NAZMUL HASAN SUMON</t>
  </si>
  <si>
    <t>SHEET NO - 179</t>
  </si>
  <si>
    <t>03.05.24</t>
  </si>
  <si>
    <t>CODE - 040, FLAT MONEY TOWER 02 - MD. DIDAR HOSSEN</t>
  </si>
  <si>
    <t>TDC- 546, C. PLOT MONEY - ABU HANIF &amp; NUR NOBI GONG (1ST)</t>
  </si>
  <si>
    <t>CODE -17, CONDOMINIUM PROJECT MONEY - ABUL HASNAT MANSUR AHMED SARKAR CHEQ NO - 5233181 ISLAMI BANK</t>
  </si>
  <si>
    <t>02.05.24</t>
  </si>
  <si>
    <t>ADVANCE TOWER 01 STONE PURPOSE - MD. KADER</t>
  </si>
  <si>
    <t xml:space="preserve">LPG BILL PURPOSE </t>
  </si>
  <si>
    <t>05.05.24</t>
  </si>
  <si>
    <t>04.05.24</t>
  </si>
  <si>
    <t xml:space="preserve">ADVANCE REALIZED </t>
  </si>
  <si>
    <t xml:space="preserve">LUNCH BILL - GAZI SALIM </t>
  </si>
  <si>
    <t>MR - 6251/126</t>
  </si>
  <si>
    <t>MR - 6252/126</t>
  </si>
  <si>
    <t>MR - 6253/126</t>
  </si>
  <si>
    <t>MR - 6254/126</t>
  </si>
  <si>
    <t>MR - 6255/126</t>
  </si>
  <si>
    <t>MR - 6256/126</t>
  </si>
  <si>
    <t>MR - 6257/126</t>
  </si>
  <si>
    <t>MR - 6258/126</t>
  </si>
  <si>
    <t>MR - 6259/126</t>
  </si>
  <si>
    <t>MR - 6260/126</t>
  </si>
  <si>
    <t>MR - 6261/126</t>
  </si>
  <si>
    <t>MR - 6262/126</t>
  </si>
  <si>
    <t>MR - 6263/126</t>
  </si>
  <si>
    <t>MR - 6264/126</t>
  </si>
  <si>
    <t>MR - 6265/126</t>
  </si>
  <si>
    <t>CODE - 035, FLAT MONEY (UT-2) - ELIAS UDDIN SHOHAG</t>
  </si>
  <si>
    <t xml:space="preserve">CODE - 01, FLAT MONEY (UT-1) - MRS. RUMANA AKTER </t>
  </si>
  <si>
    <t xml:space="preserve">CODE - 023, FLAT MONEY (UT-2) - MD. MIRON HOSSAIN </t>
  </si>
  <si>
    <t xml:space="preserve">CODE - 203, SABRANG SHARE MONEY - MD. ABU HANIF </t>
  </si>
  <si>
    <t xml:space="preserve">SABRANG SALES INCENTIVE - MD. ABU HANIF A/C </t>
  </si>
  <si>
    <t xml:space="preserve">TDC-553, C.PLOT MONEY - FATEMA BEGUM SWEETY </t>
  </si>
  <si>
    <t xml:space="preserve">CODE - 204, SABRANG SHARE MONEY - MD. HUMAYUN KABIR (CHEQ. 4330068 NBL </t>
  </si>
  <si>
    <t xml:space="preserve">ADVANCE LPG PURPOSE - MR. SHAHED </t>
  </si>
  <si>
    <t xml:space="preserve">CONDOMINIUM DESIGN BILL PURPOSE CHEQ. 4858047 DBBL </t>
  </si>
  <si>
    <t>CURRENT DATE :02.05.2024 TO 05.05.2024</t>
  </si>
  <si>
    <t>CURRENT DATE :05.05.2024</t>
  </si>
  <si>
    <t>CHEQUE = 3,80,000/- &amp; CASH = 23,847/- TOTAL = 4,03,847/-</t>
  </si>
  <si>
    <t>SHEET NO - 180</t>
  </si>
  <si>
    <t>CURRENT DATE :06.05.2024 TO 06.05.2024</t>
  </si>
  <si>
    <t>CURRENT DATE :06.05.2024</t>
  </si>
  <si>
    <t>06.05.24</t>
  </si>
  <si>
    <t>MR - 6266/126</t>
  </si>
  <si>
    <t>MR - 6267/126</t>
  </si>
  <si>
    <t>MR - 6268/126</t>
  </si>
  <si>
    <t>MR - 6269/126</t>
  </si>
  <si>
    <t>CODE - 031, FLAT MONEY TOWER 01 - MD. NAZMUL HASAN SUMON</t>
  </si>
  <si>
    <t>ADVANCE LEGER A/C - ZOHIRUL ISLAM HELAL</t>
  </si>
  <si>
    <t>ADVANCE SALARY - NIROD SARKAR (APRIL 2024)</t>
  </si>
  <si>
    <t>ADVANCE PETTY CASH (PETTY NO - 354) - MD. ABDULLAH</t>
  </si>
  <si>
    <t>SHAH CEMENT PURPOSE - MD. MOSTAKIM MALLICK CHEQ NO - 9858049 DBBL</t>
  </si>
  <si>
    <t>SABRANG DEVELOPMENT BILL - MD. RASEL  CHEQ NO - 9858048 DBBL</t>
  </si>
  <si>
    <t>LAND PURCHASE PURPOSE - ABDUR RAHMAN CHEQ NO - 9858048 DBBL</t>
  </si>
  <si>
    <t>SABRANG LAND PURCHASE PURPOSE - AYUB GONG CHEQ NO - 9858048 DBBL</t>
  </si>
  <si>
    <t>CONDOMINIUM LAND PURCHASE PURPOSE -  JALAL MEMBER CHEQ NO - 9858048 DBBL</t>
  </si>
  <si>
    <t>CONDOMINIUM LEAFLET DESIGN PURPOSE - MD. FERDOUS CHEQ NO - 9858048 DBBL</t>
  </si>
  <si>
    <t>EID GET TOGETHER - OMAR FARUQUE RONY CHEQ NO - 9858048 DBBL</t>
  </si>
  <si>
    <t>CHEQUE = 3,80,000/- &amp; CASH = 3,847/- TOTAL = 383,847/-</t>
  </si>
  <si>
    <t>ADVANCE REALIESD</t>
  </si>
  <si>
    <t xml:space="preserve">FANTASTY PROGRAM PURPOSE BILL- </t>
  </si>
  <si>
    <t>SHEET NO - 181</t>
  </si>
  <si>
    <t>CURRENT DATE :07.05.2024</t>
  </si>
  <si>
    <t>CURRENT DATE :07.05.2024 TO 07.05.2024</t>
  </si>
  <si>
    <t>07.05.24</t>
  </si>
  <si>
    <t>MR - 6270/126</t>
  </si>
  <si>
    <t>MR - 6271/126</t>
  </si>
  <si>
    <t>MR - 6272/126</t>
  </si>
  <si>
    <t>MR - 6273/126</t>
  </si>
  <si>
    <t>MR - 6274/126</t>
  </si>
  <si>
    <t>MR - 6275/126</t>
  </si>
  <si>
    <t>MR - 6277/126</t>
  </si>
  <si>
    <t>MR - 6278/126</t>
  </si>
  <si>
    <t>CODE -018, FLAT MONEY TOWER 02 - MURADUZZAMAN SHOHEL CHEQ NO - 5945545 PREMIER BANK</t>
  </si>
  <si>
    <t>CODE - 249, CONSUMER MONEY - SAYEDUR RAHMAN</t>
  </si>
  <si>
    <t>CODE - 05, FLAT MONEY TOWER 02 - JAHANGIR HOSSEN</t>
  </si>
  <si>
    <t>ADVANCE LEGER A/C - JAHANGIR HOSSEN</t>
  </si>
  <si>
    <t>CODE - 177, CONSUMER MONEY -IMRAN HOSSAIN</t>
  </si>
  <si>
    <t>CODE - 207, CONSUMER MONEY - ARBINDO PAUL</t>
  </si>
  <si>
    <t>CODE - 208,CONSUMER MONEY - SHIPRA RANI PAL</t>
  </si>
  <si>
    <t>MR - 6276/126</t>
  </si>
  <si>
    <t>TDC-546, C.PLOT MONEY - ABU HANIF &amp; NUR NOBI GONG (1ST) CHEQ NO - 9914069 ISLAMI BANK</t>
  </si>
  <si>
    <t>TDC-553, C.PLOT MONEY - FATEMA BEGUM SWEETY CHEQ NO - 9914069 ISLAMI BANK</t>
  </si>
  <si>
    <t>CHEQ DEPOSIT TO BANK ASIA</t>
  </si>
  <si>
    <t>LAND PURCHASE PURPOSE - MD. REJAUL SARKAR CHEQ NO - 9858050 DBBL</t>
  </si>
  <si>
    <t>TOWER 01 PURPOSE - AL SHAHRIAR</t>
  </si>
  <si>
    <t>TOWER 01 PURPOSE - AL SHAHRIAR (PIN, WARE, ELECTRIC ETC)</t>
  </si>
  <si>
    <t>GUEST VISIT &amp; TOLL PURPOSE - GAZI SALIM</t>
  </si>
  <si>
    <t>TDC-546, C.PLOT MONEY - ABU HANIF &amp; NUR NOBI GONG (1ST) CHEQ NO -4961213 DBBL</t>
  </si>
  <si>
    <t>SHEET NO - 182</t>
  </si>
  <si>
    <t>08.05.24</t>
  </si>
  <si>
    <t>MR - 6279/126</t>
  </si>
  <si>
    <t>MR - 6280/126</t>
  </si>
  <si>
    <t>CODE - 363, INVESTMENT PARTNER MONEY - MOYEEN UDDIN AHMED</t>
  </si>
  <si>
    <t>CAR RENT PURPOSE - MD. SHAHED</t>
  </si>
  <si>
    <t>CHEQUE = 800,000/- &amp; CASH =4,062/- TOTAL =804,062/-</t>
  </si>
  <si>
    <t>CHEQ DEPOSIT TO DBBL</t>
  </si>
  <si>
    <t>ADVANCE SIGNBOARD PURPOPSE - SAIDUR RAHMAN</t>
  </si>
  <si>
    <t>ADVANCE TOWER 01 PURPOSE - MD. KADER</t>
  </si>
  <si>
    <t>09.05.24</t>
  </si>
  <si>
    <t>MR - 6281/126</t>
  </si>
  <si>
    <t>MR - 6282/126</t>
  </si>
  <si>
    <t>MR - 6283/126</t>
  </si>
  <si>
    <t>MR - 6284/126</t>
  </si>
  <si>
    <t>CODE - 015, SABRANG DEVELOPMENT FEE - RUMANA AFROJ</t>
  </si>
  <si>
    <t>CONDOMINIUM INVESTMENT - SPECIAL TEAM</t>
  </si>
  <si>
    <t>SPECIAL TEAM LEDGER</t>
  </si>
  <si>
    <t>PRINTER REPAIR - MD. SADDAM</t>
  </si>
  <si>
    <t>TDC - 529, C. PLOT MONEY - BLUE SKY CITY CHEQ NO - 1671794 RUPALI BANK LTD</t>
  </si>
  <si>
    <t>CURRENT DATE :08.05.2024 TO 10.05.2024</t>
  </si>
  <si>
    <t>CURRENT DATE :10.05.2024</t>
  </si>
  <si>
    <t>MR - 6285/126</t>
  </si>
  <si>
    <t>TDC - 545, C. PLOT MONEY - ROBIUL ALAM &amp; GONG</t>
  </si>
  <si>
    <t>10.05.24</t>
  </si>
  <si>
    <t>ADVANCE EID GET TOGETHER - OMAR FARUQUE RONY CHEQ NO - 9397246 B. ASIA</t>
  </si>
  <si>
    <t>FROM ADVANCE LEDGER - H.M FARID UDDIN</t>
  </si>
  <si>
    <t>CHEQUE =700,000/- &amp; CASH = 13,962/- TOTAL =713,962 /-</t>
  </si>
  <si>
    <t>INVESTMENT PROFIT MAY 2024 - MRS. ALEYA LASKOR CHEQ NO - 9397244 BANK ASIA</t>
  </si>
  <si>
    <t>INCENTIVE PAID FROM LEDGER - SHANJIDA SHARMIN SHOVA CHEQ NO - 9397245 BANK ASIA</t>
  </si>
  <si>
    <t>SHEET NO - 183</t>
  </si>
  <si>
    <t>11.05.24</t>
  </si>
  <si>
    <t>MR - 6286/126</t>
  </si>
  <si>
    <t>MR - 6287/126</t>
  </si>
  <si>
    <t>MR - 6288/126</t>
  </si>
  <si>
    <t>MR - 6289/126</t>
  </si>
  <si>
    <t>MR - 6290/126</t>
  </si>
  <si>
    <t>MR - 6291/126</t>
  </si>
  <si>
    <t>MR - 6292/126</t>
  </si>
  <si>
    <t>MR - 6293/126</t>
  </si>
  <si>
    <t>12.05.24</t>
  </si>
  <si>
    <t>CODE - 442, INVESTMENT PARTNER MONEY - SAIZUDDIN</t>
  </si>
  <si>
    <t>CODE - 443, INVESTMENT PARTNER MONEY - SHITHIA MOKTA</t>
  </si>
  <si>
    <t>TDC - 546, C. PLOT, REG, BOUNDARY &amp; MUTATION FEE - ABU HANIF &amp; NUR NOBI GONG (1ST)</t>
  </si>
  <si>
    <t>CODE - 028, FLAT MONEY TOWER 01 - SALINA AKTER</t>
  </si>
  <si>
    <t>CONDOMINIUM MONEY - MD. NAZMUL HASAN SUMON GONG</t>
  </si>
  <si>
    <t>TDC - 553, C. PLOT MONEY - FATEMA BEGUM SWEETY</t>
  </si>
  <si>
    <t>MR - 6294/126</t>
  </si>
  <si>
    <t>CONDOMINIUM MONEY - MD. MIZANUR RAHMAN</t>
  </si>
  <si>
    <t>STL REFUND - RAJAUL KARIM JEWEL A/C</t>
  </si>
  <si>
    <t>MR - 6295/126</t>
  </si>
  <si>
    <t>ADVANCE PETTY CASH - MD. ABDULLAH (PETTY NO - 365)</t>
  </si>
  <si>
    <t>EID GET TOGETHER EXTRA EXP - MD. SHAHED</t>
  </si>
  <si>
    <t>EID GET TOGETHER (GIFT PURPOSE) - MD. SHAHED</t>
  </si>
  <si>
    <t>ADVANCE TOWER 01 PURPOSE - MD. ARIF</t>
  </si>
  <si>
    <t>TDC - 553, C. PLOT MONEY - FATEMA BEGUM SWEETY CHEQ NO- SA 8344510 MERCANTILE BANK</t>
  </si>
  <si>
    <t>MR - 6296/126</t>
  </si>
  <si>
    <t>MR - 6297/126</t>
  </si>
  <si>
    <t>CONDOMINIUM PROJECT MONEY - TAHER AHMED CHOWDHURY CHEQ NO - 6344495 ISLAMI BANK</t>
  </si>
  <si>
    <t>CONDOMINIUM PROJECT MONEY - KAZI NAHIAN TABASSUM CHEQ - B6738011 NCC</t>
  </si>
  <si>
    <t>TDC - 539, C. PLOT MONEY - AZIZUL HAQUE GONG (TAHER AHMED CHOWDHURY) CHEQ NO - 7599642 DHAKA BANK</t>
  </si>
  <si>
    <t>MR - 6298/126</t>
  </si>
  <si>
    <t>SABRANG SHARE MONEY - NEHAL TAFSIR IJAN CHEQ NO - B6738012 NCC</t>
  </si>
  <si>
    <t>CHEQUE NOTE</t>
  </si>
  <si>
    <t>DIRECTOR REMUNERATION JAN &amp; FEB 2024 - OMAR FARUQUE RONY</t>
  </si>
  <si>
    <t xml:space="preserve">CHEQ. NO </t>
  </si>
  <si>
    <t>AMOUNT</t>
  </si>
  <si>
    <t xml:space="preserve">BANK </t>
  </si>
  <si>
    <t>13.05.24</t>
  </si>
  <si>
    <t>23.05.24</t>
  </si>
  <si>
    <t xml:space="preserve">REMARKS </t>
  </si>
  <si>
    <t>BLUE SKY CITY</t>
  </si>
  <si>
    <t>CHEQ. 5680957 PUPALI BANK</t>
  </si>
  <si>
    <t>PUBALI</t>
  </si>
  <si>
    <t>NO DATE</t>
  </si>
  <si>
    <t>CHEQ. 5680958 PUBALI BANK</t>
  </si>
  <si>
    <t>CHEQ. 5680959 PUBALI BANK</t>
  </si>
  <si>
    <t xml:space="preserve">TOTAL CASH </t>
  </si>
  <si>
    <t xml:space="preserve">RECENT CHEQ. </t>
  </si>
  <si>
    <t>15.05.24</t>
  </si>
  <si>
    <t>CHEQ. 6738011 NCC BANK</t>
  </si>
  <si>
    <t>MR. JEWEL REF.</t>
  </si>
  <si>
    <t>CHEQ. 6738012 NCC BANK</t>
  </si>
  <si>
    <t>MR - 6299/126</t>
  </si>
  <si>
    <t>MR - 6300/126</t>
  </si>
  <si>
    <t>MR - 6301/127</t>
  </si>
  <si>
    <t>MR - 6302/127</t>
  </si>
  <si>
    <t>MR - 6303/127</t>
  </si>
  <si>
    <t>MR - 6304/127</t>
  </si>
  <si>
    <t>CODE - 444, INVESTMENT PARTNER MONEY - MD. PARVAJ ROHMAN</t>
  </si>
  <si>
    <t>CODE - 445, INVESTMENT PARTNER MONEY - MD. TARIQUL ISLAM TUHIN</t>
  </si>
  <si>
    <t>TDC - 529, C. PLOT MONEY - BLUE SKY CITY CHEQ NO - 0120893 DBBL</t>
  </si>
  <si>
    <t>CODE - 021, FLAT MONEY TOWER 01 - MD. AZOM HOSSAIN 2ND</t>
  </si>
  <si>
    <t>ADVANCE LEDGER A/C SHAMIM SHAIKH</t>
  </si>
  <si>
    <t>ADVANCE LEDGER A/C MD. FERDOUS, SHARIFUL ALAM HIRA &amp; MD. AZOM HOSSAIN</t>
  </si>
  <si>
    <t>MR NO CHEQUE</t>
  </si>
  <si>
    <t xml:space="preserve">ADVANCE LEDGER A/C ASHIQUL AZIZ SAHIKH </t>
  </si>
  <si>
    <t>TDC- 523, C. PLOT MONEY - ASHIQUL AZIZ SHAIKH GROUP (FARZANA AKTER)</t>
  </si>
  <si>
    <t>ADVANCE SABRANG DEVELOPMENT PURPOSE - JOYNAL</t>
  </si>
  <si>
    <t>ADVANCE SABRANG DEVELOPMENT PURPOSE -RASEL</t>
  </si>
  <si>
    <t>CURRENT DATE :11.05.2024 TO 13.05.2024</t>
  </si>
  <si>
    <t>CURRENT DATE :13.05.2024</t>
  </si>
  <si>
    <t>CONDOMINIUM LEAFLET DESING BILL - MD. SHAHED</t>
  </si>
  <si>
    <t>LAND KHAJNA PURPOSE - MD. NAZMUL HASAN SUMON</t>
  </si>
  <si>
    <t>HM FARID UDDIN - 19350/-</t>
  </si>
  <si>
    <t>15,31,883/-</t>
  </si>
  <si>
    <t>CASH (MAMUN SIR BASA)   TK = 14,30,000/- &amp; CASH=82,500/- DATE- 13.02.24</t>
  </si>
  <si>
    <t>CASH IN HAND (ABDULLAH)         TK = 19383/-</t>
  </si>
  <si>
    <t>SHEET NO - 184</t>
  </si>
  <si>
    <t>CURRENT DATE :14.05.2024</t>
  </si>
  <si>
    <t>CURRENT DATE :14.05.2024 TO 14.05.2024</t>
  </si>
  <si>
    <t>MR - 6305/127</t>
  </si>
  <si>
    <t>MR - 6306/127</t>
  </si>
  <si>
    <t>MR - 6307/127</t>
  </si>
  <si>
    <t>MR - 6308/127</t>
  </si>
  <si>
    <t>MR - 6309/127</t>
  </si>
  <si>
    <t>MR - 6310/127</t>
  </si>
  <si>
    <t>MR - 6311/127</t>
  </si>
  <si>
    <t>14.05.24</t>
  </si>
  <si>
    <t>CODE - 147, CONSUMER MONEY - NILUFA YASMIN</t>
  </si>
  <si>
    <t xml:space="preserve">CODE - 01, CONDOMINIUM MONEY - MRS. NAZMUN NAHAR </t>
  </si>
  <si>
    <t xml:space="preserve">CODE - 05, CONDOMINIUM MONEY - ZOHIRUL ISLAM </t>
  </si>
  <si>
    <t>CODE - 22, FLAT MONEY TOWER 01 - JAHID HOSSAIN JANNATUL FERDOUS</t>
  </si>
  <si>
    <t>ADVANCE LEGER A/C ANWAR HOSSAIN MAMUN</t>
  </si>
  <si>
    <t>ADVANCE LEDGER A/C ZOHIRUL ISLAM HELAL</t>
  </si>
  <si>
    <t>ADVANCE LEDGER A/C MD. FERDOUS</t>
  </si>
  <si>
    <t>PLOT REGITATION PURPOSE - MD. RAJAUL KARIM JEWEL</t>
  </si>
  <si>
    <t>ADVANCE LAND PURCHASE - JALAL AHMED (BAYNA)</t>
  </si>
  <si>
    <t>ADVANCE TOWER 01 PURPOSE - MD. ARIFUL ISLAM</t>
  </si>
  <si>
    <t>CASH PAID FROM LEDGER - H.M FARID UDDIN</t>
  </si>
  <si>
    <t xml:space="preserve">ADVANCE LEGER A/C SHAMIM SHAIKH </t>
  </si>
  <si>
    <t xml:space="preserve">TDC - 553, C. PLOT, REG, BOUNDARY &amp; MUTATION MONEY - FATEMA BEGUM SWEETY CHEQ NO- 3922911 ISLAMI </t>
  </si>
  <si>
    <t xml:space="preserve">CASH (MAMUN SIR BASA)   TK = 142,000/- </t>
  </si>
  <si>
    <t>MR - 6312/127</t>
  </si>
  <si>
    <t>MR - 6313/127</t>
  </si>
  <si>
    <t>MR - 6314/127</t>
  </si>
  <si>
    <t>MR - 6315/127</t>
  </si>
  <si>
    <t>MR - 6316/127</t>
  </si>
  <si>
    <t>MR - 6317/127</t>
  </si>
  <si>
    <t>MR - 6318/127</t>
  </si>
  <si>
    <t>MR - 6319/127</t>
  </si>
  <si>
    <t>SHEET NO - 185</t>
  </si>
  <si>
    <t>CODE - 176, SABRANG DEVELOPMENT FEE - SUMON HOWLADER</t>
  </si>
  <si>
    <t>CODE - 29, FLAT MONEY TOWER 01 - HUMAYON KABIR</t>
  </si>
  <si>
    <t>CODE - 250, CONSUMER MONEY - MOHAMMAD DELWOR HOSSAIN</t>
  </si>
  <si>
    <t>CODE - 251, CONSUMER MONEY - KHORSHDA CHISTI</t>
  </si>
  <si>
    <t>MR - 6320/127</t>
  </si>
  <si>
    <t>MR - 6321/127</t>
  </si>
  <si>
    <t>MR - 6322/127</t>
  </si>
  <si>
    <t>MR - 6323/127</t>
  </si>
  <si>
    <t>MR - 6324/127</t>
  </si>
  <si>
    <t>MR - 6325/127</t>
  </si>
  <si>
    <t>MR - 6326/127</t>
  </si>
  <si>
    <t>MR - 6327/127</t>
  </si>
  <si>
    <t>CODE - 23, SABRANG DEVELOPMENT FEE - ALAMGIR HOSSAIN</t>
  </si>
  <si>
    <t>CODE - 23, CONDOMINIUM MONEY - ABDUL AZIZ KHAN</t>
  </si>
  <si>
    <t>CODE - 22, CONDOMINIUM MONEY - ALAMGIR HOSSAIN CHEQ NO - 5652323 DBBL</t>
  </si>
  <si>
    <t>CODE - 446, INVESTMENT PARTNER MONEY - MD. HUMAYUN KABIR CHEQ NO - 8833295 IFIC BANK</t>
  </si>
  <si>
    <t>CODE - 24, CONDOMINIUM MONEY - MD. AZIZUL HAQUE CHEQ NO - 0443806 DBBL</t>
  </si>
  <si>
    <t>CODE - 447, INVESTMENT PARTNER MONEY - RAISA SUMAIYA CHEQ NO - 8833295 IFIC BANK</t>
  </si>
  <si>
    <t>CODE - 25, CONDOMINIUM MONEY - MD. HUMAYUN KABIR CHEQ NO - 4330061 NATIONAL BANK</t>
  </si>
  <si>
    <t>CASH PAID FROM LEDGER A/C SATHEE AKTER</t>
  </si>
  <si>
    <t>CONDOMINIUM PURPOSE BILL (FOOD, CONVYANCE &amp; OTHERS) - MD. RAJAUL KARIM JEWEL</t>
  </si>
  <si>
    <t>SHARE DIVIDEND - S.M TAZUL ISLAM</t>
  </si>
  <si>
    <t>LAND PURCHASE - TAHER AHMED CHEQ NO - 9858051 DBBL</t>
  </si>
  <si>
    <t>CASH DEPOSIT TO B. ASIA</t>
  </si>
  <si>
    <t>CHEQ DEPOSIT TO B. ASIA</t>
  </si>
  <si>
    <t>16.05.24</t>
  </si>
  <si>
    <t>ADVANCE LAND PURCHASE SABRANG - ABDUR RAHMAN   CHEQ NO - 9858052 DBBL</t>
  </si>
  <si>
    <t>STAFF SALARY FROM SHEET APRIL 2024</t>
  </si>
  <si>
    <t>MR - 6328/127</t>
  </si>
  <si>
    <t>MR - 6329/127</t>
  </si>
  <si>
    <t>MR - 6330/127</t>
  </si>
  <si>
    <t>MR - 6331/127</t>
  </si>
  <si>
    <t>MR - 6332/127</t>
  </si>
  <si>
    <t>17.05.24</t>
  </si>
  <si>
    <t>CODE - 101, CONSUMER MONEY - AYASHA BEGUM</t>
  </si>
  <si>
    <t xml:space="preserve">CODE - 252, CONSUMER MONEY -MD. NAHID HOSSAIN </t>
  </si>
  <si>
    <t>CODE - 173, SABRANG SHARE MONEY - SHAWKAT BIN FORHAD</t>
  </si>
  <si>
    <t>MR - 6333/127</t>
  </si>
  <si>
    <t>MR - 6334/127</t>
  </si>
  <si>
    <t>MR - 6335/127</t>
  </si>
  <si>
    <t>TDC - 532, C. PLOT MONEY - MAHMUDA YASMIN</t>
  </si>
  <si>
    <t>CODE - 095, CONSUMER MONEY -MD. ISRAFIL HOSSAIN</t>
  </si>
  <si>
    <t>EID REUNION TICKET - SATHEE AKTER</t>
  </si>
  <si>
    <t>ADVANCE LEDGER A/C AYASHA BEGUM</t>
  </si>
  <si>
    <t>ADVANCE LEDGER A/C SATHEE AKTER</t>
  </si>
  <si>
    <t>CASH PAID FROM LEDGER A/C NASIR UDDIN MAMUN</t>
  </si>
  <si>
    <t>CAR RENT PURPOSE - MD. OMAR FARUQUE RONY</t>
  </si>
  <si>
    <t>CURRENT DATE :15.05.2024 TO 17.05.2024</t>
  </si>
  <si>
    <t>CURRENT DATE :17.05.2024</t>
  </si>
  <si>
    <t>MR - 6336/127</t>
  </si>
  <si>
    <t>MR - 6337/127</t>
  </si>
  <si>
    <t>MR - 6338/127</t>
  </si>
  <si>
    <t>MR - 6339/127</t>
  </si>
  <si>
    <t>MR - 6340/127</t>
  </si>
  <si>
    <t>CODE -253, CONSUMER MONEY - MD. ZAHANGIR ALAM</t>
  </si>
  <si>
    <t>MR - 6341/127</t>
  </si>
  <si>
    <t>MR - 6342/127</t>
  </si>
  <si>
    <t>MR - 6343/127</t>
  </si>
  <si>
    <t>18.05.24</t>
  </si>
  <si>
    <t>TDC - 297, PLOT BOUNDARY FEE - MD. BAHAUL KARIM</t>
  </si>
  <si>
    <t>CODE - 26, CONDOMINIUM MONEY - KHANDAKAR FARIDUL ISLAM</t>
  </si>
  <si>
    <t>ADJUST FROM TDC - 208, C. PLOT FARUK HOSSAIN GONG LEDGER</t>
  </si>
  <si>
    <t>SHEET NO - 186</t>
  </si>
  <si>
    <t>CURRENT DATE :18.05.2024 TO 18.05.2024</t>
  </si>
  <si>
    <t>CURRENT DATE :18.05.2024</t>
  </si>
  <si>
    <t>MR - 6344/127</t>
  </si>
  <si>
    <t>MR - 6345/127</t>
  </si>
  <si>
    <t>MR - 6346/127</t>
  </si>
  <si>
    <t>CODE -254, CONSUMER MONEY - MOSIHUR RAHMAN</t>
  </si>
  <si>
    <t xml:space="preserve">ADVANCE LEDGER A/C NASIR UDDIN MAMUN </t>
  </si>
  <si>
    <t>CODE -255, CONSUMER MONEY - MIR MD. SHOHEL RANA</t>
  </si>
  <si>
    <t>TOWER 01 PURPOSE BILL - MD. SHAHRIAR</t>
  </si>
  <si>
    <t>SHARE DIVIDEND - BAHAUL KARIM</t>
  </si>
  <si>
    <t>JALAL AHMED LAND PURPOSE EXPENSE - MD. ANISUR RAHMAN</t>
  </si>
  <si>
    <t xml:space="preserve">CASH PAID FROM STL H.M FARID UDDIN </t>
  </si>
  <si>
    <t>PLOT REGITATION PURPOSE CASH REFUND - MD. RAJAUL KARIM JEWEL</t>
  </si>
  <si>
    <t>CONDOMINIUM SIGNBOARD PURPOSE - MD. SHAHRIAR</t>
  </si>
  <si>
    <t>LPG &amp; TOLL PURPOSE BILL - MD. SHAHED</t>
  </si>
  <si>
    <t>CODE - 195, SABRANG SHARE MONEY - MD. RAIHANUL ISLAM CHEQ NO - CSL355886 BRAC BANK</t>
  </si>
  <si>
    <t>CHEQ =10,50,000/-</t>
  </si>
  <si>
    <t>SHEET NO - 187</t>
  </si>
  <si>
    <t>MR - 6347/127</t>
  </si>
  <si>
    <t>MR - 6348/127</t>
  </si>
  <si>
    <t>19.05.24</t>
  </si>
  <si>
    <t>CODE - 448, INVESTMENT PARTNER MONEY - MD. SAHAALAM</t>
  </si>
  <si>
    <t>TOWER 01 KHORAKI PURPOSE CHEQUE NO - 7202230 DBBL</t>
  </si>
  <si>
    <t>OFFICE SPACE 62 &amp; 64 RENT MAY 2024 CHEQUE NO - 7202230 DBBL</t>
  </si>
  <si>
    <t>ELECTRIC BILL APRIL 2024 CHEQUE NO - 7202230 DBBL</t>
  </si>
  <si>
    <t>GARAGE RENT MAY 2024 CHEQUE NO - 7202230 DBBL</t>
  </si>
  <si>
    <t>MOSQUE FEE MAY 2024 CHEQUE NO - 7202230 DBBL</t>
  </si>
  <si>
    <t>TOWER 01 CEMENT PURPOSE - ARIF (120 BAGS) CHEQUE NO - 7202230 DBBL</t>
  </si>
  <si>
    <t>TRANSFER FROM DBBL TO EBL  CHEQUE NO - 7202230 DBBL</t>
  </si>
  <si>
    <t xml:space="preserve">CHEQ DEPOSIT TO DBBL </t>
  </si>
  <si>
    <t>STAFF SALARY CASH PAID - APRIL 2024 CHEQUE NO - 7202231 DBBL</t>
  </si>
  <si>
    <t>CASH PAID FROM LEDGER - AZIZUL HAQUE</t>
  </si>
  <si>
    <t>MR - 6349/127</t>
  </si>
  <si>
    <t>TOWER 01 BALU BILL - MAINUDDIN MUNNA CHEQUE NO - 7202230 DBBL</t>
  </si>
  <si>
    <t>MR - 6350/127</t>
  </si>
  <si>
    <t>MR - 6351/128</t>
  </si>
  <si>
    <t>MR - 6352/128</t>
  </si>
  <si>
    <t>MR - 6353/128</t>
  </si>
  <si>
    <t>MR - 6354/128</t>
  </si>
  <si>
    <t>MR - 6355/128</t>
  </si>
  <si>
    <t>20.05.24</t>
  </si>
  <si>
    <t>CODE -256, CONSUMER MONEY - MD. ABUL HOSSAIN</t>
  </si>
  <si>
    <t>CODE -257, CONSUMER MONEY - RUME AKTER</t>
  </si>
  <si>
    <t>CODE -19, CONDOMINIUM MONEY - MD. NAZMUL HASAN SUMON GONG</t>
  </si>
  <si>
    <t>CODE - 449, INVESTMENT PARTNER MONEY - MD. TANVIRUL ISLAM</t>
  </si>
  <si>
    <t>CODE - 206, SABRANG SHARE - MD. ABUL HOSSAIN</t>
  </si>
  <si>
    <t>CODE -10, CONDOMINIUM MONEY - SHEIKH MD. ZAKIR HOSSAIN</t>
  </si>
  <si>
    <t>DIRECTOR SALARY APRIL 2024  CHEQUE NO - 7202230 DBBL</t>
  </si>
  <si>
    <t>ADVANCE LEDGER A/C MD. NAZMUL HASAN SUMON</t>
  </si>
  <si>
    <t>STL REFUND - H.M FARID UDDIN A/C</t>
  </si>
  <si>
    <t>FUND TRANSFER FROM  CODE - 08, TOWER - 02, MD. JAVED LEDGER TO MD. NAZMUL HASAN SUMON GONG</t>
  </si>
  <si>
    <t>DISA ARCHITECT FOR TOWER 01 - MD. DELOWAR HOSSAIN  CHEQUE NO - 7202232 DBBL</t>
  </si>
  <si>
    <t>52 SHATOK LAND PURCHASE - MD. SHAHID ULLAH CHEQUE NO - 7202233 DBBL</t>
  </si>
  <si>
    <t xml:space="preserve">TOWER 01 PURPOSE (WOOD, TIN, MACHA ETC) - MD. SHAHRIAR </t>
  </si>
  <si>
    <t>DIRECTOR REMU JAN &amp; FEB 2024 - RAFIQUL ISLAM</t>
  </si>
  <si>
    <t>ISLAMIC HADIS BOOK - NASIR UDDIN MAMUN</t>
  </si>
  <si>
    <t>ADVANCE SABRANG DEVELOPMENT PURPOSE - MD. JOYNAL</t>
  </si>
  <si>
    <t>LAND PURCHASE SABRANG - ABDUR RAHMAN</t>
  </si>
  <si>
    <t>CURRENT DATE :19.05.2024 TO 20.05.2024</t>
  </si>
  <si>
    <t>CURRENT DATE :20.05.2024</t>
  </si>
  <si>
    <t>CHEQ =300,000/- CASH=42,206/-</t>
  </si>
  <si>
    <t>SHEET NO - 188</t>
  </si>
  <si>
    <t>CURRENT DATE :21.05.2024 TO 21.05.2024</t>
  </si>
  <si>
    <t>CURRENT DATE :21.05.2024</t>
  </si>
  <si>
    <t>MR - 6356/128</t>
  </si>
  <si>
    <t>MR - 6357/128</t>
  </si>
  <si>
    <t>MR - 6358/128</t>
  </si>
  <si>
    <t>MR - 6359/128</t>
  </si>
  <si>
    <t>MR - 6360/128</t>
  </si>
  <si>
    <t>21.05.24</t>
  </si>
  <si>
    <t>CODE -27, CONDOMINIUM MONEY - KAZI SHAMSUDDIN JEWEL</t>
  </si>
  <si>
    <t>CODE - 06, FLAT MONEY TOWER 01, MD. ANISUR RAHMAN</t>
  </si>
  <si>
    <t>TDC - 523, C. PLOT MONEY - ASHIQUL AZIZ SHAIKH GROUP (ENGR. REZAUL KARIM)</t>
  </si>
  <si>
    <t>TDC - 523, C. PLOT MONEY - ASHIQUL AZIZ SHAIKH GROUP (KOHINOOR BEGUM)</t>
  </si>
  <si>
    <t>MR - 6361/128</t>
  </si>
  <si>
    <t>MR - 6362/128</t>
  </si>
  <si>
    <t>TDC - 523, C. PLOT MONEY - ASHIQUL AZIZ SHAIKH GROUP (SHEHTAZ FATIMA KAYAN)</t>
  </si>
  <si>
    <t>TDC - 554, C. PLOT MONEY - AL MAMUN &amp; AL AZOM HOSSAIN</t>
  </si>
  <si>
    <t>ADVANCE LEDGER A/C KAZI SAMSUDIN JEWEL</t>
  </si>
  <si>
    <t>ADVANCE LEDGER A/C ASHIQUL AZIZ SHAIKH</t>
  </si>
  <si>
    <t>SABRNAG LAND PURCHASE - MD. NAZMUL HASAN SUMON CHEQUE NO - 7202234 DBBL</t>
  </si>
  <si>
    <t>TOWER 01 BALU BILL - MAINUDDIN MUNNA</t>
  </si>
  <si>
    <t xml:space="preserve">LPG PURPOSE - MD. SHAHED </t>
  </si>
  <si>
    <t>LPG &amp; TOLL PURPOSE - MD. SHAHED</t>
  </si>
  <si>
    <t>MR - 6363/128</t>
  </si>
  <si>
    <t>MR - 6364/128</t>
  </si>
  <si>
    <t>CODE -258, CONSUMER MONEY - MD. ASHARAFUL HOQUE</t>
  </si>
  <si>
    <t xml:space="preserve">PHOTOCOPY MACHINE REPAIR </t>
  </si>
  <si>
    <t xml:space="preserve">MAMOON MAHBUB DOLIL WITHDRAWL (LEGAL EXP.) - ANISUR RAHMAN </t>
  </si>
  <si>
    <t xml:space="preserve">COMPANY DOLIL WITHDRAWL - MR. ANISUR RAHMAN </t>
  </si>
  <si>
    <t xml:space="preserve">CHEQ. DEPOSIT TO DBBL </t>
  </si>
  <si>
    <t>DEPOSIT</t>
  </si>
  <si>
    <t>CODE - 053, SABRANG DEV. FEE - KAZI MIZANUR RAHMAN</t>
  </si>
  <si>
    <t>SHEET NO - 189</t>
  </si>
  <si>
    <t>CURRENT DATE :22.05.2024 TO 24.05.2024</t>
  </si>
  <si>
    <t>CURRENT DATE :24.05.2024</t>
  </si>
  <si>
    <t>22.05.24</t>
  </si>
  <si>
    <t>MR - 6365/128</t>
  </si>
  <si>
    <t>MR - 6366/128</t>
  </si>
  <si>
    <t>MR - 6367/128</t>
  </si>
  <si>
    <t>CODE - 248, CONSUMER MONEY - HUMAYUN KABIR</t>
  </si>
  <si>
    <t>CODE - 19, CONDOMINIUM MONEY - MD. NAZMUL HASAN SUMON GONG</t>
  </si>
  <si>
    <t>24.05.24</t>
  </si>
  <si>
    <t>CODE - 28, CONDOMINIUM MONEY - MD. SHAMSUL KABIR KHAN</t>
  </si>
  <si>
    <t xml:space="preserve">ADVANCE LEDGER A/C MD. NAZMUL HASAN SUMON </t>
  </si>
  <si>
    <t>COFFEE MACHINE - MD. ABUL BASHER</t>
  </si>
  <si>
    <t>RENT CAR PURPOSE - MD. SHAHED</t>
  </si>
  <si>
    <t xml:space="preserve">SHARE DIVIDEND - MAINUR RAHMAN (CODE - 379) </t>
  </si>
  <si>
    <t>SHARE DIVIDEND - SHAHNUZ RAHMAN (CODE - 380) - RECEIVED BY MAINUR RAHMAN</t>
  </si>
  <si>
    <t>MR - 6368/128</t>
  </si>
  <si>
    <t>MR - 6369/128</t>
  </si>
  <si>
    <t>MR - 6370/128</t>
  </si>
  <si>
    <t>MR - 6371/128</t>
  </si>
  <si>
    <t>CODE - 259, CONSUMER MONEY - MD. LAKMAN HOSSAIN</t>
  </si>
  <si>
    <t>CODE - 260, CONSUMER MONEY - MD. FOYSAL HOSSAIN</t>
  </si>
  <si>
    <t>CODE - 261, CONSUMER MONEY - MD. SHAFIQUL HAQUE BADHON</t>
  </si>
  <si>
    <t>CODE - 262, CONSUMER MONEY - ABUL KALAM AZAD</t>
  </si>
  <si>
    <t>ONLINE CHARGE - BANK ASIA</t>
  </si>
  <si>
    <t>ONLINE CHARGE - DUTCH BANGLA BANK LTD</t>
  </si>
  <si>
    <t>CHARGE</t>
  </si>
  <si>
    <t>SHEET NO - 190</t>
  </si>
  <si>
    <t>25.05.24</t>
  </si>
  <si>
    <t>MR - 6372/128</t>
  </si>
  <si>
    <t>MR - 6373/128</t>
  </si>
  <si>
    <t>TDC - 523, C. PLOT MONEY - ASHIQUL AZIZ SHAIKH GROUP (SHAHANARA AKTER)</t>
  </si>
  <si>
    <t>TDC - 523, C. PLOT MONEY - ASHIQUL AZIZ SHAIKH GROUP (MOTINUR RAHMAN)</t>
  </si>
  <si>
    <t>CODE - 20, CONDOMINIUM MONEY - TAHER AHMED CHOWDHURY CHEQUE NO - 6344497 ISLAMI BANK BANGLADESH LTD</t>
  </si>
  <si>
    <t xml:space="preserve">SHARE DIVIDEND - FARUK HOSSAIN (096) </t>
  </si>
  <si>
    <t>MR - 6374/128</t>
  </si>
  <si>
    <t>INTERNET BILL (MAY-2024)</t>
  </si>
  <si>
    <t xml:space="preserve">PETTY CASH NO : 366, MD. ABDULLAH </t>
  </si>
  <si>
    <t xml:space="preserve">ADVANCE (LPG PURPOSE) - MR. SHAHED </t>
  </si>
  <si>
    <t>LPG BILL - MR SHAHEF</t>
  </si>
  <si>
    <t xml:space="preserve">ADVANCE REALIESD </t>
  </si>
  <si>
    <t xml:space="preserve">LPG  &amp; CAR RENT BILL - MR. SHAHED </t>
  </si>
  <si>
    <t>TOLL  BILL - MR SHAHEF</t>
  </si>
  <si>
    <t>PROJECT WORK (CONDOMINIUM) - MR. RAJAUL KARIM JEWEL</t>
  </si>
  <si>
    <t>MR - 6375/128</t>
  </si>
  <si>
    <t>MR - 6376/128</t>
  </si>
  <si>
    <t>CODE - 450, INVESTMENT PARTNER MONEY - FATEMA AKTER</t>
  </si>
  <si>
    <t>CODE - 451, INVESTMENT PARTNER MONEY - TANIA AKTER</t>
  </si>
  <si>
    <t>26.05.24</t>
  </si>
  <si>
    <t>CODE - 263, CONSUMER MONEY - MD. MUSTAFIZUR RAHMAN</t>
  </si>
  <si>
    <t>LAND PURCHASE - TARA MIAH (MD. FERDOUS &amp; MD. REJAUL KARIM JEWEL)  CHEQUE NO - 7202236 DBBL</t>
  </si>
  <si>
    <t>TOWER 01 ROD PURPOSE - ARIF HOSSAIN CHEQUE NO - 7202236 DBBL</t>
  </si>
  <si>
    <t>DALIL EXP &amp; FOOD PURPOSE - MD. REJAUL KARIM JEWEL CHEQUE NO - 7202236 DBBL</t>
  </si>
  <si>
    <t>TOWER 01 KHORAKI PURPOSE - MD. KADER CHEQUE NO - 7202236 DBBL</t>
  </si>
  <si>
    <t>CASH REFUND CHEQUE NO - 7202236 DBBL</t>
  </si>
  <si>
    <t>MR - 6377/128</t>
  </si>
  <si>
    <t>MR - 6378/128</t>
  </si>
  <si>
    <t>CODE - 176, INVESTMENT PARTNER MONEY - IRANI BISWAS</t>
  </si>
  <si>
    <t>INVESTMENT PARTNER MONEY SUZAN HAQUE TRANSFER TO IRANI BISWAS</t>
  </si>
  <si>
    <t>ADVANCE A/C SHANJIDA SHARMIN SHOVA</t>
  </si>
  <si>
    <t>CURRENT DATE :26.05.2024</t>
  </si>
  <si>
    <t>CURRENT DATE :25.05.2024 TO 26.05.2024</t>
  </si>
  <si>
    <t>CHEQUE=25,000/- &amp; CASH 6,436/- TOTAL :31,436/-</t>
  </si>
  <si>
    <t>SHEET NO - 191</t>
  </si>
  <si>
    <t>MR - 6379/128</t>
  </si>
  <si>
    <t>MR - 6380/128</t>
  </si>
  <si>
    <t>MR - 6381/128</t>
  </si>
  <si>
    <t>27.05.24</t>
  </si>
  <si>
    <t>CODE - 19, CONDOMINIUM MONEY - NAZMUL HASAN SUMON GONG (HUMAYUN KABIR)</t>
  </si>
  <si>
    <t>CODE - 06, FLAT MONEY TOWER 01 - MD. ANISUR RAHMAN</t>
  </si>
  <si>
    <t>TDC - 555, C. PLOT MONEY - ALEYA BEGUM</t>
  </si>
  <si>
    <t>ADVANCE SABRANG WORK PURPOSE - MD. RASEL</t>
  </si>
  <si>
    <t>SIGNBOARD PURPOSE BILL - MD. SAIDUR RAHMAN</t>
  </si>
  <si>
    <t>LPG BILL PURPOSE - MD. SHAHED</t>
  </si>
  <si>
    <t>OMRAH PACKAGE - MOKLESUR RAHMAN RAHMAN CHEQUE NO - 7202235 DBBL</t>
  </si>
  <si>
    <t>CUSTOMER PLOT MONEY REFUND - ROZINA BEGUM CHEQ NO - 0524511 EBL</t>
  </si>
  <si>
    <t>CURRENT DATE :28.05.2024</t>
  </si>
  <si>
    <t>28.05.24</t>
  </si>
  <si>
    <t>MR - 6383/128</t>
  </si>
  <si>
    <t>MR - 6384/128</t>
  </si>
  <si>
    <t>MR - 6385/128</t>
  </si>
  <si>
    <t>MR - 6386/128</t>
  </si>
  <si>
    <t>TDC - 556, C. PLOT MONEY - MUSLIM</t>
  </si>
  <si>
    <t>ADVANCE LEDGER A/C MD. SHAMIM SHAIKH</t>
  </si>
  <si>
    <t>ADVANCE LEDGER A/C  FARUQUE HOSSAIN KHAN</t>
  </si>
  <si>
    <t>CODE - 29, CONDOMINIUM MONEY - SHADAT HOSSAIN</t>
  </si>
  <si>
    <t>TDC - 524, C. PLOT MONEY - AL MAMUN &amp; AL AZOM HOSSAIN</t>
  </si>
  <si>
    <t>MR - 6387/128</t>
  </si>
  <si>
    <t>TOWER 01 PURPOSE LAND RENT FOR 1 YEAR - MD. RAJAUL KARIM JEWEL</t>
  </si>
  <si>
    <t>CONDOMINIUM WORK PURPOSE BILL - MD. RAJAUL KARIM JEWEL</t>
  </si>
  <si>
    <t>DRIVER SALARY PURPOSE - MD. SHAHED</t>
  </si>
  <si>
    <t>ELECTRIC WORK PURPOSE - MD. SHAHED</t>
  </si>
  <si>
    <t>CHEQUE=25,000/- CASH=33,376/- TOTAL=58,376/-</t>
  </si>
  <si>
    <t>CURRENT DATE : 27.05.2024 TO 28.05.2024</t>
  </si>
  <si>
    <t>CURRENT DATE : 29.05.2024 TO 29.05.2024</t>
  </si>
  <si>
    <t>CURRENT DATE :29.05.2024</t>
  </si>
  <si>
    <t>29.05.24</t>
  </si>
  <si>
    <t>CHEQUE DEPOSIT TO DBBL</t>
  </si>
  <si>
    <t>MR - 6388/128</t>
  </si>
  <si>
    <t>MR - 6389/128</t>
  </si>
  <si>
    <t>MR - 6390/128</t>
  </si>
  <si>
    <t>MR - 6391/128</t>
  </si>
  <si>
    <t>MR - 6392/128</t>
  </si>
  <si>
    <t>MR - 6393/128</t>
  </si>
  <si>
    <t>MR - 6394/128</t>
  </si>
  <si>
    <t>MR - 6395/128</t>
  </si>
  <si>
    <t>MR - 6396/128</t>
  </si>
  <si>
    <t>MR - 6397/128</t>
  </si>
  <si>
    <t>MR - 6398/128</t>
  </si>
  <si>
    <t>TDC - 557, C. PLOT MONEY - REPON HOWLADER</t>
  </si>
  <si>
    <t>MR - 6399/128</t>
  </si>
  <si>
    <t>MR - 6400/128</t>
  </si>
  <si>
    <t>CODE - 24, CONDOMINIUM MONEY - MD. AZIZUL HAQUE</t>
  </si>
  <si>
    <t>CODE - 25, CONDOMINIUM MONEY - MD. HUMAYUN KABIR CHEQUE NO - 1333726 UCB</t>
  </si>
  <si>
    <t>ADVANCE LEDGER A/C MD. AZIZUL HAQUE</t>
  </si>
  <si>
    <t>ADVANCE TOWER 01 PURPOSE - MD. KADER CHEQUE NO - 7202238 DBBL</t>
  </si>
  <si>
    <t>ADVANCE TOWER 01 PURPOSE - ARIF HOSSAIN  CHEQUE NO - 7202238 DBBL</t>
  </si>
  <si>
    <t>ADVANCE SABRANG PURPOSE - MD. RASEL  CHEQUE NO - 7202238 DBBL</t>
  </si>
  <si>
    <t>GIFT FOR CHARIMAN SIR - H.M FARID UDDIN  CHEQUE NO - 7202238 DBBL</t>
  </si>
  <si>
    <t>MONTHLY BEST INCENTIVE - OMAR FARUQUE RONY CHEQUE NO - 7202238 DBBL</t>
  </si>
  <si>
    <t>OFFICE EXPENSE - SUJON</t>
  </si>
  <si>
    <t>TOWER 01 PURPOSE CONVEYANCE - MD. BABOR</t>
  </si>
  <si>
    <t>SHEET NO - 192</t>
  </si>
  <si>
    <t>CHEQUE=50,000/- CASH=46,816/- (TOMORROWS COLLECTION=18,300/- TOTAL=115,116/-</t>
  </si>
  <si>
    <t>SHEET NO - 193</t>
  </si>
  <si>
    <t>CURRENT DATE : 30.05.2024 TO 31.05.2024</t>
  </si>
  <si>
    <t>CURRENT DATE :31.05.2024</t>
  </si>
  <si>
    <t>30.05.24</t>
  </si>
  <si>
    <t>MR - 6401/129</t>
  </si>
  <si>
    <t>MR - 6402/129</t>
  </si>
  <si>
    <t>MR - 6403/129</t>
  </si>
  <si>
    <t>MR - 6404/129</t>
  </si>
  <si>
    <t>MR - 6405/129</t>
  </si>
  <si>
    <t>MR - 6406/129</t>
  </si>
  <si>
    <t>MR - 6407/129</t>
  </si>
  <si>
    <t>CHEQUE DEPOSIT TO B. ASIA</t>
  </si>
  <si>
    <t>CODE - 30, CONDOMINIUM MONEY - ISTIAK MAHMUD CHEQUE NO - 9738156 ISLAMI BANK</t>
  </si>
  <si>
    <t>CODE - 31, CONDOMINIUM MONEY - ISRAT JAHAN &amp; DR. MOHAMMAD JASIM UDDIN CHEQUE NO - 9738156 ISLAMI BANK &amp; 8360304 PUBALI BANK</t>
  </si>
  <si>
    <t>CODE - 147, SABRANG DEVELOPMENT - ROWSHANAARA MIZAN</t>
  </si>
  <si>
    <t>CODE - 235, CONSUMER MONEY - KANIZ FATEMA</t>
  </si>
  <si>
    <t>31.05.24</t>
  </si>
  <si>
    <t>LEGAL PURPOSE (STAMP &amp; LIKHONI PURPOSE) - MD. ANISUR RAHMAN</t>
  </si>
  <si>
    <t>ELECTRIC WORK PURPOSE (LIGHT, MISTRI) - MD. SHAHED</t>
  </si>
  <si>
    <t xml:space="preserve">LAND PURCHASE - NASIR UDDIL CHEQ. 7202237 DBBL </t>
  </si>
  <si>
    <t>MONTHLY CASH &amp; BANK TRANSICTION SUMMARY</t>
  </si>
  <si>
    <t>CURRENT DATE : 01.05.2024 TO 31.05.2024</t>
  </si>
  <si>
    <t>CURRENT DATE :01.06.2024</t>
  </si>
  <si>
    <t>SHEET NO - 194</t>
  </si>
  <si>
    <t>01.06.24</t>
  </si>
  <si>
    <t>CURRENT DATE : 01.06.2024 TO 02.06.2024</t>
  </si>
  <si>
    <t>MR - 6408/129</t>
  </si>
  <si>
    <t>MR - 6409/129</t>
  </si>
  <si>
    <t>MR - 6410/129</t>
  </si>
  <si>
    <t>MR - 6411/129</t>
  </si>
  <si>
    <t>CODE - 363, INVESTMENT MONEY - MOYEEN UDDIN AHMED</t>
  </si>
  <si>
    <t xml:space="preserve">ADVANCE LEGER A/C - MD. NASIR UDDIN </t>
  </si>
  <si>
    <t xml:space="preserve">CODE - 03, CONSUMER MONEY - NASIR UDDIN MAMUN </t>
  </si>
  <si>
    <t>MR - 6412/129</t>
  </si>
  <si>
    <t>MR - 6413/129</t>
  </si>
  <si>
    <t>MR - 6414/129</t>
  </si>
  <si>
    <t>MR - 6415/129</t>
  </si>
  <si>
    <t>MR - 6416/129</t>
  </si>
  <si>
    <t>MR - 6417/129</t>
  </si>
  <si>
    <t>MR - 6418/129</t>
  </si>
  <si>
    <t>MR - 6419/129</t>
  </si>
  <si>
    <t>MR - 6420/129</t>
  </si>
  <si>
    <t>MR - 6421/129</t>
  </si>
  <si>
    <t>MR - 6422/129</t>
  </si>
  <si>
    <t>MR - 6423/129</t>
  </si>
  <si>
    <t>MR - 6424/129</t>
  </si>
  <si>
    <t>MR - 6425/129</t>
  </si>
  <si>
    <t>MR - 6426/129</t>
  </si>
  <si>
    <t>MR - 6427/129</t>
  </si>
  <si>
    <t>MR - 6428/129</t>
  </si>
  <si>
    <t>MR - 6429/129</t>
  </si>
  <si>
    <t>MR - 6430/129</t>
  </si>
  <si>
    <t xml:space="preserve">DIRECTOR SHARE MONEY - FARHAD MANSUR </t>
  </si>
  <si>
    <t xml:space="preserve">DIRECTOR  PLOT  MONEY TRANSFER  - FARHAD MANSUR </t>
  </si>
  <si>
    <t xml:space="preserve">DIRECTOR SHARE MONEY - MR. KHORSHED ALAM </t>
  </si>
  <si>
    <t xml:space="preserve">DIRECTOR  PLOT  MONEY TRANSFER  - MR. KHORSHED ALAM </t>
  </si>
  <si>
    <t xml:space="preserve">DIRECTOR SHARE MONEY - MD. ANOWER HOSSAIN MAMUN </t>
  </si>
  <si>
    <t xml:space="preserve">DIRECTOR  PLOT  MONEY TRANSFER  - MD. ANOWER HOSSAIN MAMUN </t>
  </si>
  <si>
    <t xml:space="preserve">DIRECTOR SHARE MONEY - MD. FAKHRUL ISLAM BHUIYAN </t>
  </si>
  <si>
    <t xml:space="preserve">DIRECTOR  PLOT  MONEY TRANSFER  - MD. FAKHRUL ISLAM BHUIAYN </t>
  </si>
  <si>
    <t xml:space="preserve">DIRECTOR SHARE MONEY - MD. GOLAM RASUL </t>
  </si>
  <si>
    <t xml:space="preserve">DIRECTOR  PLOT  MONEY TRANSFER  - MD. GOLAM RASUL </t>
  </si>
  <si>
    <t xml:space="preserve">DIRECTOR SHARE MONEY - MD. ZAHIRUL ISLAM </t>
  </si>
  <si>
    <t xml:space="preserve">DIRECTOR  PLOT  MONEY TRANSFER  - MD. ZAHIRUL ISLAM </t>
  </si>
  <si>
    <t xml:space="preserve">DIRECTOR SHARE MONEY - MD. ZAHANGIR ALAM </t>
  </si>
  <si>
    <t xml:space="preserve">DIRECTOR  PLOT  MONEY TRANSFER  - MD. ZAHANGIR ALAM </t>
  </si>
  <si>
    <t xml:space="preserve">DIRECTOR SHARE MONEY - MD. MOKLASUR RAHMAN </t>
  </si>
  <si>
    <t xml:space="preserve">DIRECTOR  PLOT  MONEY TRANSFER  - MD. MOKLASUR RAHMAN </t>
  </si>
  <si>
    <t xml:space="preserve">DIRECTOR SHARE MONEY - MD. OMAR FARUQUE RONY </t>
  </si>
  <si>
    <t xml:space="preserve">DIRECTOR  PLOT  MONEY TRANSFER  - MD. OMAR FARUQUE RONY </t>
  </si>
  <si>
    <t xml:space="preserve">DIRECTOR SHARE MONEY - MD. RAFIQUL ISLAM </t>
  </si>
  <si>
    <t>DIRECTOR  PLOT  MONEY TRANSFER  - MD. RAFIQUL ISLAM</t>
  </si>
  <si>
    <t>DIRECTOR SHARE MONEY - LATE, MOBARROK HOSSAIN (SATHEE AKTER)</t>
  </si>
  <si>
    <t xml:space="preserve">DUE DIRECTOR FEE - MRS. SATHEE AKTER </t>
  </si>
  <si>
    <t>DIRECTOR SHARE MONEY - MD. OMAR FARUQUE KANO</t>
  </si>
  <si>
    <t>DIRECTOR  PLOT  MONEY TRANSFER  - MD. OMAR FARUQUE KANO</t>
  </si>
  <si>
    <t xml:space="preserve">DIRECTOR SHARE MONEY - MD. SALIM MUNSHI </t>
  </si>
  <si>
    <t xml:space="preserve">DIRECTOR  INVESTMENT PLAN  MONEY TRANSFER  - MD. SALIM MUNSHI </t>
  </si>
  <si>
    <t>DIRECTOR SHARE MONEY - MD. SHAFIUL ALAM</t>
  </si>
  <si>
    <t>DIRECTOR  PLOT  MONEY TRANSFER  - MD.  SALIM MUNSHI</t>
  </si>
  <si>
    <t>MR - 6431/129</t>
  </si>
  <si>
    <t>MR - 6432/129</t>
  </si>
  <si>
    <t>MR - 6433/129</t>
  </si>
  <si>
    <t>MR - 6434/129</t>
  </si>
  <si>
    <t>MR - 6435/129</t>
  </si>
  <si>
    <t>MR - 6436/129</t>
  </si>
  <si>
    <t>MR - 6437/129</t>
  </si>
  <si>
    <t>MR - 6438/129</t>
  </si>
  <si>
    <t>MR - 6439/129</t>
  </si>
  <si>
    <t>MR - 6440/129</t>
  </si>
  <si>
    <t>02.06.24</t>
  </si>
  <si>
    <t xml:space="preserve">DIRECTOR  PLOT  MONEY TRANSFER  - MD.  SHAFIUL ALAM </t>
  </si>
  <si>
    <t>DIRECTOR SHARE MONEY - SHAMSUN NAHAR SUMI</t>
  </si>
  <si>
    <t>DIRECTOR  PLOT  MONEY TRANSFER  - SHAMSUN NAHAR SUMI</t>
  </si>
  <si>
    <t xml:space="preserve">DIRECTOR SHARE MONEY - TRIVUZ AGRO &amp; ENG. LTD. </t>
  </si>
  <si>
    <t>DIRECTOR  &amp; C. PLOT  MONEY TRANSFER- TRIVUZ AGRO &amp; ENG. LTD.</t>
  </si>
  <si>
    <t xml:space="preserve">DIRECTOR SHARE MONEY - SAJEDA AKTER </t>
  </si>
  <si>
    <t xml:space="preserve">DIRECTOR  PLOT  MONEY TRANSFER  - SAJEDA AKTER </t>
  </si>
  <si>
    <t xml:space="preserve">DIRECTOR SHARE MONEY - SELINA  AKTER </t>
  </si>
  <si>
    <t xml:space="preserve">DIRECTOR  PLOT  MONEY TRANSFER  - SELINA  AKTER </t>
  </si>
  <si>
    <t xml:space="preserve">CODE - 028, FLAT MONEY (UT-1) - SALINA AKTER </t>
  </si>
  <si>
    <t xml:space="preserve">CODE - 194, CONSUMER MONEY - MD. AMINUL ISLAM </t>
  </si>
  <si>
    <t xml:space="preserve">TDC- 554, C.PLOT MONEY - AL MAMUN &amp; AL AZOM HOSSAIN </t>
  </si>
  <si>
    <t xml:space="preserve">175 (A) TH INCENTIVE CASH PAID - MD. SHARIFUL ALAM HIRA </t>
  </si>
  <si>
    <t xml:space="preserve">CODE - 003, CONDOMINUM MONEY - MD. FERDOUS </t>
  </si>
  <si>
    <t>CODE - 003, CONDOMINUM MONEY - MD. SABBIR HOSSAIN (FERDOUS &amp; GONG) CHEQ. 1486491 UCB BANK</t>
  </si>
  <si>
    <t>CODE - 003, CONDOMINUM MONEY - MD. SHOWKAT HOSSAIN  (FERDOUS &amp; GONG) CHEQ. 1486491 UCB BANK</t>
  </si>
  <si>
    <t>CODE - 003, CONDOMINUM MONEY - SUFIA BEGUM  (FERDOUS &amp; GONG) CHEQ. 1486491 UCB BANK</t>
  </si>
  <si>
    <t>CODE - 003, CONDOMINUM MONEY - SAMIHA BINTE SABBIR  (FERDOUS &amp; GONG) CHEQ. 1486491 UCB BANK</t>
  </si>
  <si>
    <t>CODE - 003, CONDOMINUM MONEY - RABEYA BEGUM (FERDOUS &amp; GONG) CHEQ. 1486491 UCB BANK</t>
  </si>
  <si>
    <t>CODE-296, INVESTMENT MONEY - SABBIR HOSSAIN SHOHAG</t>
  </si>
  <si>
    <t xml:space="preserve">CODE - 264, CONSUMER MONEY - MD. MUSTAFIZUR RAHMAN </t>
  </si>
  <si>
    <t xml:space="preserve">ADVANCE SALARY (MAY-2024) - SULTANA AKTER </t>
  </si>
  <si>
    <t xml:space="preserve">CODE - 484, C.PLOT MONEY REFUND - BILKIS AKTER CHEQ. 0524518 EBL </t>
  </si>
  <si>
    <t xml:space="preserve">TDC-- 522, C.PLOT MONEY - MD. SALIM ULLAH GROUP (CHEQ. 1691243 BANK ASIA </t>
  </si>
  <si>
    <t>MEETING ENTERTAINMENT &amp; EVENING ENT.</t>
  </si>
  <si>
    <t>CAR REPAIR (MR. SHAHED)</t>
  </si>
  <si>
    <t xml:space="preserve">LPG BILL - MR. SHAHED </t>
  </si>
  <si>
    <t xml:space="preserve">ELECTRIC BILL (CARD) JUNE-24 - ARSADUL </t>
  </si>
  <si>
    <t>MR - 6441/129</t>
  </si>
  <si>
    <t>MR - 6442/129</t>
  </si>
  <si>
    <t>MR - 6443/129</t>
  </si>
  <si>
    <t>MR - 6444/129</t>
  </si>
  <si>
    <t>MR - 6445/129</t>
  </si>
  <si>
    <t>MR - 6446/129</t>
  </si>
  <si>
    <t>MR - 6447/129</t>
  </si>
  <si>
    <t xml:space="preserve">CONDOMONIUM MONEY - SHANJIDA SHARMIN SHOVA </t>
  </si>
  <si>
    <t xml:space="preserve">CONDOMONIUM MONEY - RAZIA SULTANA </t>
  </si>
  <si>
    <t xml:space="preserve">CONDOMONIUM MONEY - MD. ANWAR HOSSAIN CHEQ. 2919234 MTB </t>
  </si>
  <si>
    <t xml:space="preserve">FLAT MONEY (UT-1) - MD. ANWAR HOSSAIN CHEQ. 1270829 UCB </t>
  </si>
  <si>
    <t>CONDOMONIUM MONEY - MD. ANISUR RAHMAN  CHEQ. 0389251 EBL</t>
  </si>
  <si>
    <t xml:space="preserve">STL LEGER A/C - MD. ANISUR RAHMAN </t>
  </si>
  <si>
    <t>SABRANG SHARE MONEY - MD. TAZUL ISLAM CHEQ. 4213144 DBBL</t>
  </si>
  <si>
    <t>SABRANG SHARE MONEY - MD. TAJUL ISLAM CHEQ. 4213144 DBBL</t>
  </si>
  <si>
    <t>SABRANG SHARE MONEY - AYNULLAH CHEQ. 4213144 DBBL CHEQ. 50,000/- &amp; CASH 50,000/-</t>
  </si>
  <si>
    <t xml:space="preserve">METTING ENTERTAINMENT </t>
  </si>
  <si>
    <t>CHEQ.  11,50,000/-  &amp; CASH 1,86,866/- TOTAL : 13,36,866/-</t>
  </si>
  <si>
    <t xml:space="preserve">MAMUN SIR </t>
  </si>
  <si>
    <t>6 LAC</t>
  </si>
  <si>
    <t xml:space="preserve">ANIS SIR </t>
  </si>
  <si>
    <t>2 LAC</t>
  </si>
  <si>
    <t>TAZUL ISLAM</t>
  </si>
  <si>
    <t>3.5 LAC</t>
  </si>
  <si>
    <t>11.5 LAC</t>
  </si>
  <si>
    <t>TOTAL CHEQ</t>
  </si>
  <si>
    <t>CURRENT DATE :02.06.2024</t>
  </si>
  <si>
    <t>SHEET NO - 195</t>
  </si>
  <si>
    <t>CURRENT DATE : 03.06.2024 TO 04.06.2024</t>
  </si>
  <si>
    <t>CURRENT DATE :04.06.2024</t>
  </si>
  <si>
    <t>03.06.24</t>
  </si>
  <si>
    <t>MR - 6448/129</t>
  </si>
  <si>
    <t>MR - 6449/129</t>
  </si>
  <si>
    <t>MR - 6450/129</t>
  </si>
  <si>
    <t>MR - 6452/129</t>
  </si>
  <si>
    <t>MR - 6453/129</t>
  </si>
  <si>
    <t>MR - 6455/129</t>
  </si>
  <si>
    <t>MR - 6458/129</t>
  </si>
  <si>
    <t>MR - 6460/129</t>
  </si>
  <si>
    <t>MR - 6461/129</t>
  </si>
  <si>
    <t>MR - 6462/129</t>
  </si>
  <si>
    <t>MR - 6463/129</t>
  </si>
  <si>
    <t>MR - 6471/129</t>
  </si>
  <si>
    <t xml:space="preserve">TDC-523, C.PLOT MONEY - ASIQUL AZIZ SHAIKH </t>
  </si>
  <si>
    <t>ADVANCE LEGER A/C - ASIQUL AZIZ SHAIKH</t>
  </si>
  <si>
    <t xml:space="preserve">SABRANG SHARE MONEY - RAWSHAN AKTER </t>
  </si>
  <si>
    <t>SABRANG SHARE MONEY - MD. TAZUL ISLAM , CHEQ. 0696289 AL ARA FAH ISLAMI BANK</t>
  </si>
  <si>
    <t>SABRANG SHARE MONEY - MD. TAJUL ISLAM , CHEQ. 0696289 AL ARA FAH ISLAMI BANK</t>
  </si>
  <si>
    <t>SABRANG SHARE MONEY - AYNULLAH , CHEQ. 0696289 AL ARA FAH ISLAMI BANK</t>
  </si>
  <si>
    <t xml:space="preserve">SABRANG INCENTIVE 4X20,000/- - TAZUL ISLAM </t>
  </si>
  <si>
    <t xml:space="preserve">SABRANG SHARE MONEY - MD. ABUL HOSSAIN </t>
  </si>
  <si>
    <t xml:space="preserve">CODE - 250, CONSUMER MONEY - MD. DELOWER HOSSAIN </t>
  </si>
  <si>
    <t xml:space="preserve">CODE - 207, SABRANG SHARE MONEY - MOH. ELIAS UDDIN SHOHAG </t>
  </si>
  <si>
    <t>CODE - 251, CONSUMER MONEY - KHURSHIDA CHISTY</t>
  </si>
  <si>
    <t xml:space="preserve">CODE - 256, CONSUMER MONEY - ABUL HOSSAIN </t>
  </si>
  <si>
    <t>SABRANG SHARE MONEY - ARIFA SULTANA , CHEQ. 2859428 MERCENTILE BANK</t>
  </si>
  <si>
    <t>CHEQ. DEPOSIT TO BANK ASIA (MAMUN)</t>
  </si>
  <si>
    <t>CHEQ. DEPOSIT TO BANK ASIA (ANIS)</t>
  </si>
  <si>
    <t>CHEQ.</t>
  </si>
  <si>
    <t>CHEQ. DEPOSIT TO BANK ASIA (TAZUL )</t>
  </si>
  <si>
    <t xml:space="preserve">SABRANG INCENTIVE 3X20,000/- - MD. ABU HANIF </t>
  </si>
  <si>
    <t>SABRANG SHARE MONEY - JESMIN AKTER , CHEQ. 2859428 MERCENTILE BANK</t>
  </si>
  <si>
    <t>CODE - 231, SABRANG SHARE MONEY - MD. AKTARUZZAMAN  , CHEQ. 3922914 ISLAMI BANK</t>
  </si>
  <si>
    <t xml:space="preserve">CODE - 214, SABRANG SHARE MONEY - RAISA SULTANA </t>
  </si>
  <si>
    <t>SABRANG INCENTIVE 1X20,000/- - HUMAYUN KABIR (AJIJ)</t>
  </si>
  <si>
    <t xml:space="preserve">CONDOMINIUM MONEY - MD. MAHINUR ISLAM </t>
  </si>
  <si>
    <t>STL A/C - MR. RAJAUL KARIM JEWEL</t>
  </si>
  <si>
    <t xml:space="preserve">C.PLOT MONEY - BLUE SKY CITY </t>
  </si>
  <si>
    <t xml:space="preserve">SABRANG SHARE MONEY -  MOKTA AKTER </t>
  </si>
  <si>
    <t xml:space="preserve">SABRANG DEV. FEE -  MOKTA AKTER </t>
  </si>
  <si>
    <t xml:space="preserve">SABRANG SHARE MONEY - TOZAMMEL HOSSAIN </t>
  </si>
  <si>
    <t xml:space="preserve">SABRANG DEV. FEE -  TOZAMMEL HOSSAIN  </t>
  </si>
  <si>
    <t>04.06.24</t>
  </si>
  <si>
    <t>CODE - 040, FLAT MONEY (UT-2) - DIDAR HOSSAIN (TRANSFER)</t>
  </si>
  <si>
    <t xml:space="preserve">FLAT MONEY (UT-01) - LIAKOT ALI </t>
  </si>
  <si>
    <t xml:space="preserve">FLAT MONEY (UT-02) - TAHMINA AKTER  </t>
  </si>
  <si>
    <t xml:space="preserve">SABRANG SHARE MONEY - SONYA AKTER </t>
  </si>
  <si>
    <t>SABRANG SHARE MONEY - MD. RAFIQUL ISLAM CHEQ. 8771959 AL ARAFAH ISLAMI BANK</t>
  </si>
  <si>
    <t xml:space="preserve">ADVANCE LEGER A/C  - ANOWER HOSSAIN </t>
  </si>
  <si>
    <t xml:space="preserve">CASH </t>
  </si>
  <si>
    <t xml:space="preserve">ADVANCE LEGER A/C  - MD. FERDOUS </t>
  </si>
  <si>
    <t>SARANG ACHIVER 44 PERSON CHEQ. 7202239 DBBL</t>
  </si>
  <si>
    <t>STAFF 6 PERSON CHEQ. 7202239 DBBL</t>
  </si>
  <si>
    <t>E/C 5 PERSON CHEQ. 7202239 DBBL</t>
  </si>
  <si>
    <t>SALARY ADV, SELIM MAY-24 CHEQ. 7202239 DBBL</t>
  </si>
  <si>
    <t>SALARY ADV, NIROD MAY-24 CHEQ. 7202239 DBBL</t>
  </si>
  <si>
    <t>ADVANCE (CREST+GENGI &amp; OTHER'S CHEQ. 7202239 DBBL</t>
  </si>
  <si>
    <t xml:space="preserve">TOWER - 01, ADVANCE - MR. KADER </t>
  </si>
  <si>
    <t xml:space="preserve">SABRANG WORK - MR. RASEL </t>
  </si>
  <si>
    <t>SABRANG WORK - MR.  JOYNAL</t>
  </si>
  <si>
    <t>CAR RENT (OUT) - MR. PITTER (SHAHED)</t>
  </si>
  <si>
    <t>LOCK PURCHASE &amp; REPAIR COST (ROBIN)</t>
  </si>
  <si>
    <t xml:space="preserve">RED BALU PURPOSE PAID (ADVANCE) </t>
  </si>
  <si>
    <t xml:space="preserve">ADVANCE BANNER (COX'S BAZAR) - MR, SHAHED </t>
  </si>
  <si>
    <t xml:space="preserve">SABRANG LAND PURCHASE - ABDUR RAHMAN </t>
  </si>
  <si>
    <t>INVESTMENT MONEY REFUND - MD. SAIFUL ISLAM CHEQUE NO - 939724 B. ASIA</t>
  </si>
  <si>
    <t>05.06.24</t>
  </si>
  <si>
    <t xml:space="preserve">LAND PURCHASE (39.5 SHATOK) - RAJAUL SARKAR CHEQ. 9397248 BANK ASIA </t>
  </si>
  <si>
    <t xml:space="preserve">TOWER-01, ADVANCE - MR. KADER , CHEQ. 9397249 BANK ASIA </t>
  </si>
  <si>
    <t xml:space="preserve">TOWER-01, ADVANCE - MR. ARIF, CHEQ. 9397249 BANK ASIA </t>
  </si>
  <si>
    <t xml:space="preserve">TOWER 02 REG. SALE 5 SHARE - ANISUR RAHMAN, CHEQ. 9397249 BANK ASIA </t>
  </si>
  <si>
    <t xml:space="preserve">DEBIT VOUCHER PRIN - MR. ANISUR RAHMAN, CHEQ. 9397249 BANK ASIA </t>
  </si>
  <si>
    <t xml:space="preserve">SABRANG BILL PURPOSE - MR. BABOR ALI, CHEQ. 9397249 BANK ASIA </t>
  </si>
  <si>
    <t xml:space="preserve">FROM ADVANCE LEDGER A/C - MD. JAHANGIR HOSSEN </t>
  </si>
  <si>
    <t>FROM ADVANCE LEDGER A/C - ZOHIRUL ISLAM HELAL</t>
  </si>
  <si>
    <t>ADVANCE CONDOMINIUM SIGN BOARD PURPOSE - SAIDUR RAHN</t>
  </si>
  <si>
    <t>SHEET NO - 196</t>
  </si>
  <si>
    <t>09.06.24</t>
  </si>
  <si>
    <t>CODE - 205, SABRANG SHARE MONEY - MAKSUDUR RAHMAN</t>
  </si>
  <si>
    <t>STL REFUND - H.M FARID UDDIN</t>
  </si>
  <si>
    <t>10.06.24</t>
  </si>
  <si>
    <t>CODE - 38,FLAT MONEY TOWER 02 - TAHMINA BEGUM</t>
  </si>
  <si>
    <t>CODE -38, CONDOMINUM MONEY - H.M FARID UDDIN</t>
  </si>
  <si>
    <t>ADVANCE LEGER A/C  - MD. SHAMIM SHAIKH</t>
  </si>
  <si>
    <t>SHARE DIVIDEND JUNE 2023 - SK SAIDUL ISLAM</t>
  </si>
  <si>
    <t xml:space="preserve">ADVANCE LEGER A/C  - ASHIQUL AZIZ SHAIKH </t>
  </si>
  <si>
    <t>CODE - 191, CONSUMER MONEY - SK. SAIDUL ISLAM</t>
  </si>
  <si>
    <t>CODE - 177, CONSUMER MONEY -MD. IMRAN HOSSAIN</t>
  </si>
  <si>
    <t>CODE - 003, CONSUMER MONEY - NASIR UDDIN MAMUN</t>
  </si>
  <si>
    <t>TARA MIAH LAND REG. PURPOSE - MD. RAJAUL KARIM JEWEL</t>
  </si>
  <si>
    <t>PHOTOCOPY TONER PURPOSE - MD. ABDUL AZIZ</t>
  </si>
  <si>
    <t>DIGITAL SERVEYAR BILL - MD. ABU SAYEED</t>
  </si>
  <si>
    <t>GUEST PURPOSE LPG - GAZI SALIM</t>
  </si>
  <si>
    <t>LPG PURPOSE BILL - GAZI SALIM</t>
  </si>
  <si>
    <t xml:space="preserve">TOWER 01 WORK PURPOSE - MD. SHAHRIAR </t>
  </si>
  <si>
    <t>MR - 6473/130</t>
  </si>
  <si>
    <t>MR - 6474/130</t>
  </si>
  <si>
    <t>MR - 6476/130</t>
  </si>
  <si>
    <t>MR - 6478/130</t>
  </si>
  <si>
    <t>MR - 6480/130</t>
  </si>
  <si>
    <t>MR - 6475/130</t>
  </si>
  <si>
    <t>MR - 6477/130</t>
  </si>
  <si>
    <t>MR - 6479/130</t>
  </si>
  <si>
    <t>MR - 6481/130</t>
  </si>
  <si>
    <t>MR - 6482/130</t>
  </si>
  <si>
    <t>MR - 6483/130</t>
  </si>
  <si>
    <t>MR - 6484/130</t>
  </si>
  <si>
    <t>MR - 6451/130</t>
  </si>
  <si>
    <t>MR - 6452/130</t>
  </si>
  <si>
    <t>MR - 6453/130</t>
  </si>
  <si>
    <t>MR - 6454/130</t>
  </si>
  <si>
    <t>MR - 6455/130</t>
  </si>
  <si>
    <t>MR - 6456/130</t>
  </si>
  <si>
    <t>MR - 6457/130</t>
  </si>
  <si>
    <t>MR - 6458/130</t>
  </si>
  <si>
    <t>MR - 6459/130</t>
  </si>
  <si>
    <t>MR - 6460/130</t>
  </si>
  <si>
    <t>MR - 6461/130</t>
  </si>
  <si>
    <t>MR - 6462/130</t>
  </si>
  <si>
    <t>MR - 6463/130</t>
  </si>
  <si>
    <t>MR - 6464/130</t>
  </si>
  <si>
    <t>MR - 6465/130</t>
  </si>
  <si>
    <t>MR - 6466/130</t>
  </si>
  <si>
    <t>MR - 6467/130</t>
  </si>
  <si>
    <t>MR - 6468/130</t>
  </si>
  <si>
    <t>MR - 6469/130</t>
  </si>
  <si>
    <t>MR - 6470/130</t>
  </si>
  <si>
    <t>MR - 6471/130</t>
  </si>
  <si>
    <t>MR - 6472/130</t>
  </si>
  <si>
    <t>SABRANG SHARE MONEY - REF. MD. NAZMUL HASAN SUMON</t>
  </si>
  <si>
    <t>MR - 6485/130</t>
  </si>
  <si>
    <t>MR - 6486/130</t>
  </si>
  <si>
    <t>MR - 6487/130</t>
  </si>
  <si>
    <t>MR - 6488/130</t>
  </si>
  <si>
    <t>MR - 6489/130</t>
  </si>
  <si>
    <t>MR - 6490/130</t>
  </si>
  <si>
    <t>11.06.24</t>
  </si>
  <si>
    <t>TDC - 543, C. PLOT MONEY - MD. SHAKHAWAT HOSSAIN</t>
  </si>
  <si>
    <t>CODE - 010,FLAT MONEY TOWER 01 - MEHEDI HASAN CHEQUE NO - 1857177 UCB</t>
  </si>
  <si>
    <t>CONDOMINIUM PROJECT MONEY - MD. ABU HANIF</t>
  </si>
  <si>
    <t>ADVANCE LEGER A/C  - NASIR UDDIN MAMUN</t>
  </si>
  <si>
    <t>ADVANCE LEGER A/C  - MD. NAZMUL HASAN SUMON</t>
  </si>
  <si>
    <t>ADVANCE SABRANG DEVELOPMENT - MD. JOYNAL</t>
  </si>
  <si>
    <t>MR - 6491/130</t>
  </si>
  <si>
    <t>MR - 6492/130</t>
  </si>
  <si>
    <t>MR - 6493/130</t>
  </si>
  <si>
    <t>MR - 6494/130</t>
  </si>
  <si>
    <t>MR - 6495/130</t>
  </si>
  <si>
    <t>MR - 6496/130</t>
  </si>
  <si>
    <t>MR - 6497/130</t>
  </si>
  <si>
    <t>MR - 6498/130</t>
  </si>
  <si>
    <t>MR - 6499/130</t>
  </si>
  <si>
    <t>MR - 6500/130</t>
  </si>
  <si>
    <t>MR - 6501/131</t>
  </si>
  <si>
    <t>12.06.24</t>
  </si>
  <si>
    <t>CONDOMINIUM MONEY - MD. FURQAN KABIR</t>
  </si>
  <si>
    <t>CONDOMINIUM PROJECT MONEY - MD. ABU HANIF CHEQUE NO - 2859434 ISLAMI BANK</t>
  </si>
  <si>
    <t>CODE - 26, FLAT MONEY TOWER 01 - MD. AMINUL ISLAM</t>
  </si>
  <si>
    <t>CODE - 07, FLAT MONEY TOWER 01 - MD. AZOM HOSSAIN</t>
  </si>
  <si>
    <t>CONDOMINIUM MONEY - ARZU AKTHER</t>
  </si>
  <si>
    <t>TDC - 405, C. PLOT MONEY -KAMAL HOSSAIN GONG (MAHMUD NUR SOBUZ)</t>
  </si>
  <si>
    <t xml:space="preserve">ADVANCE TOWER 01 PURPOSE - ARIF HOSSAIN </t>
  </si>
  <si>
    <t>TDC - 405, C. PLOT MONEY - MYFUL AKTER</t>
  </si>
  <si>
    <t>MR - 6502/131</t>
  </si>
  <si>
    <t>MR - 6503/131</t>
  </si>
  <si>
    <t>MR - 6504/131</t>
  </si>
  <si>
    <t>MR - 6505/131</t>
  </si>
  <si>
    <t>MR - 6506/131</t>
  </si>
  <si>
    <t xml:space="preserve"> CONSUMER MONEY - MD. SAIMUL KABIR</t>
  </si>
  <si>
    <t>TDC - 405, C. PLOT MONEY - DR. MOH. EKRAMUL HAQUE CHEQUE NO - 9659327 PRIME BANK</t>
  </si>
  <si>
    <t>CONDOMINIUM LAND PURCHASE PURPOSE - ADV. MAHBUBUR RAHMAN</t>
  </si>
  <si>
    <t>TDC - 539, C. PLOT MONEY - MD. AZIZUL HAQUE GONG (HOSNE ARA BEGUM)</t>
  </si>
  <si>
    <t>CONDOMINIUM MONEY - MD. SIRAJUL ISLAM</t>
  </si>
  <si>
    <t>ADVANCE LEGER A/C  - MD.  ABU HANIF</t>
  </si>
  <si>
    <t>ADVANCE LEGER A/C  - MD. SHIRAJUL ISLAM</t>
  </si>
  <si>
    <t>340 &amp; 456</t>
  </si>
  <si>
    <t>ADVANCE CONDOMINIUM REG. PURPOSE - MD. RAJAUL KARIM JEWEL</t>
  </si>
  <si>
    <t>FRUITS PURPOSE - MD. SUJON</t>
  </si>
  <si>
    <t>FOR SITE VISIT SABRANG PROJECT - ENGR. FAISAL KABIR</t>
  </si>
  <si>
    <t>MR - 6507/131</t>
  </si>
  <si>
    <t xml:space="preserve">SABRANG LAND PURCHASE - ABDUR RAHMAN CHEQUE NO - 7202241 DBBL </t>
  </si>
  <si>
    <t>SABRANG LAND PURCHASE - CHEQUE NO - 7202240  DBBL</t>
  </si>
  <si>
    <t>SHAH CEMENT - MD. MOSTAKIM CHEQUE NO - 7202243 DBBL</t>
  </si>
  <si>
    <t>CODE -25, CONDOMINIUM MONEY - MD. HUMAYUN KABIR</t>
  </si>
  <si>
    <t>MR - 6508/131</t>
  </si>
  <si>
    <t>CONDOMINIUM MONEY - MD. AZIZUL HAQUE CHEQUE NO - 0443808 DBBL</t>
  </si>
  <si>
    <t>MR - 6509/131</t>
  </si>
  <si>
    <t>PETTY CASH - MD. ABDULLAH</t>
  </si>
  <si>
    <t>FLAT MONEY TOWER 01 - SHEIKH RAFUQUZZAMAN BABU</t>
  </si>
  <si>
    <t>CHEQUE=350,000/- CASH=12,37,876/- TOTAL=15,37,876/-</t>
  </si>
  <si>
    <t>CURRENT DATE :12.06.2024</t>
  </si>
  <si>
    <t>CURRENT DATE : 05.06.2024 TO 12.06.2024</t>
  </si>
  <si>
    <t>SHEET NO - 197</t>
  </si>
  <si>
    <t>13.06.24</t>
  </si>
  <si>
    <t>MR - 6510/131</t>
  </si>
  <si>
    <t>MR - 6511/131</t>
  </si>
  <si>
    <t>MR - 6512/131</t>
  </si>
  <si>
    <t>MR - 6513/131</t>
  </si>
  <si>
    <t>MR - 6514/131</t>
  </si>
  <si>
    <t>MR - 6515/131</t>
  </si>
  <si>
    <t>MR - 6516/131</t>
  </si>
  <si>
    <t>MR - 6517/131</t>
  </si>
  <si>
    <t>MR - 6518/131</t>
  </si>
  <si>
    <t>MR - 6519/131</t>
  </si>
  <si>
    <t>MR - 6520/131</t>
  </si>
  <si>
    <t>MR - 6521/131</t>
  </si>
  <si>
    <t>MR - 6522/131</t>
  </si>
  <si>
    <t>CONDOMINIUM MONEY - MD. JAHANGIR HOSSAIN</t>
  </si>
  <si>
    <t>CODE - 042, FLAT MONEY TOWER 02 - AFSANA MIMI</t>
  </si>
  <si>
    <t>CODE - 18, CONDOMINIUM MONEY - MD. MIZANUR RAHMAN</t>
  </si>
  <si>
    <t>TDC - 523, C. PLOT MONEY - ASHIQUL AZIZ SHAIKH GROUP (BILLAL HOSSAIN RUMAN)</t>
  </si>
  <si>
    <t>CODE - 257, CONSUMER MONEY - RUME AKTER</t>
  </si>
  <si>
    <t>STL REFUND - MD. RAJAUL KARIM JEWEL</t>
  </si>
  <si>
    <t>ADVANCE LEDGER A/C PARAMOUND STRUCTURAL</t>
  </si>
  <si>
    <t>ADVANCE LEDGER A/C MD. JAHANGIR HOSSEN</t>
  </si>
  <si>
    <t>STL REFUND - MD. RAIHANUL ISLAM</t>
  </si>
  <si>
    <t>CONDOMINIUM MONEY - MD. IBRAHIM KHOLIL</t>
  </si>
  <si>
    <t>CONDOMINIUM INCENTIVE AGAINST MD. IBRAHIM KHOLIL - MD. SALIM ULLAH</t>
  </si>
  <si>
    <t>CONDOMINIUM MONEY - MD. SALIM ULLAH</t>
  </si>
  <si>
    <t>OFFICE SPACE RENT 62 &amp; 64 - JUNE 2024</t>
  </si>
  <si>
    <t>INTERNET BILL JUNE 2024</t>
  </si>
  <si>
    <t>GARAGE RENT JUNE 2024</t>
  </si>
  <si>
    <t>ELECTRICE BILL - MAY 2024</t>
  </si>
  <si>
    <t>MOSQUE FEE - JUNE 2024</t>
  </si>
  <si>
    <t>FLAT MONEY REFUND - KAMRUZZAMAN MAMUN</t>
  </si>
  <si>
    <t>INVESTMENT PROFIT - ALAMGIR HOSSAIN</t>
  </si>
  <si>
    <t>DIVIDEND JUNE 2023 - KHORSHED ALAM</t>
  </si>
  <si>
    <t xml:space="preserve">BOARD MEETING REMUNERATION </t>
  </si>
  <si>
    <t>TOWER 01 DHALAI</t>
  </si>
  <si>
    <t>STAFF SALARY MAY 2024 &amp; EID BONUS FROM CASH</t>
  </si>
  <si>
    <t>STAFF SALARY MAY 2024 &amp; EID BONUS FROM DBBL SHEET</t>
  </si>
  <si>
    <t xml:space="preserve">DIRECTOR SALARY MAY 2024 &amp; EID BONUS </t>
  </si>
  <si>
    <t>TOWER 01 BALU -MAINUDDIN</t>
  </si>
  <si>
    <t>SABRANG SECURITY PURPOSE</t>
  </si>
  <si>
    <t>SABRANG ELECTRIC BILL</t>
  </si>
  <si>
    <t>SHARE DIVIDEND - SHAMSUN NAHAR KHANOM</t>
  </si>
  <si>
    <t>CAR RENT - MD. JAHANGIR HOSSAIN</t>
  </si>
  <si>
    <t>LAND PURCHASE - MD. BABUL</t>
  </si>
  <si>
    <t>ADVANCE SIGNBOARD PURPOSE - MD. SAIDUL ISLAM</t>
  </si>
  <si>
    <t>INVESTMENT PROFIT - OMAR FARUQUE KANO</t>
  </si>
  <si>
    <t>SABRANG PURPOSE - MD. RASEL</t>
  </si>
  <si>
    <t xml:space="preserve">CASH DEPOSIT TO DBBL </t>
  </si>
  <si>
    <t>CHEQUE DEPOSIT TO DBBL (EKRAMUL HAQUE)</t>
  </si>
  <si>
    <t>MR - 6523/131</t>
  </si>
  <si>
    <t xml:space="preserve">CONDOMINIUM MONEY - MD. FERDOUS </t>
  </si>
  <si>
    <t>ADVANCE SABRANG PURPOSE - JOYNAL</t>
  </si>
  <si>
    <t xml:space="preserve">RED BALU BILL </t>
  </si>
  <si>
    <t>FLAT MONEY REFUND - MAKSUDA AKTER</t>
  </si>
  <si>
    <t>TNT BILL - SUJON</t>
  </si>
  <si>
    <t>DAMAGE NOTE (MD. FERDOUS - CONDOMINIUM)</t>
  </si>
  <si>
    <t>MR - 6524/131</t>
  </si>
  <si>
    <t>MR - 6525/131</t>
  </si>
  <si>
    <t>MR - 6526/131</t>
  </si>
  <si>
    <t>MR - 6527/131</t>
  </si>
  <si>
    <t>MR - 6528/131</t>
  </si>
  <si>
    <t>MR - 6529/131</t>
  </si>
  <si>
    <t>MR - 6530/131</t>
  </si>
  <si>
    <t>MR - 6531/131</t>
  </si>
  <si>
    <t>14.06.24</t>
  </si>
  <si>
    <t>CODE - 452, INVESTMENT PARTNER MONEY - MD. AMIRUL ISLAM CHEQUE NO - CAL 6945187 IFIC BANK</t>
  </si>
  <si>
    <t>CONDOMINIUM MONEY - MD. ARIFUL ISLAM RAKIB</t>
  </si>
  <si>
    <t>CODE - 19, CONDOMINIUM MONEY - MD. NAZMUL HASAN SUMON GONG (MD. TAHSINUL ISLAM FAHIM)</t>
  </si>
  <si>
    <t>CODE - 453, INVESTMENT PARTNER MONEY - DELOWAR HOSSAIN</t>
  </si>
  <si>
    <t>CONDOMINIUM MONEY - SAIZUDDIN CHEQUE NO - 6079930 ISLAMI BANK LTD</t>
  </si>
  <si>
    <t>CONDOMINIUM MONEY - MD. SHAIFUL ISLAM</t>
  </si>
  <si>
    <t>CONDOMINIUM MONEY - MD. RAJAUL KARIM JEWEL</t>
  </si>
  <si>
    <t>CONDOMINIUM MONEY - MD.FERDOUS CHEQUE NO - 0481053</t>
  </si>
  <si>
    <t>MR - 6532/131</t>
  </si>
  <si>
    <t>TDC - 452, C. PLOT MONEY - A.T.M MOSTAFA ZAMAN</t>
  </si>
  <si>
    <t>ADVANCE LEGER A/C  - MD. ZAHIRUL ISLAM</t>
  </si>
  <si>
    <t>CASH PAID FROM LEDGER - MD. NASIR UDDIN MAMUN</t>
  </si>
  <si>
    <t>PAILAK BABUL LAND PURPOSE GIFT</t>
  </si>
  <si>
    <t>BOARD MEETING PURPOSE EXPENSE</t>
  </si>
  <si>
    <t>TOWER 01 PURPOSE EXPENSE - ANISUR RAHMAN</t>
  </si>
  <si>
    <t>C. PLOT MONEY REFUND - BASHER AHMED</t>
  </si>
  <si>
    <t>16.06.24</t>
  </si>
  <si>
    <t>CURRENT DATE :16.06.2024</t>
  </si>
  <si>
    <t>CURRENT DATE : 13.06.2024 TO 16.06.2024</t>
  </si>
  <si>
    <t>CHEQUE =14,00,000/- CASH=313,828/- TOTAL=17,13,828/-</t>
  </si>
  <si>
    <t>SHEET NO - 198</t>
  </si>
  <si>
    <t>17.06.24</t>
  </si>
  <si>
    <t>MR - 6533/131</t>
  </si>
  <si>
    <t>MR - 6534/131</t>
  </si>
  <si>
    <t>MR - 6535/131</t>
  </si>
  <si>
    <t>MR - 6536/131</t>
  </si>
  <si>
    <t>MR - 6537/131</t>
  </si>
  <si>
    <t>MR - 6540/131</t>
  </si>
  <si>
    <t>MR - 6541/131</t>
  </si>
  <si>
    <t>MR - 6542/131</t>
  </si>
  <si>
    <t>23.06.24</t>
  </si>
  <si>
    <t>CHEQUE DEPOSIT TO BANK ASIA</t>
  </si>
  <si>
    <t xml:space="preserve">CASH DEPOSIT TO BANK </t>
  </si>
  <si>
    <t>CONDOMINIUM MONEY - MD.FERDOUS CHEQUE NO - 6425804 DBBL</t>
  </si>
  <si>
    <t>CODE - 454, INVESTMENT MONEY - MUSFIQUR RAHMAN</t>
  </si>
  <si>
    <t>CODE - 266, CONSUMER MONEY  - SALEHA AKTER</t>
  </si>
  <si>
    <t>CODE - 266, CONSUMER MONEY  - SHARIFUL ALAM HIRA</t>
  </si>
  <si>
    <t>ADVANCE LEGER A/C  - SHARIFUL ALAM HIRA</t>
  </si>
  <si>
    <t xml:space="preserve">ADVANCE LPG &amp; MOBIL CHANGE PURPOSE </t>
  </si>
  <si>
    <t>21.06.24</t>
  </si>
  <si>
    <t>PROJECT DEVELOPMENT WORK PURPOSE - MD. BABOR</t>
  </si>
  <si>
    <t>CARBOLIC ACID FOR PROJECT - ANISUR RAHMAN</t>
  </si>
  <si>
    <t>CASH REFUND FROM BOARD MEETING ALLOWANCE</t>
  </si>
  <si>
    <t>COXBAZAR LAND DEED PURPOSE - ANISUR RAHMAN</t>
  </si>
  <si>
    <t>CODE - 26,CONDOMINIUM MONEY - KHANDAKAR FARIDUL ISLAM</t>
  </si>
  <si>
    <t>CODE - 38,CONDOMINIUM MONEY - H.M FARID UDDIN</t>
  </si>
  <si>
    <t>CODE - 05,CONDOMINIUM MONEY - ZOHIRUL ISLAM HELAL CHEQUE NO - SB 1562261 MERCANTILE BANK</t>
  </si>
  <si>
    <t>ADVANCE LEGER A/C  - ZOHIRUL ISLAM HELAL</t>
  </si>
  <si>
    <t>MR - 6543/131</t>
  </si>
  <si>
    <t>MR - 6544/131</t>
  </si>
  <si>
    <t>24.06.24</t>
  </si>
  <si>
    <t>CODE -220, SABRANG SHARE , REG, BOUNDARY &amp; DEVELOPMENT FEE - SHAMSUN NAHAR BETHEE</t>
  </si>
  <si>
    <t>SABRANG SHARE MONEY - REF. MD. NAZMUL HASAN SUMON (DEPOSIT TO DBBL)</t>
  </si>
  <si>
    <t>CURRENT DATE :24.06.2024</t>
  </si>
  <si>
    <t>CURRENT DATE : 17.06.2024 TO 24.06.2024</t>
  </si>
  <si>
    <t>MR - 6545/131</t>
  </si>
  <si>
    <t>TDC - 523, C. PLOT MONEY - ASHIQUL AZIZ SHAIKH (SHEULY RAHMAN)</t>
  </si>
  <si>
    <t>MR - 6546/131</t>
  </si>
  <si>
    <t>COFFEE &amp; COFFEE MIX - ABU MD. SALAUDDIN</t>
  </si>
  <si>
    <t>REZAUL KARIM SARKAR LAND POWER PURPOSE DUE BILL - RAJAUL KARIM JEWEL</t>
  </si>
  <si>
    <t>SABRANG VISIT PURPOSE DUE BILL - ANISUR RAHMAN</t>
  </si>
  <si>
    <t>CAR SERVICING PURPOSE - MD. SHAHED</t>
  </si>
  <si>
    <t xml:space="preserve">CASH REFUND </t>
  </si>
  <si>
    <t>6TH TERM SABRANG PURPOSE CASH REFUND - ANISUR RAHMAN</t>
  </si>
  <si>
    <t>25.06.24</t>
  </si>
  <si>
    <t>CHEQUE DEPOSIT TO DBBL (MD. FERDOUS)</t>
  </si>
  <si>
    <t>MR - 6538/131</t>
  </si>
  <si>
    <t>MR - 6539/131</t>
  </si>
  <si>
    <t>CODE - 04, CONDOMINIUM MONEY - MD. RAJAUL KARIM JEWEL</t>
  </si>
  <si>
    <t>UNITY CONSUMER LAND VISIT PURPOSE - MD. NASIR UDDIN</t>
  </si>
  <si>
    <t>PETTY CASH (PETTY NO - 368) - MD. ABDULLAH</t>
  </si>
  <si>
    <t>MR - 6547/131</t>
  </si>
  <si>
    <t>CODE - 205, CONSUMER MONEY -SAIDUR RAHMAN</t>
  </si>
  <si>
    <t>MR - 6548/131</t>
  </si>
  <si>
    <t>TDC - 485, C. PLOT MONEY - GOLAM SARWAR &amp; GONG CHEQUE NO - 6232143 PRIME BANK</t>
  </si>
  <si>
    <t>CAR RENT - MD. SHAHED</t>
  </si>
  <si>
    <t>CHEQUE =53,000/- CASH=145,478/- (MAMUN SIR)</t>
  </si>
  <si>
    <t>SHEET NO - 199</t>
  </si>
  <si>
    <t>CURRENT DATE : 26.06.2024 TO 26.06.2024</t>
  </si>
  <si>
    <t>CURRENT DATE :26.06.2024</t>
  </si>
  <si>
    <t>26.06.24</t>
  </si>
  <si>
    <t>MR - 6549/131</t>
  </si>
  <si>
    <t>MR - 6550/131</t>
  </si>
  <si>
    <t>ADVANCE CAR SERVICING &amp; REPAIR PURPOSE - MD. SHAHED</t>
  </si>
  <si>
    <t>TDC - 543, C. PLOT MONEY - SADIA AKTER TUNA  CHEQUE NO - 3879534 NRBC BANK</t>
  </si>
  <si>
    <t>TDC - 543, C. PLOT MONEY - SHAKHAWAT HOSSAIN CHEQUE NO - 3879533 NRBC BANK</t>
  </si>
  <si>
    <t>CONDOMINIUM PROJECT WORK PURPOSE - MD. BABOR</t>
  </si>
  <si>
    <t>RAJOSSHOKOR &amp; POUROKOR (JULY 23 TO JUNE 24) - ABDULLAH</t>
  </si>
  <si>
    <t>CHEQUE DEPOSIT TO BANK ASIA (GOLAM SARWAR)</t>
  </si>
  <si>
    <t>ADVANCE SALARY PURPOSE - SALIM</t>
  </si>
  <si>
    <t>CHEQUE =423,000/- CASH=708/-</t>
  </si>
  <si>
    <t>SHEET NO - 200</t>
  </si>
  <si>
    <t>27.06.24</t>
  </si>
  <si>
    <t xml:space="preserve">CHEQ. DEPOSIT TO BANK ASIA </t>
  </si>
  <si>
    <t>CHEQ. DEP.</t>
  </si>
  <si>
    <t>MR - 6551/132</t>
  </si>
  <si>
    <t>MR - 6552/132</t>
  </si>
  <si>
    <t>MR - 6553/132</t>
  </si>
  <si>
    <t>MR - 6554/132</t>
  </si>
  <si>
    <t>MR - 6555/132</t>
  </si>
  <si>
    <t>MR - 6556/132</t>
  </si>
  <si>
    <t>MR - 6557/132</t>
  </si>
  <si>
    <t>CURRENT DATE : 27.06.2024 TO 29.06.2024</t>
  </si>
  <si>
    <t>CURRENT DATE :29.06.2024</t>
  </si>
  <si>
    <t>28.06.24</t>
  </si>
  <si>
    <t xml:space="preserve">CODE- 178, CONSUMER MONEY - TANIA AKTER </t>
  </si>
  <si>
    <t xml:space="preserve">CODE- 179, CONSUMER MONEY - MAHFUZ ISLAM </t>
  </si>
  <si>
    <t xml:space="preserve">CODE - 455, INVESTMENT MONEY - MD. EMON AHMED MINRU </t>
  </si>
  <si>
    <t>TDC- 526, FARUQUE HOSSAIN KHAN &amp; GONG (MD. SAMSUL HAQUE)</t>
  </si>
  <si>
    <t xml:space="preserve">D.PLOT MONEY - LATE, MOBARROK HOSSAIN </t>
  </si>
  <si>
    <t xml:space="preserve">ADVANCE LEGER A/C - SATHEE AKTER </t>
  </si>
  <si>
    <t>CODE - 95, CONSUMER MONEY - ISRAFIL HOSSAIN BAPPY</t>
  </si>
  <si>
    <t xml:space="preserve">CODE - 96, CONSUMER MONEY - HALIMA AKTER MUKTA </t>
  </si>
  <si>
    <t xml:space="preserve">CODE - 198, CONSUMER MONEY - MD. SHAMSUL KABIR KHAN </t>
  </si>
  <si>
    <t>MR - 6558/132</t>
  </si>
  <si>
    <t xml:space="preserve">CODE - 199, CONSUMER MONEY - DR. DAULUTTUN NAHAR KHAN </t>
  </si>
  <si>
    <t>MR - 6559/132</t>
  </si>
  <si>
    <t>29.06.24</t>
  </si>
  <si>
    <t xml:space="preserve">CODE - 265, CONSUMER MONEY - MD. SAMIUL KABIR </t>
  </si>
  <si>
    <t>MR - 6560/132</t>
  </si>
  <si>
    <t xml:space="preserve">CODE - 248, CONSUMER MONEY - MD. HUMAUN KABIR </t>
  </si>
  <si>
    <t>MR - 6561/132</t>
  </si>
  <si>
    <t xml:space="preserve">FROM LEGER A/C - MRS. SATHEE AKTER </t>
  </si>
  <si>
    <t xml:space="preserve">ADVANCE LEGER (PROJECT DEVE)  MR. BABOR </t>
  </si>
  <si>
    <t>DIRECTOR MEETING ENTERTAINMENT BILL</t>
  </si>
  <si>
    <t xml:space="preserve">LPG ADVANCE - MR. SHAHED </t>
  </si>
  <si>
    <t xml:space="preserve">CAR REPAIR  ADVANCE - MR. SHAHED </t>
  </si>
  <si>
    <t xml:space="preserve">CAR REPAIR BILL - MR. SHAHED </t>
  </si>
  <si>
    <t xml:space="preserve">CONVEYANCE BILL - ZAHANGIR &amp; HIRA </t>
  </si>
  <si>
    <t xml:space="preserve">OT BILL - GAZI SALIM </t>
  </si>
  <si>
    <t>CHEQUE =23,000/- CASH=1,39,800/-</t>
  </si>
  <si>
    <t>CUSTOMER PLOT MONEY REFUND - ROGINA BEGUM (OMAR FARUK RONY) CHEQUE NO - 0524512 EBL</t>
  </si>
  <si>
    <t>SHEET NO - 201</t>
  </si>
  <si>
    <t>CURRENT DATE : 30.06.2024 TO 30.06.2024</t>
  </si>
  <si>
    <t>CURRENT DATE :30.06.2024</t>
  </si>
  <si>
    <t>30.06.24</t>
  </si>
  <si>
    <t>MR - 6562/132</t>
  </si>
  <si>
    <t>MR - 6563/132</t>
  </si>
  <si>
    <t>TDP - 05, DIRECTOR PLOT MONEY - MD. FERDOUS</t>
  </si>
  <si>
    <t>ADVANCE LEDGER A/C MD. JAHANGIR ALAM</t>
  </si>
  <si>
    <t>ADVANCE LAND MEASURMENT PURPOSE - MD. RAJAUL KARIM JEWEL</t>
  </si>
  <si>
    <t>NAMJARI PURPOSE - SHARIFUL ALAM HIRA</t>
  </si>
  <si>
    <t>SHARE DIVIDEND - MD. MOZAHIDUL ISLAM</t>
  </si>
  <si>
    <t>CHEQUE =23,000/- CASH=1,116/-</t>
  </si>
  <si>
    <t>SHEET NO - 202</t>
  </si>
  <si>
    <t>CURRENT DATE :01.07.2024</t>
  </si>
  <si>
    <t>01.07.24</t>
  </si>
  <si>
    <t>MR - 6564/132</t>
  </si>
  <si>
    <t>MR - 6565/132</t>
  </si>
  <si>
    <t>MR - 6566/132</t>
  </si>
  <si>
    <t>MR - 6567/132</t>
  </si>
  <si>
    <t>MR - 6568/132</t>
  </si>
  <si>
    <t>MR - 6569/132</t>
  </si>
  <si>
    <t>MR - 6570/132</t>
  </si>
  <si>
    <t>MR - 6571/132</t>
  </si>
  <si>
    <t>MR - 6572/132</t>
  </si>
  <si>
    <t>MR - 6573/132</t>
  </si>
  <si>
    <t>MR - 6574/132</t>
  </si>
  <si>
    <t>TOWER 01 PURPOSE BILL JAHIR UDDIN BABOR</t>
  </si>
  <si>
    <t>SABRANG BILL - JAHIR UDDIN BABOR</t>
  </si>
  <si>
    <t>SABRANG HOTEL BILL - JAHIR UDDIN BABOR</t>
  </si>
  <si>
    <t>CAR RENT - OMAR FARUQUE RONY</t>
  </si>
  <si>
    <t>CURRENT DATE : 01.07.2024 TO 01.07.2024</t>
  </si>
  <si>
    <t>CHEQUE =23,000/- CASH=1,736/-</t>
  </si>
  <si>
    <t>SHEET NO - 203</t>
  </si>
  <si>
    <t>CURRENT DATE : 02.07.2024 TO 02.07.2024</t>
  </si>
  <si>
    <t>CURRENT DATE :02.07.2024</t>
  </si>
  <si>
    <t>02.07.24</t>
  </si>
  <si>
    <t>MR - 6575/132</t>
  </si>
  <si>
    <t>MR - 6576/132</t>
  </si>
  <si>
    <t>MR - 6577/132</t>
  </si>
  <si>
    <t>CODE - 03, CONDOMINIUM PROJECT MONEY - MD. FERDOUS</t>
  </si>
  <si>
    <t>CODE - 194, CONSUMER MONEY - AMINUL ISLAM</t>
  </si>
  <si>
    <t>CODE - 267, CONSUMER MONEY - MD. EMON AHMED MINTU</t>
  </si>
  <si>
    <t>TDC - 524, CUSTOMER PLOT MONEY - MIRPUR PACIFIC COMMUNITY</t>
  </si>
  <si>
    <t>CAR WHEEL PURPOSE - SHARIFUL ALAM</t>
  </si>
  <si>
    <t>DIRECTOR REMU ( MARCH TO MAY 2024) - MD. ZAHANGIR ALAM</t>
  </si>
  <si>
    <t>PRINTING &amp; PRESS - MD. ANISUR RAHMAN</t>
  </si>
  <si>
    <t>TOWER 01 LABOUR &amp; FOOD PURPOSE - ANISUR RAHMAN</t>
  </si>
  <si>
    <t>CHEQUE =23,000/- CASH=43,486/-</t>
  </si>
  <si>
    <t>INVESTMENT MONEY &amp; PROFIT PAID - MD. OMAR FARUQUE RONY CHEQUE NO - 7202245 DBBL</t>
  </si>
  <si>
    <t>SHEET NO - 204</t>
  </si>
  <si>
    <t>CURRENT DATE : 03.07.2024 TO 03.07.2024</t>
  </si>
  <si>
    <t>CURRENT DATE :03.07.2024</t>
  </si>
  <si>
    <t>03.07.24</t>
  </si>
  <si>
    <t>MR - 6578/132</t>
  </si>
  <si>
    <t>MR - 6579/132</t>
  </si>
  <si>
    <t>MR - 6580/132</t>
  </si>
  <si>
    <t>TDC - 523, C. PLOT MONEY - ASHIQUL AZIZ SHAIKH &amp; GROUP (SHAHANARA AKTER)</t>
  </si>
  <si>
    <t>ADVANCE LEDGER A/C ASHIQUL AZIIZ SHAIKH</t>
  </si>
  <si>
    <t>CASH PAID FROM ADVANCE LEDGER - OMAR FARUQUE RONY</t>
  </si>
  <si>
    <t>ADVANCE CAR SERVICING &amp; REPAIR PURPOSE - SHARIFUL ALAM</t>
  </si>
  <si>
    <t>CODE -177, CONSUMER MONEY - MD. IMRAN HOSSAIN</t>
  </si>
  <si>
    <t>ADVANCE CAR REPAIR PURPOSE - SHARIFUL ALAM</t>
  </si>
  <si>
    <t>CHEQUE =23,000/- CASH=25,086/-</t>
  </si>
  <si>
    <t>SHEET NO - 205</t>
  </si>
  <si>
    <t>CURRENT DATE : 04.07.2024 TO 05.07.2024</t>
  </si>
  <si>
    <t>04.07.24</t>
  </si>
  <si>
    <t>MR - 6581/132</t>
  </si>
  <si>
    <t>MR - 6582/132</t>
  </si>
  <si>
    <t>MR - 6583/132</t>
  </si>
  <si>
    <t>MR - 6584/132</t>
  </si>
  <si>
    <t>MR - 6585/132</t>
  </si>
  <si>
    <t>MR - 6586/132</t>
  </si>
  <si>
    <t>MR - 6587/132</t>
  </si>
  <si>
    <t>MR - 6588/132</t>
  </si>
  <si>
    <t>05.07.24</t>
  </si>
  <si>
    <t xml:space="preserve">CODE - 250, CONSUMER MONEY - DELOWAR HOSSAIN </t>
  </si>
  <si>
    <t>CODE - 251, CONSUMER MONEY - KHORSHADA CHISTY</t>
  </si>
  <si>
    <t xml:space="preserve">CODE - 029, CONSUMER MONEY - MD. ALI AZGAR </t>
  </si>
  <si>
    <t xml:space="preserve">CODE - 247, CONSUMER MONEY - MD. DELOWAR HOSSAIN </t>
  </si>
  <si>
    <t xml:space="preserve">CODE - 267, CONSUMER MONEY - MD. EMON AHMED MINTU </t>
  </si>
  <si>
    <t xml:space="preserve">LAND PURCHASE (52 SHATOK) - MR. JAJ MIAH, CHEQ. 9397251 BANK ASIA </t>
  </si>
  <si>
    <t xml:space="preserve">EXTRA LAND DHOKOL DAR &amp; OTHER'S CHEQ. 9397251 BANK ASIA </t>
  </si>
  <si>
    <t xml:space="preserve">TOWER - 01, ADVANCE - MR. KADER, CHEQ. 9397251 BANK ASIA </t>
  </si>
  <si>
    <t xml:space="preserve">MONTHLY ACHIVER GIFT (JUNE-2024) </t>
  </si>
  <si>
    <t>MEETING ENT BILL</t>
  </si>
  <si>
    <t>EVENING ENT. (03.07.24)</t>
  </si>
  <si>
    <t>CHEQUE =23,000/- CASH=16,076/-</t>
  </si>
  <si>
    <t xml:space="preserve">BANK CHARGE </t>
  </si>
  <si>
    <t>CURRENT DATE :05.07.2024</t>
  </si>
  <si>
    <t>SHEET NO - 206</t>
  </si>
  <si>
    <t>CURRENT DATE : 06.07.2024 TO 07.07.2024</t>
  </si>
  <si>
    <t>06.07.24</t>
  </si>
  <si>
    <t>MR - 6589/132</t>
  </si>
  <si>
    <t>MR - 6590/132</t>
  </si>
  <si>
    <t>CURRENT DATE :07.07.2024</t>
  </si>
  <si>
    <t xml:space="preserve">CODE - 222, SABRANG SHARE+REG+BOUNDARY - MD. ABDUL KADIR </t>
  </si>
  <si>
    <t xml:space="preserve">SABRANG INCENTIVE (S/P) - SHAHEDUR RAHMAN </t>
  </si>
  <si>
    <t>07.07.24</t>
  </si>
  <si>
    <t xml:space="preserve">CODE - 015, FLAT (UT-02) - TAHMINA SULTANA </t>
  </si>
  <si>
    <t xml:space="preserve">PETTY NO : 369, MR. ABDULLAH </t>
  </si>
  <si>
    <t xml:space="preserve">ADVANCE (UT-01) - MR. ARIF HOSSAIN </t>
  </si>
  <si>
    <t xml:space="preserve">LABOUR PURPOSE UT-01 - MR. KADER </t>
  </si>
  <si>
    <t>CHEQUE =23,000/- CASH=1,076/- TOTAL = 24,076/-</t>
  </si>
  <si>
    <t xml:space="preserve">                     Accounts Manager                                         Deputy Director (Finance)                                           Director Admin                                                         Director Finance                                                                              Managing Director                                                                        </t>
  </si>
  <si>
    <t>SHEET NO - 207</t>
  </si>
  <si>
    <t>CURRENT DATE : 08.07.2024 TO 08.07.2024</t>
  </si>
  <si>
    <t>CURRENT DATE :08.07.2024</t>
  </si>
  <si>
    <t>08.07.24</t>
  </si>
  <si>
    <t>CODE - 151, CONSUMER MONEY - MD. SHAHIN MIA</t>
  </si>
  <si>
    <t>MR-6591/132</t>
  </si>
  <si>
    <t xml:space="preserve">LAND PURCHASE (CONDOMINIUM) - ADV. MAHBUB &amp; OTHER'S CHEQ. 7202246 DBBL </t>
  </si>
  <si>
    <t>ADVANCE BILL BOARD (CONDOMINIUM) - MD. SAIDUR RAHNA CHEQ. 7202246 DBBL</t>
  </si>
  <si>
    <t>ADVANCE TREE PURPOSE MR. JEWEL  CHEQ. 7202246 DBBL</t>
  </si>
  <si>
    <t>CHEQUE =23,000/- CASH=2,176/- TOTAL = 24,076/-</t>
  </si>
  <si>
    <t>SHEET NO - 208</t>
  </si>
  <si>
    <t>09.07.24</t>
  </si>
  <si>
    <t>MR-6592/132</t>
  </si>
  <si>
    <t>MR-6593/132</t>
  </si>
  <si>
    <t>MR-6594/132</t>
  </si>
  <si>
    <t>MR-6595/132</t>
  </si>
  <si>
    <t>MR-6596/132</t>
  </si>
  <si>
    <t>MR-6597/132</t>
  </si>
  <si>
    <t>MR-6598/132</t>
  </si>
  <si>
    <t>MR-6599/132</t>
  </si>
  <si>
    <t xml:space="preserve">CODE - 268, CONSUMER MONEY - MD. ENAMUL HAQUE </t>
  </si>
  <si>
    <t xml:space="preserve">TDC-493, MUTATION FEE - PARAMOUND CORPORATE </t>
  </si>
  <si>
    <t xml:space="preserve">CODE - 006, FLAT (UT-01) - MD. ANISUR RAHMAN </t>
  </si>
  <si>
    <t xml:space="preserve">CODE - 019, FLAT (UT-01) - MONIRUL HAQUE </t>
  </si>
  <si>
    <t xml:space="preserve">TDC-539, C.PLOT MONEY - AZIZUL HAQUE &amp; GONG </t>
  </si>
  <si>
    <t xml:space="preserve">ADVANCE LEGER A/C - ANISUR RAHMAN </t>
  </si>
  <si>
    <t xml:space="preserve">ADVANCE LEGER A/C - AZIZUL HAQUE </t>
  </si>
  <si>
    <t xml:space="preserve">CODE - 198, CONSUMER MONEY - SHAMSUL KABIR KHAN </t>
  </si>
  <si>
    <t xml:space="preserve">CODE - 199, CONSUMER MONEY - DAULUTTUN NAHAR KHAN </t>
  </si>
  <si>
    <t xml:space="preserve">OLD PARTS SALE - CAR PARTS </t>
  </si>
  <si>
    <t xml:space="preserve">TREE KHUTI PURPOSE ADVANCE </t>
  </si>
  <si>
    <t>MR-6600/132</t>
  </si>
  <si>
    <t>MR-6601/133</t>
  </si>
  <si>
    <t>10.07.24</t>
  </si>
  <si>
    <t>MR-6602/133</t>
  </si>
  <si>
    <t>MR-6603/133</t>
  </si>
  <si>
    <t>MR-6604/133</t>
  </si>
  <si>
    <t>12.07.24</t>
  </si>
  <si>
    <t>CODE - 03, CONSUMER MONEY - MD. NASIR UDDIN MAMUN</t>
  </si>
  <si>
    <t>CODE -139, SABRANG DEVELOPMENT FEE - ALAMGIR HOSSAIN MOLLA</t>
  </si>
  <si>
    <t>ADVANCE LEDGER A/C MD. NASIR UDDIN MAMUN</t>
  </si>
  <si>
    <t>SHARE DIVIDEND - MOTINUR RAHMAN (SHAMIM BISWAS)</t>
  </si>
  <si>
    <t>SHARIFUL ALAM HIRA (TOWER 01)</t>
  </si>
  <si>
    <t>SALARY JUNE 2024 - ZAHIRUL ISLAM SUJON</t>
  </si>
  <si>
    <t>SALARY JUNE 2024 - NIROD SARKAR</t>
  </si>
  <si>
    <t>SALARY JUNE 2024 - JAHIR UDDIN BABOR</t>
  </si>
  <si>
    <t>SALARY JUNE 2024 -MD. ABDULLAH</t>
  </si>
  <si>
    <t>SALARY JUNE 2024 -MD. SHAHEDUR RAHMAN</t>
  </si>
  <si>
    <t>SALARY JUNE 2024 - SULTANA AKTER</t>
  </si>
  <si>
    <t>MR-6605/133</t>
  </si>
  <si>
    <t xml:space="preserve">CHEQUE =23,000/- CASH=160,648/- </t>
  </si>
  <si>
    <t>CURRENT DATE : 09.07.2024 TO 12.07.2024</t>
  </si>
  <si>
    <t>CURRENT DATE :12.07.2024</t>
  </si>
  <si>
    <t>SHEET NO - 209</t>
  </si>
  <si>
    <t>CURRENT DATE : 13.07.2024 TO 14.07.2024</t>
  </si>
  <si>
    <t>CURRENT DATE :14.07.2024</t>
  </si>
  <si>
    <t>14.07.24</t>
  </si>
  <si>
    <t>MR-6606/133</t>
  </si>
  <si>
    <t>MR-6607/133</t>
  </si>
  <si>
    <t>MR-6608/133</t>
  </si>
  <si>
    <t>CODE - 159, CONSUMER MONEY - MD. ALAUDDIN (DATE : 13.07.24)</t>
  </si>
  <si>
    <t xml:space="preserve">CODE - 007, FLAT MONEY (UT-01) - MD. AZOM HOSSAIN </t>
  </si>
  <si>
    <t xml:space="preserve">ADVANCE LEGER A/C - SHARIFUL ALAM HIRA </t>
  </si>
  <si>
    <t>13.07.2024</t>
  </si>
  <si>
    <t xml:space="preserve">CAR CHAKA FOR RING PURPOSE </t>
  </si>
  <si>
    <t xml:space="preserve">ADVANCE LPG PURPOSE - MR. SHAHEDUR RAHMAN </t>
  </si>
  <si>
    <t>14.07.2024</t>
  </si>
  <si>
    <t xml:space="preserve">FLAT MONEY REFUND - MAHMUDA AKTER &amp; MAKSUDA AKTER </t>
  </si>
  <si>
    <t>STAFF SALARY (JUNE-2024) PART PAYMENT</t>
  </si>
  <si>
    <t xml:space="preserve">TAX  NISPOTTI PURPOSE NO GOVEMENT FEE (2021-2022) CHEQ. 9397253 B. ASIA </t>
  </si>
  <si>
    <t xml:space="preserve">TOWER 01, (LABOUR PURPOSE) - MR. KADER CHEQ. 9397253 B. ASIA </t>
  </si>
  <si>
    <t xml:space="preserve">TOWER 01, (ROD  PURPOSE) - MR. ARIF  CHEQ. 9397253 B. ASIA </t>
  </si>
  <si>
    <t xml:space="preserve">ADVANCE 4 COLOR PROSPECTUS (CONDOMINIUM) RAW &amp; HARD 1000 PCS CHEQ. 9397252 BANK ASIA </t>
  </si>
  <si>
    <t>SHEET NO - 210</t>
  </si>
  <si>
    <t>CURRENT DATE : 15.07.2024 TO 16.07.2024</t>
  </si>
  <si>
    <t>CURRENT DATE :16.07.2024</t>
  </si>
  <si>
    <t>15.07.24</t>
  </si>
  <si>
    <t>MR-6609/133</t>
  </si>
  <si>
    <t>MR-6610/133</t>
  </si>
  <si>
    <t>MR-6611/133</t>
  </si>
  <si>
    <t>MR-6612/133</t>
  </si>
  <si>
    <t>MR-6613/133</t>
  </si>
  <si>
    <t>MR-6614/133</t>
  </si>
  <si>
    <t>MR-6615/133</t>
  </si>
  <si>
    <t>MR-6616/133</t>
  </si>
  <si>
    <t>MR-6617/133</t>
  </si>
  <si>
    <t>MR-6618/133</t>
  </si>
  <si>
    <t>MR-6619/133</t>
  </si>
  <si>
    <t>16.07.24</t>
  </si>
  <si>
    <t xml:space="preserve">TDC-523, C.PLOT MONEY - ASHIQUL AZIZ SHAHIKH &amp; GONG </t>
  </si>
  <si>
    <t xml:space="preserve">TDC-538, C.PLOT MONEY - SHARIF &amp; SAID </t>
  </si>
  <si>
    <t>ADVANCE LEGER A/C - SHAMIM SHAIKH</t>
  </si>
  <si>
    <t xml:space="preserve">CODE - 172, CONSUMER MONEY - MD. HANIF </t>
  </si>
  <si>
    <t xml:space="preserve">CODE - 008, FLAT  MONEY (UT-1) - SHAMIM ARA PINU </t>
  </si>
  <si>
    <t xml:space="preserve">CODE - 269, CONSUMER MONEY - NAZNIN AKTHER </t>
  </si>
  <si>
    <t xml:space="preserve">TDC-536, C.PLOT MONEY - MD. MIZANUR RAHMAN </t>
  </si>
  <si>
    <t xml:space="preserve">ADVANCE LEGER A/C - MD. MIZANUR RAHMAN </t>
  </si>
  <si>
    <t>TDC-539, C.PLOT MONEY - MD. AZIZUL HAQUE &amp; GONG</t>
  </si>
  <si>
    <t>TDC-396, C.PLOT MONEY - AMEEN MD. MASUDUL, CHEQ. 1483695 BRAC BANK</t>
  </si>
  <si>
    <t xml:space="preserve">CODE - 41, FLAT MONEY (UT-2) - JEWEL RANA DBBL CHEQ. </t>
  </si>
  <si>
    <t>CASH EXPENSES</t>
  </si>
  <si>
    <t>PROJECT TREE PLANTTATION LABOUR BILL</t>
  </si>
  <si>
    <t>ADVANCE DHALAI PURPOSE - MR KADER</t>
  </si>
  <si>
    <t>TOWER - 1, CAMICAL BILL - SHAHRIAR</t>
  </si>
  <si>
    <t>ELECTRIC BILL, JUNE-2024</t>
  </si>
  <si>
    <t>D. REMU, JUNE-24,(PART) - OMAR FARUQUE RONY</t>
  </si>
  <si>
    <t xml:space="preserve">EVENING ENTERTAINMENT </t>
  </si>
  <si>
    <t xml:space="preserve">CONVEYANCE BILL - MR. SHAHED </t>
  </si>
  <si>
    <t xml:space="preserve">                     Accounts Manager                                            Deputy Director (Finance)                                               Director Admin                                                                 Director Finance                                                                              Managing Director                                                                        </t>
  </si>
  <si>
    <t>CHEQ. 4,30,000/- &amp; CASH - 3,978/-     TOTAL : 4,33,978/-</t>
  </si>
  <si>
    <t>SHEET NO - 211</t>
  </si>
  <si>
    <t>CURRENT DATE : 17.07.2024 TO 26.07.2024</t>
  </si>
  <si>
    <t>CURRENT DATE :26.07.2024</t>
  </si>
  <si>
    <t>MR-6620/133</t>
  </si>
  <si>
    <t>17.07.24</t>
  </si>
  <si>
    <t>26.07.24</t>
  </si>
  <si>
    <t>MR-6621/133</t>
  </si>
  <si>
    <t>MR-6622/133</t>
  </si>
  <si>
    <t>ADVANCE LEDGER A/C - JAHANGIR HOSSEN</t>
  </si>
  <si>
    <t>ADVANCE TOWER 01 CEMENT PURPOSE - MD. ARIFUL ISLAM</t>
  </si>
  <si>
    <t>24.07.24</t>
  </si>
  <si>
    <t>ADVANCE TOWER 01 WORK PURPOSE - ANISUR RAHMAN</t>
  </si>
  <si>
    <t>PEETY CASH - MD. ABDULLAH (PETTY NO - 370)</t>
  </si>
  <si>
    <t>TOWER 01 WORK PURPOSE - ANISUR RAHMAN</t>
  </si>
  <si>
    <t>TREE PURPOSE - MD. JAHIR UDDIN BABOR</t>
  </si>
  <si>
    <t xml:space="preserve">DIRECTOR REMU JUNE 2024 </t>
  </si>
  <si>
    <t>SPACE RENT JULY 24</t>
  </si>
  <si>
    <t>GARAGE RENT JULY 2024</t>
  </si>
  <si>
    <t>INTERNET BILL JULY 2024</t>
  </si>
  <si>
    <t>INVESTMENT PROFIT - ALEYA BEGUM CHEQ NO - 9397254 B. ASIA</t>
  </si>
  <si>
    <t>TOWER 01 CHOT PURPOSE BABOR</t>
  </si>
  <si>
    <t xml:space="preserve">CHEQ. 60,000/- &amp; CASH - 32,153/-    </t>
  </si>
  <si>
    <t>SHEET NO - 212</t>
  </si>
  <si>
    <t>27.07.24</t>
  </si>
  <si>
    <t>MR-6623/133</t>
  </si>
  <si>
    <t>MR-6624/133</t>
  </si>
  <si>
    <t>MR-6625/133</t>
  </si>
  <si>
    <t>MR-6626/133</t>
  </si>
  <si>
    <t>MR-6627/133</t>
  </si>
  <si>
    <t>MR-6628/133</t>
  </si>
  <si>
    <t>MR-6629/133</t>
  </si>
  <si>
    <t>MR-6630/133</t>
  </si>
  <si>
    <t>MR-6631/133</t>
  </si>
  <si>
    <t>MR-6632/133</t>
  </si>
  <si>
    <t>MR-6633/133</t>
  </si>
  <si>
    <t>MR-6634/133</t>
  </si>
  <si>
    <t>TDC - 510, C. PLOT MONEY - UNITY RIADH CITY</t>
  </si>
  <si>
    <t>CODE - 248, CONSUMER MONEY - MD. HUMAYUN KABIR</t>
  </si>
  <si>
    <t>MR-6635/133</t>
  </si>
  <si>
    <t>MR-6636/133</t>
  </si>
  <si>
    <t>MR-6637/133</t>
  </si>
  <si>
    <t>MR-6638/133</t>
  </si>
  <si>
    <t>MR-6639/133</t>
  </si>
  <si>
    <t>MR-6640/133</t>
  </si>
  <si>
    <t>CURRENT DATE : 27.07.2024 TO 27.07.2024</t>
  </si>
  <si>
    <t>CURRENT DATE :27.07.2024</t>
  </si>
  <si>
    <t>ADVANCE LEDGER A/C MD. NAZMUL HASAN SUMON A/C</t>
  </si>
  <si>
    <t>CAR REPAIR PURPOSE BILL - SHARIFUL ALAM HIRA</t>
  </si>
  <si>
    <t>CODE - 24, SABRANG DEVELOPMENT FEE - MST. NAYAMA YASMIN</t>
  </si>
  <si>
    <t>CHEQ. 60,000/- &amp; CASH - 82,353/-    (MAMUN SIR -77,300/-)</t>
  </si>
  <si>
    <t>CODE - 43, CONDOMINIUM MONEY - MD. HUMAYUN KABIR (2)</t>
  </si>
  <si>
    <t>CODE - 147, SABRANG DEVELOPMENT FEE - ROWSHANARA MIZAN</t>
  </si>
  <si>
    <t>CODE - 075, SABRANG DEVELOPMENT FEE - MD.ANWAR HOSSAIN</t>
  </si>
  <si>
    <t>MISS INCOME - MD. SHAHEDUR RAHMAN</t>
  </si>
  <si>
    <t>SHEET NO - 213</t>
  </si>
  <si>
    <t>CURRENT DATE : 28.07.2024 TO 28.07.2024</t>
  </si>
  <si>
    <t>CURRENT DATE :28.07.2024</t>
  </si>
  <si>
    <t>28.07.24</t>
  </si>
  <si>
    <t>MR-6641/133</t>
  </si>
  <si>
    <t>MR-6642/133</t>
  </si>
  <si>
    <t>MR-6643/133</t>
  </si>
  <si>
    <t>MR-6644/133</t>
  </si>
  <si>
    <t>TDC - 539, C. PLOT MONEY - AZIZUL HAQUE GONG (SHAMSUL KABIR KHAN)</t>
  </si>
  <si>
    <t>TDC - 539, C. PLOT MONEY - AZIZUL HAQUE GONG (DR. DAULATUN NAHAR KHAN)</t>
  </si>
  <si>
    <t>TDC - 539, C. PLOT MONEY - MIRPUR PACIFIC COMMUNITY CHEQUE NO - 2919237 MUTUAL BANK</t>
  </si>
  <si>
    <t>CODE - 221, SABRANG SHARE MONEY - BADRUN  NAHAR DIPA</t>
  </si>
  <si>
    <t>ADVANCE TOWER 01 KHORAKI PURPOSE - MD. KADER</t>
  </si>
  <si>
    <t>SHAH CEMENT 300 BAGS - ASADUR RAHMAN</t>
  </si>
  <si>
    <t>CASH PAID FROM ADVANCE LEDGER A/C SIRAJUL ISLAM - MD. FAHIM</t>
  </si>
  <si>
    <t>TOWER 01 LABOR &amp; ELECTRIC BILL - JAHIR UDDIN BABOR</t>
  </si>
  <si>
    <t>SABRANG SHARE MONEY - REF. MD. NAZMUL HASAN SUMON (DBBL DEPOSIT)</t>
  </si>
  <si>
    <t>CHEQ. 60,000/- &amp; CASH -169,493/-    (MAMUN SIR - 164,000/-)</t>
  </si>
  <si>
    <t>SHEET NO - 214</t>
  </si>
  <si>
    <t>CURRENT DATE : 29.07.2024 TO 29.07.2024</t>
  </si>
  <si>
    <t>CURRENT DATE :29.07.2024</t>
  </si>
  <si>
    <t>29.07.24</t>
  </si>
  <si>
    <t>MR-6645/133</t>
  </si>
  <si>
    <t>MR-6646/133</t>
  </si>
  <si>
    <t>DIRECTOR REMU JUNE 24 - MD. NAZMUL HASAN SUMON &amp; MD. FERDOUS</t>
  </si>
  <si>
    <t>RAJOSSHO &amp; POUROKOR SPACE NO 60 JULY 24 &amp; SPACE NO 61 JUNE 23 TO JULY 24</t>
  </si>
  <si>
    <t>MAMAUN SIR -188,000/-</t>
  </si>
  <si>
    <t>SHEET NO - 215</t>
  </si>
  <si>
    <t>30.07.24</t>
  </si>
  <si>
    <t>MR-6647/133</t>
  </si>
  <si>
    <t>MR-6648/133</t>
  </si>
  <si>
    <t>TDC - 500, CUSTOMER PLOT MONEY - SAIKA PROPERTIES</t>
  </si>
  <si>
    <t>CODE - 200, SABRANG SHARE, REG &amp; BOUNDARY FEE - MD. ANWAR HOSSAIN</t>
  </si>
  <si>
    <t>SABRANG INCENTIVE - MD. ANISUR RAHMAN</t>
  </si>
  <si>
    <t>CUSTOMER PLOT REFUND - MRS BILKIS AKTER</t>
  </si>
  <si>
    <t>AC GAS PURCHASE FOR CHAIRMAN SIR ROOM - MD. REDOY</t>
  </si>
  <si>
    <t>TAX PURPOSE - ADV. AMINUL ISLAM</t>
  </si>
  <si>
    <t>TOWER 01 WORK PURPOSE - MD. SHAHRIAR</t>
  </si>
  <si>
    <t>TOWER 01 PURPOSE - MD. SHAHRIAR</t>
  </si>
  <si>
    <t>MR-6649/133</t>
  </si>
  <si>
    <t>MR-6650/133</t>
  </si>
  <si>
    <t>CODE -199, CONSUMER MONEY - DR. DAULATUN NAHAR KHAN</t>
  </si>
  <si>
    <t>CODE -198, CONSUMER MONEY - MD. SHAMSUL KABIR KHAN</t>
  </si>
  <si>
    <t>MR-6651/134</t>
  </si>
  <si>
    <t>MR-6652/134</t>
  </si>
  <si>
    <t>MR-6653/134</t>
  </si>
  <si>
    <t>MR-6654/134</t>
  </si>
  <si>
    <t>MR-6655/134</t>
  </si>
  <si>
    <t>MR-6656/134</t>
  </si>
  <si>
    <t>31.07.24</t>
  </si>
  <si>
    <t>TDC - 526, CUSTOMER PLOT MONEY - FARUQUE HOOSAIN KHAN</t>
  </si>
  <si>
    <t xml:space="preserve">TDC - 523, CUSTOMER PLOT MONEY - ASHIQUL AZIZ SHAIKH &amp; GROUP (MOTINUR RAHMAN) </t>
  </si>
  <si>
    <t xml:space="preserve">TDC -405, CUSTOMER PLOT MONEY - KAMAL HOSSAIN GONG </t>
  </si>
  <si>
    <t>TDC -535, CUSTOMER PLOT MONEY - TIPU SULTAN</t>
  </si>
  <si>
    <t>TDC - 523, CUSTOMER PLOT MONEY - ASHIQUL AZIZ SHAIKH &amp; GROUP (SHAHANARA AKTER)</t>
  </si>
  <si>
    <t>CODE - 264, CONSUMER MONEY - MD MUSTAFIZUR RAHMAN</t>
  </si>
  <si>
    <t>SKILL DEVELOPMENT TRAINING PURPOSE - OMAR FARUQUE KANO</t>
  </si>
  <si>
    <t xml:space="preserve">TOWER 02 ENGINEERING PAYMENT </t>
  </si>
  <si>
    <t>TOWER 01 DHALAI PURPOSE - MD. ANISUR RAHMAN</t>
  </si>
  <si>
    <t>ADVANCE NAMJARI PURPOSE - SHARIFUL ALAM</t>
  </si>
  <si>
    <t>LPG &amp; OCTEN BILL - MD. SHAHED</t>
  </si>
  <si>
    <t>CURRENT DATE :31.07.2024</t>
  </si>
  <si>
    <t>CURRENT DATE :30.07.2024 TO 31.07.2024</t>
  </si>
  <si>
    <t>SHEET NO - 216</t>
  </si>
  <si>
    <t>01.08.24</t>
  </si>
  <si>
    <t>MR-6657/134</t>
  </si>
  <si>
    <t>02.08.24</t>
  </si>
  <si>
    <t>03.08.24</t>
  </si>
  <si>
    <t>TOWER 01 WORK PURPOSE EXP - ANWAR HOSSAIN</t>
  </si>
  <si>
    <t>07.08.24</t>
  </si>
  <si>
    <t>FRUITS PURPOSE FOR MINHAZ UDDIN - MD. ABDULLAH</t>
  </si>
  <si>
    <t>08.08.24</t>
  </si>
  <si>
    <t>MR-6658/134</t>
  </si>
  <si>
    <t>MR-6659/134</t>
  </si>
  <si>
    <t>TDC - 554, C. PLOT MONEY - AL AZOM &amp; AL MAMUN</t>
  </si>
  <si>
    <t xml:space="preserve"> 08.08.24</t>
  </si>
  <si>
    <t>BALU BILL TOWER 01 PURPOSE - MD. MUNNA (1 CAR)</t>
  </si>
  <si>
    <t xml:space="preserve">ADVANCE PAID - SHAHEDUR RAHMAN </t>
  </si>
  <si>
    <t>PROJECT ELCTRIC BILL - FAHADULLAH (JULY-24)</t>
  </si>
  <si>
    <t>TOWER 01 LABOUR  &amp; OTHERS EXP. - MD. SHAHRIAR (DIRECT PAYMENT)</t>
  </si>
  <si>
    <t>ADVANCE TOWER 01 LOBUR PURPOSE - MD. KADER (48 X 500/-)</t>
  </si>
  <si>
    <t>INCENTIVE PAID - SHARIFUL ALAM (177TH INCENTIVE)</t>
  </si>
  <si>
    <t>MADRASA ENTERTAINMENT PURPOSE (21-7-24 TO 10-08-24)</t>
  </si>
  <si>
    <t>CURRENT DATE :01.08.2024 TO 08.08.2024</t>
  </si>
  <si>
    <t>CURRENT DATE : 08.08.2024</t>
  </si>
  <si>
    <t>SHEET NO - 217</t>
  </si>
  <si>
    <t>CURRENT DATE :09.08.2024 TO 09.08.2024</t>
  </si>
  <si>
    <t>CURRENT DATE : 09.08.2024</t>
  </si>
  <si>
    <t>MR-6660/134</t>
  </si>
  <si>
    <t>MR-6661/134</t>
  </si>
  <si>
    <t>MR-6662/134</t>
  </si>
  <si>
    <t>MR-6663/134</t>
  </si>
  <si>
    <t>MR-6664/134</t>
  </si>
  <si>
    <t>MR-6665/134</t>
  </si>
  <si>
    <t>MR-6666/134</t>
  </si>
  <si>
    <t>MR-6667/134</t>
  </si>
  <si>
    <t>MR-6668/134</t>
  </si>
  <si>
    <t>MR-6669/134</t>
  </si>
  <si>
    <t>MR-6670/134</t>
  </si>
  <si>
    <t>09.08.24</t>
  </si>
  <si>
    <t>CODE - 06, SABRANG DEVELOPMENT FEE - MRS. NAZMUN NAHAR</t>
  </si>
  <si>
    <t>CODE - 165, CONSUMER MONEY - TAHER AHMED CHOWDHURY  CHEQUE NO - 6344500</t>
  </si>
  <si>
    <t>TDC - 539, C. PLOT MONEY - TAHER AHMED CHOWDHRY (AZIZUL HAQUE GONG) CHEQUE NO - 6344500</t>
  </si>
  <si>
    <t>CODE - 080, INVESTMENT PARTNER MONEY - S.M SHAHADAT HOSSAIN LIKON</t>
  </si>
  <si>
    <t>CODE - 190, CONSUMER MONEY -  ARIF ALAM</t>
  </si>
  <si>
    <t>CODE - 250, CONSUMER MONEY - MOHAMMMAD DELOWER HOSSAIN</t>
  </si>
  <si>
    <t xml:space="preserve">CODE -251, CONSUMER MONEY -  KHORSHDA CHISTI </t>
  </si>
  <si>
    <t>CODE -256, CONSUMER MONEY -  MD. ABUL HOSSAIN</t>
  </si>
  <si>
    <t>MR-6671/134</t>
  </si>
  <si>
    <t xml:space="preserve">TDC - 523, C. PLOT MONEY - ASHIQUL AZIZ SHAIKH (SHETAZ FATIMA </t>
  </si>
  <si>
    <t>TDC - 523, C. PLOT MONEY - ASHIQUL AZIZ SHAIKH (KOHINUR BEGUM)</t>
  </si>
  <si>
    <t>MR-6672/134</t>
  </si>
  <si>
    <t>MR-6673/134</t>
  </si>
  <si>
    <t>MR-6674/134</t>
  </si>
  <si>
    <t>MR-6675/134</t>
  </si>
  <si>
    <t>TDC - 523, C. PLOT MONEY - A.T.M MOSTOFA ZAMAN</t>
  </si>
  <si>
    <t>CODE -267,  CONSUMER MONEY - MD. EMON AHMED</t>
  </si>
  <si>
    <t xml:space="preserve"> CONSUMER MONEY - MD. ZAKIR HOSSAIN</t>
  </si>
  <si>
    <t>ADVANCE LEDGER A/C ZAHIRUL ISLAM</t>
  </si>
  <si>
    <t>MONTHLY MARKETING GIFT PURPOSE - JAHANGIR ALAM</t>
  </si>
  <si>
    <t>SABRANG PROJECT EXP - JAHIR UDDIN BABOR</t>
  </si>
  <si>
    <t>SHARE MONEY REFUND - MOHAMMAD MANIK</t>
  </si>
  <si>
    <t>CHEQUE =26,600/-</t>
  </si>
  <si>
    <t>MEETING PURPOSE - SUJON</t>
  </si>
  <si>
    <t xml:space="preserve"> CONSUMER MONEY - MD. SAHABUDDIN</t>
  </si>
  <si>
    <t>SHEET NO - 218</t>
  </si>
  <si>
    <t>CURRENT DATE :10.08.2024 TO 10.08.2024</t>
  </si>
  <si>
    <t>CURRENT DATE : 10.08.2024</t>
  </si>
  <si>
    <t>MR-6676/134</t>
  </si>
  <si>
    <t>MR-6677/134</t>
  </si>
  <si>
    <t>MR-6678/134</t>
  </si>
  <si>
    <t>MR-6679/134</t>
  </si>
  <si>
    <t>MR-6680/134</t>
  </si>
  <si>
    <t>10.08.24</t>
  </si>
  <si>
    <t>TDC- 532, C. PLOT &amp; BOUNDARY MONEY - MAHMUDA YASMIN CHEQUE NO - 6485396 SOCIAL ISLAMI BANK LTD</t>
  </si>
  <si>
    <t>CODE - 456, INVESTMENT PARTNER MONEY - MD. SAHABUDDIN</t>
  </si>
  <si>
    <t>CODE - 51, CONDOMINIUM MONEY - ALEYA BRGUM</t>
  </si>
  <si>
    <t>CODE - 272, CONSUMER MONEY - MD. ABDUL AWAL</t>
  </si>
  <si>
    <t>ADVANCE LEDGER A/C SHANJIDA SHARMIN SHOVA</t>
  </si>
  <si>
    <t xml:space="preserve">INVESTMENT MONEY TRANSFER TO CONDOMINIUM MONEY </t>
  </si>
  <si>
    <t>PETTY CASH - ABDULLAH (PETTY NO - 371)</t>
  </si>
  <si>
    <t>CHEQUE =96,100/-</t>
  </si>
  <si>
    <t>SHEET NO - 219</t>
  </si>
  <si>
    <t>11.08.24</t>
  </si>
  <si>
    <t>MR-6681/134</t>
  </si>
  <si>
    <t>MR-6682/134</t>
  </si>
  <si>
    <t>MR-6683/134</t>
  </si>
  <si>
    <t>CODE -151, CONSUMER MONEY - MD. SHAHIN MIA</t>
  </si>
  <si>
    <t>CODE - 52, CONDOMINIUM INVESTMENT MONEY - MERAZ BIN HOSSAIN</t>
  </si>
  <si>
    <t>CODE - 05, CONDOMINIUM INVESTMENT MONEY - ZOHIRUL ISLAM HELAL CHQEQUE NO - 5320516 ISLAMI BANK</t>
  </si>
  <si>
    <t>ADVANCE TOWER 01 PURPOSE - ARIF HOSSAIN CHEQUE NO - 7202247 DBBL</t>
  </si>
  <si>
    <t>SABRANG PROJECT PURPOSE - MD. NAZMUL HASAN SUMON CHEQUE NO - 7202242 DBBL</t>
  </si>
  <si>
    <t>TOWER 02 LAND PURPOSE  - MD. JAHANGIR HOSSAIN CHEQUE NO - 9397256 B. ASIA</t>
  </si>
  <si>
    <t>ADVANCE PROGRAM PURPOSE - MD. FERDOUS CHEQUE NO - 9397256 B. ASIA</t>
  </si>
  <si>
    <t>TNT LINE CONNNETION PURPOSE - RUBEL</t>
  </si>
  <si>
    <t>MR-6684/134</t>
  </si>
  <si>
    <t>TDC-493, C.PLOT MONEY - PARAMOUND CORPORATE</t>
  </si>
  <si>
    <t xml:space="preserve">C.PLOT MONEY TRANSFER - MD. ABU HASAN </t>
  </si>
  <si>
    <t xml:space="preserve">INVEST. PLAN  MONEY TRANSFER - MD. MAHBUBUL ALAM </t>
  </si>
  <si>
    <t>MR-6685/134</t>
  </si>
  <si>
    <t>CASH WTHDRAWL FROM BANK ASIA A/C CHEQUE NO - 9397256 B. ASIA</t>
  </si>
  <si>
    <t>ADVANCE TOWER 01 PURPOSE - MR. KADER (42 X 500/-)</t>
  </si>
  <si>
    <t>MR-6686/134</t>
  </si>
  <si>
    <t>MR-6687/134</t>
  </si>
  <si>
    <t>TDC-523, C.PLOT MONEY - ASHIQUL AZIZ SHAIKH &amp; GROUP (SHEULY RAHMAN)</t>
  </si>
  <si>
    <t>12.08.24</t>
  </si>
  <si>
    <t>ADVANCE LEDGER A/C JAHANGIR HOSSEN</t>
  </si>
  <si>
    <t>TOWER 01 PURPOSE - MD. KADER</t>
  </si>
  <si>
    <t>INVESTMENT PLAN MONEY REFUND - RAFIQUL ISLAM CHEQUE NO - 9397257</t>
  </si>
  <si>
    <t>CURRENT DATE :11.08.2024 TO 12.08.2024</t>
  </si>
  <si>
    <t>CURRENT DATE : 12.08.2024</t>
  </si>
  <si>
    <t>SHEET NO - 220</t>
  </si>
  <si>
    <t>CURRENT DATE :13.08.2024 TO 13.08.2024</t>
  </si>
  <si>
    <t>CURRENT DATE : 13.08.2024</t>
  </si>
  <si>
    <t>13.08.24</t>
  </si>
  <si>
    <t>TDC - 538, C. PLOT MONEY - SARIF &amp; SAID</t>
  </si>
  <si>
    <t>MR-6688/134</t>
  </si>
  <si>
    <t>MR-6689/134</t>
  </si>
  <si>
    <t>MR-6690/134</t>
  </si>
  <si>
    <t>MR-6691/134</t>
  </si>
  <si>
    <t>MR-6692/134</t>
  </si>
  <si>
    <t>MR-6693/134</t>
  </si>
  <si>
    <t>MR-6694/134</t>
  </si>
  <si>
    <t>CODE -273, CONSUMER MONEY - MST. SOJITA</t>
  </si>
  <si>
    <t>CODE -274, CONSUMER MONEY - MASUDA RAHMAN</t>
  </si>
  <si>
    <t>CODE -275, CONSUMER MONEY - SHAMMY AKTER</t>
  </si>
  <si>
    <t>CODE -276, CONSUMER MONEY - KARIMA LIZA HOSSAIN</t>
  </si>
  <si>
    <t>CODE -277, CONSUMER MONEY - SHAHANA HOSSAIN</t>
  </si>
  <si>
    <t xml:space="preserve">TDC -403, C. PLOT MONEY - AMEEN AFM RUHUL </t>
  </si>
  <si>
    <t>TDC -395, C. PLOT MONEY - AFM RAKIBUL HASAN</t>
  </si>
  <si>
    <t>MR-6695/134</t>
  </si>
  <si>
    <t>CODE -278, CONSUMER MONEY - KAZI DIDARUL ISLAM</t>
  </si>
  <si>
    <t>MR-6696/134</t>
  </si>
  <si>
    <t>ADVANCE TOWER 01 - MD. ABDUL KADER</t>
  </si>
  <si>
    <t xml:space="preserve">TDC -539, C. PLOT MONEY - MD. AZIZUL HAQUE GONG (MD. RAFIQUL ISLAM) </t>
  </si>
  <si>
    <t>MR-6697/134</t>
  </si>
  <si>
    <t>ROAD PAINTING PURPOSE - SATHEE AKTER</t>
  </si>
  <si>
    <t>TOWER 01 BALU BILL - MUNNA</t>
  </si>
  <si>
    <t>SHEET NO - 221</t>
  </si>
  <si>
    <t>MR-6698/134</t>
  </si>
  <si>
    <t>MR-6699/134</t>
  </si>
  <si>
    <t>MR-6700/134</t>
  </si>
  <si>
    <t>14.08.24</t>
  </si>
  <si>
    <t>CODE - 137, CONSUMER MONEY - MD. AMINUL ISLAM</t>
  </si>
  <si>
    <t>TDC - 523, C. PLOT MONEY - ASHIQUL AZIZ SHAIKH &amp; GROUP (FARZANA AKTER)</t>
  </si>
  <si>
    <t>CODE - 023, FLAT MONEY TOWER 01 - MD. MIRON HOSSAIN</t>
  </si>
  <si>
    <t>CODE - 278, CONSUMER MONEY - MD. ABDUS SALAM</t>
  </si>
  <si>
    <t xml:space="preserve">STAFF SALARY JULY 2024 FROM SHEET </t>
  </si>
  <si>
    <t>STAFF SALARY JULY 2024 FROM CASH</t>
  </si>
  <si>
    <t>OFFICE RENT AUGUEST 2024 (SPACE NO 62&amp; 64)</t>
  </si>
  <si>
    <t>INTERNET BILL AUGUST 2024</t>
  </si>
  <si>
    <t>GARAGE RENT AUGUST 2024</t>
  </si>
  <si>
    <t>ELECTRIC BILL JULY 2024</t>
  </si>
  <si>
    <t>TELEPHONE BILL - (MAY &amp; JUNE 2024)</t>
  </si>
  <si>
    <t>RAJOSSO KOR &amp; POUROKOR PURPOSE</t>
  </si>
  <si>
    <t xml:space="preserve">CODE - 19, CONDOMINIUM INVESTMENT MONEY - MD. NAZMUL HASAN GONG (MD. HUMAYUN KABIR) CHEQUE NO - 8278161 IFIC </t>
  </si>
  <si>
    <t xml:space="preserve">DEPUTY DIRECTOR SALARY 2024 </t>
  </si>
  <si>
    <t>DIRECTOR SALARY JULY 2024- MD. NAZMUL HASAN SUMON &amp; MD. FERDOUS</t>
  </si>
  <si>
    <t>DBBL SHEET</t>
  </si>
  <si>
    <t xml:space="preserve">KEYBOARD, MOUSE, MOUSE PAD &amp; CARD HOLDER </t>
  </si>
  <si>
    <t>SABRANG SHARE MONEY REFUND - MOHAMMAD MANIK</t>
  </si>
  <si>
    <t>MR-6701/135</t>
  </si>
  <si>
    <t>MR-6702/135</t>
  </si>
  <si>
    <t>MR-6703/135</t>
  </si>
  <si>
    <t>MR-6704/135</t>
  </si>
  <si>
    <t>MR-6705/135</t>
  </si>
  <si>
    <t>MR-6706/135</t>
  </si>
  <si>
    <t>MR-6707/135</t>
  </si>
  <si>
    <t>MR-6708/135</t>
  </si>
  <si>
    <t>MR-6709/135</t>
  </si>
  <si>
    <t>MR-6710/135</t>
  </si>
  <si>
    <t>CODE - 252, CONSUMER MONEY - MD. NAHID HOSSAIN</t>
  </si>
  <si>
    <t>16.08.24</t>
  </si>
  <si>
    <t>CODE - 129, CONSUMER MONEY - MD.IMAM MEHEDI</t>
  </si>
  <si>
    <t>CODE - 169, CONSUMER MONEY - MD.ABDUL MOTALEB SELIM</t>
  </si>
  <si>
    <t>CODE - 03, CONSUMER MONEY - MD.NASIR UDDIN MAMUN</t>
  </si>
  <si>
    <t>TDC - 405, C. PLOT MONEY -  KAMAL HOSSAIN GONG (MYFUL AKTER) CHEQUE NO - 9087142 CITY BANK</t>
  </si>
  <si>
    <t>CODE - 05, CONDOMINIUM INVESTMENT MONEY - ZOHIRUL ISLAM HELAL</t>
  </si>
  <si>
    <t>PROJECT VISIT PURPOSE CAR RENT  - MD. FERDOUS</t>
  </si>
  <si>
    <t>TOLL BILL PURPOSE - MD. SHAHED</t>
  </si>
  <si>
    <t>TOWER 01 PURPOSE - MD. ANISUR RAHMAN</t>
  </si>
  <si>
    <t>SIKDER HUMAYUN KABIR</t>
  </si>
  <si>
    <t>DIRECTOR SALARY JULY 2024 - H.M FARID UDDIN, ANISUR RAHMAN &amp; REJAUL KARIM JEWEL</t>
  </si>
  <si>
    <t>CURRENT DATE :14.08.2024 TO 16.08.2024</t>
  </si>
  <si>
    <t>CURRENT DATE : 16.08.2024</t>
  </si>
  <si>
    <t>MR-6711/135</t>
  </si>
  <si>
    <t>MR-6712/135</t>
  </si>
  <si>
    <t>CODE -280, CONSUMER MONEY - MD. HUMAYUN AHMED</t>
  </si>
  <si>
    <t>MISC. INCOME - SHARIFUL ALAM HIRA</t>
  </si>
  <si>
    <t>WORKSHOP PROGRAM PURPOSE BILL - MD. FERDOUS</t>
  </si>
  <si>
    <t>CHEQUE - 12,00,000/- MAMUN SIR - 167,555/-</t>
  </si>
  <si>
    <t>SHEET NO - 222</t>
  </si>
  <si>
    <t>17.08.24</t>
  </si>
  <si>
    <t>MR-6713/135</t>
  </si>
  <si>
    <t>MR-6715/135</t>
  </si>
  <si>
    <t>MR-6716/135</t>
  </si>
  <si>
    <t>MR-6717/135</t>
  </si>
  <si>
    <t>CODE -159, CONSUMER MONEY - MD.ALAUDDIN</t>
  </si>
  <si>
    <t>TDC - 405. C. PLOT MONEY - KAMAL HOSSAIN GONG CCHEQUE NO - 8388435</t>
  </si>
  <si>
    <t>CODE -281, CONSUMER MONEY -H.M WAHIDUR RAHMAN</t>
  </si>
  <si>
    <t>CODE -131, CONSUMER MONEY - MRS. NAZMUN NAHAR</t>
  </si>
  <si>
    <t>CODE - 370, INVESTMENT PARTNER MONEY - MD. HARUN RASHID (CHEQUE NO - 4051179)</t>
  </si>
  <si>
    <t>TELEPHONE 3 PC - MD. FAHID</t>
  </si>
  <si>
    <t>C. PLOT MONEY REFUND - ROGINA BEGUM CHEQUE NO - 0524513 EBL</t>
  </si>
  <si>
    <t>MR-6718/135</t>
  </si>
  <si>
    <t>MR-6719/135</t>
  </si>
  <si>
    <t>MR-6720/135</t>
  </si>
  <si>
    <t>MR-6721/135</t>
  </si>
  <si>
    <t>MR-6722/135</t>
  </si>
  <si>
    <t>18.08.24</t>
  </si>
  <si>
    <t>CODE - 231, INVESTMENT PARTNER MONEY - KHURSHIDA CHISTI</t>
  </si>
  <si>
    <t>CODE - 232, INVESTMENT PARTNER MONEY - SHAZZAD HOSSAIN</t>
  </si>
  <si>
    <t>CODE -282, CONSUMER MONEY - SUBORNA AKTER</t>
  </si>
  <si>
    <t>CODE -16, CONSUMER MONEY - SHAHADAT HOSSAIN</t>
  </si>
  <si>
    <t>CODE -080, CONSUMER MONEY - MORIUM AKTER</t>
  </si>
  <si>
    <t>MR-6723/135</t>
  </si>
  <si>
    <t>CODE -282, CONSUMER MONEY -  ABDUR RAHMAN SIKDER</t>
  </si>
  <si>
    <t>CHEQUE DEPOSIT TO DBBL (HUMAYUN KABIR)</t>
  </si>
  <si>
    <t>ADVANCE TOWER 01 PURPOSE (STONE &amp; SAND) - MD. KADER</t>
  </si>
  <si>
    <t>FRUIT FOR ABDUR RAHMAN (SABRANG) - MD. NAZMUL HASAN SUMON</t>
  </si>
  <si>
    <t>ADVANCE TOWER 01 PURPOSE - ARIF HOSSAIN CHEQUE NO - 7202248 DBBL</t>
  </si>
  <si>
    <t>TRANSFER FROM KAZI RUHUL HASAN A/C</t>
  </si>
  <si>
    <t>TRANSFER FROM MAFRUZA KHANOM A/C</t>
  </si>
  <si>
    <t>CURRENT DATE :17.08.2024 TO 18.08.2024</t>
  </si>
  <si>
    <t>CURRENT DATE : 18.08.2024</t>
  </si>
  <si>
    <t>19.08.24</t>
  </si>
  <si>
    <t>MR-6724/135</t>
  </si>
  <si>
    <t>MR-6725/135</t>
  </si>
  <si>
    <t>CODE - 09  , TOWER 01 PURPOSE - MD. ANWAR HOSSAIN MAMUN</t>
  </si>
  <si>
    <t>ADVANCE LEDGER A/C ANWAR HOSSAIN MAMUN</t>
  </si>
  <si>
    <t>ADVANCE TOWER 01 LABOUR PURPOSE - MD. KADER</t>
  </si>
  <si>
    <t>TOWER 01 BALU PURPOSE (1 CAR) - MD. MUNNA</t>
  </si>
  <si>
    <t>CURRENT DATE :19.08.2024 TO 19.08.2024</t>
  </si>
  <si>
    <t>CURRENT DATE : 19.08.2024</t>
  </si>
  <si>
    <t>GIFT PURPOSE (SABRANG) - MD. RASEL</t>
  </si>
  <si>
    <t>MR-6726/135</t>
  </si>
  <si>
    <t>TDC - 539, C. PLOT MONEY - AZIZUL HAQUE GONG</t>
  </si>
  <si>
    <t>RENT CAR PURPOSE - ABDUL MALEK</t>
  </si>
  <si>
    <t>SHEET NO - 223</t>
  </si>
  <si>
    <t>MR-6727/135</t>
  </si>
  <si>
    <t>MR-6728/135</t>
  </si>
  <si>
    <t>MR-6729/135</t>
  </si>
  <si>
    <t>20.08.24</t>
  </si>
  <si>
    <t>CODE - 198, CONSUMER MONEY - MD. SHAMSUL KABIR KHAN</t>
  </si>
  <si>
    <t>TAX PURPOSE (2022 TO 2023) - MD. ABDULLAH</t>
  </si>
  <si>
    <t>SHEET NO - 224</t>
  </si>
  <si>
    <t>MR-6730/135</t>
  </si>
  <si>
    <t>MR-6731/135</t>
  </si>
  <si>
    <t>MR-6732/135</t>
  </si>
  <si>
    <t>MR-6733/135</t>
  </si>
  <si>
    <t>MR-6734/135</t>
  </si>
  <si>
    <t>MR-6735/135</t>
  </si>
  <si>
    <t>CODE - 242, CONSUMER MONEY - JELEKHA BEGUM</t>
  </si>
  <si>
    <t xml:space="preserve">CODE - 241, CONSUMER MONEY - MOHAMMAD DULAL </t>
  </si>
  <si>
    <t>CODE - 243, CONSUMER MONEY - MD. NURUL ISLAM</t>
  </si>
  <si>
    <t>CODE - 19, FLAT MONEY TOWER 01 - MONIRUL HAQUE</t>
  </si>
  <si>
    <t>21.08.24</t>
  </si>
  <si>
    <t>TDC - 524, C. PLOT MONEY - MIRPUR PACIFIC COMMUNITY CHEQUE NO - 2919238 MUTUAL BANK</t>
  </si>
  <si>
    <t>MR-6736/135</t>
  </si>
  <si>
    <t>MR-6737/135</t>
  </si>
  <si>
    <t>TDC - 539, C. PLOT MONEY - MD. AZIZUL HAQUE GONG (SHAHARA AKTER KHATUN)</t>
  </si>
  <si>
    <t>EID REUNION TICKET PURPOSE - MD. NAZMUL HASAN SUMON</t>
  </si>
  <si>
    <t>TOWER 02 MONEY REFUND PURPOSE - TAHMINA BEGUM CHEQUE NO - 7202250 DBBL</t>
  </si>
  <si>
    <t>PICTURE PRINT PURPOSE - MD. SHAHED</t>
  </si>
  <si>
    <t>ADVANCE COVEYENCE PURPOSE - MD. RAFIQUL ISLAM  CHEQUE NO - 7202250 DBBL</t>
  </si>
  <si>
    <t>DIRECTOR PLOT REFUND &amp; GIFT PURPOSE - MRS. SHEWLI ALAM  CHEQUE NO - 7202250 DBBL</t>
  </si>
  <si>
    <t>ADVANCE CAR HEADLIGHT PURPOSE - SHARIFUL ALAM HIRA CHEQUE NO - 7202250 DBBL</t>
  </si>
  <si>
    <t>TNT CONNECTION PURPOSE - MD. ANWAR HOSSAIN MAMUN</t>
  </si>
  <si>
    <t>CURRENT DATE :20.08.2024 TO 21.08.2024</t>
  </si>
  <si>
    <t>CURRENT DATE :21.08.2024</t>
  </si>
  <si>
    <t>CONDOMINIUM PROSPECTUS - WEERO DIGITAL CJHEQUE NO - 7202249 DBBL</t>
  </si>
  <si>
    <t>EVENING ENT. - SUJON (575/- +135/-</t>
  </si>
  <si>
    <t xml:space="preserve">MADMUN SIR = 1,02,000/- &amp; CASH (ABDULLAH = 2,484/- TOTAL = 1,04,484/- </t>
  </si>
  <si>
    <t>SHEET NO - 225</t>
  </si>
  <si>
    <t>23.08.24</t>
  </si>
  <si>
    <t>MR-6738/135</t>
  </si>
  <si>
    <t>MR-6739/135</t>
  </si>
  <si>
    <t>MR-6740/135</t>
  </si>
  <si>
    <t>CODE - 023, TOWER 02 COLLECTION - ROKSANA PARVIN</t>
  </si>
  <si>
    <t>TDC - 510, C. PLOT MONEY - UNITY RIADH CITY (SHAHIDUL ISLAM)</t>
  </si>
  <si>
    <t>PETTY CASH (372) - MD. ABDULLAH</t>
  </si>
  <si>
    <t>ADVANCE TOWER 01 DHALAI PURPOSE - ANISUR RAHMAN</t>
  </si>
  <si>
    <t>ADVANCE GET TOGETHER PROGRAM PURPOSE - MD. FERDOUS</t>
  </si>
  <si>
    <t>SHARE DIVIDEND (JUNE 22 &amp; 23) - S.M AL SALIM SAYID</t>
  </si>
  <si>
    <t>JOINT STOCK WORK PURPOSE EXP. &amp; GIFT PURPOSE - MD. RAFIQUL ISLAM</t>
  </si>
  <si>
    <t>MR-6741/135</t>
  </si>
  <si>
    <t>MR-6742/135</t>
  </si>
  <si>
    <t>MR-6743/135</t>
  </si>
  <si>
    <t>MR-6744/135</t>
  </si>
  <si>
    <t>MR-6745/135</t>
  </si>
  <si>
    <t>MR-6746/135</t>
  </si>
  <si>
    <t>24.08.24</t>
  </si>
  <si>
    <t>TDC - 510, C. PLOT MONEY - UNITY RIADH CITY (GREAT ASSOCIATE - SHAHADAT HOSSAIN)</t>
  </si>
  <si>
    <t>CODE - 182,SABRANG SHARE MONEY - REHANA FAYJUN NESA</t>
  </si>
  <si>
    <t>CODE - 284, CONSUMER MONEY - FAISAL WAHED</t>
  </si>
  <si>
    <t>TDC - 550, C. PLOT MONEY - RUBEYATH FERDOUS RAHMAN</t>
  </si>
  <si>
    <t>ADVANCE LEDGER A/C MRS. NAZMUN NAHAR</t>
  </si>
  <si>
    <t>SHARE DIVIDEND (JUNE 21 TO 23) - RUBEYATH FERDOUS &amp; TAHERA BEGUM</t>
  </si>
  <si>
    <t>DONATION FOR FLOOD AFFECTED PEOPLE - MD. ANWAR HOSSAIN MAMUN</t>
  </si>
  <si>
    <t>STL FOR FLOOD AFFECTED PEOPLE - MD. ANWAR HOSSAIN MAMUN</t>
  </si>
  <si>
    <t>CHEQUE - 638,500/-</t>
  </si>
  <si>
    <t>MR-6747/135</t>
  </si>
  <si>
    <t>MR-6748/135</t>
  </si>
  <si>
    <t>MR-6749/135</t>
  </si>
  <si>
    <t>MR-6750/135</t>
  </si>
  <si>
    <t>MR-6751/136</t>
  </si>
  <si>
    <t>MR-6752/136</t>
  </si>
  <si>
    <t>MR-6753/136</t>
  </si>
  <si>
    <t>MR-6754/136</t>
  </si>
  <si>
    <t>MR-6755/136</t>
  </si>
  <si>
    <t>MR-6756/136</t>
  </si>
  <si>
    <t>MR-6757/136</t>
  </si>
  <si>
    <t>TDC - 451, C. PLOT MONEY - ATM MOSTOFA ZAMAN</t>
  </si>
  <si>
    <t>MR-6758/136</t>
  </si>
  <si>
    <t>CURRENT DATE :22.08.2024 TO 24.08.2024</t>
  </si>
  <si>
    <t>CURRENT DATE :24.08.2024</t>
  </si>
  <si>
    <t>SHEET NO - 226</t>
  </si>
  <si>
    <t>CURRENT DATE :25.08.2024</t>
  </si>
  <si>
    <t>CURRENT DATE :25.08.2024 TO 25.08.2024</t>
  </si>
  <si>
    <t>25.08.24</t>
  </si>
  <si>
    <t>MR-6759/136</t>
  </si>
  <si>
    <t>MR-6760/136</t>
  </si>
  <si>
    <t>MR-6761/136</t>
  </si>
  <si>
    <t>TDC - 539, C. PLOT MONEY - MD. AZIZUL HAQUE GONG (ABUL KHAIR KHAN 2ND)</t>
  </si>
  <si>
    <t>TDC - 539, C. PLOT MONEY - MD. AZIZUL HAQUE GONG (TAHER AHMED CHOWDHURY) CHEQUE NO - 3342203 &amp; 7599466</t>
  </si>
  <si>
    <t>CODE - 197, SABRANG SHARE - SHARIF MD. BAYZID MIAH</t>
  </si>
  <si>
    <t>PUMP MACHINE PURCHASE FOR TOWER 01 - MD. SHAHRIAR</t>
  </si>
  <si>
    <t>SHAH CEMENT - MOSTAKIM MOLLA</t>
  </si>
  <si>
    <t>ADVANCE LABOUR KHORAKI PURPOSE - MD. KADER</t>
  </si>
  <si>
    <t>CHEQUE DEPOSIT TO B. ASIA (RUBEYATH FERDOUS)</t>
  </si>
  <si>
    <t>SHEET NO - 227</t>
  </si>
  <si>
    <t>26.08.24</t>
  </si>
  <si>
    <t>MR-6762/136</t>
  </si>
  <si>
    <t xml:space="preserve">CODE :159, CONSUMER MONEY - MD. ALAUDDIN </t>
  </si>
  <si>
    <t>MR-6763/136</t>
  </si>
  <si>
    <t>MR-6764/136</t>
  </si>
  <si>
    <t>MR-6765/136</t>
  </si>
  <si>
    <t>MR-6766/136</t>
  </si>
  <si>
    <t>MR-6767/136</t>
  </si>
  <si>
    <t>MR-6768/136</t>
  </si>
  <si>
    <t>MR-6769/136</t>
  </si>
  <si>
    <t>27.08.24</t>
  </si>
  <si>
    <t>CONDOMINIUM MONEY - MD. HASMAT ULLAH , CHEQ, 8833301 IFIC BANK</t>
  </si>
  <si>
    <t xml:space="preserve">CODE - 248, CONSUMER MONEY - MD. HUMAYUN KABIR </t>
  </si>
  <si>
    <t xml:space="preserve">CODE - 265, CONSUMER MONEY - MD. SAMIUL  KABIR </t>
  </si>
  <si>
    <t>TDC-403, C.PLOT MONEY - AMEEN A.F.M RUHUL (2ND PLOT)</t>
  </si>
  <si>
    <t xml:space="preserve">TDC-395, C.PLOT MONEY - A,F.M RAKIBUL HASAN </t>
  </si>
  <si>
    <t xml:space="preserve">ADVANCE (UT-1) MR. KADER - DHALAI LABOUR PURPOSE </t>
  </si>
  <si>
    <t>TRANSPORT BILL (TOWER - 1) - MR. SHAHRIAR</t>
  </si>
  <si>
    <t xml:space="preserve">SABRANG BILL PURPOSE - MR. BABOR PAID </t>
  </si>
  <si>
    <t>CODE - 31, CONDOMINIUM MONEY - ISRAT JAHAN &amp; DR. MOH. JASHIM UDDIN CHEQ. 3079305 NRB (25.08.24)</t>
  </si>
  <si>
    <t>2 CAR BALU BILL - MIR. MUNNA (TOWER - 1)</t>
  </si>
  <si>
    <t xml:space="preserve">GIFT &amp; DONATION - NIROD </t>
  </si>
  <si>
    <t>ADVANCE (UT-1) MR. ARIF, CHEQ. 7202251 DBBL</t>
  </si>
  <si>
    <t>ADVANCE CAR SERVICING PURPOSE - SHARIFUL ALAM HIRA, CHEQ. 7202251 DBBL</t>
  </si>
  <si>
    <t>CURRENT DATE : 26.08.2024 TO 27.08.2024</t>
  </si>
  <si>
    <t>CURRENT DATE :27.08.2024</t>
  </si>
  <si>
    <t>SHEET NO - 228</t>
  </si>
  <si>
    <t>28.08.24</t>
  </si>
  <si>
    <t>MR-6770/136</t>
  </si>
  <si>
    <t>MR-6771/136</t>
  </si>
  <si>
    <t>MR-6772/136</t>
  </si>
  <si>
    <t>MR-6773/136</t>
  </si>
  <si>
    <t>MR-6774/136</t>
  </si>
  <si>
    <t>CODE - 285, CONSUMER MONEY - MD. HARIS MAHMUD</t>
  </si>
  <si>
    <t>CODE - 015, FLAT MONEY TOWER 02 - TAHMINA SULTANA CHEQUE NO - 15622267 MERCANTILE BANK</t>
  </si>
  <si>
    <t>TDC - 405, C. PLOT MONEY - KAMAL HOSSAIN GONG CHEQUE NO - 8388436 DBBL</t>
  </si>
  <si>
    <t>TDC - 487, C. PLOT MONEY - SHAHANA AKTER KHATUN</t>
  </si>
  <si>
    <t>LOAN RETURN</t>
  </si>
  <si>
    <t xml:space="preserve">LOAN RETURN </t>
  </si>
  <si>
    <t>TRIVUBON CITY WORK PURPOSE (CLEANING) - JAHIR UDDIN BABOR</t>
  </si>
  <si>
    <t>JOIN STOCK WORK PURPOSE - ADV. EKBAL HOSSAIN</t>
  </si>
  <si>
    <t>FINGER MACHINE PURPOSE - BAITUN</t>
  </si>
  <si>
    <t>29.08.24</t>
  </si>
  <si>
    <t>TRIVUBON CITY WORK PURPOSE BILL (CLEANING) - JAHIR UDDIN BABOR</t>
  </si>
  <si>
    <t>TOWER 01 LABOUR PURPOSE - SHAHRIAR</t>
  </si>
  <si>
    <t>COMDOMINIUM GET TOGETHER PURPOSE - MD. ANWAR HOSSAIN MAMUN</t>
  </si>
  <si>
    <t>CURRENT DATE : 28.08.2024 TO 29.08.2024</t>
  </si>
  <si>
    <t>CURRENT DATE :29.08.2024</t>
  </si>
  <si>
    <t>ADVANCE LAND REGISTRATION PURPOSE - MD. ANISUR RAHMAN</t>
  </si>
  <si>
    <t>ADVANCE LAND REGISTRATION PURPOSE - MD. RAJAUL KARIM JEWEL</t>
  </si>
  <si>
    <t>SHEET NO - 229</t>
  </si>
  <si>
    <t>CURRENT DATE : 30.08.2024 TO 30.08.2024</t>
  </si>
  <si>
    <t>CURRENT DATE :30.08.2024</t>
  </si>
  <si>
    <t>30.08.24</t>
  </si>
  <si>
    <t>MR-6775/136</t>
  </si>
  <si>
    <t>MR-6776/136</t>
  </si>
  <si>
    <t>MR-6777/136</t>
  </si>
  <si>
    <t>MR-6778/136</t>
  </si>
  <si>
    <t>TDC - 524, C. PLOT MONEY - MIRPUR PACIFIC COMMUNITY CHEQUE NO - 2919239 MUTUAL BANK</t>
  </si>
  <si>
    <t>TDC - 547, C. PLOT MONEY - MD. NAZRUL ISLAM CHEQUE NO - 4532298 SOUTHEAST BANK</t>
  </si>
  <si>
    <t>CODE - 042, INVESTMENT PARTNER MONEY - SHAMIM AL MAMUN</t>
  </si>
  <si>
    <t>TDC - 405, C. PLOT MONEY - KAMAL HOSSAIN GONG (MYFUL AKTER)</t>
  </si>
  <si>
    <t>ADVANCE TRIVUBAN PROECT PURPOSE (BRICK) - RAJAUL KARIM JEWEL</t>
  </si>
  <si>
    <t>ADVANCE PROGRAM PURPOSE - MD. RAJAUL KARIM JEWEL</t>
  </si>
  <si>
    <t>CODE - 286, CONSUMER MONEY - ASHIKA AKTER</t>
  </si>
  <si>
    <t>MR-6779/136</t>
  </si>
  <si>
    <t>LPG PURPOSE BILL - SHARIFUL ALAM</t>
  </si>
  <si>
    <t>LPG &amp; CAR PARTS PURPOSE - MD. SHAHED</t>
  </si>
  <si>
    <t>LPG &amp; CAR WASH PURPOSE - MD. SHAHED</t>
  </si>
  <si>
    <t>LPG PURPOSE BILL - H.M FARID UDDIN &amp; ANISUR RAHMAN</t>
  </si>
  <si>
    <t>CHEQUE=400,000/- CASH=314,421/-</t>
  </si>
  <si>
    <t>MR-6714/135</t>
  </si>
  <si>
    <t>SHEET NO - 230</t>
  </si>
  <si>
    <t>CURRENT DATE : 31.08.2024 TO 31.08.2024</t>
  </si>
  <si>
    <t>CURRENT DATE :31.08.2024</t>
  </si>
  <si>
    <t>31.08.24</t>
  </si>
  <si>
    <t>MR-6780/136</t>
  </si>
  <si>
    <t>MR-6781/136</t>
  </si>
  <si>
    <t>MR-6782/136</t>
  </si>
  <si>
    <t>MR-6783/136</t>
  </si>
  <si>
    <t>MR-6784/136</t>
  </si>
  <si>
    <t>MR-6785/136</t>
  </si>
  <si>
    <t>MR-6786/136</t>
  </si>
  <si>
    <t>MR-6787/136</t>
  </si>
  <si>
    <t>MR-6788/136</t>
  </si>
  <si>
    <t>TDC - 534, C. PLOT MONEY - KAZI SHAMSUDDIN JEWEL &amp; ABDUL MALEK</t>
  </si>
  <si>
    <t>STL - H.M FARID UDDIN</t>
  </si>
  <si>
    <t>ADVANCE LEDGER A/C ABU MD. SALAH UDDIN</t>
  </si>
  <si>
    <t>CODE - 05, FLAT MONEY TOWER 02 - MD. JAHANGIR HIOSSEN</t>
  </si>
  <si>
    <t>CODE - 09, FLAT MONEY TOWER 01 - MD. ANWAR HOSSAIN MAMUN</t>
  </si>
  <si>
    <t>ADVANCE LEDGER A/C MD. ANWAR HOSSAIN MAMUN</t>
  </si>
  <si>
    <t>CODE - 223, SABRNG SHARE, REG &amp; BOUNDARY FEE -  MD. ASHRAFUR RAHMAN CHEQUE NO - 3133130 BANGLADESH COMMERCE BANK</t>
  </si>
  <si>
    <t>CODE - 224, SABRNG SHARE, REG &amp; BOUNDARY FEE - SOHEL SARKAR CHEQUE NO - 4213146 DBBL</t>
  </si>
  <si>
    <t>CODE - 226, SABRNG SHARE, REG &amp; BOUNDARY FEE - AYNULLAH CHEQUE NO - 0136311 EASTERN BANK</t>
  </si>
  <si>
    <t>SABRANG INCENTIVE - TAZUL ISLAM (4 SHARE* 50,000/-)</t>
  </si>
  <si>
    <t>MR-6789/136</t>
  </si>
  <si>
    <t>CODE - 225, SABRNG SHARE, REG &amp; BOUNDARY FEE -  SOJIB HOSSAIN CHEQUE NO - 1056554 ISLAMI BANK</t>
  </si>
  <si>
    <t>12TH SABRANG INCENTIVE - TAZUL ISLAM</t>
  </si>
  <si>
    <t>TOWER 01 LABOUR PURPOSE - MD. SHAHRIAR</t>
  </si>
  <si>
    <t>REMURATION MAY 2024 - MD. RAFIQUL ISLAM</t>
  </si>
  <si>
    <t>CASH PAID FROM ADVANCE LEDGER</t>
  </si>
  <si>
    <t>CHEQUE=1400,000/- CASH=445,191/-</t>
  </si>
  <si>
    <t>SHEET NO - 231</t>
  </si>
  <si>
    <t>01.09.24</t>
  </si>
  <si>
    <t>MR-6790/136</t>
  </si>
  <si>
    <t>MR-6791/136</t>
  </si>
  <si>
    <t>MR-6792/136</t>
  </si>
  <si>
    <t>MR-6793/136</t>
  </si>
  <si>
    <t>CODE - 207, CONSUMER MONEY - AROBINDO PAUL</t>
  </si>
  <si>
    <t>CONSUMER &amp; DIVIDEND PAID - KAZI RUHUL HASAN</t>
  </si>
  <si>
    <t>ADVANCE SALARY (DRIVER) - MD. DELOWER HOSSAIN RUBEL</t>
  </si>
  <si>
    <t xml:space="preserve">ADVANCE LPG PURPOSE - SHARIFUL ALAM </t>
  </si>
  <si>
    <t>FINGER MACHINE PURPISE BILL - BAITUN</t>
  </si>
  <si>
    <t>MADRASHA LOAN PURPOSE - MD. FAHAD ULLAH</t>
  </si>
  <si>
    <t>02.09.24</t>
  </si>
  <si>
    <t>CHEQUE DEPOSIT TO EBL</t>
  </si>
  <si>
    <t>CODE - 27, FLAT MONEY TOWER 01 - NAZMUL HASAN MALEK</t>
  </si>
  <si>
    <t>TDC - 404, C. PLOT MONEY - MD. AZIZUL HAQUE (2ND)</t>
  </si>
  <si>
    <t xml:space="preserve">ADVANCE LEDGER A/C MD. AZIZUL HAQUE </t>
  </si>
  <si>
    <t>TDC - 515, C. PLOT MUTATION FEE - SORNODEEP ABASON</t>
  </si>
  <si>
    <t>PROJECT ELECTRIC BILL (SEPTEMBER 24) - MD. ARSHADUL</t>
  </si>
  <si>
    <t>CASH PAID FROM ADVANCE LEDGER - MD. AZIZUL HAQUE</t>
  </si>
  <si>
    <t>MR-6794/136</t>
  </si>
  <si>
    <t>MR-6795/136</t>
  </si>
  <si>
    <t>MR-6796/136</t>
  </si>
  <si>
    <t>ADVANCE NAMJARI PURPOSE - SHARIFUL ALAM HIRA</t>
  </si>
  <si>
    <t>03.09.24</t>
  </si>
  <si>
    <t>CURRENT DATE : 01.09.2024 TO 03.09.2024</t>
  </si>
  <si>
    <t>CURRENT DATE :03.09.2024</t>
  </si>
  <si>
    <t>MR-6797/136</t>
  </si>
  <si>
    <t>CODE - 286, CONSUMER MONEY - MAKSUDA AKTER SHANDHA</t>
  </si>
  <si>
    <t>TOWER 01 PURPOSE BILL - JAHIR UDDIN BABOR</t>
  </si>
  <si>
    <t>SABRANG PURPOSE GIFT (ABDUR RAHMAN) - MD. NAZMUL HASAN SUMON</t>
  </si>
  <si>
    <t>SHEET NO - 232</t>
  </si>
  <si>
    <t>04.09.24</t>
  </si>
  <si>
    <t>MR-6798/136</t>
  </si>
  <si>
    <t>MR-6800/136</t>
  </si>
  <si>
    <t>TDC - 539, C. PLOT MONEY - MD. AZIZUL HAQUE GONG (JABER AHMED)</t>
  </si>
  <si>
    <t>ADVANCE TOWER 01 DHALAI - MD. ANISUR RAHMAN (MD. KADER)</t>
  </si>
  <si>
    <t>CASH FROM LEDGER - MD. AZIZUL HAQUE</t>
  </si>
  <si>
    <t>PETTY CASH (PETTY NO 373) - MD. ABDULLAH</t>
  </si>
  <si>
    <t>ACHIEVER AUGUST 24 - ZAHANGIR ALAM</t>
  </si>
  <si>
    <t>MR-6799/136</t>
  </si>
  <si>
    <t>CODE - 287, CONSUMER MONEY - MD. HELAL UDDIN</t>
  </si>
  <si>
    <t>CAR SERVICEING PURPOSE - SHARIFUL ALAM</t>
  </si>
  <si>
    <t>ADVANCE PRINTING PRESS &amp; SIGNBOARD PURPOSE - SHARIFUL ALAM</t>
  </si>
  <si>
    <t>CASH PAID FROM LEDGER - NASIR UDDIN MAMUN</t>
  </si>
  <si>
    <t>ADVOCATE FEE PURPOSE - ADV. AMIRUL ISLAM</t>
  </si>
  <si>
    <t>05.09.24</t>
  </si>
  <si>
    <t>CURRENT DATE : 04.09.2024 TO 05.09.2024</t>
  </si>
  <si>
    <t>CURRENT DATE :05.09.2024</t>
  </si>
  <si>
    <t>SHEET NO - 233</t>
  </si>
  <si>
    <t>CURRENT DATE : 06.09.2024 TO 06.09.2024</t>
  </si>
  <si>
    <t>CURRENT DATE :06.09.2024</t>
  </si>
  <si>
    <t>MR-6801/137</t>
  </si>
  <si>
    <t>MR-6802/137</t>
  </si>
  <si>
    <t>MR-6803/137</t>
  </si>
  <si>
    <t>MR-6804/137</t>
  </si>
  <si>
    <t>MR-6805/137</t>
  </si>
  <si>
    <t>MR-6806/137</t>
  </si>
  <si>
    <t>06.09.24</t>
  </si>
  <si>
    <t>CODE - 254, CONSUMER MONEY - MOSIHUR ZAMAN</t>
  </si>
  <si>
    <t>TDC - 510, C. PLOT MONEY - UNITY RIADH CITY (GREAT ASSOCIATION - SHOHIDUL ISLAM)</t>
  </si>
  <si>
    <t>TDC - 451, C. PLOT MONEY - ATM MOSTAFA ZAMAN</t>
  </si>
  <si>
    <t>CODE - 029, SABRANG DEVELOPMENT FEE - ALI AZGAR</t>
  </si>
  <si>
    <t>MR-6807/137</t>
  </si>
  <si>
    <t>MR-6808/137</t>
  </si>
  <si>
    <t>MR-6809/137</t>
  </si>
  <si>
    <t>MR-6810/137</t>
  </si>
  <si>
    <t>MR-6811/137</t>
  </si>
  <si>
    <t>MR-6812/137</t>
  </si>
  <si>
    <t>MR-6813/137</t>
  </si>
  <si>
    <t>MR-6814/137</t>
  </si>
  <si>
    <t>MR-6815/137</t>
  </si>
  <si>
    <t>CODE - 277, CONSUMER MONEY - SHAHNA HOSSAIN</t>
  </si>
  <si>
    <t>CODE - 275, CONSUMER MONEY - SHAMMY HOSSAIN</t>
  </si>
  <si>
    <t>CODE - 276, CONSUMER MONEY - KARIMA LIZA</t>
  </si>
  <si>
    <t>CODE - 274, CONSUMER MONEY - MASUDA RAHMAN</t>
  </si>
  <si>
    <t>CODE - 250, CONSUMER MONEY - MD. DELOWER HOSSAIN</t>
  </si>
  <si>
    <t>CODE - 251, CONSUMER MONEY -  KHORSHDA CHISTI</t>
  </si>
  <si>
    <t xml:space="preserve">CODE - 273, CONSUMER MONEY - MST. SOJITA </t>
  </si>
  <si>
    <t>CODE - 256, CONSUMER MONEY - MD. ABUL HOSSAIN</t>
  </si>
  <si>
    <t>ADVANCE LEDGER A/C MUSFIQUR RAHMAN</t>
  </si>
  <si>
    <t>CASH PAID FROM ADVANCE LEDGER A/C MUSFIQUR RAHMAN</t>
  </si>
  <si>
    <t>TOWER 01 ELECTRIC BILL - MD. SHAHRIAR</t>
  </si>
  <si>
    <t>TOWER 02 PAILING DOWA PROGRAM PURPOSE - MD. KADER/H.M FARID UDDIN</t>
  </si>
  <si>
    <t>MR-6816/137</t>
  </si>
  <si>
    <t>MR-6817/137</t>
  </si>
  <si>
    <t>CODE -137, CONSUMER MONEY - ISRAT AKTER</t>
  </si>
  <si>
    <t>CODE - 135, CONSUMER MONEY - ALEYA AMIN</t>
  </si>
  <si>
    <t>CASH PAID FROM ADVANCE LEDGER A/C SATHEE AKTER</t>
  </si>
  <si>
    <t>MR-6818/137</t>
  </si>
  <si>
    <t>MR-6819/137</t>
  </si>
  <si>
    <t>MR-6820/137</t>
  </si>
  <si>
    <t xml:space="preserve">MONTHLY MEETING PURPOSE </t>
  </si>
  <si>
    <t>CODE - 289, CONSUMER MONEY - HASAN KIBRIA</t>
  </si>
  <si>
    <t>CODE - 290, CONSUMER MONEY - MUSLEMA KHATUN</t>
  </si>
  <si>
    <t>SHEET NO - 234</t>
  </si>
  <si>
    <t>CURRENT DATE : 07.09.2024 TO 07.09.2024</t>
  </si>
  <si>
    <t>CURRENT DATE :07.09.2024</t>
  </si>
  <si>
    <t>07.09.24</t>
  </si>
  <si>
    <t>MR-6821/137</t>
  </si>
  <si>
    <t>MR-6822/137</t>
  </si>
  <si>
    <t>MR-6823/137</t>
  </si>
  <si>
    <t>MR-6824/137</t>
  </si>
  <si>
    <t>MR-6825/137</t>
  </si>
  <si>
    <t>MR-6826/137</t>
  </si>
  <si>
    <t>MR-6827/137</t>
  </si>
  <si>
    <t>ADVANCE LEDGER A/C FARUQUE HOSSAIN KHAN</t>
  </si>
  <si>
    <t>CODE - 014, FLAT MONEY TOWER 02 - MOZAHER HOSSAIN CHEQUE NO - 1270830 UCB</t>
  </si>
  <si>
    <t>CODE - 457, INVESTMENT PARTNER MONEY - NAIM BISWAS</t>
  </si>
  <si>
    <t>STL -SIKDER HUMAYUN KABIR (ADJUST TO C. PLOT FARUQUE HOSSAIN KHAN MR-6824/137)</t>
  </si>
  <si>
    <t>CSTOMER PLOT MONEY REFUND - BILKIS AKTER</t>
  </si>
  <si>
    <t>CASH PAID FROM LEDGER - OMAR FARUQUE RONY</t>
  </si>
  <si>
    <t>CASH PAID FROM ADVANCE LEDGER - ZAHANGIR HOSSAIN</t>
  </si>
  <si>
    <t>SABRNG DALIL PURPOSE EXPENSE - ANISUR RAHMAN</t>
  </si>
  <si>
    <t>CHEQUE = 100,000/-</t>
  </si>
  <si>
    <t>SHEET NO - 235</t>
  </si>
  <si>
    <t>CURRENT DATE : 08.09.2024 TO 08.09.2024</t>
  </si>
  <si>
    <t>CURRENT DATE :08.09.2024</t>
  </si>
  <si>
    <t>08.09.24</t>
  </si>
  <si>
    <t>MR-6828/137</t>
  </si>
  <si>
    <t>MR-6829/137</t>
  </si>
  <si>
    <t>MR-6830/137</t>
  </si>
  <si>
    <t>TDC - 487, C. PLOT MONEY - SHAHARA AKTER KHATUN 2ND</t>
  </si>
  <si>
    <t>TDC - 539, C. PLOT MONEY - MD. AZIZUL HAQUE GONG (AZIZUL ISLAM)</t>
  </si>
  <si>
    <t>CONDOMINIUM PROJECT EXP - JAHIR UDDIN BABOR</t>
  </si>
  <si>
    <t>ADVANCE CO-ORDINATOR WORKSHOP PURPOSE - OMAR FARUQUE RONY</t>
  </si>
  <si>
    <t>ADVANCE LPG PURPOSE - SHARIFUL ALAM HIRA</t>
  </si>
  <si>
    <t>CHEQUE = 50,000/-</t>
  </si>
  <si>
    <t>TDC - 493, C. PLOT MONEY - PARAMOUND CORPORATE CHEQ NO - 0329873 SONALI BANK LTD</t>
  </si>
  <si>
    <t>LAND PURCHASE PURPOSE - MD, JAJAL AHMED CHEQUE NO - 7202252 DBBL</t>
  </si>
  <si>
    <t>LPG BILL PURPOSE - SHARIFUL ALAM HIRA</t>
  </si>
  <si>
    <t>STAFF SALARY AUGUST 2024</t>
  </si>
  <si>
    <t>SHEET NO - 236</t>
  </si>
  <si>
    <t>CURRENT DATE : 09.09.2024 TO 09.09.2024</t>
  </si>
  <si>
    <t>CURRENT DATE :09.09.2024</t>
  </si>
  <si>
    <t>09.09.24</t>
  </si>
  <si>
    <t>MR-6831/137</t>
  </si>
  <si>
    <t>MR-6832/137</t>
  </si>
  <si>
    <t>MR-6833/137</t>
  </si>
  <si>
    <t>MR-6834/137</t>
  </si>
  <si>
    <t>MR-6835/137</t>
  </si>
  <si>
    <t>MR-6836/137</t>
  </si>
  <si>
    <t>MR-6837/137</t>
  </si>
  <si>
    <t>MR-6838/137</t>
  </si>
  <si>
    <t>CODE - 169, CONSUMER MONEY - ABDUL MOTALEB SALIM</t>
  </si>
  <si>
    <t>CODE - 27, FLAT MONEY TOWER 02  - JABED HOSSAIN</t>
  </si>
  <si>
    <t>CODE - 28, FLAT MONEY TOWER 02  - DEEN ISLAM &amp; ANJUMAN ARA BRISTI</t>
  </si>
  <si>
    <t>CODE -31, FLAT MONEY TOWER 02  - MD. ALAUDDIN</t>
  </si>
  <si>
    <t>CODE - 14, FLAT MONEY TOWER 02  - MOZAHER HOSSAIN</t>
  </si>
  <si>
    <t>CODE - 29, FLAT MONEY TOWER 02  - JHORNA AKTER</t>
  </si>
  <si>
    <t>CODE - 23, FLAT MONEY TOWER 02  - ROKSANA PARVIN</t>
  </si>
  <si>
    <t>TDC - 571, C. PLOT MONEY - UNITY RIADH CITY (GREAT ASSOCIATION - NAIM BISWAS)</t>
  </si>
  <si>
    <t>MR-6839/137</t>
  </si>
  <si>
    <t>DIRECTOR SALARY - MD. NAZMUL HASAN SUMON &amp; MD. FERDOUS</t>
  </si>
  <si>
    <t>A/C REPAIRING PURPOSE - HIRA SIR</t>
  </si>
  <si>
    <t>TOWER 01 PURPOSE - SHAHRIAR</t>
  </si>
  <si>
    <t>CONDOMINIUM LABOUR BILL - JAHIR UDDIN BABOR</t>
  </si>
  <si>
    <t>ADVANCE LEDGER A/C MOZAHER HOSSAIN</t>
  </si>
  <si>
    <t>SHEET NO - 237</t>
  </si>
  <si>
    <t>CURRENT DATE : 10.09.2024 TO 10.09.2024</t>
  </si>
  <si>
    <t>CURRENT DATE :10.09.2024</t>
  </si>
  <si>
    <t>MR-6840/137</t>
  </si>
  <si>
    <t>MR-6841/137</t>
  </si>
  <si>
    <t>MR-6842/137</t>
  </si>
  <si>
    <t>MR-6843/137</t>
  </si>
  <si>
    <t>MR-6844/137</t>
  </si>
  <si>
    <t>MR-6845/137</t>
  </si>
  <si>
    <t>MR-6846/137</t>
  </si>
  <si>
    <t>MR-6847/137</t>
  </si>
  <si>
    <t>MR-6848/137</t>
  </si>
  <si>
    <t>MR-6849/137</t>
  </si>
  <si>
    <t>10.09.24</t>
  </si>
  <si>
    <t xml:space="preserve">CODE - 04, FLAT MONEY TOWER 01 - ZOHIRUL ISLAM HELAL </t>
  </si>
  <si>
    <t xml:space="preserve">CODE - 191, CONSUMER MONEY - SK SAIDUL ISLAM </t>
  </si>
  <si>
    <t>CODE - 229, SABRANG SHARE MONEY - MOHAMMAD GIAS UDDIN</t>
  </si>
  <si>
    <t xml:space="preserve">TDC - 524, C. PLOT MONEY - MIRPUR PACIFIC COMMUNITY CHEQUE NO - 29192240 MUTUAL </t>
  </si>
  <si>
    <t>TDC -487, C. PLOT MONEY -SHAHANARA AKTER KHATUN (2ND)</t>
  </si>
  <si>
    <t>MR-6850/137</t>
  </si>
  <si>
    <t>CODE - 228, SABRANG SHARE, REG &amp; BOUNDARY MONEY - ALAMGIR HOSSAIN</t>
  </si>
  <si>
    <t>SABRABG INCENTIVE - TAZUL ISLAM (2 SHARE*50,000/-)</t>
  </si>
  <si>
    <t>CHAIR PURPOSE - BULBUL AHMED RAYHAN CHEQUE NO - 7202254 DBBL</t>
  </si>
  <si>
    <t>ADVANCE TOWER 01 - MD. KADER</t>
  </si>
  <si>
    <t>DIRECTOR REMUNERATION  AUGUST 2024 (CASH SHEET) CHEQUE NO - 7202253 DBBL</t>
  </si>
  <si>
    <t>STAFF SALARY  AUGUST 2024 (CASH SHEET) CHEQUE NO - 7202253 DBBL</t>
  </si>
  <si>
    <t xml:space="preserve">CODE - 227, SABRANG SHARE, REG &amp; BOUNADRY FEE - MD. AKTER HOSSAIN CHEQ. &amp; CASH </t>
  </si>
  <si>
    <t>CODE - 228, SABRANG SHARE MONEY - ALAMGIR HOSSAIN (CHEQ.)</t>
  </si>
  <si>
    <t>CHEQ AMOUNT</t>
  </si>
  <si>
    <t>NO</t>
  </si>
  <si>
    <t>TOTAL CHEQ.</t>
  </si>
  <si>
    <t>HELAL SIR</t>
  </si>
  <si>
    <t>MIRPUR PACIFICE (MAMUN SIR)</t>
  </si>
  <si>
    <t xml:space="preserve">TAJUL ISLAM </t>
  </si>
  <si>
    <t>TOTAL CASH IN HAND                      (+)</t>
  </si>
  <si>
    <t xml:space="preserve">CASH &amp; CHEQ. DETAILS </t>
  </si>
  <si>
    <t xml:space="preserve">e¨vsK n‡Z D‡ËvjbK…Z UvKv ‡c‡g›U Kiv nq bvB Zvi ZvwjKv I UvKvi cwigvb wb¤œiæc t </t>
  </si>
  <si>
    <t xml:space="preserve">bs </t>
  </si>
  <si>
    <t xml:space="preserve">weeib </t>
  </si>
  <si>
    <t xml:space="preserve">eve` </t>
  </si>
  <si>
    <t xml:space="preserve">UvKv </t>
  </si>
  <si>
    <t xml:space="preserve">Awdm fvov </t>
  </si>
  <si>
    <t>Av°vR Avjx</t>
  </si>
  <si>
    <t xml:space="preserve"> †gvU </t>
  </si>
  <si>
    <t xml:space="preserve">B›Uvi‡bU wej </t>
  </si>
  <si>
    <t xml:space="preserve"> †bU wej </t>
  </si>
  <si>
    <t xml:space="preserve">M¨v‡iR fvov </t>
  </si>
  <si>
    <t xml:space="preserve">ivR¯^ I †cŠi Ki </t>
  </si>
  <si>
    <t>ivR¯^+‡cŠi</t>
  </si>
  <si>
    <t>Abvwiqvg</t>
  </si>
  <si>
    <t xml:space="preserve">G¨vW. iƒûj Avwgb </t>
  </si>
  <si>
    <t>`yjvj iveŸx</t>
  </si>
  <si>
    <t xml:space="preserve">‡eZb </t>
  </si>
  <si>
    <t xml:space="preserve">mvRy </t>
  </si>
  <si>
    <t xml:space="preserve"> †eZb</t>
  </si>
  <si>
    <t>dvnv` Djøv</t>
  </si>
  <si>
    <t xml:space="preserve">mygb </t>
  </si>
  <si>
    <t xml:space="preserve">iv‡mj </t>
  </si>
  <si>
    <t xml:space="preserve">‡iRvDj Kwig </t>
  </si>
  <si>
    <t xml:space="preserve">K¨vk mvgvix </t>
  </si>
  <si>
    <t xml:space="preserve">nv‡Z bM` </t>
  </si>
  <si>
    <t xml:space="preserve">e¨vsK D‡ËvjbK…Z </t>
  </si>
  <si>
    <t xml:space="preserve">‡gvU </t>
  </si>
  <si>
    <t xml:space="preserve">DHALAI PURPOSE ADVANCE (TOWER-01) - MR. KADER </t>
  </si>
  <si>
    <t>ADVANCE - PICUP RENT (SHARIFUL ALAM HIRA)</t>
  </si>
  <si>
    <t>OFFICE RENT AUGUST 2024  CHEQUE NO - 7202253 DBBL</t>
  </si>
  <si>
    <t>INTERNET BILL AUGUST 2024 CHEQUE NO - 7202253 DBBL</t>
  </si>
  <si>
    <t>GARAGE RENT AUGUST 2024 CHEQUE NO - 7202253 DBBL</t>
  </si>
  <si>
    <t>RAJOSSOKOR POUROKOR  CHEQUE NO - 7202253 DBBL</t>
  </si>
  <si>
    <t>SHEET NO - 238</t>
  </si>
  <si>
    <t>CURRENT DATE : 11.09.2024 TO 11.09.2024</t>
  </si>
  <si>
    <t>CURRENT DATE :11.09.2024</t>
  </si>
  <si>
    <t>11.09.24</t>
  </si>
  <si>
    <t>CHEQUE DEPOSIT DBBL (MAMUN SIR)</t>
  </si>
  <si>
    <t>CHEQUE DEPOSIT DBBL (TAZUL ISLAM)</t>
  </si>
  <si>
    <t>CODE - 03, CONSUMER MONEY - NASIR UDDIN MAMUN</t>
  </si>
  <si>
    <t>ADVANCE CONDOMINIUM WORK PURPOSE - MD. REJAUL KARIM JEWEL</t>
  </si>
  <si>
    <t>ADVANCE LEADER WORKSHOP PURPOSE - OMAR FARUQUE RONY</t>
  </si>
  <si>
    <t>PROJECT DEVELOPMENT BILL - RAJAUL KARIM JEWEL</t>
  </si>
  <si>
    <t>C. PLOT MONEY REFUND - NAHAR</t>
  </si>
  <si>
    <t>MR-6851/138</t>
  </si>
  <si>
    <t>MR-6852/138</t>
  </si>
  <si>
    <t>CHEQUE =23,000/- CASH = 230,668/-</t>
  </si>
  <si>
    <t>MR-6853/138</t>
  </si>
  <si>
    <t>SHEET NO - 239</t>
  </si>
  <si>
    <t>CURRENT DATE :13.09.2024</t>
  </si>
  <si>
    <t>MR-6854/138</t>
  </si>
  <si>
    <t>MR-6855/138</t>
  </si>
  <si>
    <t>MR-6856/138</t>
  </si>
  <si>
    <t>MR-6857/138</t>
  </si>
  <si>
    <t>MR-6858/138</t>
  </si>
  <si>
    <t>MR-6859/138</t>
  </si>
  <si>
    <t>MR-6860/138</t>
  </si>
  <si>
    <t>13.09.24</t>
  </si>
  <si>
    <t>CODE - 280, CONSUMER MONEY - HUMAYUN AHMED</t>
  </si>
  <si>
    <t>CODE - 291, CONSUMER MONEY - SAIDA AKTER</t>
  </si>
  <si>
    <t>CODE - 291, CONSUMER MONEY - MD. MIZANUR RAHMAN</t>
  </si>
  <si>
    <t>CODE -157, CONSUMER MONEY - ALEYA BEGUM</t>
  </si>
  <si>
    <t>MR-6861/138</t>
  </si>
  <si>
    <t>SIGNBOARD &amp; PRINTING BILL - SHARIFUL ALAM HIRA</t>
  </si>
  <si>
    <t>MADRASHA LOAN PURPOSE - FAHADULLAH</t>
  </si>
  <si>
    <t>MR-6862/138</t>
  </si>
  <si>
    <t>MR-6863/138</t>
  </si>
  <si>
    <t>CODE - 252, CONSUMER MONEY - NAHID HOSSAIN</t>
  </si>
  <si>
    <t>LPG BILL - SHARIFUL ALAM HIRA</t>
  </si>
  <si>
    <t>PICKUP RENT FOR CHAIR PURPOSE BILL - SHARIFUL ALAM HIRA</t>
  </si>
  <si>
    <t>LAY-OUT ENGR. BILL - SAIFUL ISLAM CHEQUE NO - 7202255 DBBL</t>
  </si>
  <si>
    <t>CURRENT DATE : 12.09.2024 TO 13.09.2024</t>
  </si>
  <si>
    <t>CUSTOMER PLOT MONEY REFUND - BASHER AHMED CHEQUE NO - 7202256 DBBL</t>
  </si>
  <si>
    <t>SHEET NO - 240</t>
  </si>
  <si>
    <t>CURRENT DATE : 14.09.2024 TO 15.09.2024</t>
  </si>
  <si>
    <t>CURRENT DATE :15.09.2024</t>
  </si>
  <si>
    <t>14.09.24</t>
  </si>
  <si>
    <t>MR-6864/138</t>
  </si>
  <si>
    <t>MR-6865/138</t>
  </si>
  <si>
    <t>MR-6866/138</t>
  </si>
  <si>
    <t>MR-6867/138</t>
  </si>
  <si>
    <t>MR-6868/138</t>
  </si>
  <si>
    <t>MR-6869/138</t>
  </si>
  <si>
    <t>MR-6870/138</t>
  </si>
  <si>
    <t>CODE - 270, CONSUMER MONEY - MD. ZAKIR HOSSAIN</t>
  </si>
  <si>
    <t>15.09.24</t>
  </si>
  <si>
    <t>TDC - 539, C. PLOT MONEY - MD. AZIZUL HAQUE GONG (ABUL KHAIR KHAN)</t>
  </si>
  <si>
    <t>CODE - 169, CONSUMER MONEY - MD. ABDUL MOTALEB SALIM</t>
  </si>
  <si>
    <t>ADVANCE LABOUR KHORAKI - MD. KADER</t>
  </si>
  <si>
    <t>ADVANCE TOWER 02 PURPOSE - MD. KADER</t>
  </si>
  <si>
    <t>ADVANCE MOBIL &amp; FILTER CHAGE PURPOSE - SHARIFUL ALAM HIRA</t>
  </si>
  <si>
    <t>ADVANCE - MD. ANISUR RAHMAN</t>
  </si>
  <si>
    <t xml:space="preserve">FROM LEGER A/C HUMAYON KABIR &amp; SALINA KABIR CHEQ. 7202257 DBBL </t>
  </si>
  <si>
    <t>SHEET NO - 241</t>
  </si>
  <si>
    <t>CURRENT DATE : 16.09.2024 TO 17.09.2024</t>
  </si>
  <si>
    <t>CURRENT DATE :17.09.2024</t>
  </si>
  <si>
    <t>16.09.24</t>
  </si>
  <si>
    <t>MR-6871/138</t>
  </si>
  <si>
    <t>MR-6872/138</t>
  </si>
  <si>
    <t>MR-6873/138</t>
  </si>
  <si>
    <t>MR-6874/138</t>
  </si>
  <si>
    <t>MR-6875/138</t>
  </si>
  <si>
    <t>MR-6876/138</t>
  </si>
  <si>
    <t>MR-6877/138</t>
  </si>
  <si>
    <t>MR-6878/138</t>
  </si>
  <si>
    <t>17.09.24</t>
  </si>
  <si>
    <t>TDC - 523, C. PLOT MONEY - ASHIQUL AZIZ SHAIKH GROUP (SHEHTAZ FATEMA KAYAN)</t>
  </si>
  <si>
    <t>TDC - 510, C. PLOT MONEY - UNITY RIADH CITY (GREAT ASSOCIATION - DR. SM. SHAHADAT HOSSAIN LIKHON)</t>
  </si>
  <si>
    <t>CODE - 293, CONSUMER MONEY - FATEMA TUZ ZAFRIN MIM</t>
  </si>
  <si>
    <t>CODE - 294, CONSUMER MONEY -SHEIKH MD. RASEDUL HASAN SABBIR</t>
  </si>
  <si>
    <t xml:space="preserve">ADVANCE LEDGER A/C ASHIQUL AZIZ SHAIKH </t>
  </si>
  <si>
    <t>TOWER 01 BALU PURPOSE - MD. MUNNA</t>
  </si>
  <si>
    <t>MR-6879/138</t>
  </si>
  <si>
    <t>MR-6880/138</t>
  </si>
  <si>
    <t>CODE - 095, CONSUMER MONEY - ISRAFIL HOSSAIN BAPPY</t>
  </si>
  <si>
    <t>SHEET NO - 242</t>
  </si>
  <si>
    <t>CURRENT DATE : 18.09.2024 TO 18.09.2024</t>
  </si>
  <si>
    <t>CURRENT DATE :18.09.2024</t>
  </si>
  <si>
    <t>STL - SHANJIDA SHARMIN SHOVA</t>
  </si>
  <si>
    <t>18.09.24</t>
  </si>
  <si>
    <t>MR-6881/138</t>
  </si>
  <si>
    <t>MR-6882/138</t>
  </si>
  <si>
    <t>MR-6883/138</t>
  </si>
  <si>
    <t>MR-6884/138</t>
  </si>
  <si>
    <t>CODE - 182, SABRANG SHARE MONEY - REHENA FAYJUN NESA</t>
  </si>
  <si>
    <t>TDC -500, C. PLOT MONEY - SAIKA PROPERTIES</t>
  </si>
  <si>
    <t>TDC - 558, C. PLOT MONEY - G.M. FEROZ AHMED CHEQUE NO - 6020495 SONALI BANK LTD</t>
  </si>
  <si>
    <t>ADVANCE TOWER 01 PURPOSE - ARIF HOSSAIN CHEQUE NO - 7202258 DBBL</t>
  </si>
  <si>
    <t>ADVANCE PROGRAM PURPOSE - SHARIFUL ALAM HIRA</t>
  </si>
  <si>
    <t>ADVANCE MEETING PURPOSE - SHARIFUL ALAM HIRA</t>
  </si>
  <si>
    <t>ADVANCE MONEY RECEIPT PURPOSE - SHARIFUL ALAM HIRA</t>
  </si>
  <si>
    <t>MR-6885/138</t>
  </si>
  <si>
    <t>ADVANCE LEDGER A/C MD. TAZUL ISLAM</t>
  </si>
  <si>
    <t>CODE - 229, SABRANG SHARE, REG. BOUNDARY FEE - MOHAMMAD GIAS UDDIN CHEQUE NO - 2780222 DBBL</t>
  </si>
  <si>
    <t>MR-6886/138</t>
  </si>
  <si>
    <t>ELECTRIC BILL - &amp; MOSQUE FEE - MD. ZAHIEUL ISLAM</t>
  </si>
  <si>
    <t>TDC -404, C. PLOT MONEY - MD. AZIZUL HAQUE (2ND PLOT)</t>
  </si>
  <si>
    <t>LEADER WORKSHOP PROGRAM BILL - OMAR FARUQUE RONY</t>
  </si>
  <si>
    <t>CHEQUE =849,706/- CASH = 170,370/-</t>
  </si>
  <si>
    <t>MR-6887/138</t>
  </si>
  <si>
    <t>SHEET NO - 243</t>
  </si>
  <si>
    <t>CURRENT DATE : 19.09.2024 TO 20.09.2024</t>
  </si>
  <si>
    <t>CURRENT DATE :20.09.2024</t>
  </si>
  <si>
    <t>19.09.24</t>
  </si>
  <si>
    <t>MR-6888/138</t>
  </si>
  <si>
    <t>MR-6889/138</t>
  </si>
  <si>
    <t>MR-6890/138</t>
  </si>
  <si>
    <t>MR-6891/138</t>
  </si>
  <si>
    <t>MR-6892/138</t>
  </si>
  <si>
    <t>MR-6893/138</t>
  </si>
  <si>
    <t>MR-6894/138</t>
  </si>
  <si>
    <t>MR-6895/138</t>
  </si>
  <si>
    <t>MR-6896/138</t>
  </si>
  <si>
    <t>MR-6897/138</t>
  </si>
  <si>
    <t>MR-6898/138</t>
  </si>
  <si>
    <t>MR-6899/138</t>
  </si>
  <si>
    <t>MR-6900/138</t>
  </si>
  <si>
    <t>20.09.24</t>
  </si>
  <si>
    <t>CODE - 243, CONSUMER MONEY -  NURUL ISLAM</t>
  </si>
  <si>
    <t xml:space="preserve">CODE - 244, CONSUMER MONEY - KANIZ FATEMA SHORNA </t>
  </si>
  <si>
    <t xml:space="preserve">CODE - 09, FLAT MONEY TOWER 01 - MD. ANWAR HOSSAIN </t>
  </si>
  <si>
    <t>CODE - 247, CONSUMER MONEY - MD. DELOWAR HOSSAIN</t>
  </si>
  <si>
    <t xml:space="preserve">CODE - 268, CONSUMER MONEY -  MD. ENAMUL HAQUE </t>
  </si>
  <si>
    <t>CODE - 278, CONSUMER MONEY - KAZI DIDARUL ISLAM</t>
  </si>
  <si>
    <t>CODE - 015,  SABRANG SHARE MONEY - RUMANA AFROZ</t>
  </si>
  <si>
    <t>CODE - 295, CONSUMER MONEY - SHAH MOSTAFA KAMAL</t>
  </si>
  <si>
    <t>MR-6901/139</t>
  </si>
  <si>
    <t>MR-6902/139</t>
  </si>
  <si>
    <t>CODE - 124, CONSUMER MONEY - MD. SIRAJUL ISLAM</t>
  </si>
  <si>
    <t>CASH DEPOSIT DBBL</t>
  </si>
  <si>
    <t xml:space="preserve">CODE - 263, CONSUMER MONEY - MD. MOSTAFIZUR RAHMAN </t>
  </si>
  <si>
    <t>CURRENT DATE : 21.09.2024 TO 21.09.2024</t>
  </si>
  <si>
    <t>MR-6903/139</t>
  </si>
  <si>
    <t>MR-6904/139</t>
  </si>
  <si>
    <t>MR-6905/139</t>
  </si>
  <si>
    <t>MR-6906/139</t>
  </si>
  <si>
    <t>MR-6907/139</t>
  </si>
  <si>
    <t>MR-6908/139</t>
  </si>
  <si>
    <t>MR-6909/139</t>
  </si>
  <si>
    <t>TDC - 523,C. PLOT MONEY -ASHIQUL AZIZ SHAIKH GROUP (FARZANA AKTER)</t>
  </si>
  <si>
    <t>CODE - 296, CONSUMER MONEY - SUMAIYA ISLAM NEETU</t>
  </si>
  <si>
    <t>CODE - 297, CONSUMER MONEY - MAFUZA AKTER</t>
  </si>
  <si>
    <t>CODE - 298, CONSUMER MONEY - SM. TAFSIN SOWAD</t>
  </si>
  <si>
    <t>CODE - 299, CONSUMER MONEY - SM. REDWAN SAFIN</t>
  </si>
  <si>
    <t>CODE - 300, CONSUMER MONEY - DR. SM. SHAHADAT HOSSAIN</t>
  </si>
  <si>
    <t>21.09.24</t>
  </si>
  <si>
    <t>CURRENT DATE :21.09.2024</t>
  </si>
  <si>
    <t>SHEET NO - 244</t>
  </si>
  <si>
    <t>SHEET NO - 245</t>
  </si>
  <si>
    <t>22.09.24</t>
  </si>
  <si>
    <t>MR-6910/139</t>
  </si>
  <si>
    <t>MR-6911/139</t>
  </si>
  <si>
    <t>MR-6912/139</t>
  </si>
  <si>
    <t>MR-6913/139</t>
  </si>
  <si>
    <t>CODE - 321, CONSUMER MONEY - SABRINA HOQUE KHAN</t>
  </si>
  <si>
    <t>CODE - 458, INVESTMENT PARTNER MONEY - ABDUR RAHMAN SIKDER</t>
  </si>
  <si>
    <t>151 SHATOK LAND PURCHASE - MD. NAZRUL ISLAM CHEQUE NO - 7202260 DBBL</t>
  </si>
  <si>
    <t>LAND PURCHASE PURPOSE EXPENSE - REJAUL KARIM JEWEL   CHEQUE NO - 7202260 DBBL</t>
  </si>
  <si>
    <t>ADVANCE TOWER 01 ROD PURPOSE - ARIF HOSSAIN   CHEQUE NO - 7202260 DBBL</t>
  </si>
  <si>
    <t>ADVANCE TOWER 01 STONE &amp; OTHERS MATERIAL PURPOSE - MD. KADER  CHEQUE NO - 7202260 DBBL</t>
  </si>
  <si>
    <t>ADVANCE TOWER 01 LABOUR BILL - MD. KADER</t>
  </si>
  <si>
    <t>CONSUMER MEETING PURPOSE - SUJON</t>
  </si>
  <si>
    <t>CONSUMER BANNER PURPOSE - NASIR UDDIN MAMUN</t>
  </si>
  <si>
    <t>MADRASHA FOOD PURPOSE - FAHAD ULLAH</t>
  </si>
  <si>
    <t>CASH PAID FROM ADVANCE LEDGER - MD. SHAMIM SHAIKH</t>
  </si>
  <si>
    <t>DOOR REPAIR PURPOSE - MD. SHAHED</t>
  </si>
  <si>
    <t>CAR MOBIL CHANGE &amp; LPG PURPOSE - SHARIFUL ALAM HIRA</t>
  </si>
  <si>
    <t>ADVANCE SIGNBOARD PURPOSE - SAIDUR RAHMAN</t>
  </si>
  <si>
    <t>23.09.24</t>
  </si>
  <si>
    <t>TDC - 405, C. PLOT MONEY - MOSHAROF HOSSAIN</t>
  </si>
  <si>
    <t>ADVANCE SOFTWARE PURPOSE - S.T.I.T (HUMAYUN FARID) CHEQUE NO - 7202259 DBBL</t>
  </si>
  <si>
    <t>CODE - 322, CONSUMER MONEY - SANJIDA HOQUE FATEMA</t>
  </si>
  <si>
    <t>MR-6914/139</t>
  </si>
  <si>
    <t>CODE - 459, INVESTMENT PARTNER MONEY - KAZI DIDARUL ISLAM</t>
  </si>
  <si>
    <t>CODE - 301, CONSUMER MONEY - DR. SM. SHAHADAT HOSSAIN LIKHON 1</t>
  </si>
  <si>
    <t>CODE - 302, CONSUMER MONEY - DR. SM. SHAHADAT HOSSAIN LIKHON 2</t>
  </si>
  <si>
    <t>CODE - 303, CONSUMER MONEY - DR. SM. SHAHADAT HOSSAIN LIKHON 3</t>
  </si>
  <si>
    <t>CODE - 304, CONSUMER MONEY - DR. SM. SHAHADAT HOSSAIN LIKHON 4</t>
  </si>
  <si>
    <t>CODE - 305, CONSUMER MONEY - DR. SM. SHAHADAT HOSSAIN LIKHON 5</t>
  </si>
  <si>
    <t>MR-6915/139</t>
  </si>
  <si>
    <t>MR-6916/139</t>
  </si>
  <si>
    <t>MR-6917/139</t>
  </si>
  <si>
    <t>MR-6918/139</t>
  </si>
  <si>
    <t>MR-6919/139</t>
  </si>
  <si>
    <t>MR-6920/139</t>
  </si>
  <si>
    <t>CODE - 320, CONSUMER MONEY - MD. ABDUL LOTIF KHAN</t>
  </si>
  <si>
    <t>CURRENT DATE :23.09.2024</t>
  </si>
  <si>
    <t>CURRENT DATE : 22.09.2024 TO 23.09.2024</t>
  </si>
  <si>
    <t>CONSUMER REFUND - JAHIDUL ISLAM</t>
  </si>
  <si>
    <t>ADVANCE LEDGER A/C MD. FERDOUS (OMRAH PACKGE - JAHANGIR ALAM)</t>
  </si>
  <si>
    <t>SHEET NO - 246</t>
  </si>
  <si>
    <t>MR-6921/139</t>
  </si>
  <si>
    <t>MR-6922/139</t>
  </si>
  <si>
    <t>MR-6923/139</t>
  </si>
  <si>
    <t>24.09.24</t>
  </si>
  <si>
    <t>CODE - 460, INVESTMENT MONEY - MD. RAFIQUL ISLAM</t>
  </si>
  <si>
    <t>CODE -  , FLAT MONEY TOWER 01 - ZOHIRUL ISLAM HELAL</t>
  </si>
  <si>
    <t>CODE - 230, SABRANG SHARE, REG &amp; BOUNDARY FEE - SABIRON MOY BHOWMIK</t>
  </si>
  <si>
    <t>ADVANCE LAND PURCHASE PURPOSE - REJAUL KARIM JEWEL  CHEQUE NO - 7202252 DBBL</t>
  </si>
  <si>
    <t>CONDOMINIUM LAND REG POWER PURPOSE - REJAUL KARIM JEWEL</t>
  </si>
  <si>
    <t>ADVANCE LEDGER A/C TAZUL ISLAM</t>
  </si>
  <si>
    <t>MR-6924/139</t>
  </si>
  <si>
    <t>MR-6925/139</t>
  </si>
  <si>
    <t>MR-6926/139</t>
  </si>
  <si>
    <t>MR-6927/139</t>
  </si>
  <si>
    <t>CODE - 066, SABRANG DEVELOPMENT FEE - SUMAIYA TABASSUM</t>
  </si>
  <si>
    <t>TDC - 560, C. PLOT MONEY - SHABIHA SHIFAT</t>
  </si>
  <si>
    <t>25.09.24</t>
  </si>
  <si>
    <t xml:space="preserve">TDC - 559, C. PLOT MONEY - MD. ABDULLAH AL MAMUN </t>
  </si>
  <si>
    <t>STL - NASIR UDDIN MAMUN</t>
  </si>
  <si>
    <t>MR-6928/139</t>
  </si>
  <si>
    <t>MR-6929/139</t>
  </si>
  <si>
    <t>CODE - 323, CONSUMER MONEY - MST. RUPALI AKTER</t>
  </si>
  <si>
    <t>CODE - 324, CONSUMER MONEY - ASHIQUR RAHMAN</t>
  </si>
  <si>
    <t>CODE - 325, CONSUMER MONEY - MD. DELOWAR HOSSAIN</t>
  </si>
  <si>
    <t>SHEET NO - 247</t>
  </si>
  <si>
    <t>CURRENT DATE :27.09.2024</t>
  </si>
  <si>
    <t>MR-6930/139</t>
  </si>
  <si>
    <t>CURRENT DATE : 24.09.2024 TO 27.09.2024</t>
  </si>
  <si>
    <t>EC MEETING PURPOSE =25,000/- SURVEYAR =15,000/-</t>
  </si>
  <si>
    <t>DREAM LAND CITY WORK PURPOSE - HIRA SIR</t>
  </si>
  <si>
    <t>PROJECT OFFICE PURPOSE EXP - HIRA SIR</t>
  </si>
  <si>
    <t>MONEY RECEIPT PURPOSE - HIRA SIR</t>
  </si>
  <si>
    <t>CODE - 31, CONDOMINIUM MONEY - ISRAT JAHAN &amp; DR. JASIM UDDIN</t>
  </si>
  <si>
    <t>28.09.24</t>
  </si>
  <si>
    <t>MR-6931/139</t>
  </si>
  <si>
    <t>NAMJARI PURPOSE BILL - HIRA SIR</t>
  </si>
  <si>
    <t>ELECTRIC METER PURCHASE - MD. ABDULLAH</t>
  </si>
  <si>
    <t>TDC - 561, C. PLOT MONEY - MALATI BAIDYA CHEQUE NO - 4360591 SONALI BANK</t>
  </si>
  <si>
    <t>MR-6932/139</t>
  </si>
  <si>
    <t>29.09.24</t>
  </si>
  <si>
    <t>PETTY CASH (PETTY NO - 375) - MD. ABDULLAH</t>
  </si>
  <si>
    <t>TOWER 01 WOOD PURPOSE - MD. SHAHRIAR</t>
  </si>
  <si>
    <t>BUNDLE SMS BALANCE PURPOSE - NIROD SARKAR</t>
  </si>
  <si>
    <t>TABLE PURCHASE - SHARIFUL ALAM HIRA</t>
  </si>
  <si>
    <t>CURRENT DATE : 28.09.2024 TO 29.09.2024</t>
  </si>
  <si>
    <t>CURRENT DATE :29.09.2024</t>
  </si>
  <si>
    <t>SHEET NO - 248</t>
  </si>
  <si>
    <t>CURRENT DATE : 30.09.2024 TO30.09.2024</t>
  </si>
  <si>
    <t>CURRENT DATE :30.09.2024</t>
  </si>
  <si>
    <t>30.09.24</t>
  </si>
  <si>
    <t>MR-6933/139</t>
  </si>
  <si>
    <t>MR-6934/139</t>
  </si>
  <si>
    <t>MR-6935/139</t>
  </si>
  <si>
    <t>MR-6936/139</t>
  </si>
  <si>
    <t>MR-6937/139</t>
  </si>
  <si>
    <t>MR-6938/139</t>
  </si>
  <si>
    <t>MR-6939/139</t>
  </si>
  <si>
    <t>MR-6940/139</t>
  </si>
  <si>
    <t>MR-6941/139</t>
  </si>
  <si>
    <t xml:space="preserve">CODE - 21, FLAT MONEY TOWER 02 - MEHEZABIN AFSARI </t>
  </si>
  <si>
    <t>CODE - 12, SABRANG DEVELOPMENT FEE - FARHAD HOSSAIN</t>
  </si>
  <si>
    <t>CODE -33, SABRANG DEVELOPMENT FEE - MEHEZABIN AFSARI</t>
  </si>
  <si>
    <t>CODE -147, SABRANG DEVELOPMENT FEE - ROWSHANARA MIZAN</t>
  </si>
  <si>
    <t>CODE -075, SABRANG DEVELOPMENT FEE - MD. ANWAR HOSSAIN</t>
  </si>
  <si>
    <t>ADVANCE LEDGER A/C KAMRUN NAHAR KAJOL</t>
  </si>
  <si>
    <t>PLOT REGISTRATION PURPOSE - REJAUL KARIM JEWEL CHEQUE NO - 7202261 DBBL</t>
  </si>
  <si>
    <t>TOWER 01 CEMENT PURPOSE - MD. MOSTSKIM CHEQUE NO - 7202262 DBBL</t>
  </si>
  <si>
    <t>ADVANCE TOWER 01 LABOUR PURPOSE  - MD. KADER CHEQUE NO - 7202262 DBBL</t>
  </si>
  <si>
    <t>ADVANCE SEBA MONTH PURPOSE - MD. ANWAR HOSSAIN MAMUN CHEQUE NO - 7202262 DBBL</t>
  </si>
  <si>
    <t>SHEET NO - 249</t>
  </si>
  <si>
    <t>CURRENT DATE : 01.10.2024 TO 01.10.2024</t>
  </si>
  <si>
    <t>CURRENT DATE :01.10.2024</t>
  </si>
  <si>
    <t>01.10.24</t>
  </si>
  <si>
    <t>MR-6942/139</t>
  </si>
  <si>
    <t>MR-6943/139</t>
  </si>
  <si>
    <t>MR-6944/139</t>
  </si>
  <si>
    <t>MR-6945/139</t>
  </si>
  <si>
    <t>MR-6946/139</t>
  </si>
  <si>
    <t>MR-6947/139</t>
  </si>
  <si>
    <t>MR-6948/139</t>
  </si>
  <si>
    <t>CODE - 306, CONSUMER MONEY - ERINA BINTE ENAM</t>
  </si>
  <si>
    <t>CODE - 307, CONSUMER MONEY - MD. HABIBUR RAHMAN</t>
  </si>
  <si>
    <t>CODE - 03, CONSUMER MONEY - NASIR UDDIN</t>
  </si>
  <si>
    <t xml:space="preserve">CODE -248, CONSUMER MONEY - HUMAYUN KABIR </t>
  </si>
  <si>
    <t>CODE - 265, CONSUMER MONEY - MD. SAMIUL KABIR</t>
  </si>
  <si>
    <t>CODE -284, CONSUMER MONEY -FAISAL WAHED</t>
  </si>
  <si>
    <t>CODE -121, CONSUMER MONEY - MD. NAHIDUR RAHMAN</t>
  </si>
  <si>
    <t>PROJECT ELECTRIC BILL (OCT 24) - ARSHADUL</t>
  </si>
  <si>
    <t>CAR LPG PURPOSE - SHARIFUL ALAM HIRA</t>
  </si>
  <si>
    <t>COMPUTER REPAIR PURPOSE (MAMUN SIR) - SHARIFUL ALAM HIRA</t>
  </si>
  <si>
    <t>CPU REPAIR - SHARIFUL ALAM HIRA</t>
  </si>
  <si>
    <t>TOWER 01 LABOUR BILL - MD. SHAHRIAR</t>
  </si>
  <si>
    <t xml:space="preserve">TDC PROJECT MEDICINE PURPOSE (GRASS) - JAHIR UDDIN </t>
  </si>
  <si>
    <t>SHARE MONEY REFUND - SAIFUL ISLAM (CODE - 318)</t>
  </si>
  <si>
    <t>PROJECT WORK PURPOSE BILL (GRASS MARA MACHINE &amp; OTHERS) - MD. BABOR</t>
  </si>
  <si>
    <t>PLOT MONEY REFUND - KAMRUJJAMAN</t>
  </si>
  <si>
    <t>SHEET NO - 250</t>
  </si>
  <si>
    <t>CURRENT DATE : 02.10.2024 TO 02.10.2024</t>
  </si>
  <si>
    <t>CURRENT DATE :02.10.2024</t>
  </si>
  <si>
    <t>02.10.24</t>
  </si>
  <si>
    <t>MR-6952/140</t>
  </si>
  <si>
    <t>MR-6951/140</t>
  </si>
  <si>
    <t>MR-6953/140</t>
  </si>
  <si>
    <t>MR-6954/140</t>
  </si>
  <si>
    <t>MR-6955/140</t>
  </si>
  <si>
    <t>MR-6956/140</t>
  </si>
  <si>
    <t>MR-6957/140</t>
  </si>
  <si>
    <t>MR-6958/140</t>
  </si>
  <si>
    <t>TDC - 510, C. PLOT MONEY - SHANJIDA SHARMIN SHOVA</t>
  </si>
  <si>
    <t>TDC - 559, C. PLOT MONEY - MD. ABDULLA AL MAMUN</t>
  </si>
  <si>
    <t>TDC - 559, C. PLOT MONEY - MD. ABDULLA AL MAMUN CHEQUE NO - 0508191 BANGLADESH KRISHI BANK</t>
  </si>
  <si>
    <t>TDC - 559, C. PLOT, REG, BOUNDARY &amp; MUTATION MONEY - MD. ABDULLA AL MAMUN CHEQUE NO - 3373534 SONALI BANK</t>
  </si>
  <si>
    <t xml:space="preserve">CODE - 326, CONSUMER MONEY - MD. ABU TAHER </t>
  </si>
  <si>
    <t xml:space="preserve">CODE - 327, CONSUMER MONEY - RAISA FYRUZ </t>
  </si>
  <si>
    <t xml:space="preserve"> SHANJIDA SHARMIN SHOVA</t>
  </si>
  <si>
    <t>MR-6959/140</t>
  </si>
  <si>
    <t>MR-6960/140</t>
  </si>
  <si>
    <t>MR-6961/140</t>
  </si>
  <si>
    <t>CODE - 309, INVESTMENT PARTNER MONEY - TIPU SULTAN</t>
  </si>
  <si>
    <t>TDC - 405, C. PLOT MONEY - DR. MOHAMMAD EKRAMUL HAQUE</t>
  </si>
  <si>
    <t>CHEQUE =10,00,000/- &amp; CASH=489,061/-</t>
  </si>
  <si>
    <t>SHEET NO - 251</t>
  </si>
  <si>
    <t>CURRENT DATE : 03.10.2024 TO 03.10.2024</t>
  </si>
  <si>
    <t>CURRENT DATE :03.10.2024</t>
  </si>
  <si>
    <t>03.10.24</t>
  </si>
  <si>
    <t>MR-6962/140</t>
  </si>
  <si>
    <t>MR-6963/140</t>
  </si>
  <si>
    <t>MR-6964/140</t>
  </si>
  <si>
    <t>MR-6965/140</t>
  </si>
  <si>
    <t>CODE - 328, CONSUMER MONEY - HASMAT ULLAH</t>
  </si>
  <si>
    <t>CODE -01, CONSUMER MONEY - MD. NAZMUL HASAN SUMON</t>
  </si>
  <si>
    <t>CHECK DEPOSIT TO DBBL (ABDULLA-AL-MAMUN)</t>
  </si>
  <si>
    <t>ADVANCE SABRANG PURPOSE - MD. RASEL</t>
  </si>
  <si>
    <t>ADVANCE TOWER 01 - ARIF HOSSAIN</t>
  </si>
  <si>
    <t>ADVANCE TOWER 01 ELETRIC BILL - MD. SHAHRIAR</t>
  </si>
  <si>
    <t>SIDE VISIT ENG. PURPOSE - ENGR. AL AMIN</t>
  </si>
  <si>
    <t>CASH PAID FROM LEDGER - NASIR UDDIN</t>
  </si>
  <si>
    <t>SABRANG PROJECT VISIT PURPOSE BILL - MD. NAZMUL HASAN SUMON</t>
  </si>
  <si>
    <t>ADVANCE LPG PURPOSRE - SHARIFUL ALAM HIRA</t>
  </si>
  <si>
    <t>CODE - 461, INVESTMENT PARTNER MONEY - MUHAMMAD SIDDIKUR RAHMAN</t>
  </si>
  <si>
    <t>MONTHLY ACHIEVER GIFT PURPOSE - ZAHANGIR ALAM</t>
  </si>
  <si>
    <t>179(A)TH INCENTIVE - OMAR FARUQUE RONY CHEQUE NO - 7202264 DBBL</t>
  </si>
  <si>
    <t>179(A)TH INCENTIVE - MD. AMIRUL ISLAM CHEQUE NO - 7202263 DBBL</t>
  </si>
  <si>
    <t>ADVANCE ASULIYA OFFICE PURPOSE - OMAR FARUQUE RONY CHEQUE NO - 7202264 DBBL</t>
  </si>
  <si>
    <t>SHEET NO - 252</t>
  </si>
  <si>
    <t>CURRENT DATE : 04.10.2024 TO 04.10.2024</t>
  </si>
  <si>
    <t>CURRENT DATE :04.10.2024</t>
  </si>
  <si>
    <t>04.10.24</t>
  </si>
  <si>
    <t>MR-6966/140</t>
  </si>
  <si>
    <t>MR-6967/140</t>
  </si>
  <si>
    <t>MR-6968/140</t>
  </si>
  <si>
    <t>MR-6969/140</t>
  </si>
  <si>
    <t>MR-6970/140</t>
  </si>
  <si>
    <t>MR-6971/140</t>
  </si>
  <si>
    <t>MR-6972/140</t>
  </si>
  <si>
    <t>MR-6973/140</t>
  </si>
  <si>
    <t>MR-6974/140</t>
  </si>
  <si>
    <t>MR-6975/140</t>
  </si>
  <si>
    <t>MR-6976/140</t>
  </si>
  <si>
    <t>MR-6977/140</t>
  </si>
  <si>
    <t>MR-6978/140</t>
  </si>
  <si>
    <t>MR-6979/140</t>
  </si>
  <si>
    <t>MR-6980/140</t>
  </si>
  <si>
    <t>MR-6981/140</t>
  </si>
  <si>
    <t>MR-6982/140</t>
  </si>
  <si>
    <t>MR-6983/140</t>
  </si>
  <si>
    <t>MR-6984/140</t>
  </si>
  <si>
    <t>MR-6985/140</t>
  </si>
  <si>
    <t>CODE - 319, CONSUMER MONEY - ASHRAFUL ISLAM</t>
  </si>
  <si>
    <t>TDC - 523, C. PLOT MONEY - ASHIQUL AZIZ SHAIKH</t>
  </si>
  <si>
    <t>CODE - 289  , CONSUMER MONEY - HASAN KIBRIA</t>
  </si>
  <si>
    <t>CODE -179 , CONSUMER MONEY - MAHFUZ ISLAM</t>
  </si>
  <si>
    <t>CODE -81, SABRANG DEVELOPMENT FEE - HASAN KIBRIA</t>
  </si>
  <si>
    <t>CODE -22,FLAT MONEY TOWER 01 - JAHID HOSSAIN &amp; JANNATUL FERDOUS</t>
  </si>
  <si>
    <t>CODE - 52, CONSUMER MONEY - MD. SAFIQUL ALAM</t>
  </si>
  <si>
    <t>CODE -318, CONSUMER MONEY - MD. RAFIQ UDDIN RIYAZ</t>
  </si>
  <si>
    <t>CODE -266, CONSUMER MONEY - SALEHA AKTER</t>
  </si>
  <si>
    <t>CODE -269, CONSUMER MONEY - NAZNIN AKTER</t>
  </si>
  <si>
    <t>CODE -148, CONSUMER MONEY - ROKSANA PARVIN</t>
  </si>
  <si>
    <t>CODE -138, CONSUMER MONEY - BIPLOB HASAN</t>
  </si>
  <si>
    <t>CODE -095, CONSUMER MONEY - MD. ISRAFIL HOSSAIN BAPPY</t>
  </si>
  <si>
    <t>CODE -094, CONSUMER MONEY - HALIMA AKTER MUKTA</t>
  </si>
  <si>
    <t>CODE -324, CONSUMER MONEY - MD. ASHIKUR RAHMAN</t>
  </si>
  <si>
    <t>CODE -194, CONSUMER MONEY - MD. AMINUL ISLAM</t>
  </si>
  <si>
    <t>TDC - 457, C. PLOT MONEY - SHIRAJ UDDIN</t>
  </si>
  <si>
    <t>TDC - 547, C. PLOT MONEY - NAZRUL ISLAM CHEQUE NO - 0409296 SONALI BANK</t>
  </si>
  <si>
    <t>INCENTIVE PAID - MUSFIQUR RAHMAN</t>
  </si>
  <si>
    <t>ADVANCE LEDGER A/C SAFIQUL ALAM</t>
  </si>
  <si>
    <t xml:space="preserve">ADVANCE LEDGER A/C MD. FERDOUS </t>
  </si>
  <si>
    <t>ADVANCE LEDGER A/C ASHIQUL AZIZ</t>
  </si>
  <si>
    <t>CHEQUE =650,000/- &amp; CASH=168,341/-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</si>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</sst>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hialkhanMJ"/>
    </font>
    <font>
      <b/>
      <sz val="7"/>
      <color theme="1"/>
      <name val="Calibri"/>
      <family val="2"/>
      <scheme val="minor"/>
    </font>
    <font>
      <b/>
      <sz val="9"/>
      <color theme="1"/>
      <name val="SutonnyMJ"/>
    </font>
    <font>
      <sz val="11"/>
      <color theme="1"/>
      <name val="SutonnyMJ"/>
    </font>
    <font>
      <sz val="9"/>
      <color theme="1"/>
      <name val="SutonnyMJ"/>
    </font>
    <font>
      <b/>
      <sz val="11"/>
      <color theme="1"/>
      <name val="SutonnyMJ"/>
    </font>
    <font>
      <b/>
      <sz val="10"/>
      <color theme="1"/>
      <name val="SutonnyMJ"/>
    </font>
    <font>
      <b/>
      <sz val="12"/>
      <color theme="1"/>
      <name val="SutonnyMJ"/>
    </font>
    <font>
      <b/>
      <sz val="13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34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0" fillId="0" borderId="6" xfId="1" applyNumberFormat="1" applyFont="1" applyBorder="1"/>
    <xf numFmtId="164" fontId="0" fillId="0" borderId="7" xfId="1" applyNumberFormat="1" applyFont="1" applyBorder="1"/>
    <xf numFmtId="0" fontId="3" fillId="0" borderId="3" xfId="0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vertical="center"/>
    </xf>
    <xf numFmtId="0" fontId="2" fillId="0" borderId="0" xfId="0" applyFont="1"/>
    <xf numFmtId="0" fontId="6" fillId="0" borderId="0" xfId="0" applyFont="1"/>
    <xf numFmtId="164" fontId="2" fillId="0" borderId="8" xfId="0" applyNumberFormat="1" applyFont="1" applyBorder="1"/>
    <xf numFmtId="164" fontId="2" fillId="0" borderId="0" xfId="0" applyNumberFormat="1" applyFont="1" applyBorder="1"/>
    <xf numFmtId="0" fontId="2" fillId="2" borderId="3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7" fillId="0" borderId="0" xfId="1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164" fontId="3" fillId="4" borderId="4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vertical="center"/>
    </xf>
    <xf numFmtId="164" fontId="5" fillId="4" borderId="3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" fillId="0" borderId="0" xfId="0" applyFont="1" applyAlignment="1"/>
    <xf numFmtId="164" fontId="2" fillId="0" borderId="8" xfId="0" applyNumberFormat="1" applyFont="1" applyBorder="1" applyAlignment="1"/>
    <xf numFmtId="164" fontId="5" fillId="4" borderId="1" xfId="0" applyNumberFormat="1" applyFont="1" applyFill="1" applyBorder="1" applyAlignment="1">
      <alignment vertical="center"/>
    </xf>
    <xf numFmtId="0" fontId="11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vertical="center"/>
    </xf>
    <xf numFmtId="164" fontId="7" fillId="0" borderId="1" xfId="1" applyNumberFormat="1" applyFont="1" applyBorder="1"/>
    <xf numFmtId="164" fontId="7" fillId="2" borderId="1" xfId="1" applyNumberFormat="1" applyFont="1" applyFill="1" applyBorder="1" applyAlignment="1">
      <alignment vertical="center"/>
    </xf>
    <xf numFmtId="164" fontId="7" fillId="2" borderId="1" xfId="1" applyNumberFormat="1" applyFont="1" applyFill="1" applyBorder="1"/>
    <xf numFmtId="164" fontId="12" fillId="2" borderId="1" xfId="1" applyNumberFormat="1" applyFont="1" applyFill="1" applyBorder="1"/>
    <xf numFmtId="0" fontId="7" fillId="4" borderId="1" xfId="0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vertical="center"/>
    </xf>
    <xf numFmtId="164" fontId="7" fillId="4" borderId="1" xfId="1" applyNumberFormat="1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2" borderId="7" xfId="0" applyFont="1" applyFill="1" applyBorder="1"/>
    <xf numFmtId="0" fontId="7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4" fontId="7" fillId="2" borderId="1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vertical="center"/>
    </xf>
    <xf numFmtId="0" fontId="12" fillId="2" borderId="7" xfId="0" applyFont="1" applyFill="1" applyBorder="1"/>
    <xf numFmtId="164" fontId="12" fillId="2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64" fontId="5" fillId="4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4" fontId="8" fillId="0" borderId="0" xfId="1" applyNumberFormat="1" applyFont="1"/>
    <xf numFmtId="0" fontId="14" fillId="4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164" fontId="3" fillId="4" borderId="3" xfId="1" applyNumberFormat="1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164" fontId="8" fillId="4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164" fontId="14" fillId="2" borderId="1" xfId="1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164" fontId="7" fillId="0" borderId="0" xfId="1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4" fontId="3" fillId="4" borderId="1" xfId="1" applyNumberFormat="1" applyFont="1" applyFill="1" applyBorder="1" applyAlignment="1">
      <alignment horizontal="center" vertical="center" wrapText="1"/>
    </xf>
    <xf numFmtId="164" fontId="8" fillId="4" borderId="1" xfId="1" applyNumberFormat="1" applyFont="1" applyFill="1" applyBorder="1" applyAlignment="1">
      <alignment vertical="center" wrapText="1"/>
    </xf>
    <xf numFmtId="164" fontId="3" fillId="0" borderId="0" xfId="0" applyNumberFormat="1" applyFont="1"/>
    <xf numFmtId="0" fontId="8" fillId="0" borderId="3" xfId="0" applyFont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8" fillId="4" borderId="3" xfId="1" applyNumberFormat="1" applyFont="1" applyFill="1" applyBorder="1" applyAlignment="1">
      <alignment vertical="center"/>
    </xf>
    <xf numFmtId="164" fontId="8" fillId="0" borderId="3" xfId="1" applyNumberFormat="1" applyFont="1" applyBorder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64" fontId="8" fillId="4" borderId="3" xfId="1" applyNumberFormat="1" applyFont="1" applyFill="1" applyBorder="1" applyAlignment="1">
      <alignment horizontal="center" vertical="center"/>
    </xf>
    <xf numFmtId="164" fontId="5" fillId="0" borderId="8" xfId="0" applyNumberFormat="1" applyFont="1" applyBorder="1" applyAlignment="1"/>
    <xf numFmtId="164" fontId="12" fillId="0" borderId="0" xfId="0" applyNumberFormat="1" applyFont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0" xfId="1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7" fillId="0" borderId="0" xfId="0" applyNumberFormat="1" applyFont="1" applyBorder="1" applyAlignment="1">
      <alignment vertical="center"/>
    </xf>
    <xf numFmtId="164" fontId="5" fillId="0" borderId="0" xfId="0" applyNumberFormat="1" applyFont="1" applyAlignment="1">
      <alignment horizontal="center"/>
    </xf>
    <xf numFmtId="164" fontId="5" fillId="0" borderId="1" xfId="0" applyNumberFormat="1" applyFont="1" applyBorder="1"/>
    <xf numFmtId="0" fontId="14" fillId="4" borderId="0" xfId="0" applyFont="1" applyFill="1" applyBorder="1" applyAlignment="1">
      <alignment vertical="center"/>
    </xf>
    <xf numFmtId="164" fontId="14" fillId="4" borderId="0" xfId="1" applyNumberFormat="1" applyFont="1" applyFill="1" applyBorder="1" applyAlignment="1">
      <alignment vertical="center"/>
    </xf>
    <xf numFmtId="164" fontId="14" fillId="4" borderId="0" xfId="0" applyNumberFormat="1" applyFont="1" applyFill="1" applyBorder="1" applyAlignment="1">
      <alignment vertical="center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164" fontId="8" fillId="5" borderId="3" xfId="1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14" fillId="2" borderId="4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vertical="center"/>
    </xf>
    <xf numFmtId="164" fontId="12" fillId="2" borderId="1" xfId="1" applyNumberFormat="1" applyFont="1" applyFill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164" fontId="7" fillId="0" borderId="4" xfId="1" applyNumberFormat="1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164" fontId="8" fillId="4" borderId="3" xfId="0" applyNumberFormat="1" applyFont="1" applyFill="1" applyBorder="1" applyAlignment="1">
      <alignment vertical="center"/>
    </xf>
    <xf numFmtId="164" fontId="7" fillId="4" borderId="3" xfId="1" applyNumberFormat="1" applyFont="1" applyFill="1" applyBorder="1" applyAlignment="1">
      <alignment vertical="center"/>
    </xf>
    <xf numFmtId="164" fontId="7" fillId="4" borderId="3" xfId="0" applyNumberFormat="1" applyFont="1" applyFill="1" applyBorder="1" applyAlignment="1">
      <alignment vertical="center"/>
    </xf>
    <xf numFmtId="0" fontId="8" fillId="4" borderId="12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164" fontId="8" fillId="0" borderId="14" xfId="1" applyNumberFormat="1" applyFont="1" applyBorder="1" applyAlignment="1">
      <alignment horizontal="center" vertical="center"/>
    </xf>
    <xf numFmtId="164" fontId="8" fillId="4" borderId="14" xfId="1" applyNumberFormat="1" applyFont="1" applyFill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8" fillId="0" borderId="6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center"/>
    </xf>
    <xf numFmtId="164" fontId="14" fillId="0" borderId="3" xfId="1" applyNumberFormat="1" applyFont="1" applyBorder="1" applyAlignment="1">
      <alignment horizontal="center" vertical="center"/>
    </xf>
    <xf numFmtId="164" fontId="14" fillId="4" borderId="3" xfId="1" applyNumberFormat="1" applyFont="1" applyFill="1" applyBorder="1" applyAlignment="1">
      <alignment vertical="center"/>
    </xf>
    <xf numFmtId="164" fontId="14" fillId="0" borderId="3" xfId="1" applyNumberFormat="1" applyFont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164" fontId="7" fillId="0" borderId="11" xfId="0" applyNumberFormat="1" applyFont="1" applyBorder="1" applyAlignment="1">
      <alignment vertical="center"/>
    </xf>
    <xf numFmtId="164" fontId="14" fillId="4" borderId="3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8" xfId="0" applyNumberFormat="1" applyFont="1" applyBorder="1"/>
    <xf numFmtId="164" fontId="3" fillId="0" borderId="0" xfId="0" applyNumberFormat="1" applyFont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vertical="center"/>
    </xf>
    <xf numFmtId="0" fontId="8" fillId="4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5" fillId="0" borderId="0" xfId="0" applyFont="1" applyBorder="1" applyAlignment="1">
      <alignment horizontal="right"/>
    </xf>
    <xf numFmtId="164" fontId="3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8" fillId="4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164" fontId="7" fillId="0" borderId="3" xfId="1" applyNumberFormat="1" applyFont="1" applyBorder="1" applyAlignment="1">
      <alignment horizontal="center" vertical="center"/>
    </xf>
    <xf numFmtId="164" fontId="7" fillId="0" borderId="3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0" xfId="0" applyFont="1" applyBorder="1" applyAlignment="1"/>
    <xf numFmtId="0" fontId="3" fillId="0" borderId="0" xfId="0" applyFont="1" applyAlignment="1"/>
    <xf numFmtId="164" fontId="7" fillId="0" borderId="0" xfId="0" applyNumberFormat="1" applyFont="1"/>
    <xf numFmtId="164" fontId="3" fillId="4" borderId="0" xfId="1" applyNumberFormat="1" applyFont="1" applyFill="1" applyBorder="1" applyAlignment="1">
      <alignment vertical="center"/>
    </xf>
    <xf numFmtId="164" fontId="15" fillId="4" borderId="3" xfId="1" applyNumberFormat="1" applyFont="1" applyFill="1" applyBorder="1" applyAlignment="1">
      <alignment vertical="center"/>
    </xf>
    <xf numFmtId="164" fontId="16" fillId="4" borderId="3" xfId="1" applyNumberFormat="1" applyFont="1" applyFill="1" applyBorder="1" applyAlignment="1">
      <alignment vertical="center"/>
    </xf>
    <xf numFmtId="164" fontId="16" fillId="4" borderId="3" xfId="1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164" fontId="15" fillId="0" borderId="3" xfId="1" applyNumberFormat="1" applyFont="1" applyBorder="1" applyAlignment="1">
      <alignment vertical="center"/>
    </xf>
    <xf numFmtId="164" fontId="15" fillId="4" borderId="3" xfId="1" applyNumberFormat="1" applyFont="1" applyFill="1" applyBorder="1" applyAlignment="1">
      <alignment horizontal="center" vertical="center"/>
    </xf>
    <xf numFmtId="164" fontId="19" fillId="2" borderId="4" xfId="1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164" fontId="16" fillId="0" borderId="3" xfId="1" applyNumberFormat="1" applyFont="1" applyBorder="1" applyAlignment="1">
      <alignment horizontal="center" vertical="center"/>
    </xf>
    <xf numFmtId="164" fontId="16" fillId="0" borderId="3" xfId="1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4" fontId="20" fillId="0" borderId="3" xfId="1" applyNumberFormat="1" applyFont="1" applyBorder="1" applyAlignment="1">
      <alignment horizontal="center" vertical="center"/>
    </xf>
    <xf numFmtId="164" fontId="20" fillId="4" borderId="3" xfId="1" applyNumberFormat="1" applyFont="1" applyFill="1" applyBorder="1" applyAlignment="1">
      <alignment vertical="center"/>
    </xf>
    <xf numFmtId="164" fontId="20" fillId="0" borderId="3" xfId="1" applyNumberFormat="1" applyFont="1" applyBorder="1" applyAlignment="1">
      <alignment vertical="center"/>
    </xf>
    <xf numFmtId="164" fontId="18" fillId="4" borderId="1" xfId="1" applyNumberFormat="1" applyFont="1" applyFill="1" applyBorder="1" applyAlignment="1">
      <alignment horizontal="center" vertical="center"/>
    </xf>
    <xf numFmtId="164" fontId="17" fillId="4" borderId="1" xfId="1" applyNumberFormat="1" applyFont="1" applyFill="1" applyBorder="1" applyAlignment="1">
      <alignment horizontal="center" vertical="center"/>
    </xf>
    <xf numFmtId="164" fontId="3" fillId="0" borderId="11" xfId="1" applyNumberFormat="1" applyFont="1" applyFill="1" applyBorder="1" applyAlignment="1">
      <alignment horizontal="center" vertical="center"/>
    </xf>
    <xf numFmtId="164" fontId="3" fillId="0" borderId="0" xfId="0" applyNumberFormat="1" applyFont="1" applyBorder="1"/>
    <xf numFmtId="164" fontId="8" fillId="0" borderId="0" xfId="0" applyNumberFormat="1" applyFont="1" applyBorder="1"/>
    <xf numFmtId="0" fontId="8" fillId="2" borderId="1" xfId="0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center" vertical="center"/>
    </xf>
    <xf numFmtId="164" fontId="15" fillId="5" borderId="3" xfId="1" applyNumberFormat="1" applyFont="1" applyFill="1" applyBorder="1" applyAlignment="1">
      <alignment horizontal="center" vertical="center"/>
    </xf>
    <xf numFmtId="164" fontId="15" fillId="5" borderId="3" xfId="1" applyNumberFormat="1" applyFont="1" applyFill="1" applyBorder="1" applyAlignment="1">
      <alignment vertical="center"/>
    </xf>
    <xf numFmtId="164" fontId="16" fillId="5" borderId="3" xfId="1" applyNumberFormat="1" applyFont="1" applyFill="1" applyBorder="1" applyAlignment="1">
      <alignment horizontal="center" vertical="center"/>
    </xf>
    <xf numFmtId="164" fontId="16" fillId="5" borderId="3" xfId="1" applyNumberFormat="1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164" fontId="8" fillId="5" borderId="1" xfId="1" applyNumberFormat="1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164" fontId="17" fillId="2" borderId="1" xfId="1" applyNumberFormat="1" applyFont="1" applyFill="1" applyBorder="1" applyAlignment="1">
      <alignment horizontal="center" vertical="center"/>
    </xf>
    <xf numFmtId="164" fontId="16" fillId="2" borderId="3" xfId="1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164" fontId="21" fillId="2" borderId="1" xfId="1" applyNumberFormat="1" applyFont="1" applyFill="1" applyBorder="1" applyAlignment="1">
      <alignment horizontal="center" vertical="center"/>
    </xf>
    <xf numFmtId="164" fontId="19" fillId="2" borderId="3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4" fontId="16" fillId="0" borderId="3" xfId="1" applyNumberFormat="1" applyFont="1" applyBorder="1" applyAlignment="1">
      <alignment horizontal="center" vertical="center" wrapText="1"/>
    </xf>
    <xf numFmtId="164" fontId="16" fillId="0" borderId="3" xfId="1" applyNumberFormat="1" applyFont="1" applyBorder="1" applyAlignment="1">
      <alignment horizontal="left" vertical="center" wrapText="1"/>
    </xf>
    <xf numFmtId="164" fontId="22" fillId="2" borderId="1" xfId="0" applyNumberFormat="1" applyFont="1" applyFill="1" applyBorder="1" applyAlignment="1">
      <alignment horizontal="center" vertical="center"/>
    </xf>
    <xf numFmtId="164" fontId="17" fillId="4" borderId="3" xfId="1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164" fontId="8" fillId="4" borderId="0" xfId="0" applyNumberFormat="1" applyFont="1" applyFill="1" applyBorder="1" applyAlignment="1">
      <alignment vertical="center"/>
    </xf>
    <xf numFmtId="164" fontId="7" fillId="4" borderId="0" xfId="1" applyNumberFormat="1" applyFont="1" applyFill="1" applyBorder="1" applyAlignment="1">
      <alignment vertical="center"/>
    </xf>
    <xf numFmtId="164" fontId="7" fillId="4" borderId="0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164" fontId="8" fillId="4" borderId="0" xfId="1" applyNumberFormat="1" applyFont="1" applyFill="1" applyBorder="1" applyAlignment="1">
      <alignment vertical="center"/>
    </xf>
    <xf numFmtId="164" fontId="12" fillId="4" borderId="0" xfId="1" applyNumberFormat="1" applyFont="1" applyFill="1" applyBorder="1" applyAlignment="1">
      <alignment vertical="center"/>
    </xf>
    <xf numFmtId="164" fontId="12" fillId="4" borderId="0" xfId="0" applyNumberFormat="1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 wrapText="1"/>
    </xf>
    <xf numFmtId="164" fontId="16" fillId="2" borderId="1" xfId="1" applyNumberFormat="1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164" fontId="8" fillId="0" borderId="11" xfId="0" applyNumberFormat="1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0" fillId="0" borderId="5" xfId="0" applyFont="1" applyBorder="1"/>
    <xf numFmtId="0" fontId="0" fillId="0" borderId="6" xfId="0" applyFont="1" applyBorder="1"/>
    <xf numFmtId="0" fontId="0" fillId="4" borderId="1" xfId="0" applyFont="1" applyFill="1" applyBorder="1" applyAlignment="1"/>
    <xf numFmtId="164" fontId="0" fillId="4" borderId="1" xfId="0" applyNumberFormat="1" applyFont="1" applyFill="1" applyBorder="1" applyAlignment="1"/>
    <xf numFmtId="164" fontId="0" fillId="0" borderId="0" xfId="0" applyNumberFormat="1" applyFont="1"/>
    <xf numFmtId="0" fontId="0" fillId="4" borderId="1" xfId="0" applyFont="1" applyFill="1" applyBorder="1"/>
    <xf numFmtId="164" fontId="0" fillId="4" borderId="1" xfId="0" applyNumberFormat="1" applyFont="1" applyFill="1" applyBorder="1"/>
    <xf numFmtId="0" fontId="0" fillId="4" borderId="1" xfId="0" applyFont="1" applyFill="1" applyBorder="1" applyAlignment="1">
      <alignment vertical="center"/>
    </xf>
    <xf numFmtId="165" fontId="0" fillId="0" borderId="0" xfId="0" applyNumberFormat="1" applyFont="1"/>
    <xf numFmtId="43" fontId="0" fillId="0" borderId="0" xfId="0" applyNumberFormat="1" applyFont="1"/>
    <xf numFmtId="0" fontId="0" fillId="0" borderId="1" xfId="0" applyFont="1" applyBorder="1" applyAlignment="1">
      <alignment horizontal="center" vertical="center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0" xfId="0" applyFont="1" applyFill="1" applyBorder="1"/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64" fontId="8" fillId="0" borderId="11" xfId="0" applyNumberFormat="1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164" fontId="16" fillId="4" borderId="1" xfId="1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64" fontId="8" fillId="0" borderId="11" xfId="0" applyNumberFormat="1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1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 wrapText="1"/>
    </xf>
    <xf numFmtId="164" fontId="3" fillId="4" borderId="14" xfId="1" applyNumberFormat="1" applyFont="1" applyFill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164" fontId="5" fillId="2" borderId="14" xfId="1" applyNumberFormat="1" applyFont="1" applyFill="1" applyBorder="1" applyAlignment="1">
      <alignment horizontal="center" vertical="center"/>
    </xf>
    <xf numFmtId="164" fontId="19" fillId="2" borderId="14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7" fillId="4" borderId="0" xfId="0" applyFont="1" applyFill="1" applyBorder="1" applyAlignment="1">
      <alignment horizontal="center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64" fontId="16" fillId="4" borderId="1" xfId="1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64" fontId="3" fillId="0" borderId="3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 wrapText="1"/>
    </xf>
    <xf numFmtId="164" fontId="3" fillId="0" borderId="3" xfId="1" applyNumberFormat="1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0" fillId="0" borderId="0" xfId="0" applyFont="1" applyAlignment="1">
      <alignment horizontal="center"/>
    </xf>
    <xf numFmtId="164" fontId="3" fillId="0" borderId="14" xfId="1" applyNumberFormat="1" applyFont="1" applyBorder="1" applyAlignment="1">
      <alignment horizontal="left" vertical="center" wrapText="1"/>
    </xf>
    <xf numFmtId="164" fontId="3" fillId="0" borderId="14" xfId="1" applyNumberFormat="1" applyFont="1" applyBorder="1" applyAlignment="1">
      <alignment horizontal="center" vertical="center" wrapText="1"/>
    </xf>
    <xf numFmtId="164" fontId="3" fillId="0" borderId="14" xfId="1" applyNumberFormat="1" applyFont="1" applyBorder="1" applyAlignment="1">
      <alignment vertical="center" wrapText="1"/>
    </xf>
    <xf numFmtId="164" fontId="3" fillId="0" borderId="1" xfId="1" applyNumberFormat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top" wrapText="1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0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top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0" fillId="0" borderId="0" xfId="0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164" fontId="3" fillId="0" borderId="3" xfId="1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0" fillId="0" borderId="0" xfId="0" applyFont="1" applyAlignment="1">
      <alignment horizontal="center"/>
    </xf>
    <xf numFmtId="164" fontId="5" fillId="0" borderId="3" xfId="1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64" fontId="1" fillId="0" borderId="1" xfId="1" applyNumberFormat="1" applyFont="1" applyBorder="1" applyAlignment="1">
      <alignment vertical="center"/>
    </xf>
    <xf numFmtId="1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164" fontId="3" fillId="4" borderId="3" xfId="1" applyNumberFormat="1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vertical="center" wrapText="1"/>
    </xf>
    <xf numFmtId="164" fontId="3" fillId="0" borderId="1" xfId="1" applyNumberFormat="1" applyFont="1" applyBorder="1" applyAlignment="1">
      <alignment horizontal="left" vertical="center"/>
    </xf>
    <xf numFmtId="164" fontId="14" fillId="0" borderId="1" xfId="1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64" fontId="19" fillId="2" borderId="1" xfId="1" applyNumberFormat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wrapText="1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64" fontId="3" fillId="4" borderId="3" xfId="1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64" fontId="3" fillId="0" borderId="14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3" fillId="0" borderId="3" xfId="0" applyFont="1" applyBorder="1" applyAlignment="1">
      <alignment horizontal="left" wrapText="1"/>
    </xf>
    <xf numFmtId="164" fontId="3" fillId="0" borderId="3" xfId="1" applyNumberFormat="1" applyFont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3" fillId="0" borderId="3" xfId="0" applyNumberFormat="1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64" fontId="5" fillId="4" borderId="3" xfId="1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3" fillId="0" borderId="3" xfId="0" applyNumberFormat="1" applyFont="1" applyBorder="1" applyAlignment="1">
      <alignment wrapText="1"/>
    </xf>
    <xf numFmtId="0" fontId="23" fillId="0" borderId="0" xfId="0" applyFont="1"/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3" fillId="0" borderId="6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12" fillId="0" borderId="11" xfId="0" applyNumberFormat="1" applyFont="1" applyBorder="1" applyAlignment="1">
      <alignment vertical="center"/>
    </xf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16" fillId="0" borderId="3" xfId="0" applyNumberFormat="1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3" fillId="0" borderId="3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 wrapText="1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2" fillId="0" borderId="17" xfId="1" applyNumberFormat="1" applyFont="1" applyBorder="1"/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3" xfId="0" applyFont="1" applyFill="1" applyBorder="1" applyAlignment="1">
      <alignment horizontal="left" vertical="center" wrapText="1"/>
    </xf>
    <xf numFmtId="164" fontId="3" fillId="5" borderId="1" xfId="1" applyNumberFormat="1" applyFont="1" applyFill="1" applyBorder="1" applyAlignment="1">
      <alignment horizontal="center" vertical="center" wrapText="1"/>
    </xf>
    <xf numFmtId="164" fontId="3" fillId="5" borderId="1" xfId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5" fillId="4" borderId="0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5" borderId="1" xfId="1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14" fillId="0" borderId="11" xfId="0" applyNumberFormat="1" applyFont="1" applyBorder="1" applyAlignment="1">
      <alignment vertical="center"/>
    </xf>
    <xf numFmtId="164" fontId="14" fillId="0" borderId="0" xfId="0" applyNumberFormat="1" applyFont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5" fillId="0" borderId="8" xfId="0" applyNumberFormat="1" applyFont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6" xfId="0" applyFont="1" applyBorder="1" applyAlignment="1">
      <alignment vertical="center" wrapText="1"/>
    </xf>
    <xf numFmtId="164" fontId="8" fillId="0" borderId="16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vertical="center"/>
    </xf>
    <xf numFmtId="164" fontId="3" fillId="0" borderId="13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3" fillId="0" borderId="4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4" borderId="4" xfId="1" applyNumberFormat="1" applyFont="1" applyFill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left" vertical="center"/>
    </xf>
    <xf numFmtId="164" fontId="5" fillId="0" borderId="4" xfId="1" applyNumberFormat="1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left" vertical="center" wrapText="1" shrinkToFi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3" fillId="5" borderId="4" xfId="1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12" fillId="0" borderId="0" xfId="1" applyNumberFormat="1" applyFont="1" applyAlignment="1">
      <alignment vertical="center"/>
    </xf>
    <xf numFmtId="164" fontId="12" fillId="0" borderId="11" xfId="0" applyNumberFormat="1" applyFont="1" applyBorder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4" fontId="12" fillId="0" borderId="0" xfId="1" applyNumberFormat="1" applyFont="1" applyAlignment="1">
      <alignment horizontal="center"/>
    </xf>
    <xf numFmtId="164" fontId="12" fillId="0" borderId="0" xfId="1" applyNumberFormat="1" applyFont="1"/>
    <xf numFmtId="0" fontId="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vertical="center" wrapText="1"/>
    </xf>
    <xf numFmtId="164" fontId="12" fillId="0" borderId="1" xfId="1" applyNumberFormat="1" applyFont="1" applyBorder="1" applyAlignment="1">
      <alignment vertical="center"/>
    </xf>
    <xf numFmtId="164" fontId="12" fillId="0" borderId="1" xfId="1" applyNumberFormat="1" applyFont="1" applyBorder="1"/>
    <xf numFmtId="0" fontId="0" fillId="0" borderId="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4" xfId="0" applyNumberFormat="1" applyFont="1" applyBorder="1" applyAlignment="1">
      <alignment horizontal="left" vertical="center" wrapText="1"/>
    </xf>
    <xf numFmtId="164" fontId="12" fillId="0" borderId="14" xfId="1" applyNumberFormat="1" applyFont="1" applyBorder="1" applyAlignment="1">
      <alignment horizontal="left" vertical="center"/>
    </xf>
    <xf numFmtId="0" fontId="12" fillId="0" borderId="14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164" fontId="12" fillId="0" borderId="4" xfId="0" applyNumberFormat="1" applyFont="1" applyBorder="1" applyAlignment="1">
      <alignment horizontal="center" vertical="center" wrapText="1"/>
    </xf>
    <xf numFmtId="164" fontId="12" fillId="0" borderId="14" xfId="1" applyNumberFormat="1" applyFont="1" applyBorder="1" applyAlignment="1">
      <alignment horizontal="center" vertical="center"/>
    </xf>
    <xf numFmtId="164" fontId="12" fillId="0" borderId="14" xfId="1" applyNumberFormat="1" applyFont="1" applyBorder="1" applyAlignment="1">
      <alignment horizontal="center"/>
    </xf>
    <xf numFmtId="164" fontId="12" fillId="0" borderId="3" xfId="1" applyNumberFormat="1" applyFont="1" applyBorder="1" applyAlignment="1">
      <alignment horizontal="center"/>
    </xf>
    <xf numFmtId="164" fontId="12" fillId="0" borderId="8" xfId="1" applyNumberFormat="1" applyFont="1" applyBorder="1" applyAlignment="1">
      <alignment horizontal="center"/>
    </xf>
    <xf numFmtId="164" fontId="7" fillId="0" borderId="14" xfId="1" applyNumberFormat="1" applyFont="1" applyBorder="1"/>
    <xf numFmtId="164" fontId="7" fillId="0" borderId="3" xfId="1" applyNumberFormat="1" applyFont="1" applyBorder="1"/>
    <xf numFmtId="164" fontId="24" fillId="0" borderId="4" xfId="0" applyNumberFormat="1" applyFont="1" applyBorder="1" applyAlignment="1">
      <alignment vertical="center" wrapText="1"/>
    </xf>
    <xf numFmtId="164" fontId="24" fillId="0" borderId="14" xfId="1" applyNumberFormat="1" applyFont="1" applyBorder="1" applyAlignment="1">
      <alignment vertical="center"/>
    </xf>
    <xf numFmtId="0" fontId="24" fillId="0" borderId="14" xfId="0" applyFont="1" applyBorder="1" applyAlignment="1">
      <alignment horizontal="center"/>
    </xf>
    <xf numFmtId="0" fontId="24" fillId="0" borderId="3" xfId="0" applyFont="1" applyBorder="1"/>
    <xf numFmtId="164" fontId="12" fillId="0" borderId="0" xfId="1" applyNumberFormat="1" applyFont="1" applyBorder="1"/>
    <xf numFmtId="0" fontId="12" fillId="0" borderId="0" xfId="0" applyFont="1" applyBorder="1"/>
    <xf numFmtId="0" fontId="3" fillId="0" borderId="0" xfId="0" applyFont="1" applyBorder="1" applyAlignment="1">
      <alignment horizontal="left" vertical="center" wrapText="1"/>
    </xf>
    <xf numFmtId="164" fontId="3" fillId="0" borderId="0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5" fillId="2" borderId="12" xfId="1" applyNumberFormat="1" applyFont="1" applyFill="1" applyBorder="1" applyAlignment="1">
      <alignment vertical="center"/>
    </xf>
    <xf numFmtId="164" fontId="3" fillId="0" borderId="7" xfId="1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164" fontId="5" fillId="2" borderId="13" xfId="1" applyNumberFormat="1" applyFont="1" applyFill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164" fontId="7" fillId="0" borderId="0" xfId="1" applyNumberFormat="1" applyFont="1" applyBorder="1"/>
    <xf numFmtId="164" fontId="7" fillId="0" borderId="0" xfId="0" applyNumberFormat="1" applyFont="1" applyBorder="1"/>
    <xf numFmtId="164" fontId="12" fillId="0" borderId="0" xfId="0" applyNumberFormat="1" applyFont="1" applyBorder="1"/>
    <xf numFmtId="164" fontId="12" fillId="0" borderId="0" xfId="0" applyNumberFormat="1" applyFont="1" applyBorder="1" applyAlignment="1">
      <alignment vertical="center"/>
    </xf>
    <xf numFmtId="164" fontId="12" fillId="0" borderId="0" xfId="1" applyNumberFormat="1" applyFont="1" applyAlignment="1">
      <alignment vertical="center"/>
    </xf>
    <xf numFmtId="164" fontId="12" fillId="0" borderId="0" xfId="0" applyNumberFormat="1" applyFont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9" xfId="0" applyFont="1" applyBorder="1"/>
    <xf numFmtId="0" fontId="0" fillId="0" borderId="18" xfId="0" applyFont="1" applyBorder="1"/>
    <xf numFmtId="164" fontId="0" fillId="0" borderId="18" xfId="1" applyNumberFormat="1" applyFont="1" applyBorder="1"/>
    <xf numFmtId="164" fontId="0" fillId="0" borderId="10" xfId="1" applyNumberFormat="1" applyFont="1" applyBorder="1"/>
    <xf numFmtId="0" fontId="8" fillId="0" borderId="16" xfId="0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3" fillId="5" borderId="4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64" fontId="3" fillId="5" borderId="9" xfId="1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left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1" xfId="1" applyNumberFormat="1" applyFont="1" applyBorder="1"/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64" fontId="3" fillId="5" borderId="4" xfId="1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164" fontId="0" fillId="5" borderId="1" xfId="1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/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1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64" fontId="5" fillId="5" borderId="1" xfId="1" applyNumberFormat="1" applyFont="1" applyFill="1" applyBorder="1" applyAlignment="1">
      <alignment vertical="center"/>
    </xf>
    <xf numFmtId="164" fontId="3" fillId="5" borderId="4" xfId="1" applyNumberFormat="1" applyFont="1" applyFill="1" applyBorder="1" applyAlignment="1">
      <alignment horizontal="left" vertical="center" wrapText="1" shrinkToFit="1"/>
    </xf>
    <xf numFmtId="164" fontId="0" fillId="5" borderId="0" xfId="0" applyNumberFormat="1" applyFont="1" applyFill="1"/>
    <xf numFmtId="164" fontId="12" fillId="5" borderId="0" xfId="1" applyNumberFormat="1" applyFont="1" applyFill="1" applyBorder="1" applyAlignment="1">
      <alignment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24" fillId="0" borderId="1" xfId="1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164" fontId="14" fillId="0" borderId="0" xfId="0" applyNumberFormat="1" applyFont="1" applyAlignment="1">
      <alignment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64" fontId="24" fillId="4" borderId="1" xfId="1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24" fillId="0" borderId="4" xfId="0" applyNumberFormat="1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left" vertical="center"/>
    </xf>
    <xf numFmtId="164" fontId="3" fillId="4" borderId="1" xfId="1" applyNumberFormat="1" applyFont="1" applyFill="1" applyBorder="1" applyAlignment="1">
      <alignment horizontal="left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vertical="center"/>
    </xf>
    <xf numFmtId="164" fontId="12" fillId="5" borderId="0" xfId="0" applyNumberFormat="1" applyFont="1" applyFill="1" applyBorder="1" applyAlignment="1">
      <alignment horizontal="center" vertical="center"/>
    </xf>
    <xf numFmtId="164" fontId="12" fillId="5" borderId="0" xfId="1" applyNumberFormat="1" applyFont="1" applyFill="1" applyBorder="1" applyAlignment="1">
      <alignment horizontal="center" vertical="center"/>
    </xf>
    <xf numFmtId="164" fontId="14" fillId="5" borderId="0" xfId="0" applyNumberFormat="1" applyFont="1" applyFill="1" applyAlignment="1">
      <alignment vertical="center" wrapText="1"/>
    </xf>
    <xf numFmtId="164" fontId="12" fillId="5" borderId="0" xfId="0" applyNumberFormat="1" applyFont="1" applyFill="1" applyAlignment="1">
      <alignment horizontal="center" vertical="center" wrapText="1"/>
    </xf>
    <xf numFmtId="164" fontId="12" fillId="5" borderId="0" xfId="0" applyNumberFormat="1" applyFont="1" applyFill="1" applyAlignment="1">
      <alignment vertical="center" wrapText="1"/>
    </xf>
    <xf numFmtId="164" fontId="12" fillId="5" borderId="0" xfId="0" applyNumberFormat="1" applyFont="1" applyFill="1" applyBorder="1" applyAlignment="1">
      <alignment vertical="center" wrapText="1"/>
    </xf>
    <xf numFmtId="164" fontId="12" fillId="5" borderId="0" xfId="0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Border="1" applyAlignment="1"/>
    <xf numFmtId="164" fontId="12" fillId="5" borderId="0" xfId="0" applyNumberFormat="1" applyFont="1" applyFill="1" applyBorder="1"/>
    <xf numFmtId="0" fontId="12" fillId="5" borderId="0" xfId="0" applyFont="1" applyFill="1" applyBorder="1"/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12" fillId="6" borderId="1" xfId="0" applyNumberFormat="1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vertical="center" wrapText="1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164" fontId="12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vertical="center"/>
    </xf>
    <xf numFmtId="164" fontId="12" fillId="0" borderId="0" xfId="0" applyNumberFormat="1" applyFont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164" fontId="7" fillId="0" borderId="1" xfId="1" applyNumberFormat="1" applyFont="1" applyBorder="1" applyAlignment="1">
      <alignment horizontal="left" vertical="center" wrapText="1"/>
    </xf>
    <xf numFmtId="0" fontId="7" fillId="0" borderId="1" xfId="0" applyFont="1" applyBorder="1"/>
    <xf numFmtId="0" fontId="7" fillId="4" borderId="1" xfId="0" quotePrefix="1" applyFont="1" applyFill="1" applyBorder="1" applyAlignment="1">
      <alignment horizontal="left" vertical="center" wrapText="1"/>
    </xf>
    <xf numFmtId="164" fontId="7" fillId="4" borderId="1" xfId="1" applyNumberFormat="1" applyFont="1" applyFill="1" applyBorder="1" applyAlignment="1">
      <alignment horizontal="left" vertical="center" wrapText="1"/>
    </xf>
    <xf numFmtId="164" fontId="12" fillId="4" borderId="1" xfId="1" applyNumberFormat="1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0" xfId="0" applyFont="1" applyFill="1"/>
    <xf numFmtId="164" fontId="3" fillId="4" borderId="1" xfId="1" applyNumberFormat="1" applyFont="1" applyFill="1" applyBorder="1" applyAlignment="1">
      <alignment horizontal="right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3" fillId="5" borderId="1" xfId="1" applyNumberFormat="1" applyFont="1" applyFill="1" applyBorder="1" applyAlignment="1">
      <alignment horizontal="right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164" fontId="12" fillId="4" borderId="0" xfId="0" applyNumberFormat="1" applyFont="1" applyFill="1" applyBorder="1" applyAlignment="1">
      <alignment horizontal="center" vertical="center" wrapText="1"/>
    </xf>
    <xf numFmtId="164" fontId="12" fillId="4" borderId="0" xfId="0" applyNumberFormat="1" applyFont="1" applyFill="1" applyBorder="1" applyAlignment="1">
      <alignment vertical="center" wrapText="1"/>
    </xf>
    <xf numFmtId="0" fontId="12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left"/>
    </xf>
    <xf numFmtId="164" fontId="12" fillId="4" borderId="0" xfId="1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center" vertical="center"/>
    </xf>
    <xf numFmtId="164" fontId="12" fillId="4" borderId="0" xfId="0" applyNumberFormat="1" applyFont="1" applyFill="1" applyBorder="1" applyAlignment="1">
      <alignment horizontal="center"/>
    </xf>
    <xf numFmtId="164" fontId="12" fillId="4" borderId="0" xfId="0" applyNumberFormat="1" applyFont="1" applyFill="1" applyBorder="1"/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164" fontId="7" fillId="5" borderId="1" xfId="1" applyNumberFormat="1" applyFont="1" applyFill="1" applyBorder="1" applyAlignment="1">
      <alignment horizontal="center" vertical="center"/>
    </xf>
    <xf numFmtId="164" fontId="12" fillId="5" borderId="1" xfId="1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164" fontId="12" fillId="5" borderId="1" xfId="1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7" fillId="5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19" fillId="2" borderId="1" xfId="1" applyNumberFormat="1" applyFont="1" applyFill="1" applyBorder="1" applyAlignment="1">
      <alignment vertical="center"/>
    </xf>
    <xf numFmtId="164" fontId="12" fillId="0" borderId="0" xfId="1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64" fontId="12" fillId="4" borderId="0" xfId="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164" fontId="12" fillId="4" borderId="1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4" borderId="0" xfId="0" applyFont="1" applyFill="1" applyBorder="1"/>
    <xf numFmtId="164" fontId="0" fillId="0" borderId="0" xfId="0" applyNumberFormat="1" applyFont="1" applyAlignment="1">
      <alignment vertical="center"/>
    </xf>
    <xf numFmtId="0" fontId="25" fillId="4" borderId="0" xfId="0" applyFont="1" applyFill="1" applyBorder="1"/>
    <xf numFmtId="164" fontId="25" fillId="0" borderId="0" xfId="0" applyNumberFormat="1" applyFont="1" applyBorder="1" applyAlignment="1">
      <alignment vertical="center"/>
    </xf>
    <xf numFmtId="0" fontId="26" fillId="0" borderId="0" xfId="0" applyFont="1"/>
    <xf numFmtId="0" fontId="26" fillId="4" borderId="0" xfId="0" applyFont="1" applyFill="1" applyBorder="1"/>
    <xf numFmtId="164" fontId="26" fillId="0" borderId="0" xfId="0" applyNumberFormat="1" applyFont="1" applyBorder="1"/>
    <xf numFmtId="0" fontId="26" fillId="0" borderId="0" xfId="0" applyFont="1" applyBorder="1"/>
    <xf numFmtId="164" fontId="27" fillId="4" borderId="0" xfId="1" applyNumberFormat="1" applyFont="1" applyFill="1" applyBorder="1" applyAlignment="1">
      <alignment vertical="center"/>
    </xf>
    <xf numFmtId="164" fontId="27" fillId="4" borderId="0" xfId="0" applyNumberFormat="1" applyFont="1" applyFill="1" applyBorder="1" applyAlignment="1">
      <alignment vertical="center"/>
    </xf>
    <xf numFmtId="0" fontId="28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left"/>
    </xf>
    <xf numFmtId="164" fontId="28" fillId="0" borderId="1" xfId="0" applyNumberFormat="1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/>
    </xf>
    <xf numFmtId="164" fontId="28" fillId="2" borderId="1" xfId="0" applyNumberFormat="1" applyFont="1" applyFill="1" applyBorder="1" applyAlignment="1">
      <alignment horizontal="center" vertical="center"/>
    </xf>
    <xf numFmtId="164" fontId="28" fillId="4" borderId="1" xfId="1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164" fontId="30" fillId="2" borderId="1" xfId="0" applyNumberFormat="1" applyFont="1" applyFill="1" applyBorder="1" applyAlignment="1">
      <alignment horizontal="center"/>
    </xf>
    <xf numFmtId="164" fontId="29" fillId="0" borderId="0" xfId="0" applyNumberFormat="1" applyFont="1" applyBorder="1" applyAlignment="1">
      <alignment horizontal="center" vertical="center"/>
    </xf>
    <xf numFmtId="164" fontId="29" fillId="0" borderId="8" xfId="0" applyNumberFormat="1" applyFont="1" applyBorder="1" applyAlignment="1">
      <alignment vertical="center"/>
    </xf>
    <xf numFmtId="164" fontId="0" fillId="4" borderId="0" xfId="0" applyNumberFormat="1" applyFont="1" applyFill="1" applyBorder="1" applyAlignment="1">
      <alignment vertical="center"/>
    </xf>
    <xf numFmtId="164" fontId="29" fillId="0" borderId="4" xfId="0" applyNumberFormat="1" applyFont="1" applyBorder="1" applyAlignment="1">
      <alignment vertical="center"/>
    </xf>
    <xf numFmtId="164" fontId="29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164" fontId="12" fillId="4" borderId="0" xfId="0" applyNumberFormat="1" applyFont="1" applyFill="1" applyBorder="1" applyAlignment="1">
      <alignment horizontal="left" vertical="center"/>
    </xf>
    <xf numFmtId="0" fontId="12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3" fillId="5" borderId="1" xfId="0" applyNumberFormat="1" applyFont="1" applyFill="1" applyBorder="1" applyAlignment="1">
      <alignment vertical="center"/>
    </xf>
    <xf numFmtId="164" fontId="5" fillId="5" borderId="8" xfId="0" applyNumberFormat="1" applyFont="1" applyFill="1" applyBorder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vertical="center" wrapText="1"/>
    </xf>
    <xf numFmtId="164" fontId="0" fillId="4" borderId="0" xfId="1" applyNumberFormat="1" applyFont="1" applyFill="1" applyBorder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4" fillId="5" borderId="1" xfId="1" applyNumberFormat="1" applyFont="1" applyFill="1" applyBorder="1" applyAlignment="1">
      <alignment horizontal="left" vertical="center" wrapText="1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4" fillId="4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8" fillId="4" borderId="0" xfId="0" applyFont="1" applyFill="1" applyBorder="1" applyAlignment="1">
      <alignment horizontal="left"/>
    </xf>
    <xf numFmtId="164" fontId="31" fillId="0" borderId="0" xfId="0" applyNumberFormat="1" applyFont="1" applyBorder="1" applyAlignment="1">
      <alignment horizontal="left" vertical="center"/>
    </xf>
    <xf numFmtId="164" fontId="29" fillId="0" borderId="11" xfId="0" applyNumberFormat="1" applyFont="1" applyBorder="1" applyAlignment="1">
      <alignment horizontal="right" vertical="center"/>
    </xf>
    <xf numFmtId="164" fontId="29" fillId="0" borderId="15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12" fillId="0" borderId="11" xfId="0" applyNumberFormat="1" applyFont="1" applyBorder="1" applyAlignment="1">
      <alignment horizontal="left" vertical="center"/>
    </xf>
    <xf numFmtId="164" fontId="12" fillId="0" borderId="0" xfId="0" applyNumberFormat="1" applyFont="1" applyBorder="1" applyAlignment="1">
      <alignment horizontal="left" vertical="center"/>
    </xf>
    <xf numFmtId="0" fontId="11" fillId="0" borderId="16" xfId="0" applyFont="1" applyBorder="1" applyAlignment="1">
      <alignment horizontal="left"/>
    </xf>
    <xf numFmtId="164" fontId="12" fillId="0" borderId="0" xfId="0" applyNumberFormat="1" applyFont="1" applyBorder="1" applyAlignment="1">
      <alignment horizontal="center"/>
    </xf>
    <xf numFmtId="164" fontId="12" fillId="5" borderId="11" xfId="0" applyNumberFormat="1" applyFont="1" applyFill="1" applyBorder="1" applyAlignment="1">
      <alignment horizontal="left" vertical="center"/>
    </xf>
    <xf numFmtId="164" fontId="12" fillId="5" borderId="0" xfId="0" applyNumberFormat="1" applyFont="1" applyFill="1" applyBorder="1" applyAlignment="1">
      <alignment horizontal="left" vertical="center"/>
    </xf>
    <xf numFmtId="164" fontId="12" fillId="0" borderId="0" xfId="1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8" fillId="4" borderId="0" xfId="0" applyFont="1" applyFill="1" applyBorder="1" applyAlignment="1">
      <alignment horizontal="left" vertical="center"/>
    </xf>
    <xf numFmtId="164" fontId="12" fillId="0" borderId="11" xfId="1" applyNumberFormat="1" applyFont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164" fontId="5" fillId="0" borderId="11" xfId="0" applyNumberFormat="1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left" vertical="center"/>
    </xf>
    <xf numFmtId="164" fontId="14" fillId="0" borderId="0" xfId="0" applyNumberFormat="1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164" fontId="3" fillId="4" borderId="5" xfId="1" applyNumberFormat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0" borderId="11" xfId="0" applyNumberFormat="1" applyFont="1" applyBorder="1" applyAlignment="1"/>
    <xf numFmtId="164" fontId="3" fillId="0" borderId="0" xfId="0" applyNumberFormat="1" applyFont="1" applyBorder="1" applyAlignment="1"/>
    <xf numFmtId="0" fontId="6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164" fontId="8" fillId="0" borderId="11" xfId="0" applyNumberFormat="1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164" fontId="8" fillId="0" borderId="11" xfId="0" applyNumberFormat="1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64" fontId="7" fillId="0" borderId="11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2" borderId="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164" fontId="5" fillId="0" borderId="0" xfId="0" applyNumberFormat="1" applyFont="1" applyBorder="1" applyAlignment="1">
      <alignment horizontal="right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0915"/>
  <sheetViews>
    <sheetView tabSelected="1" topLeftCell="B10891" zoomScale="98" zoomScaleNormal="98" workbookViewId="0">
      <selection activeCell="B10904" sqref="B10904:T10917"/>
    </sheetView>
  </sheetViews>
  <sheetFormatPr defaultColWidth="9.109375" defaultRowHeight="14.4" x14ac:dyDescent="0.3"/>
  <cols>
    <col min="1" max="1" width="4.33203125" style="308" customWidth="1"/>
    <col min="2" max="2" width="8.77734375" style="308" customWidth="1"/>
    <col min="3" max="3" width="27.5546875" style="308" customWidth="1"/>
    <col min="4" max="4" width="9.33203125" style="308" customWidth="1"/>
    <col min="5" max="5" width="10" style="308" customWidth="1"/>
    <col min="6" max="7" width="11.33203125" style="308" customWidth="1"/>
    <col min="8" max="8" width="9.77734375" style="308" customWidth="1"/>
    <col min="9" max="9" width="9.21875" style="308" customWidth="1"/>
    <col min="10" max="10" width="6.88671875" style="308" customWidth="1"/>
    <col min="11" max="11" width="1.109375" style="308" customWidth="1"/>
    <col min="12" max="12" width="9" style="308" customWidth="1"/>
    <col min="13" max="13" width="27.88671875" style="308" customWidth="1"/>
    <col min="14" max="14" width="10.44140625" style="308" customWidth="1"/>
    <col min="15" max="15" width="10.5546875" style="308" customWidth="1"/>
    <col min="16" max="16" width="10.33203125" style="308" customWidth="1"/>
    <col min="17" max="17" width="10.88671875" style="308" customWidth="1"/>
    <col min="18" max="18" width="10.77734375" style="308" customWidth="1"/>
    <col min="19" max="19" width="8.77734375" style="308" customWidth="1"/>
    <col min="20" max="20" width="7" style="308" customWidth="1"/>
    <col min="21" max="21" width="11.109375" style="308" bestFit="1" customWidth="1"/>
    <col min="22" max="16384" width="9.109375" style="308"/>
  </cols>
  <sheetData>
    <row r="2" spans="2:20" x14ac:dyDescent="0.3">
      <c r="B2" s="1425" t="s">
        <v>202</v>
      </c>
      <c r="C2" s="1425"/>
      <c r="D2" s="1425"/>
      <c r="E2" s="1425"/>
      <c r="F2" s="1425"/>
      <c r="G2" s="1425"/>
      <c r="H2" s="1425"/>
      <c r="I2" s="1425"/>
      <c r="J2" s="1425"/>
      <c r="K2" s="1425"/>
      <c r="L2" s="1425"/>
      <c r="M2" s="1425"/>
      <c r="N2" s="1425"/>
      <c r="O2" s="1425"/>
      <c r="P2" s="1425"/>
      <c r="Q2" s="1425"/>
      <c r="R2" s="1425"/>
      <c r="S2" s="1425"/>
      <c r="T2" s="1425"/>
    </row>
    <row r="3" spans="2:20" ht="23.4" x14ac:dyDescent="0.45">
      <c r="B3" s="1426" t="s">
        <v>10</v>
      </c>
      <c r="C3" s="1426"/>
      <c r="D3" s="1426"/>
      <c r="E3" s="1426"/>
      <c r="F3" s="1426"/>
      <c r="G3" s="1426"/>
      <c r="H3" s="1426"/>
      <c r="I3" s="1426"/>
      <c r="J3" s="1426"/>
      <c r="K3" s="1426"/>
      <c r="L3" s="1426"/>
      <c r="M3" s="1426"/>
      <c r="N3" s="1426"/>
      <c r="O3" s="1426"/>
      <c r="P3" s="1426"/>
      <c r="Q3" s="1426"/>
      <c r="R3" s="1426"/>
      <c r="S3" s="1426"/>
      <c r="T3" s="1426"/>
    </row>
    <row r="4" spans="2:20" x14ac:dyDescent="0.3">
      <c r="B4" s="1425" t="s">
        <v>11</v>
      </c>
      <c r="C4" s="1425"/>
      <c r="D4" s="1425"/>
      <c r="E4" s="1425"/>
      <c r="F4" s="1425"/>
      <c r="G4" s="1425"/>
      <c r="H4" s="1425"/>
      <c r="I4" s="1425"/>
      <c r="J4" s="1425"/>
      <c r="K4" s="1425"/>
      <c r="L4" s="1425"/>
      <c r="M4" s="1425"/>
      <c r="N4" s="1425"/>
      <c r="O4" s="1425"/>
      <c r="P4" s="1425"/>
      <c r="Q4" s="1425"/>
      <c r="R4" s="1425"/>
      <c r="S4" s="1425"/>
      <c r="T4" s="1425"/>
    </row>
    <row r="5" spans="2:20" x14ac:dyDescent="0.3">
      <c r="B5" s="1380" t="s">
        <v>134</v>
      </c>
      <c r="C5" s="1380"/>
      <c r="D5" s="1380"/>
      <c r="E5" s="1380"/>
      <c r="F5" s="1380"/>
      <c r="G5" s="1380"/>
      <c r="H5" s="1380"/>
      <c r="I5" s="1380"/>
      <c r="J5" s="1380"/>
      <c r="K5" s="1380"/>
      <c r="L5" s="1380"/>
      <c r="M5" s="1380"/>
      <c r="N5" s="1380"/>
      <c r="O5" s="1380"/>
      <c r="P5" s="1380"/>
      <c r="Q5" s="1380"/>
      <c r="R5" s="1380"/>
      <c r="S5" s="1380"/>
      <c r="T5" s="1380"/>
    </row>
    <row r="6" spans="2:20" ht="15" thickBot="1" x14ac:dyDescent="0.35">
      <c r="B6" s="309"/>
      <c r="C6" s="309"/>
      <c r="D6" s="309"/>
      <c r="E6" s="309"/>
      <c r="F6" s="309"/>
      <c r="G6" s="309"/>
      <c r="H6" s="309"/>
      <c r="I6" s="309"/>
      <c r="J6" s="309"/>
      <c r="L6" s="309"/>
      <c r="M6" s="309"/>
      <c r="N6" s="309"/>
      <c r="O6" s="309"/>
      <c r="P6" s="309"/>
      <c r="Q6" s="309"/>
      <c r="R6" s="1363" t="s">
        <v>203</v>
      </c>
      <c r="S6" s="1363"/>
      <c r="T6" s="1363"/>
    </row>
    <row r="7" spans="2:20" ht="15" thickTop="1" x14ac:dyDescent="0.3">
      <c r="B7" s="1354" t="s">
        <v>8</v>
      </c>
      <c r="C7" s="1354"/>
      <c r="D7" s="1354"/>
      <c r="E7" s="1354"/>
      <c r="F7" s="1354"/>
      <c r="G7" s="1354"/>
      <c r="H7" s="1354"/>
      <c r="I7" s="1354"/>
      <c r="J7" s="1354"/>
      <c r="L7" s="1354" t="s">
        <v>9</v>
      </c>
      <c r="M7" s="1354"/>
      <c r="N7" s="1354"/>
      <c r="O7" s="1354"/>
      <c r="P7" s="1354"/>
      <c r="Q7" s="1354"/>
      <c r="R7" s="1354"/>
      <c r="S7" s="1354"/>
      <c r="T7" s="1354"/>
    </row>
    <row r="8" spans="2:20" x14ac:dyDescent="0.3">
      <c r="B8" s="4" t="s">
        <v>0</v>
      </c>
      <c r="C8" s="4" t="s">
        <v>1</v>
      </c>
      <c r="D8" s="4" t="s">
        <v>2</v>
      </c>
      <c r="E8" s="4" t="s">
        <v>13</v>
      </c>
      <c r="F8" s="4" t="s">
        <v>3</v>
      </c>
      <c r="G8" s="4" t="s">
        <v>4</v>
      </c>
      <c r="H8" s="4" t="s">
        <v>5</v>
      </c>
      <c r="I8" s="4" t="s">
        <v>6</v>
      </c>
      <c r="J8" s="4" t="s">
        <v>7</v>
      </c>
      <c r="L8" s="4" t="s">
        <v>0</v>
      </c>
      <c r="M8" s="4" t="s">
        <v>1</v>
      </c>
      <c r="N8" s="4" t="s">
        <v>2</v>
      </c>
      <c r="O8" s="4" t="s">
        <v>13</v>
      </c>
      <c r="P8" s="4" t="s">
        <v>3</v>
      </c>
      <c r="Q8" s="4" t="s">
        <v>4</v>
      </c>
      <c r="R8" s="4" t="s">
        <v>5</v>
      </c>
      <c r="S8" s="4" t="s">
        <v>6</v>
      </c>
      <c r="T8" s="4" t="s">
        <v>7</v>
      </c>
    </row>
    <row r="9" spans="2:20" x14ac:dyDescent="0.3">
      <c r="B9" s="310"/>
      <c r="C9" s="311"/>
      <c r="D9" s="311"/>
      <c r="E9" s="5"/>
      <c r="F9" s="5"/>
      <c r="G9" s="5"/>
      <c r="H9" s="5"/>
      <c r="I9" s="5"/>
      <c r="J9" s="6"/>
      <c r="L9" s="310"/>
      <c r="M9" s="311"/>
      <c r="N9" s="311"/>
      <c r="O9" s="5"/>
      <c r="P9" s="5"/>
      <c r="Q9" s="5"/>
      <c r="R9" s="5"/>
      <c r="S9" s="5"/>
      <c r="T9" s="6"/>
    </row>
    <row r="10" spans="2:20" x14ac:dyDescent="0.3">
      <c r="B10" s="52" t="s">
        <v>14</v>
      </c>
      <c r="C10" s="53" t="s">
        <v>15</v>
      </c>
      <c r="D10" s="52" t="s">
        <v>16</v>
      </c>
      <c r="E10" s="54">
        <v>0</v>
      </c>
      <c r="F10" s="54">
        <f>7850</f>
        <v>7850</v>
      </c>
      <c r="G10" s="49">
        <f>1756672.5</f>
        <v>1756672.5</v>
      </c>
      <c r="H10" s="49">
        <f>851384.22</f>
        <v>851384.22</v>
      </c>
      <c r="I10" s="49">
        <f>53809.9</f>
        <v>53809.9</v>
      </c>
      <c r="J10" s="49">
        <f>4926.07</f>
        <v>4926.07</v>
      </c>
      <c r="K10" s="1"/>
      <c r="L10" s="7"/>
      <c r="M10" s="7"/>
      <c r="N10" s="7"/>
      <c r="O10" s="8"/>
      <c r="P10" s="8"/>
      <c r="Q10" s="8"/>
      <c r="R10" s="8"/>
      <c r="S10" s="8"/>
      <c r="T10" s="8"/>
    </row>
    <row r="11" spans="2:20" x14ac:dyDescent="0.3">
      <c r="B11" s="37" t="s">
        <v>25</v>
      </c>
      <c r="C11" s="38" t="s">
        <v>26</v>
      </c>
      <c r="D11" s="37" t="s">
        <v>24</v>
      </c>
      <c r="E11" s="39">
        <v>1800</v>
      </c>
      <c r="F11" s="39">
        <v>0</v>
      </c>
      <c r="G11" s="39">
        <v>28200</v>
      </c>
      <c r="H11" s="39">
        <v>0</v>
      </c>
      <c r="I11" s="39">
        <v>0</v>
      </c>
      <c r="J11" s="39">
        <v>0</v>
      </c>
      <c r="K11" s="1"/>
      <c r="L11" s="37" t="s">
        <v>176</v>
      </c>
      <c r="M11" s="41" t="s">
        <v>177</v>
      </c>
      <c r="N11" s="37">
        <v>418</v>
      </c>
      <c r="O11" s="42">
        <v>0</v>
      </c>
      <c r="P11" s="42">
        <v>0</v>
      </c>
      <c r="Q11" s="42">
        <f>1175000</f>
        <v>1175000</v>
      </c>
      <c r="R11" s="42">
        <v>0</v>
      </c>
      <c r="S11" s="42">
        <v>0</v>
      </c>
      <c r="T11" s="42">
        <v>0</v>
      </c>
    </row>
    <row r="12" spans="2:20" ht="27.6" x14ac:dyDescent="0.3">
      <c r="B12" s="37" t="s">
        <v>25</v>
      </c>
      <c r="C12" s="38" t="s">
        <v>27</v>
      </c>
      <c r="D12" s="37" t="s">
        <v>28</v>
      </c>
      <c r="E12" s="39">
        <v>0</v>
      </c>
      <c r="F12" s="39">
        <v>0</v>
      </c>
      <c r="G12" s="39">
        <f>1000</f>
        <v>1000</v>
      </c>
      <c r="H12" s="39">
        <v>0</v>
      </c>
      <c r="I12" s="39">
        <v>0</v>
      </c>
      <c r="J12" s="39">
        <v>0</v>
      </c>
      <c r="K12" s="1"/>
      <c r="L12" s="37" t="s">
        <v>178</v>
      </c>
      <c r="M12" s="41" t="s">
        <v>179</v>
      </c>
      <c r="N12" s="37">
        <v>419</v>
      </c>
      <c r="O12" s="42">
        <v>0</v>
      </c>
      <c r="P12" s="42">
        <v>0</v>
      </c>
      <c r="Q12" s="42">
        <v>200000</v>
      </c>
      <c r="R12" s="42">
        <v>0</v>
      </c>
      <c r="S12" s="42">
        <v>0</v>
      </c>
      <c r="T12" s="42">
        <v>0</v>
      </c>
    </row>
    <row r="13" spans="2:20" ht="27.6" x14ac:dyDescent="0.3">
      <c r="B13" s="37" t="s">
        <v>25</v>
      </c>
      <c r="C13" s="38" t="s">
        <v>29</v>
      </c>
      <c r="D13" s="37" t="s">
        <v>30</v>
      </c>
      <c r="E13" s="39">
        <v>0</v>
      </c>
      <c r="F13" s="39">
        <v>0</v>
      </c>
      <c r="G13" s="39">
        <v>1000</v>
      </c>
      <c r="H13" s="39">
        <v>0</v>
      </c>
      <c r="I13" s="39">
        <v>0</v>
      </c>
      <c r="J13" s="39">
        <v>0</v>
      </c>
      <c r="K13" s="1"/>
      <c r="L13" s="37" t="s">
        <v>180</v>
      </c>
      <c r="M13" s="43" t="s">
        <v>181</v>
      </c>
      <c r="N13" s="37">
        <v>420</v>
      </c>
      <c r="O13" s="42">
        <v>0</v>
      </c>
      <c r="P13" s="42">
        <v>0</v>
      </c>
      <c r="Q13" s="42">
        <f>334054</f>
        <v>334054</v>
      </c>
      <c r="R13" s="42">
        <v>0</v>
      </c>
      <c r="S13" s="42">
        <v>0</v>
      </c>
      <c r="T13" s="42">
        <v>0</v>
      </c>
    </row>
    <row r="14" spans="2:20" ht="27.6" x14ac:dyDescent="0.3">
      <c r="B14" s="37" t="s">
        <v>25</v>
      </c>
      <c r="C14" s="38" t="s">
        <v>46</v>
      </c>
      <c r="D14" s="37" t="s">
        <v>31</v>
      </c>
      <c r="E14" s="39">
        <v>0</v>
      </c>
      <c r="F14" s="39">
        <v>0</v>
      </c>
      <c r="G14" s="39">
        <v>1000</v>
      </c>
      <c r="H14" s="39">
        <v>0</v>
      </c>
      <c r="I14" s="39">
        <v>0</v>
      </c>
      <c r="J14" s="39">
        <v>0</v>
      </c>
      <c r="K14" s="1"/>
      <c r="L14" s="37" t="s">
        <v>59</v>
      </c>
      <c r="M14" s="43" t="s">
        <v>182</v>
      </c>
      <c r="N14" s="37">
        <v>421</v>
      </c>
      <c r="O14" s="42">
        <v>0</v>
      </c>
      <c r="P14" s="42">
        <v>0</v>
      </c>
      <c r="Q14" s="42">
        <v>84500</v>
      </c>
      <c r="R14" s="42">
        <v>0</v>
      </c>
      <c r="S14" s="42">
        <v>0</v>
      </c>
      <c r="T14" s="42">
        <v>0</v>
      </c>
    </row>
    <row r="15" spans="2:20" ht="27.6" x14ac:dyDescent="0.3">
      <c r="B15" s="37" t="s">
        <v>25</v>
      </c>
      <c r="C15" s="38" t="s">
        <v>47</v>
      </c>
      <c r="D15" s="37" t="s">
        <v>32</v>
      </c>
      <c r="E15" s="39">
        <v>0</v>
      </c>
      <c r="F15" s="39">
        <v>0</v>
      </c>
      <c r="G15" s="39">
        <v>1000</v>
      </c>
      <c r="H15" s="39">
        <v>0</v>
      </c>
      <c r="I15" s="39">
        <v>0</v>
      </c>
      <c r="J15" s="39">
        <v>0</v>
      </c>
      <c r="K15" s="1"/>
      <c r="L15" s="37" t="s">
        <v>63</v>
      </c>
      <c r="M15" s="43" t="s">
        <v>183</v>
      </c>
      <c r="N15" s="37">
        <v>422</v>
      </c>
      <c r="O15" s="42">
        <v>0</v>
      </c>
      <c r="P15" s="42">
        <v>0</v>
      </c>
      <c r="Q15" s="42">
        <v>100000</v>
      </c>
      <c r="R15" s="42">
        <v>0</v>
      </c>
      <c r="S15" s="42">
        <v>0</v>
      </c>
      <c r="T15" s="42">
        <v>0</v>
      </c>
    </row>
    <row r="16" spans="2:20" ht="27.6" x14ac:dyDescent="0.3">
      <c r="B16" s="37" t="s">
        <v>25</v>
      </c>
      <c r="C16" s="38" t="s">
        <v>48</v>
      </c>
      <c r="D16" s="37" t="s">
        <v>33</v>
      </c>
      <c r="E16" s="39">
        <v>0</v>
      </c>
      <c r="F16" s="39">
        <v>0</v>
      </c>
      <c r="G16" s="39">
        <v>1000</v>
      </c>
      <c r="H16" s="39">
        <v>0</v>
      </c>
      <c r="I16" s="39">
        <v>0</v>
      </c>
      <c r="J16" s="39">
        <v>0</v>
      </c>
      <c r="K16" s="1"/>
      <c r="L16" s="37" t="s">
        <v>117</v>
      </c>
      <c r="M16" s="43" t="s">
        <v>184</v>
      </c>
      <c r="N16" s="37">
        <v>423</v>
      </c>
      <c r="O16" s="42">
        <v>0</v>
      </c>
      <c r="P16" s="42">
        <v>0</v>
      </c>
      <c r="Q16" s="42">
        <f>263670</f>
        <v>263670</v>
      </c>
      <c r="R16" s="42">
        <v>0</v>
      </c>
      <c r="S16" s="42">
        <v>0</v>
      </c>
      <c r="T16" s="42">
        <v>0</v>
      </c>
    </row>
    <row r="17" spans="2:20" x14ac:dyDescent="0.3">
      <c r="B17" s="37" t="s">
        <v>51</v>
      </c>
      <c r="C17" s="38" t="s">
        <v>52</v>
      </c>
      <c r="D17" s="37" t="s">
        <v>34</v>
      </c>
      <c r="E17" s="39">
        <v>0</v>
      </c>
      <c r="F17" s="39">
        <v>0</v>
      </c>
      <c r="G17" s="39">
        <f>20000</f>
        <v>20000</v>
      </c>
      <c r="H17" s="39">
        <v>0</v>
      </c>
      <c r="I17" s="39">
        <v>0</v>
      </c>
      <c r="J17" s="39">
        <v>0</v>
      </c>
      <c r="K17" s="1"/>
      <c r="L17" s="37" t="s">
        <v>120</v>
      </c>
      <c r="M17" s="43" t="s">
        <v>185</v>
      </c>
      <c r="N17" s="37">
        <v>424</v>
      </c>
      <c r="O17" s="42">
        <v>0</v>
      </c>
      <c r="P17" s="42">
        <v>0</v>
      </c>
      <c r="Q17" s="42">
        <v>540250</v>
      </c>
      <c r="R17" s="42">
        <v>0</v>
      </c>
      <c r="S17" s="42">
        <v>0</v>
      </c>
      <c r="T17" s="42">
        <v>0</v>
      </c>
    </row>
    <row r="18" spans="2:20" x14ac:dyDescent="0.3">
      <c r="B18" s="37" t="s">
        <v>51</v>
      </c>
      <c r="C18" s="38" t="s">
        <v>52</v>
      </c>
      <c r="D18" s="37" t="s">
        <v>35</v>
      </c>
      <c r="E18" s="39">
        <v>4800</v>
      </c>
      <c r="F18" s="39">
        <v>0</v>
      </c>
      <c r="G18" s="39">
        <v>15200</v>
      </c>
      <c r="H18" s="39">
        <v>0</v>
      </c>
      <c r="I18" s="39">
        <v>0</v>
      </c>
      <c r="J18" s="39">
        <v>0</v>
      </c>
      <c r="K18" s="1"/>
      <c r="L18" s="37" t="s">
        <v>171</v>
      </c>
      <c r="M18" s="43" t="s">
        <v>186</v>
      </c>
      <c r="N18" s="37">
        <v>425</v>
      </c>
      <c r="O18" s="42">
        <v>0</v>
      </c>
      <c r="P18" s="42">
        <v>0</v>
      </c>
      <c r="Q18" s="42">
        <v>155860</v>
      </c>
      <c r="R18" s="42">
        <v>0</v>
      </c>
      <c r="S18" s="42">
        <v>0</v>
      </c>
      <c r="T18" s="42">
        <v>0</v>
      </c>
    </row>
    <row r="19" spans="2:20" ht="41.4" x14ac:dyDescent="0.3">
      <c r="B19" s="37" t="s">
        <v>53</v>
      </c>
      <c r="C19" s="38" t="s">
        <v>54</v>
      </c>
      <c r="D19" s="37" t="s">
        <v>36</v>
      </c>
      <c r="E19" s="39">
        <v>0</v>
      </c>
      <c r="F19" s="39">
        <v>0</v>
      </c>
      <c r="G19" s="39">
        <v>25000</v>
      </c>
      <c r="H19" s="39">
        <v>0</v>
      </c>
      <c r="I19" s="39">
        <v>0</v>
      </c>
      <c r="J19" s="39">
        <v>0</v>
      </c>
      <c r="K19" s="1"/>
      <c r="L19" s="37" t="s">
        <v>178</v>
      </c>
      <c r="M19" s="43" t="s">
        <v>187</v>
      </c>
      <c r="N19" s="37">
        <v>232</v>
      </c>
      <c r="O19" s="42">
        <v>0</v>
      </c>
      <c r="P19" s="42">
        <v>0</v>
      </c>
      <c r="Q19" s="42">
        <v>0</v>
      </c>
      <c r="R19" s="42">
        <v>800000</v>
      </c>
      <c r="S19" s="42">
        <v>0</v>
      </c>
      <c r="T19" s="42">
        <v>0</v>
      </c>
    </row>
    <row r="20" spans="2:20" ht="27.6" x14ac:dyDescent="0.3">
      <c r="B20" s="37" t="s">
        <v>55</v>
      </c>
      <c r="C20" s="38" t="s">
        <v>56</v>
      </c>
      <c r="D20" s="37" t="s">
        <v>37</v>
      </c>
      <c r="E20" s="39">
        <v>0</v>
      </c>
      <c r="F20" s="39">
        <v>10000</v>
      </c>
      <c r="G20" s="39">
        <v>0</v>
      </c>
      <c r="H20" s="39">
        <v>0</v>
      </c>
      <c r="I20" s="39">
        <v>0</v>
      </c>
      <c r="J20" s="39">
        <v>0</v>
      </c>
      <c r="K20" s="1"/>
      <c r="L20" s="37" t="s">
        <v>144</v>
      </c>
      <c r="M20" s="43" t="s">
        <v>188</v>
      </c>
      <c r="N20" s="37">
        <v>233</v>
      </c>
      <c r="O20" s="42">
        <v>0</v>
      </c>
      <c r="P20" s="42">
        <v>0</v>
      </c>
      <c r="Q20" s="42">
        <v>0</v>
      </c>
      <c r="R20" s="42">
        <v>1350000</v>
      </c>
      <c r="S20" s="42">
        <v>0</v>
      </c>
      <c r="T20" s="42">
        <v>0</v>
      </c>
    </row>
    <row r="21" spans="2:20" ht="27.6" x14ac:dyDescent="0.3">
      <c r="B21" s="37" t="s">
        <v>57</v>
      </c>
      <c r="C21" s="38" t="s">
        <v>58</v>
      </c>
      <c r="D21" s="37" t="s">
        <v>38</v>
      </c>
      <c r="E21" s="39">
        <v>73000</v>
      </c>
      <c r="F21" s="39">
        <v>0</v>
      </c>
      <c r="G21" s="39">
        <v>2000</v>
      </c>
      <c r="H21" s="39">
        <v>0</v>
      </c>
      <c r="I21" s="39">
        <v>0</v>
      </c>
      <c r="J21" s="39">
        <v>0</v>
      </c>
      <c r="K21" s="1"/>
      <c r="L21" s="37" t="s">
        <v>189</v>
      </c>
      <c r="M21" s="43" t="s">
        <v>190</v>
      </c>
      <c r="N21" s="37">
        <v>234</v>
      </c>
      <c r="O21" s="42">
        <v>0</v>
      </c>
      <c r="P21" s="42">
        <v>0</v>
      </c>
      <c r="Q21" s="42">
        <v>0</v>
      </c>
      <c r="R21" s="42">
        <v>200000</v>
      </c>
      <c r="S21" s="42">
        <v>0</v>
      </c>
      <c r="T21" s="42">
        <v>0</v>
      </c>
    </row>
    <row r="22" spans="2:20" x14ac:dyDescent="0.3">
      <c r="B22" s="37" t="s">
        <v>59</v>
      </c>
      <c r="C22" s="38" t="s">
        <v>60</v>
      </c>
      <c r="D22" s="37" t="s">
        <v>39</v>
      </c>
      <c r="E22" s="39">
        <v>0</v>
      </c>
      <c r="F22" s="39">
        <v>0</v>
      </c>
      <c r="G22" s="39">
        <v>50000</v>
      </c>
      <c r="H22" s="39">
        <v>0</v>
      </c>
      <c r="I22" s="39">
        <v>0</v>
      </c>
      <c r="J22" s="39">
        <v>0</v>
      </c>
      <c r="K22" s="1"/>
      <c r="L22" s="37"/>
      <c r="M22" s="44" t="s">
        <v>195</v>
      </c>
      <c r="N22" s="37"/>
      <c r="O22" s="42"/>
      <c r="P22" s="42"/>
      <c r="Q22" s="42"/>
      <c r="R22" s="42"/>
      <c r="S22" s="42"/>
      <c r="T22" s="42"/>
    </row>
    <row r="23" spans="2:20" ht="41.4" x14ac:dyDescent="0.3">
      <c r="B23" s="37" t="s">
        <v>59</v>
      </c>
      <c r="C23" s="38" t="s">
        <v>61</v>
      </c>
      <c r="D23" s="37" t="s">
        <v>40</v>
      </c>
      <c r="E23" s="39">
        <v>0</v>
      </c>
      <c r="F23" s="39">
        <v>0</v>
      </c>
      <c r="G23" s="39">
        <f>30000</f>
        <v>30000</v>
      </c>
      <c r="H23" s="39">
        <v>0</v>
      </c>
      <c r="I23" s="39">
        <v>0</v>
      </c>
      <c r="J23" s="39">
        <v>0</v>
      </c>
      <c r="K23" s="1"/>
      <c r="L23" s="37" t="s">
        <v>25</v>
      </c>
      <c r="M23" s="38" t="s">
        <v>196</v>
      </c>
      <c r="N23" s="37" t="s">
        <v>24</v>
      </c>
      <c r="O23" s="39">
        <v>1800</v>
      </c>
      <c r="P23" s="39" t="s">
        <v>16</v>
      </c>
      <c r="Q23" s="39" t="s">
        <v>16</v>
      </c>
      <c r="R23" s="39" t="s">
        <v>16</v>
      </c>
      <c r="S23" s="39" t="s">
        <v>16</v>
      </c>
      <c r="T23" s="39" t="s">
        <v>16</v>
      </c>
    </row>
    <row r="24" spans="2:20" ht="27.6" x14ac:dyDescent="0.3">
      <c r="B24" s="37" t="s">
        <v>59</v>
      </c>
      <c r="C24" s="38" t="s">
        <v>62</v>
      </c>
      <c r="D24" s="37" t="s">
        <v>41</v>
      </c>
      <c r="E24" s="39">
        <v>0</v>
      </c>
      <c r="F24" s="39">
        <v>0</v>
      </c>
      <c r="G24" s="39">
        <v>1200</v>
      </c>
      <c r="H24" s="39">
        <v>0</v>
      </c>
      <c r="I24" s="39">
        <v>0</v>
      </c>
      <c r="J24" s="39">
        <v>0</v>
      </c>
      <c r="K24" s="1"/>
      <c r="L24" s="37" t="s">
        <v>51</v>
      </c>
      <c r="M24" s="38" t="s">
        <v>197</v>
      </c>
      <c r="N24" s="37" t="s">
        <v>35</v>
      </c>
      <c r="O24" s="39">
        <v>4800</v>
      </c>
      <c r="P24" s="39" t="s">
        <v>16</v>
      </c>
      <c r="Q24" s="39" t="s">
        <v>16</v>
      </c>
      <c r="R24" s="39" t="s">
        <v>16</v>
      </c>
      <c r="S24" s="39" t="s">
        <v>16</v>
      </c>
      <c r="T24" s="39" t="s">
        <v>16</v>
      </c>
    </row>
    <row r="25" spans="2:20" ht="27.6" x14ac:dyDescent="0.3">
      <c r="B25" s="37" t="s">
        <v>63</v>
      </c>
      <c r="C25" s="38" t="s">
        <v>64</v>
      </c>
      <c r="D25" s="37" t="s">
        <v>42</v>
      </c>
      <c r="E25" s="39">
        <v>0</v>
      </c>
      <c r="F25" s="39">
        <v>0</v>
      </c>
      <c r="G25" s="39">
        <v>50000</v>
      </c>
      <c r="H25" s="39">
        <v>0</v>
      </c>
      <c r="I25" s="39">
        <v>0</v>
      </c>
      <c r="J25" s="39">
        <v>0</v>
      </c>
      <c r="K25" s="1"/>
      <c r="L25" s="37" t="s">
        <v>57</v>
      </c>
      <c r="M25" s="38" t="s">
        <v>290</v>
      </c>
      <c r="N25" s="37" t="s">
        <v>38</v>
      </c>
      <c r="O25" s="39">
        <v>73000</v>
      </c>
      <c r="P25" s="39">
        <v>0</v>
      </c>
      <c r="Q25" s="39" t="s">
        <v>16</v>
      </c>
      <c r="R25" s="39" t="s">
        <v>16</v>
      </c>
      <c r="S25" s="39" t="s">
        <v>16</v>
      </c>
      <c r="T25" s="39" t="s">
        <v>16</v>
      </c>
    </row>
    <row r="26" spans="2:20" ht="27.6" x14ac:dyDescent="0.3">
      <c r="B26" s="37" t="s">
        <v>65</v>
      </c>
      <c r="C26" s="38" t="s">
        <v>66</v>
      </c>
      <c r="D26" s="37" t="s">
        <v>43</v>
      </c>
      <c r="E26" s="39">
        <v>0</v>
      </c>
      <c r="F26" s="39">
        <v>0</v>
      </c>
      <c r="G26" s="39">
        <v>20000</v>
      </c>
      <c r="H26" s="39">
        <v>0</v>
      </c>
      <c r="I26" s="39">
        <v>0</v>
      </c>
      <c r="J26" s="39">
        <v>0</v>
      </c>
      <c r="K26" s="1"/>
      <c r="L26" s="37" t="s">
        <v>65</v>
      </c>
      <c r="M26" s="38" t="s">
        <v>198</v>
      </c>
      <c r="N26" s="37" t="s">
        <v>45</v>
      </c>
      <c r="O26" s="39">
        <v>2000</v>
      </c>
      <c r="P26" s="39">
        <v>0</v>
      </c>
      <c r="Q26" s="39">
        <v>0</v>
      </c>
      <c r="R26" s="39" t="s">
        <v>16</v>
      </c>
      <c r="S26" s="39" t="s">
        <v>16</v>
      </c>
      <c r="T26" s="39" t="s">
        <v>16</v>
      </c>
    </row>
    <row r="27" spans="2:20" ht="27.6" x14ac:dyDescent="0.3">
      <c r="B27" s="37" t="s">
        <v>65</v>
      </c>
      <c r="C27" s="38" t="s">
        <v>67</v>
      </c>
      <c r="D27" s="37" t="s">
        <v>44</v>
      </c>
      <c r="E27" s="39">
        <v>0</v>
      </c>
      <c r="F27" s="39">
        <v>0</v>
      </c>
      <c r="G27" s="39">
        <v>150000</v>
      </c>
      <c r="H27" s="39">
        <v>0</v>
      </c>
      <c r="I27" s="39">
        <v>0</v>
      </c>
      <c r="J27" s="39">
        <v>0</v>
      </c>
      <c r="K27" s="1"/>
      <c r="L27" s="37" t="s">
        <v>65</v>
      </c>
      <c r="M27" s="38" t="s">
        <v>198</v>
      </c>
      <c r="N27" s="37" t="s">
        <v>70</v>
      </c>
      <c r="O27" s="39">
        <v>10000</v>
      </c>
      <c r="P27" s="39">
        <v>0</v>
      </c>
      <c r="Q27" s="39">
        <v>0</v>
      </c>
      <c r="R27" s="39" t="s">
        <v>16</v>
      </c>
      <c r="S27" s="39" t="s">
        <v>16</v>
      </c>
      <c r="T27" s="39" t="s">
        <v>16</v>
      </c>
    </row>
    <row r="28" spans="2:20" ht="27.6" x14ac:dyDescent="0.3">
      <c r="B28" s="37" t="s">
        <v>65</v>
      </c>
      <c r="C28" s="38" t="s">
        <v>68</v>
      </c>
      <c r="D28" s="37" t="s">
        <v>45</v>
      </c>
      <c r="E28" s="39">
        <v>2000</v>
      </c>
      <c r="F28" s="39">
        <v>0</v>
      </c>
      <c r="G28" s="39">
        <v>18000</v>
      </c>
      <c r="H28" s="39">
        <v>0</v>
      </c>
      <c r="I28" s="39">
        <v>0</v>
      </c>
      <c r="J28" s="39">
        <v>0</v>
      </c>
      <c r="K28" s="1"/>
      <c r="L28" s="37" t="s">
        <v>65</v>
      </c>
      <c r="M28" s="38" t="s">
        <v>198</v>
      </c>
      <c r="N28" s="37" t="s">
        <v>71</v>
      </c>
      <c r="O28" s="39">
        <v>10000</v>
      </c>
      <c r="P28" s="39">
        <v>0</v>
      </c>
      <c r="Q28" s="39">
        <v>0</v>
      </c>
      <c r="R28" s="39" t="s">
        <v>16</v>
      </c>
      <c r="S28" s="39" t="s">
        <v>16</v>
      </c>
      <c r="T28" s="39" t="s">
        <v>16</v>
      </c>
    </row>
    <row r="29" spans="2:20" ht="27.6" x14ac:dyDescent="0.3">
      <c r="B29" s="37" t="s">
        <v>65</v>
      </c>
      <c r="C29" s="38" t="s">
        <v>69</v>
      </c>
      <c r="D29" s="37" t="s">
        <v>70</v>
      </c>
      <c r="E29" s="39">
        <v>10000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1"/>
      <c r="L29" s="37" t="s">
        <v>65</v>
      </c>
      <c r="M29" s="38" t="s">
        <v>198</v>
      </c>
      <c r="N29" s="37" t="s">
        <v>72</v>
      </c>
      <c r="O29" s="39">
        <v>10000</v>
      </c>
      <c r="P29" s="39">
        <v>0</v>
      </c>
      <c r="Q29" s="39">
        <v>0</v>
      </c>
      <c r="R29" s="39" t="s">
        <v>16</v>
      </c>
      <c r="S29" s="39" t="s">
        <v>16</v>
      </c>
      <c r="T29" s="39" t="s">
        <v>16</v>
      </c>
    </row>
    <row r="30" spans="2:20" ht="27.6" x14ac:dyDescent="0.3">
      <c r="B30" s="37" t="s">
        <v>65</v>
      </c>
      <c r="C30" s="38" t="s">
        <v>106</v>
      </c>
      <c r="D30" s="37" t="s">
        <v>71</v>
      </c>
      <c r="E30" s="39">
        <v>10000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1"/>
      <c r="L30" s="37" t="s">
        <v>109</v>
      </c>
      <c r="M30" s="38" t="s">
        <v>199</v>
      </c>
      <c r="N30" s="37" t="s">
        <v>75</v>
      </c>
      <c r="O30" s="39">
        <v>3445</v>
      </c>
      <c r="P30" s="39">
        <v>0</v>
      </c>
      <c r="Q30" s="39">
        <v>0</v>
      </c>
      <c r="R30" s="39" t="s">
        <v>16</v>
      </c>
      <c r="S30" s="39" t="s">
        <v>16</v>
      </c>
      <c r="T30" s="39" t="s">
        <v>16</v>
      </c>
    </row>
    <row r="31" spans="2:20" ht="27.6" x14ac:dyDescent="0.3">
      <c r="B31" s="37" t="s">
        <v>65</v>
      </c>
      <c r="C31" s="38" t="s">
        <v>107</v>
      </c>
      <c r="D31" s="37" t="s">
        <v>72</v>
      </c>
      <c r="E31" s="39">
        <v>10000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1"/>
      <c r="L31" s="37" t="s">
        <v>109</v>
      </c>
      <c r="M31" s="38" t="s">
        <v>200</v>
      </c>
      <c r="N31" s="37" t="s">
        <v>76</v>
      </c>
      <c r="O31" s="39">
        <v>200000</v>
      </c>
      <c r="P31" s="39">
        <v>0</v>
      </c>
      <c r="Q31" s="39">
        <v>0</v>
      </c>
      <c r="R31" s="39" t="s">
        <v>16</v>
      </c>
      <c r="S31" s="39" t="s">
        <v>16</v>
      </c>
      <c r="T31" s="39" t="s">
        <v>16</v>
      </c>
    </row>
    <row r="32" spans="2:20" ht="27.6" x14ac:dyDescent="0.3">
      <c r="B32" s="37" t="s">
        <v>65</v>
      </c>
      <c r="C32" s="38" t="s">
        <v>108</v>
      </c>
      <c r="D32" s="37" t="s">
        <v>73</v>
      </c>
      <c r="E32" s="39">
        <v>0</v>
      </c>
      <c r="F32" s="39">
        <v>0</v>
      </c>
      <c r="G32" s="39">
        <v>20000</v>
      </c>
      <c r="H32" s="39">
        <v>0</v>
      </c>
      <c r="I32" s="39">
        <v>0</v>
      </c>
      <c r="J32" s="39">
        <v>0</v>
      </c>
      <c r="K32" s="1"/>
      <c r="L32" s="37" t="s">
        <v>109</v>
      </c>
      <c r="M32" s="38" t="s">
        <v>200</v>
      </c>
      <c r="N32" s="37" t="s">
        <v>77</v>
      </c>
      <c r="O32" s="39">
        <v>100000</v>
      </c>
      <c r="P32" s="42">
        <v>0</v>
      </c>
      <c r="Q32" s="39">
        <v>0</v>
      </c>
      <c r="R32" s="39" t="s">
        <v>16</v>
      </c>
      <c r="S32" s="39" t="s">
        <v>16</v>
      </c>
      <c r="T32" s="39" t="s">
        <v>16</v>
      </c>
    </row>
    <row r="33" spans="2:20" ht="27.6" x14ac:dyDescent="0.3">
      <c r="B33" s="37" t="s">
        <v>109</v>
      </c>
      <c r="C33" s="38" t="s">
        <v>110</v>
      </c>
      <c r="D33" s="37" t="s">
        <v>74</v>
      </c>
      <c r="E33" s="39">
        <v>0</v>
      </c>
      <c r="F33" s="39">
        <v>0</v>
      </c>
      <c r="G33" s="39">
        <v>22000</v>
      </c>
      <c r="H33" s="39">
        <v>0</v>
      </c>
      <c r="I33" s="39">
        <v>0</v>
      </c>
      <c r="J33" s="39">
        <v>0</v>
      </c>
      <c r="K33" s="1"/>
      <c r="L33" s="37" t="s">
        <v>167</v>
      </c>
      <c r="M33" s="38" t="s">
        <v>201</v>
      </c>
      <c r="N33" s="37" t="s">
        <v>77</v>
      </c>
      <c r="O33" s="42">
        <v>50000</v>
      </c>
      <c r="P33" s="42">
        <v>0</v>
      </c>
      <c r="Q33" s="39">
        <v>0</v>
      </c>
      <c r="R33" s="39" t="s">
        <v>16</v>
      </c>
      <c r="S33" s="39" t="s">
        <v>16</v>
      </c>
      <c r="T33" s="39" t="s">
        <v>16</v>
      </c>
    </row>
    <row r="34" spans="2:20" ht="27.6" x14ac:dyDescent="0.3">
      <c r="B34" s="37" t="s">
        <v>109</v>
      </c>
      <c r="C34" s="38" t="s">
        <v>111</v>
      </c>
      <c r="D34" s="37" t="s">
        <v>75</v>
      </c>
      <c r="E34" s="39">
        <v>3445</v>
      </c>
      <c r="F34" s="39">
        <v>0</v>
      </c>
      <c r="G34" s="39">
        <v>18555</v>
      </c>
      <c r="H34" s="39">
        <v>0</v>
      </c>
      <c r="I34" s="39">
        <v>0</v>
      </c>
      <c r="J34" s="39">
        <v>0</v>
      </c>
      <c r="K34" s="1"/>
      <c r="L34" s="37" t="s">
        <v>117</v>
      </c>
      <c r="M34" s="38" t="s">
        <v>291</v>
      </c>
      <c r="N34" s="37" t="s">
        <v>80</v>
      </c>
      <c r="O34" s="39">
        <v>220000</v>
      </c>
      <c r="P34" s="42">
        <v>0</v>
      </c>
      <c r="Q34" s="39">
        <v>0</v>
      </c>
      <c r="R34" s="39" t="s">
        <v>16</v>
      </c>
      <c r="S34" s="39" t="s">
        <v>16</v>
      </c>
      <c r="T34" s="39" t="s">
        <v>16</v>
      </c>
    </row>
    <row r="35" spans="2:20" ht="27.6" x14ac:dyDescent="0.3">
      <c r="B35" s="37" t="s">
        <v>109</v>
      </c>
      <c r="C35" s="38" t="s">
        <v>112</v>
      </c>
      <c r="D35" s="37" t="s">
        <v>76</v>
      </c>
      <c r="E35" s="39">
        <v>200000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1"/>
      <c r="L35" s="37" t="s">
        <v>117</v>
      </c>
      <c r="M35" s="38" t="s">
        <v>292</v>
      </c>
      <c r="N35" s="37" t="s">
        <v>81</v>
      </c>
      <c r="O35" s="39">
        <v>100</v>
      </c>
      <c r="P35" s="42">
        <v>0</v>
      </c>
      <c r="Q35" s="39">
        <v>0</v>
      </c>
      <c r="R35" s="39" t="s">
        <v>16</v>
      </c>
      <c r="S35" s="39" t="s">
        <v>16</v>
      </c>
      <c r="T35" s="39" t="s">
        <v>16</v>
      </c>
    </row>
    <row r="36" spans="2:20" ht="27.6" x14ac:dyDescent="0.3">
      <c r="B36" s="37" t="s">
        <v>109</v>
      </c>
      <c r="C36" s="38" t="s">
        <v>113</v>
      </c>
      <c r="D36" s="37" t="s">
        <v>77</v>
      </c>
      <c r="E36" s="39">
        <f>100000+35000+15000</f>
        <v>150000</v>
      </c>
      <c r="F36" s="39">
        <v>0</v>
      </c>
      <c r="G36" s="39">
        <v>20000</v>
      </c>
      <c r="H36" s="39">
        <v>0</v>
      </c>
      <c r="I36" s="39">
        <v>0</v>
      </c>
      <c r="J36" s="39">
        <v>0</v>
      </c>
      <c r="K36" s="1"/>
      <c r="L36" s="37" t="s">
        <v>120</v>
      </c>
      <c r="M36" s="38" t="s">
        <v>293</v>
      </c>
      <c r="N36" s="37" t="s">
        <v>83</v>
      </c>
      <c r="O36" s="39">
        <v>122000</v>
      </c>
      <c r="P36" s="42">
        <v>0</v>
      </c>
      <c r="Q36" s="39">
        <v>0</v>
      </c>
      <c r="R36" s="39" t="s">
        <v>16</v>
      </c>
      <c r="S36" s="39" t="s">
        <v>16</v>
      </c>
      <c r="T36" s="39" t="s">
        <v>16</v>
      </c>
    </row>
    <row r="37" spans="2:20" ht="27.6" x14ac:dyDescent="0.3">
      <c r="B37" s="37" t="s">
        <v>114</v>
      </c>
      <c r="C37" s="38" t="s">
        <v>115</v>
      </c>
      <c r="D37" s="37" t="s">
        <v>78</v>
      </c>
      <c r="E37" s="39">
        <v>0</v>
      </c>
      <c r="F37" s="39">
        <v>0</v>
      </c>
      <c r="G37" s="39">
        <v>100000</v>
      </c>
      <c r="H37" s="39">
        <v>0</v>
      </c>
      <c r="I37" s="39">
        <v>0</v>
      </c>
      <c r="J37" s="39">
        <v>0</v>
      </c>
      <c r="K37" s="1"/>
      <c r="L37" s="37" t="s">
        <v>135</v>
      </c>
      <c r="M37" s="38" t="s">
        <v>294</v>
      </c>
      <c r="N37" s="37" t="s">
        <v>84</v>
      </c>
      <c r="O37" s="39">
        <v>2000</v>
      </c>
      <c r="P37" s="42">
        <v>0</v>
      </c>
      <c r="Q37" s="39">
        <v>0</v>
      </c>
      <c r="R37" s="39" t="s">
        <v>16</v>
      </c>
      <c r="S37" s="39" t="s">
        <v>16</v>
      </c>
      <c r="T37" s="39" t="s">
        <v>16</v>
      </c>
    </row>
    <row r="38" spans="2:20" ht="27.6" x14ac:dyDescent="0.3">
      <c r="B38" s="37" t="s">
        <v>114</v>
      </c>
      <c r="C38" s="38" t="s">
        <v>116</v>
      </c>
      <c r="D38" s="37" t="s">
        <v>79</v>
      </c>
      <c r="E38" s="39">
        <v>0</v>
      </c>
      <c r="F38" s="39">
        <v>0</v>
      </c>
      <c r="G38" s="39">
        <v>1300</v>
      </c>
      <c r="H38" s="39">
        <v>0</v>
      </c>
      <c r="I38" s="39">
        <v>0</v>
      </c>
      <c r="J38" s="39">
        <v>0</v>
      </c>
      <c r="K38" s="1"/>
      <c r="L38" s="37" t="s">
        <v>135</v>
      </c>
      <c r="M38" s="38" t="s">
        <v>295</v>
      </c>
      <c r="N38" s="37" t="s">
        <v>86</v>
      </c>
      <c r="O38" s="39">
        <v>10000</v>
      </c>
      <c r="P38" s="42">
        <v>0</v>
      </c>
      <c r="Q38" s="39">
        <v>0</v>
      </c>
      <c r="R38" s="39" t="s">
        <v>16</v>
      </c>
      <c r="S38" s="39" t="s">
        <v>16</v>
      </c>
      <c r="T38" s="39" t="s">
        <v>16</v>
      </c>
    </row>
    <row r="39" spans="2:20" ht="27.6" x14ac:dyDescent="0.3">
      <c r="B39" s="37" t="s">
        <v>117</v>
      </c>
      <c r="C39" s="38" t="s">
        <v>118</v>
      </c>
      <c r="D39" s="37" t="s">
        <v>80</v>
      </c>
      <c r="E39" s="39">
        <v>220000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1"/>
      <c r="L39" s="37" t="s">
        <v>135</v>
      </c>
      <c r="M39" s="38" t="s">
        <v>296</v>
      </c>
      <c r="N39" s="37" t="s">
        <v>91</v>
      </c>
      <c r="O39" s="39">
        <v>20000</v>
      </c>
      <c r="P39" s="42">
        <v>0</v>
      </c>
      <c r="Q39" s="39">
        <v>0</v>
      </c>
      <c r="R39" s="39" t="s">
        <v>16</v>
      </c>
      <c r="S39" s="39" t="s">
        <v>16</v>
      </c>
      <c r="T39" s="39" t="s">
        <v>16</v>
      </c>
    </row>
    <row r="40" spans="2:20" ht="27.6" x14ac:dyDescent="0.3">
      <c r="B40" s="37" t="s">
        <v>117</v>
      </c>
      <c r="C40" s="38" t="s">
        <v>119</v>
      </c>
      <c r="D40" s="37" t="s">
        <v>81</v>
      </c>
      <c r="E40" s="39">
        <v>100</v>
      </c>
      <c r="F40" s="39">
        <v>0</v>
      </c>
      <c r="G40" s="39">
        <v>99900</v>
      </c>
      <c r="H40" s="39">
        <v>0</v>
      </c>
      <c r="I40" s="39">
        <v>0</v>
      </c>
      <c r="J40" s="39">
        <v>0</v>
      </c>
      <c r="K40" s="1"/>
      <c r="L40" s="37" t="s">
        <v>144</v>
      </c>
      <c r="M40" s="38" t="s">
        <v>297</v>
      </c>
      <c r="N40" s="37" t="s">
        <v>93</v>
      </c>
      <c r="O40" s="39">
        <v>10000</v>
      </c>
      <c r="P40" s="42">
        <v>0</v>
      </c>
      <c r="Q40" s="39">
        <v>0</v>
      </c>
      <c r="R40" s="39" t="s">
        <v>16</v>
      </c>
      <c r="S40" s="39" t="s">
        <v>16</v>
      </c>
      <c r="T40" s="39" t="s">
        <v>16</v>
      </c>
    </row>
    <row r="41" spans="2:20" x14ac:dyDescent="0.3">
      <c r="B41" s="37" t="s">
        <v>120</v>
      </c>
      <c r="C41" s="38" t="s">
        <v>121</v>
      </c>
      <c r="D41" s="37" t="s">
        <v>82</v>
      </c>
      <c r="E41" s="39">
        <v>0</v>
      </c>
      <c r="F41" s="39">
        <v>0</v>
      </c>
      <c r="G41" s="39">
        <v>60000</v>
      </c>
      <c r="H41" s="39">
        <v>0</v>
      </c>
      <c r="I41" s="39">
        <v>0</v>
      </c>
      <c r="J41" s="39">
        <v>0</v>
      </c>
      <c r="K41" s="1"/>
      <c r="L41" s="37" t="s">
        <v>144</v>
      </c>
      <c r="M41" s="38" t="s">
        <v>297</v>
      </c>
      <c r="N41" s="37" t="s">
        <v>96</v>
      </c>
      <c r="O41" s="39">
        <v>10000</v>
      </c>
      <c r="P41" s="42">
        <v>0</v>
      </c>
      <c r="Q41" s="39">
        <v>0</v>
      </c>
      <c r="R41" s="39" t="s">
        <v>16</v>
      </c>
      <c r="S41" s="39" t="s">
        <v>16</v>
      </c>
      <c r="T41" s="39" t="s">
        <v>16</v>
      </c>
    </row>
    <row r="42" spans="2:20" ht="27.6" x14ac:dyDescent="0.3">
      <c r="B42" s="37" t="s">
        <v>120</v>
      </c>
      <c r="C42" s="38" t="s">
        <v>122</v>
      </c>
      <c r="D42" s="37" t="s">
        <v>83</v>
      </c>
      <c r="E42" s="39">
        <v>122000</v>
      </c>
      <c r="F42" s="39">
        <v>0</v>
      </c>
      <c r="G42" s="39">
        <v>128000</v>
      </c>
      <c r="H42" s="39">
        <v>0</v>
      </c>
      <c r="I42" s="39">
        <v>0</v>
      </c>
      <c r="J42" s="39">
        <v>0</v>
      </c>
      <c r="K42" s="1"/>
      <c r="L42" s="37" t="s">
        <v>152</v>
      </c>
      <c r="M42" s="38" t="s">
        <v>200</v>
      </c>
      <c r="N42" s="37" t="s">
        <v>98</v>
      </c>
      <c r="O42" s="39">
        <v>200000</v>
      </c>
      <c r="P42" s="42">
        <v>0</v>
      </c>
      <c r="Q42" s="39">
        <v>0</v>
      </c>
      <c r="R42" s="39" t="s">
        <v>16</v>
      </c>
      <c r="S42" s="39" t="s">
        <v>16</v>
      </c>
      <c r="T42" s="39" t="s">
        <v>16</v>
      </c>
    </row>
    <row r="43" spans="2:20" ht="27.6" x14ac:dyDescent="0.3">
      <c r="B43" s="37" t="s">
        <v>135</v>
      </c>
      <c r="C43" s="38" t="s">
        <v>136</v>
      </c>
      <c r="D43" s="37" t="s">
        <v>84</v>
      </c>
      <c r="E43" s="39">
        <v>2000</v>
      </c>
      <c r="F43" s="39">
        <v>0</v>
      </c>
      <c r="G43" s="39">
        <v>0</v>
      </c>
      <c r="H43" s="39">
        <f>248000</f>
        <v>248000</v>
      </c>
      <c r="I43" s="39">
        <v>0</v>
      </c>
      <c r="J43" s="39">
        <v>0</v>
      </c>
      <c r="K43" s="1"/>
      <c r="L43" s="37" t="s">
        <v>152</v>
      </c>
      <c r="M43" s="43" t="s">
        <v>298</v>
      </c>
      <c r="N43" s="37" t="s">
        <v>98</v>
      </c>
      <c r="O43" s="42">
        <v>150000</v>
      </c>
      <c r="P43" s="42">
        <v>0</v>
      </c>
      <c r="Q43" s="39">
        <v>0</v>
      </c>
      <c r="R43" s="39" t="s">
        <v>16</v>
      </c>
      <c r="S43" s="39" t="s">
        <v>16</v>
      </c>
      <c r="T43" s="39" t="s">
        <v>16</v>
      </c>
    </row>
    <row r="44" spans="2:20" ht="41.4" x14ac:dyDescent="0.3">
      <c r="B44" s="37" t="s">
        <v>135</v>
      </c>
      <c r="C44" s="38" t="s">
        <v>137</v>
      </c>
      <c r="D44" s="37" t="s">
        <v>85</v>
      </c>
      <c r="E44" s="39">
        <v>0</v>
      </c>
      <c r="F44" s="39">
        <v>0</v>
      </c>
      <c r="G44" s="39">
        <v>0</v>
      </c>
      <c r="H44" s="39">
        <f>200000</f>
        <v>200000</v>
      </c>
      <c r="I44" s="39">
        <v>0</v>
      </c>
      <c r="J44" s="39">
        <v>0</v>
      </c>
      <c r="K44" s="1"/>
      <c r="L44" s="37" t="s">
        <v>152</v>
      </c>
      <c r="M44" s="38" t="s">
        <v>299</v>
      </c>
      <c r="N44" s="37" t="s">
        <v>98</v>
      </c>
      <c r="O44" s="42">
        <v>150000</v>
      </c>
      <c r="P44" s="42">
        <v>0</v>
      </c>
      <c r="Q44" s="39">
        <v>0</v>
      </c>
      <c r="R44" s="39" t="s">
        <v>16</v>
      </c>
      <c r="S44" s="39" t="s">
        <v>16</v>
      </c>
      <c r="T44" s="39" t="s">
        <v>16</v>
      </c>
    </row>
    <row r="45" spans="2:20" ht="27.6" x14ac:dyDescent="0.3">
      <c r="B45" s="37" t="s">
        <v>135</v>
      </c>
      <c r="C45" s="38" t="s">
        <v>138</v>
      </c>
      <c r="D45" s="37" t="s">
        <v>86</v>
      </c>
      <c r="E45" s="39">
        <v>10000</v>
      </c>
      <c r="F45" s="39">
        <v>0</v>
      </c>
      <c r="G45" s="39">
        <v>0</v>
      </c>
      <c r="H45" s="39">
        <f>90000</f>
        <v>90000</v>
      </c>
      <c r="I45" s="39">
        <v>0</v>
      </c>
      <c r="J45" s="39">
        <v>0</v>
      </c>
      <c r="K45" s="1"/>
      <c r="L45" s="37" t="s">
        <v>152</v>
      </c>
      <c r="M45" s="38" t="s">
        <v>300</v>
      </c>
      <c r="N45" s="37" t="s">
        <v>99</v>
      </c>
      <c r="O45" s="39">
        <v>25000</v>
      </c>
      <c r="P45" s="42">
        <v>0</v>
      </c>
      <c r="Q45" s="39">
        <v>0</v>
      </c>
      <c r="R45" s="39" t="s">
        <v>16</v>
      </c>
      <c r="S45" s="39" t="s">
        <v>16</v>
      </c>
      <c r="T45" s="39" t="s">
        <v>16</v>
      </c>
    </row>
    <row r="46" spans="2:20" ht="27.6" x14ac:dyDescent="0.3">
      <c r="B46" s="37" t="s">
        <v>135</v>
      </c>
      <c r="C46" s="38" t="s">
        <v>139</v>
      </c>
      <c r="D46" s="37" t="s">
        <v>87</v>
      </c>
      <c r="E46" s="39">
        <v>0</v>
      </c>
      <c r="F46" s="39">
        <v>0</v>
      </c>
      <c r="G46" s="39">
        <v>0</v>
      </c>
      <c r="H46" s="39">
        <f>200000</f>
        <v>200000</v>
      </c>
      <c r="I46" s="39">
        <v>0</v>
      </c>
      <c r="J46" s="39">
        <v>0</v>
      </c>
      <c r="K46" s="1"/>
      <c r="L46" s="37" t="s">
        <v>152</v>
      </c>
      <c r="M46" s="38" t="s">
        <v>301</v>
      </c>
      <c r="N46" s="37" t="s">
        <v>100</v>
      </c>
      <c r="O46" s="39">
        <v>10000</v>
      </c>
      <c r="P46" s="42">
        <v>0</v>
      </c>
      <c r="Q46" s="39">
        <v>0</v>
      </c>
      <c r="R46" s="39" t="s">
        <v>16</v>
      </c>
      <c r="S46" s="39" t="s">
        <v>16</v>
      </c>
      <c r="T46" s="39" t="s">
        <v>16</v>
      </c>
    </row>
    <row r="47" spans="2:20" ht="27.6" x14ac:dyDescent="0.3">
      <c r="B47" s="37" t="s">
        <v>135</v>
      </c>
      <c r="C47" s="38" t="s">
        <v>140</v>
      </c>
      <c r="D47" s="37" t="s">
        <v>88</v>
      </c>
      <c r="E47" s="39">
        <v>0</v>
      </c>
      <c r="F47" s="39">
        <v>0</v>
      </c>
      <c r="G47" s="39">
        <v>0</v>
      </c>
      <c r="H47" s="39">
        <v>50000</v>
      </c>
      <c r="I47" s="39">
        <v>0</v>
      </c>
      <c r="J47" s="39">
        <v>0</v>
      </c>
      <c r="K47" s="1"/>
      <c r="L47" s="37" t="s">
        <v>157</v>
      </c>
      <c r="M47" s="38" t="s">
        <v>302</v>
      </c>
      <c r="N47" s="37" t="s">
        <v>102</v>
      </c>
      <c r="O47" s="39">
        <v>10000</v>
      </c>
      <c r="P47" s="42">
        <v>0</v>
      </c>
      <c r="Q47" s="39">
        <v>0</v>
      </c>
      <c r="R47" s="39" t="s">
        <v>16</v>
      </c>
      <c r="S47" s="39" t="s">
        <v>16</v>
      </c>
      <c r="T47" s="39" t="s">
        <v>16</v>
      </c>
    </row>
    <row r="48" spans="2:20" ht="27.6" x14ac:dyDescent="0.3">
      <c r="B48" s="37" t="s">
        <v>135</v>
      </c>
      <c r="C48" s="38" t="s">
        <v>141</v>
      </c>
      <c r="D48" s="37" t="s">
        <v>89</v>
      </c>
      <c r="E48" s="39">
        <v>0</v>
      </c>
      <c r="F48" s="39">
        <v>0</v>
      </c>
      <c r="G48" s="39">
        <v>0</v>
      </c>
      <c r="H48" s="39">
        <v>50100</v>
      </c>
      <c r="I48" s="39">
        <v>0</v>
      </c>
      <c r="J48" s="39">
        <v>0</v>
      </c>
      <c r="K48" s="1"/>
      <c r="L48" s="37" t="s">
        <v>167</v>
      </c>
      <c r="M48" s="38" t="s">
        <v>302</v>
      </c>
      <c r="N48" s="37" t="s">
        <v>102</v>
      </c>
      <c r="O48" s="42">
        <v>5000</v>
      </c>
      <c r="P48" s="42">
        <v>0</v>
      </c>
      <c r="Q48" s="39">
        <v>0</v>
      </c>
      <c r="R48" s="39" t="s">
        <v>16</v>
      </c>
      <c r="S48" s="39" t="s">
        <v>16</v>
      </c>
      <c r="T48" s="39" t="s">
        <v>16</v>
      </c>
    </row>
    <row r="49" spans="2:20" ht="27.6" x14ac:dyDescent="0.3">
      <c r="B49" s="37" t="s">
        <v>135</v>
      </c>
      <c r="C49" s="38" t="s">
        <v>142</v>
      </c>
      <c r="D49" s="37" t="s">
        <v>90</v>
      </c>
      <c r="E49" s="39">
        <v>0</v>
      </c>
      <c r="F49" s="39">
        <v>0</v>
      </c>
      <c r="G49" s="39">
        <v>0</v>
      </c>
      <c r="H49" s="39">
        <v>100000</v>
      </c>
      <c r="I49" s="39">
        <v>0</v>
      </c>
      <c r="J49" s="39">
        <v>0</v>
      </c>
      <c r="K49" s="1"/>
      <c r="L49" s="37" t="s">
        <v>167</v>
      </c>
      <c r="M49" s="38" t="s">
        <v>303</v>
      </c>
      <c r="N49" s="37" t="s">
        <v>102</v>
      </c>
      <c r="O49" s="42">
        <v>6125</v>
      </c>
      <c r="P49" s="42">
        <v>0</v>
      </c>
      <c r="Q49" s="39">
        <v>0</v>
      </c>
      <c r="R49" s="39" t="s">
        <v>16</v>
      </c>
      <c r="S49" s="39" t="s">
        <v>16</v>
      </c>
      <c r="T49" s="39" t="s">
        <v>16</v>
      </c>
    </row>
    <row r="50" spans="2:20" ht="27.6" x14ac:dyDescent="0.3">
      <c r="B50" s="37" t="s">
        <v>135</v>
      </c>
      <c r="C50" s="38" t="s">
        <v>143</v>
      </c>
      <c r="D50" s="37" t="s">
        <v>91</v>
      </c>
      <c r="E50" s="39">
        <v>20000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1"/>
      <c r="L50" s="37" t="s">
        <v>157</v>
      </c>
      <c r="M50" s="38" t="s">
        <v>304</v>
      </c>
      <c r="N50" s="37" t="s">
        <v>104</v>
      </c>
      <c r="O50" s="39">
        <v>4300</v>
      </c>
      <c r="P50" s="42">
        <v>0</v>
      </c>
      <c r="Q50" s="39">
        <v>0</v>
      </c>
      <c r="R50" s="39" t="s">
        <v>16</v>
      </c>
      <c r="S50" s="39" t="s">
        <v>16</v>
      </c>
      <c r="T50" s="39" t="s">
        <v>16</v>
      </c>
    </row>
    <row r="51" spans="2:20" ht="27.6" x14ac:dyDescent="0.3">
      <c r="B51" s="37" t="s">
        <v>144</v>
      </c>
      <c r="C51" s="38" t="s">
        <v>145</v>
      </c>
      <c r="D51" s="37" t="s">
        <v>92</v>
      </c>
      <c r="E51" s="39">
        <v>0</v>
      </c>
      <c r="F51" s="39">
        <v>0</v>
      </c>
      <c r="G51" s="39">
        <v>100000</v>
      </c>
      <c r="H51" s="39">
        <v>0</v>
      </c>
      <c r="I51" s="39">
        <v>0</v>
      </c>
      <c r="J51" s="39">
        <v>0</v>
      </c>
      <c r="K51" s="1"/>
      <c r="L51" s="37" t="s">
        <v>161</v>
      </c>
      <c r="M51" s="38" t="s">
        <v>301</v>
      </c>
      <c r="N51" s="37" t="s">
        <v>123</v>
      </c>
      <c r="O51" s="39">
        <v>10000</v>
      </c>
      <c r="P51" s="42">
        <v>0</v>
      </c>
      <c r="Q51" s="39">
        <v>0</v>
      </c>
      <c r="R51" s="39" t="s">
        <v>16</v>
      </c>
      <c r="S51" s="39" t="s">
        <v>16</v>
      </c>
      <c r="T51" s="39" t="s">
        <v>16</v>
      </c>
    </row>
    <row r="52" spans="2:20" ht="27.6" x14ac:dyDescent="0.3">
      <c r="B52" s="37" t="s">
        <v>144</v>
      </c>
      <c r="C52" s="38" t="s">
        <v>146</v>
      </c>
      <c r="D52" s="37" t="s">
        <v>93</v>
      </c>
      <c r="E52" s="39">
        <v>10000</v>
      </c>
      <c r="F52" s="39">
        <v>0</v>
      </c>
      <c r="G52" s="39">
        <v>90000</v>
      </c>
      <c r="H52" s="39">
        <v>0</v>
      </c>
      <c r="I52" s="39">
        <v>0</v>
      </c>
      <c r="J52" s="39">
        <v>0</v>
      </c>
      <c r="K52" s="1"/>
      <c r="L52" s="37" t="s">
        <v>165</v>
      </c>
      <c r="M52" s="38" t="s">
        <v>305</v>
      </c>
      <c r="N52" s="37" t="s">
        <v>126</v>
      </c>
      <c r="O52" s="39">
        <v>10000</v>
      </c>
      <c r="P52" s="42">
        <v>0</v>
      </c>
      <c r="Q52" s="39">
        <v>0</v>
      </c>
      <c r="R52" s="39" t="s">
        <v>16</v>
      </c>
      <c r="S52" s="39" t="s">
        <v>16</v>
      </c>
      <c r="T52" s="39" t="s">
        <v>16</v>
      </c>
    </row>
    <row r="53" spans="2:20" ht="27.6" x14ac:dyDescent="0.3">
      <c r="B53" s="37" t="s">
        <v>144</v>
      </c>
      <c r="C53" s="38" t="s">
        <v>147</v>
      </c>
      <c r="D53" s="37" t="s">
        <v>94</v>
      </c>
      <c r="E53" s="39">
        <v>0</v>
      </c>
      <c r="F53" s="39">
        <v>0</v>
      </c>
      <c r="G53" s="39">
        <v>5000</v>
      </c>
      <c r="H53" s="39">
        <v>0</v>
      </c>
      <c r="I53" s="39">
        <v>0</v>
      </c>
      <c r="J53" s="39">
        <v>0</v>
      </c>
      <c r="K53" s="1"/>
      <c r="L53" s="37" t="s">
        <v>167</v>
      </c>
      <c r="M53" s="38" t="s">
        <v>306</v>
      </c>
      <c r="N53" s="37" t="s">
        <v>127</v>
      </c>
      <c r="O53" s="39">
        <v>10000</v>
      </c>
      <c r="P53" s="42">
        <v>0</v>
      </c>
      <c r="Q53" s="39">
        <v>0</v>
      </c>
      <c r="R53" s="39" t="s">
        <v>16</v>
      </c>
      <c r="S53" s="39" t="s">
        <v>16</v>
      </c>
      <c r="T53" s="39" t="s">
        <v>16</v>
      </c>
    </row>
    <row r="54" spans="2:20" ht="27.6" x14ac:dyDescent="0.3">
      <c r="B54" s="37" t="s">
        <v>144</v>
      </c>
      <c r="C54" s="38" t="s">
        <v>148</v>
      </c>
      <c r="D54" s="37" t="s">
        <v>95</v>
      </c>
      <c r="E54" s="39">
        <v>0</v>
      </c>
      <c r="F54" s="39">
        <v>0</v>
      </c>
      <c r="G54" s="39">
        <v>5000</v>
      </c>
      <c r="H54" s="39">
        <v>0</v>
      </c>
      <c r="I54" s="39">
        <v>0</v>
      </c>
      <c r="J54" s="39">
        <v>0</v>
      </c>
      <c r="K54" s="1"/>
      <c r="L54" s="37" t="s">
        <v>167</v>
      </c>
      <c r="M54" s="38" t="s">
        <v>307</v>
      </c>
      <c r="N54" s="37" t="s">
        <v>128</v>
      </c>
      <c r="O54" s="39">
        <v>10000</v>
      </c>
      <c r="P54" s="42">
        <v>0</v>
      </c>
      <c r="Q54" s="39">
        <v>0</v>
      </c>
      <c r="R54" s="39" t="s">
        <v>16</v>
      </c>
      <c r="S54" s="39" t="s">
        <v>16</v>
      </c>
      <c r="T54" s="39" t="s">
        <v>16</v>
      </c>
    </row>
    <row r="55" spans="2:20" ht="27.6" x14ac:dyDescent="0.3">
      <c r="B55" s="37" t="s">
        <v>144</v>
      </c>
      <c r="C55" s="38" t="s">
        <v>149</v>
      </c>
      <c r="D55" s="37" t="s">
        <v>96</v>
      </c>
      <c r="E55" s="39">
        <v>10000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1"/>
      <c r="L55" s="37" t="s">
        <v>167</v>
      </c>
      <c r="M55" s="38" t="s">
        <v>308</v>
      </c>
      <c r="N55" s="37" t="s">
        <v>129</v>
      </c>
      <c r="O55" s="39">
        <v>10000</v>
      </c>
      <c r="P55" s="42">
        <v>0</v>
      </c>
      <c r="Q55" s="39">
        <v>0</v>
      </c>
      <c r="R55" s="39" t="s">
        <v>16</v>
      </c>
      <c r="S55" s="39" t="s">
        <v>16</v>
      </c>
      <c r="T55" s="39" t="s">
        <v>16</v>
      </c>
    </row>
    <row r="56" spans="2:20" ht="27.6" x14ac:dyDescent="0.3">
      <c r="B56" s="37" t="s">
        <v>150</v>
      </c>
      <c r="C56" s="38" t="s">
        <v>151</v>
      </c>
      <c r="D56" s="37" t="s">
        <v>97</v>
      </c>
      <c r="E56" s="39">
        <v>0</v>
      </c>
      <c r="F56" s="39">
        <v>0</v>
      </c>
      <c r="G56" s="39">
        <v>10000</v>
      </c>
      <c r="H56" s="39">
        <v>0</v>
      </c>
      <c r="I56" s="39">
        <v>0</v>
      </c>
      <c r="J56" s="39">
        <v>0</v>
      </c>
      <c r="K56" s="1"/>
      <c r="L56" s="37" t="s">
        <v>171</v>
      </c>
      <c r="M56" s="38" t="s">
        <v>290</v>
      </c>
      <c r="N56" s="37" t="s">
        <v>131</v>
      </c>
      <c r="O56" s="39">
        <v>6000</v>
      </c>
      <c r="P56" s="42">
        <v>0</v>
      </c>
      <c r="Q56" s="39">
        <v>0</v>
      </c>
      <c r="R56" s="39" t="s">
        <v>16</v>
      </c>
      <c r="S56" s="39" t="s">
        <v>16</v>
      </c>
      <c r="T56" s="39" t="s">
        <v>16</v>
      </c>
    </row>
    <row r="57" spans="2:20" ht="27.6" x14ac:dyDescent="0.3">
      <c r="B57" s="37" t="s">
        <v>152</v>
      </c>
      <c r="C57" s="38" t="s">
        <v>153</v>
      </c>
      <c r="D57" s="37" t="s">
        <v>98</v>
      </c>
      <c r="E57" s="39">
        <v>500000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1"/>
      <c r="L57" s="37" t="s">
        <v>167</v>
      </c>
      <c r="M57" s="38" t="s">
        <v>290</v>
      </c>
      <c r="N57" s="37" t="s">
        <v>132</v>
      </c>
      <c r="O57" s="39">
        <v>19000</v>
      </c>
      <c r="P57" s="42">
        <v>0</v>
      </c>
      <c r="Q57" s="39">
        <v>0</v>
      </c>
      <c r="R57" s="39" t="s">
        <v>16</v>
      </c>
      <c r="S57" s="39" t="s">
        <v>16</v>
      </c>
      <c r="T57" s="39" t="s">
        <v>16</v>
      </c>
    </row>
    <row r="58" spans="2:20" ht="27.6" x14ac:dyDescent="0.3">
      <c r="B58" s="37" t="s">
        <v>152</v>
      </c>
      <c r="C58" s="38" t="s">
        <v>154</v>
      </c>
      <c r="D58" s="37" t="s">
        <v>99</v>
      </c>
      <c r="E58" s="39">
        <v>25000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1"/>
      <c r="L58" s="41"/>
      <c r="M58" s="41" t="s">
        <v>309</v>
      </c>
      <c r="N58" s="41"/>
      <c r="O58" s="42"/>
      <c r="P58" s="42"/>
      <c r="Q58" s="39"/>
      <c r="R58" s="39"/>
      <c r="S58" s="39"/>
      <c r="T58" s="39"/>
    </row>
    <row r="59" spans="2:20" ht="27.6" x14ac:dyDescent="0.3">
      <c r="B59" s="37" t="s">
        <v>152</v>
      </c>
      <c r="C59" s="38" t="s">
        <v>155</v>
      </c>
      <c r="D59" s="37" t="s">
        <v>100</v>
      </c>
      <c r="E59" s="39">
        <v>10000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1"/>
      <c r="L59" s="37" t="s">
        <v>55</v>
      </c>
      <c r="M59" s="38" t="s">
        <v>310</v>
      </c>
      <c r="N59" s="37" t="s">
        <v>37</v>
      </c>
      <c r="O59" s="39">
        <v>0</v>
      </c>
      <c r="P59" s="39">
        <v>10000</v>
      </c>
      <c r="Q59" s="42"/>
      <c r="R59" s="42"/>
      <c r="S59" s="42"/>
      <c r="T59" s="42"/>
    </row>
    <row r="60" spans="2:20" ht="27.6" x14ac:dyDescent="0.3">
      <c r="B60" s="37" t="s">
        <v>152</v>
      </c>
      <c r="C60" s="38" t="s">
        <v>156</v>
      </c>
      <c r="D60" s="37" t="s">
        <v>101</v>
      </c>
      <c r="E60" s="39">
        <v>0</v>
      </c>
      <c r="F60" s="39">
        <v>1300</v>
      </c>
      <c r="G60" s="39">
        <v>0</v>
      </c>
      <c r="H60" s="39">
        <v>0</v>
      </c>
      <c r="I60" s="39">
        <v>0</v>
      </c>
      <c r="J60" s="39">
        <v>0</v>
      </c>
      <c r="K60" s="1"/>
      <c r="L60" s="42">
        <v>0</v>
      </c>
      <c r="M60" s="39">
        <v>0</v>
      </c>
      <c r="N60" s="39" t="s">
        <v>16</v>
      </c>
      <c r="O60" s="39" t="s">
        <v>16</v>
      </c>
      <c r="P60" s="39" t="s">
        <v>16</v>
      </c>
      <c r="Q60" s="39" t="s">
        <v>16</v>
      </c>
      <c r="R60" s="39" t="s">
        <v>16</v>
      </c>
      <c r="S60" s="39" t="s">
        <v>16</v>
      </c>
      <c r="T60" s="39" t="s">
        <v>16</v>
      </c>
    </row>
    <row r="61" spans="2:20" ht="27.6" x14ac:dyDescent="0.3">
      <c r="B61" s="37" t="s">
        <v>157</v>
      </c>
      <c r="C61" s="38" t="s">
        <v>158</v>
      </c>
      <c r="D61" s="37" t="s">
        <v>102</v>
      </c>
      <c r="E61" s="39">
        <f>21125</f>
        <v>21125</v>
      </c>
      <c r="F61" s="39">
        <f>6000+2875</f>
        <v>8875</v>
      </c>
      <c r="G61" s="39">
        <v>0</v>
      </c>
      <c r="H61" s="39">
        <v>0</v>
      </c>
      <c r="I61" s="39">
        <v>0</v>
      </c>
      <c r="J61" s="39">
        <v>0</v>
      </c>
      <c r="K61" s="1"/>
      <c r="L61" s="42">
        <v>0</v>
      </c>
      <c r="M61" s="39">
        <v>0</v>
      </c>
      <c r="N61" s="39" t="s">
        <v>16</v>
      </c>
      <c r="O61" s="39" t="s">
        <v>16</v>
      </c>
      <c r="P61" s="39" t="s">
        <v>16</v>
      </c>
      <c r="Q61" s="39" t="s">
        <v>16</v>
      </c>
      <c r="R61" s="39" t="s">
        <v>16</v>
      </c>
      <c r="S61" s="39" t="s">
        <v>16</v>
      </c>
      <c r="T61" s="39" t="s">
        <v>16</v>
      </c>
    </row>
    <row r="62" spans="2:20" ht="27.6" x14ac:dyDescent="0.3">
      <c r="B62" s="37" t="s">
        <v>157</v>
      </c>
      <c r="C62" s="38" t="s">
        <v>27</v>
      </c>
      <c r="D62" s="37" t="s">
        <v>103</v>
      </c>
      <c r="E62" s="39">
        <v>0</v>
      </c>
      <c r="F62" s="39">
        <v>0</v>
      </c>
      <c r="G62" s="39">
        <v>1000</v>
      </c>
      <c r="H62" s="39">
        <v>0</v>
      </c>
      <c r="I62" s="39">
        <v>0</v>
      </c>
      <c r="J62" s="39">
        <v>0</v>
      </c>
      <c r="K62" s="1"/>
      <c r="L62" s="42">
        <v>0</v>
      </c>
      <c r="M62" s="39">
        <v>0</v>
      </c>
      <c r="N62" s="39" t="s">
        <v>16</v>
      </c>
      <c r="O62" s="39" t="s">
        <v>16</v>
      </c>
      <c r="P62" s="39" t="s">
        <v>16</v>
      </c>
      <c r="Q62" s="39" t="s">
        <v>16</v>
      </c>
      <c r="R62" s="39" t="s">
        <v>16</v>
      </c>
      <c r="S62" s="39" t="s">
        <v>16</v>
      </c>
      <c r="T62" s="39" t="s">
        <v>16</v>
      </c>
    </row>
    <row r="63" spans="2:20" ht="27.6" x14ac:dyDescent="0.3">
      <c r="B63" s="37" t="s">
        <v>157</v>
      </c>
      <c r="C63" s="38" t="s">
        <v>159</v>
      </c>
      <c r="D63" s="37" t="s">
        <v>104</v>
      </c>
      <c r="E63" s="39">
        <v>4300</v>
      </c>
      <c r="F63" s="39">
        <v>0</v>
      </c>
      <c r="G63" s="39">
        <v>700</v>
      </c>
      <c r="H63" s="39">
        <v>0</v>
      </c>
      <c r="I63" s="39">
        <v>0</v>
      </c>
      <c r="J63" s="39">
        <v>0</v>
      </c>
      <c r="K63" s="1"/>
      <c r="L63" s="42">
        <v>0</v>
      </c>
      <c r="M63" s="39">
        <v>0</v>
      </c>
      <c r="N63" s="39" t="s">
        <v>16</v>
      </c>
      <c r="O63" s="39" t="s">
        <v>16</v>
      </c>
      <c r="P63" s="39" t="s">
        <v>16</v>
      </c>
      <c r="Q63" s="39" t="s">
        <v>16</v>
      </c>
      <c r="R63" s="39" t="s">
        <v>16</v>
      </c>
      <c r="S63" s="39" t="s">
        <v>16</v>
      </c>
      <c r="T63" s="39" t="s">
        <v>16</v>
      </c>
    </row>
    <row r="64" spans="2:20" ht="27.6" x14ac:dyDescent="0.3">
      <c r="B64" s="37" t="s">
        <v>157</v>
      </c>
      <c r="C64" s="38" t="s">
        <v>160</v>
      </c>
      <c r="D64" s="37" t="s">
        <v>105</v>
      </c>
      <c r="E64" s="39">
        <v>0</v>
      </c>
      <c r="F64" s="39">
        <v>0</v>
      </c>
      <c r="G64" s="39">
        <v>0</v>
      </c>
      <c r="H64" s="39">
        <v>1300000</v>
      </c>
      <c r="I64" s="39">
        <v>0</v>
      </c>
      <c r="J64" s="39">
        <v>0</v>
      </c>
      <c r="K64" s="1"/>
      <c r="L64" s="42">
        <v>0</v>
      </c>
      <c r="M64" s="39">
        <v>0</v>
      </c>
      <c r="N64" s="39" t="s">
        <v>16</v>
      </c>
      <c r="O64" s="39" t="s">
        <v>16</v>
      </c>
      <c r="P64" s="39" t="s">
        <v>16</v>
      </c>
      <c r="Q64" s="39" t="s">
        <v>16</v>
      </c>
      <c r="R64" s="39" t="s">
        <v>16</v>
      </c>
      <c r="S64" s="39" t="s">
        <v>16</v>
      </c>
      <c r="T64" s="39" t="s">
        <v>16</v>
      </c>
    </row>
    <row r="65" spans="2:20" ht="27.6" x14ac:dyDescent="0.3">
      <c r="B65" s="37" t="s">
        <v>161</v>
      </c>
      <c r="C65" s="38" t="s">
        <v>162</v>
      </c>
      <c r="D65" s="37" t="s">
        <v>123</v>
      </c>
      <c r="E65" s="39">
        <v>10000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1"/>
      <c r="L65" s="42">
        <v>0</v>
      </c>
      <c r="M65" s="39">
        <v>0</v>
      </c>
      <c r="N65" s="39" t="s">
        <v>16</v>
      </c>
      <c r="O65" s="39" t="s">
        <v>16</v>
      </c>
      <c r="P65" s="39" t="s">
        <v>16</v>
      </c>
      <c r="Q65" s="39" t="s">
        <v>16</v>
      </c>
      <c r="R65" s="39" t="s">
        <v>16</v>
      </c>
      <c r="S65" s="39" t="s">
        <v>16</v>
      </c>
      <c r="T65" s="39" t="s">
        <v>16</v>
      </c>
    </row>
    <row r="66" spans="2:20" ht="27.6" x14ac:dyDescent="0.3">
      <c r="B66" s="37" t="s">
        <v>161</v>
      </c>
      <c r="C66" s="38" t="s">
        <v>163</v>
      </c>
      <c r="D66" s="37" t="s">
        <v>124</v>
      </c>
      <c r="E66" s="39">
        <v>0</v>
      </c>
      <c r="F66" s="39">
        <v>0</v>
      </c>
      <c r="G66" s="39">
        <f>50000</f>
        <v>50000</v>
      </c>
      <c r="H66" s="39">
        <v>0</v>
      </c>
      <c r="I66" s="39">
        <v>0</v>
      </c>
      <c r="J66" s="39">
        <v>0</v>
      </c>
      <c r="K66" s="1"/>
      <c r="L66" s="42">
        <v>0</v>
      </c>
      <c r="M66" s="39">
        <v>0</v>
      </c>
      <c r="N66" s="39" t="s">
        <v>16</v>
      </c>
      <c r="O66" s="39" t="s">
        <v>16</v>
      </c>
      <c r="P66" s="39" t="s">
        <v>16</v>
      </c>
      <c r="Q66" s="39" t="s">
        <v>16</v>
      </c>
      <c r="R66" s="39" t="s">
        <v>16</v>
      </c>
      <c r="S66" s="39" t="s">
        <v>16</v>
      </c>
      <c r="T66" s="39" t="s">
        <v>16</v>
      </c>
    </row>
    <row r="67" spans="2:20" ht="27.6" x14ac:dyDescent="0.3">
      <c r="B67" s="37" t="s">
        <v>161</v>
      </c>
      <c r="C67" s="38" t="s">
        <v>164</v>
      </c>
      <c r="D67" s="37" t="s">
        <v>125</v>
      </c>
      <c r="E67" s="39">
        <v>0</v>
      </c>
      <c r="F67" s="39">
        <v>0</v>
      </c>
      <c r="G67" s="39">
        <v>1300</v>
      </c>
      <c r="H67" s="39">
        <v>0</v>
      </c>
      <c r="I67" s="39">
        <v>0</v>
      </c>
      <c r="J67" s="39">
        <v>0</v>
      </c>
      <c r="K67" s="1"/>
      <c r="L67" s="42">
        <v>0</v>
      </c>
      <c r="M67" s="39">
        <v>0</v>
      </c>
      <c r="N67" s="39" t="s">
        <v>16</v>
      </c>
      <c r="O67" s="39" t="s">
        <v>16</v>
      </c>
      <c r="P67" s="39" t="s">
        <v>16</v>
      </c>
      <c r="Q67" s="39" t="s">
        <v>16</v>
      </c>
      <c r="R67" s="39" t="s">
        <v>16</v>
      </c>
      <c r="S67" s="39" t="s">
        <v>16</v>
      </c>
      <c r="T67" s="39" t="s">
        <v>16</v>
      </c>
    </row>
    <row r="68" spans="2:20" ht="27.6" x14ac:dyDescent="0.3">
      <c r="B68" s="37" t="s">
        <v>165</v>
      </c>
      <c r="C68" s="38" t="s">
        <v>166</v>
      </c>
      <c r="D68" s="37" t="s">
        <v>126</v>
      </c>
      <c r="E68" s="39">
        <v>10000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1"/>
      <c r="L68" s="42">
        <v>0</v>
      </c>
      <c r="M68" s="39">
        <v>0</v>
      </c>
      <c r="N68" s="39" t="s">
        <v>16</v>
      </c>
      <c r="O68" s="39" t="s">
        <v>16</v>
      </c>
      <c r="P68" s="39" t="s">
        <v>16</v>
      </c>
      <c r="Q68" s="39" t="s">
        <v>16</v>
      </c>
      <c r="R68" s="39" t="s">
        <v>16</v>
      </c>
      <c r="S68" s="39" t="s">
        <v>16</v>
      </c>
      <c r="T68" s="39" t="s">
        <v>16</v>
      </c>
    </row>
    <row r="69" spans="2:20" ht="27.6" x14ac:dyDescent="0.3">
      <c r="B69" s="37" t="s">
        <v>167</v>
      </c>
      <c r="C69" s="38" t="s">
        <v>168</v>
      </c>
      <c r="D69" s="37" t="s">
        <v>127</v>
      </c>
      <c r="E69" s="39">
        <v>10000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1"/>
      <c r="L69" s="42">
        <v>0</v>
      </c>
      <c r="M69" s="39">
        <v>0</v>
      </c>
      <c r="N69" s="39" t="s">
        <v>16</v>
      </c>
      <c r="O69" s="39" t="s">
        <v>16</v>
      </c>
      <c r="P69" s="39" t="s">
        <v>16</v>
      </c>
      <c r="Q69" s="39" t="s">
        <v>16</v>
      </c>
      <c r="R69" s="39" t="s">
        <v>16</v>
      </c>
      <c r="S69" s="39" t="s">
        <v>16</v>
      </c>
      <c r="T69" s="39" t="s">
        <v>16</v>
      </c>
    </row>
    <row r="70" spans="2:20" ht="27.6" x14ac:dyDescent="0.3">
      <c r="B70" s="37" t="s">
        <v>167</v>
      </c>
      <c r="C70" s="38" t="s">
        <v>169</v>
      </c>
      <c r="D70" s="37" t="s">
        <v>128</v>
      </c>
      <c r="E70" s="39">
        <v>10000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1"/>
      <c r="L70" s="42">
        <v>0</v>
      </c>
      <c r="M70" s="39">
        <v>0</v>
      </c>
      <c r="N70" s="39" t="s">
        <v>16</v>
      </c>
      <c r="O70" s="39" t="s">
        <v>16</v>
      </c>
      <c r="P70" s="39" t="s">
        <v>16</v>
      </c>
      <c r="Q70" s="39" t="s">
        <v>16</v>
      </c>
      <c r="R70" s="39" t="s">
        <v>16</v>
      </c>
      <c r="S70" s="39" t="s">
        <v>16</v>
      </c>
      <c r="T70" s="39" t="s">
        <v>16</v>
      </c>
    </row>
    <row r="71" spans="2:20" x14ac:dyDescent="0.3">
      <c r="B71" s="37" t="s">
        <v>167</v>
      </c>
      <c r="C71" s="38" t="s">
        <v>170</v>
      </c>
      <c r="D71" s="37" t="s">
        <v>129</v>
      </c>
      <c r="E71" s="39">
        <v>10000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1"/>
      <c r="L71" s="42">
        <v>0</v>
      </c>
      <c r="M71" s="39">
        <v>0</v>
      </c>
      <c r="N71" s="39" t="s">
        <v>16</v>
      </c>
      <c r="O71" s="39" t="s">
        <v>16</v>
      </c>
      <c r="P71" s="39" t="s">
        <v>16</v>
      </c>
      <c r="Q71" s="39" t="s">
        <v>16</v>
      </c>
      <c r="R71" s="39" t="s">
        <v>16</v>
      </c>
      <c r="S71" s="39" t="s">
        <v>16</v>
      </c>
      <c r="T71" s="39" t="s">
        <v>16</v>
      </c>
    </row>
    <row r="72" spans="2:20" ht="27.6" x14ac:dyDescent="0.3">
      <c r="B72" s="37" t="s">
        <v>171</v>
      </c>
      <c r="C72" s="38" t="s">
        <v>172</v>
      </c>
      <c r="D72" s="37" t="s">
        <v>130</v>
      </c>
      <c r="E72" s="39">
        <v>0</v>
      </c>
      <c r="F72" s="39">
        <v>20000</v>
      </c>
      <c r="G72" s="39">
        <v>0</v>
      </c>
      <c r="H72" s="39">
        <v>0</v>
      </c>
      <c r="I72" s="39">
        <v>0</v>
      </c>
      <c r="J72" s="39">
        <v>0</v>
      </c>
      <c r="K72" s="1"/>
      <c r="L72" s="42">
        <v>0</v>
      </c>
      <c r="M72" s="39">
        <v>0</v>
      </c>
      <c r="N72" s="39" t="s">
        <v>16</v>
      </c>
      <c r="O72" s="39" t="s">
        <v>16</v>
      </c>
      <c r="P72" s="39" t="s">
        <v>16</v>
      </c>
      <c r="Q72" s="39" t="s">
        <v>16</v>
      </c>
      <c r="R72" s="39" t="s">
        <v>16</v>
      </c>
      <c r="S72" s="39" t="s">
        <v>16</v>
      </c>
      <c r="T72" s="39" t="s">
        <v>16</v>
      </c>
    </row>
    <row r="73" spans="2:20" ht="27.6" x14ac:dyDescent="0.3">
      <c r="B73" s="37" t="s">
        <v>167</v>
      </c>
      <c r="C73" s="38" t="s">
        <v>173</v>
      </c>
      <c r="D73" s="37" t="s">
        <v>131</v>
      </c>
      <c r="E73" s="39">
        <v>6000</v>
      </c>
      <c r="F73" s="39">
        <v>0</v>
      </c>
      <c r="G73" s="39">
        <v>2000</v>
      </c>
      <c r="H73" s="39">
        <v>0</v>
      </c>
      <c r="I73" s="39">
        <v>0</v>
      </c>
      <c r="J73" s="39">
        <v>0</v>
      </c>
      <c r="K73" s="1"/>
      <c r="L73" s="42">
        <v>0</v>
      </c>
      <c r="M73" s="39">
        <v>0</v>
      </c>
      <c r="N73" s="39" t="s">
        <v>16</v>
      </c>
      <c r="O73" s="39" t="s">
        <v>16</v>
      </c>
      <c r="P73" s="39" t="s">
        <v>16</v>
      </c>
      <c r="Q73" s="39" t="s">
        <v>16</v>
      </c>
      <c r="R73" s="39" t="s">
        <v>16</v>
      </c>
      <c r="S73" s="39" t="s">
        <v>16</v>
      </c>
      <c r="T73" s="39" t="s">
        <v>16</v>
      </c>
    </row>
    <row r="74" spans="2:20" ht="27.6" x14ac:dyDescent="0.3">
      <c r="B74" s="37" t="s">
        <v>167</v>
      </c>
      <c r="C74" s="38" t="s">
        <v>174</v>
      </c>
      <c r="D74" s="37" t="s">
        <v>132</v>
      </c>
      <c r="E74" s="39">
        <v>19000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1"/>
      <c r="L74" s="42">
        <v>0</v>
      </c>
      <c r="M74" s="39">
        <v>0</v>
      </c>
      <c r="N74" s="39" t="s">
        <v>16</v>
      </c>
      <c r="O74" s="39" t="s">
        <v>16</v>
      </c>
      <c r="P74" s="39" t="s">
        <v>16</v>
      </c>
      <c r="Q74" s="39" t="s">
        <v>16</v>
      </c>
      <c r="R74" s="39" t="s">
        <v>16</v>
      </c>
      <c r="S74" s="39" t="s">
        <v>16</v>
      </c>
      <c r="T74" s="39" t="s">
        <v>16</v>
      </c>
    </row>
    <row r="75" spans="2:20" ht="27.6" x14ac:dyDescent="0.3">
      <c r="B75" s="37" t="s">
        <v>167</v>
      </c>
      <c r="C75" s="38" t="s">
        <v>175</v>
      </c>
      <c r="D75" s="37" t="s">
        <v>133</v>
      </c>
      <c r="E75" s="39">
        <v>0</v>
      </c>
      <c r="F75" s="39">
        <v>0</v>
      </c>
      <c r="G75" s="39">
        <v>100000</v>
      </c>
      <c r="H75" s="39">
        <v>0</v>
      </c>
      <c r="I75" s="39">
        <v>0</v>
      </c>
      <c r="J75" s="39">
        <v>0</v>
      </c>
      <c r="K75" s="1"/>
      <c r="L75" s="42">
        <v>0</v>
      </c>
      <c r="M75" s="39">
        <v>0</v>
      </c>
      <c r="N75" s="39" t="s">
        <v>16</v>
      </c>
      <c r="O75" s="39" t="s">
        <v>16</v>
      </c>
      <c r="P75" s="39" t="s">
        <v>16</v>
      </c>
      <c r="Q75" s="39" t="s">
        <v>16</v>
      </c>
      <c r="R75" s="39" t="s">
        <v>16</v>
      </c>
      <c r="S75" s="39" t="s">
        <v>16</v>
      </c>
      <c r="T75" s="39" t="s">
        <v>16</v>
      </c>
    </row>
    <row r="76" spans="2:20" ht="27.6" x14ac:dyDescent="0.3">
      <c r="B76" s="45" t="s">
        <v>167</v>
      </c>
      <c r="C76" s="46" t="s">
        <v>191</v>
      </c>
      <c r="D76" s="45" t="s">
        <v>192</v>
      </c>
      <c r="E76" s="47">
        <v>0</v>
      </c>
      <c r="F76" s="47">
        <v>0</v>
      </c>
      <c r="G76" s="47">
        <v>0</v>
      </c>
      <c r="H76" s="47">
        <v>200000</v>
      </c>
      <c r="I76" s="47">
        <v>0</v>
      </c>
      <c r="J76" s="47">
        <v>0</v>
      </c>
      <c r="K76" s="1"/>
      <c r="L76" s="42">
        <v>0</v>
      </c>
      <c r="M76" s="39">
        <v>0</v>
      </c>
      <c r="N76" s="39" t="s">
        <v>16</v>
      </c>
      <c r="O76" s="39" t="s">
        <v>16</v>
      </c>
      <c r="P76" s="39" t="s">
        <v>16</v>
      </c>
      <c r="Q76" s="39" t="s">
        <v>16</v>
      </c>
      <c r="R76" s="39" t="s">
        <v>16</v>
      </c>
      <c r="S76" s="39" t="s">
        <v>16</v>
      </c>
      <c r="T76" s="39" t="s">
        <v>16</v>
      </c>
    </row>
    <row r="77" spans="2:20" ht="27.6" x14ac:dyDescent="0.3">
      <c r="B77" s="45" t="s">
        <v>167</v>
      </c>
      <c r="C77" s="46" t="s">
        <v>193</v>
      </c>
      <c r="D77" s="45" t="s">
        <v>192</v>
      </c>
      <c r="E77" s="47">
        <v>0</v>
      </c>
      <c r="F77" s="47">
        <v>0</v>
      </c>
      <c r="G77" s="47">
        <v>0</v>
      </c>
      <c r="H77" s="47">
        <v>200000</v>
      </c>
      <c r="I77" s="47">
        <v>0</v>
      </c>
      <c r="J77" s="47">
        <v>0</v>
      </c>
      <c r="K77" s="1"/>
      <c r="L77" s="42">
        <v>0</v>
      </c>
      <c r="M77" s="39">
        <v>0</v>
      </c>
      <c r="N77" s="39" t="s">
        <v>16</v>
      </c>
      <c r="O77" s="39" t="s">
        <v>16</v>
      </c>
      <c r="P77" s="39" t="s">
        <v>16</v>
      </c>
      <c r="Q77" s="39" t="s">
        <v>16</v>
      </c>
      <c r="R77" s="39" t="s">
        <v>16</v>
      </c>
      <c r="S77" s="39" t="s">
        <v>16</v>
      </c>
      <c r="T77" s="39" t="s">
        <v>16</v>
      </c>
    </row>
    <row r="78" spans="2:20" ht="27.6" x14ac:dyDescent="0.3">
      <c r="B78" s="45" t="s">
        <v>171</v>
      </c>
      <c r="C78" s="46" t="s">
        <v>194</v>
      </c>
      <c r="D78" s="45">
        <v>0</v>
      </c>
      <c r="E78" s="47">
        <v>0</v>
      </c>
      <c r="F78" s="47">
        <v>0</v>
      </c>
      <c r="G78" s="47">
        <v>3000</v>
      </c>
      <c r="H78" s="47">
        <v>0</v>
      </c>
      <c r="I78" s="47">
        <v>0</v>
      </c>
      <c r="J78" s="47">
        <v>0</v>
      </c>
      <c r="K78" s="1"/>
      <c r="L78" s="45" t="s">
        <v>171</v>
      </c>
      <c r="M78" s="46" t="s">
        <v>194</v>
      </c>
      <c r="N78" s="45">
        <v>0</v>
      </c>
      <c r="O78" s="47">
        <v>0</v>
      </c>
      <c r="P78" s="47">
        <v>3000</v>
      </c>
      <c r="Q78" s="47">
        <v>0</v>
      </c>
      <c r="R78" s="47">
        <v>0</v>
      </c>
      <c r="S78" s="47">
        <v>0</v>
      </c>
      <c r="T78" s="47">
        <v>0</v>
      </c>
    </row>
    <row r="79" spans="2:20" x14ac:dyDescent="0.3">
      <c r="B79" s="4"/>
      <c r="C79" s="30" t="s">
        <v>49</v>
      </c>
      <c r="D79" s="4"/>
      <c r="E79" s="34">
        <f>SUM(E11:E75)</f>
        <v>1494570</v>
      </c>
      <c r="F79" s="34">
        <f>SUM(F11:F75)</f>
        <v>40175</v>
      </c>
      <c r="G79" s="34">
        <f>SUM(G11:G78)</f>
        <v>1252355</v>
      </c>
      <c r="H79" s="34">
        <f>SUM(H11:H78)</f>
        <v>2638100</v>
      </c>
      <c r="I79" s="34">
        <f>SUM(I11:I78)</f>
        <v>0</v>
      </c>
      <c r="J79" s="34">
        <f>SUM(J11:J78)</f>
        <v>0</v>
      </c>
      <c r="K79" s="1"/>
      <c r="L79" s="31"/>
      <c r="M79" s="32"/>
      <c r="N79" s="31"/>
      <c r="O79" s="33"/>
      <c r="P79" s="33"/>
      <c r="Q79" s="33"/>
      <c r="R79" s="33"/>
      <c r="S79" s="33"/>
      <c r="T79" s="33"/>
    </row>
    <row r="80" spans="2:20" x14ac:dyDescent="0.3">
      <c r="B80" s="11"/>
      <c r="C80" s="29"/>
      <c r="D80" s="12"/>
      <c r="E80" s="13"/>
      <c r="F80" s="13"/>
      <c r="G80" s="13"/>
      <c r="H80" s="13"/>
      <c r="I80" s="13"/>
      <c r="J80" s="14"/>
      <c r="K80" s="1"/>
      <c r="L80" s="11"/>
      <c r="M80" s="12"/>
      <c r="N80" s="12"/>
      <c r="O80" s="13"/>
      <c r="P80" s="13"/>
      <c r="Q80" s="13"/>
      <c r="R80" s="13"/>
      <c r="S80" s="13"/>
      <c r="T80" s="14"/>
    </row>
    <row r="81" spans="2:20" x14ac:dyDescent="0.3">
      <c r="B81" s="25"/>
      <c r="C81" s="26" t="s">
        <v>50</v>
      </c>
      <c r="D81" s="27"/>
      <c r="E81" s="28">
        <f t="shared" ref="E81:J81" si="0">E10+E79</f>
        <v>1494570</v>
      </c>
      <c r="F81" s="28">
        <f t="shared" si="0"/>
        <v>48025</v>
      </c>
      <c r="G81" s="28">
        <f t="shared" si="0"/>
        <v>3009027.5</v>
      </c>
      <c r="H81" s="28">
        <f t="shared" si="0"/>
        <v>3489484.2199999997</v>
      </c>
      <c r="I81" s="28">
        <f t="shared" si="0"/>
        <v>53809.9</v>
      </c>
      <c r="J81" s="28">
        <f t="shared" si="0"/>
        <v>4926.07</v>
      </c>
      <c r="K81" s="1"/>
      <c r="L81" s="9"/>
      <c r="M81" s="26" t="s">
        <v>50</v>
      </c>
      <c r="N81" s="9"/>
      <c r="O81" s="10">
        <f t="shared" ref="O81:T81" si="1">SUM(O9:O80)</f>
        <v>1494570</v>
      </c>
      <c r="P81" s="10">
        <f t="shared" si="1"/>
        <v>13000</v>
      </c>
      <c r="Q81" s="10">
        <f t="shared" si="1"/>
        <v>2853334</v>
      </c>
      <c r="R81" s="10">
        <f t="shared" si="1"/>
        <v>2350000</v>
      </c>
      <c r="S81" s="10">
        <f t="shared" si="1"/>
        <v>0</v>
      </c>
      <c r="T81" s="10">
        <f t="shared" si="1"/>
        <v>0</v>
      </c>
    </row>
    <row r="82" spans="2:20" x14ac:dyDescent="0.3">
      <c r="L82" s="2"/>
      <c r="M82" s="3" t="s">
        <v>12</v>
      </c>
      <c r="N82" s="15"/>
      <c r="O82" s="16">
        <f t="shared" ref="O82:T82" si="2">E81-O81</f>
        <v>0</v>
      </c>
      <c r="P82" s="16">
        <f t="shared" si="2"/>
        <v>35025</v>
      </c>
      <c r="Q82" s="16">
        <f t="shared" si="2"/>
        <v>155693.5</v>
      </c>
      <c r="R82" s="16">
        <f t="shared" si="2"/>
        <v>1139484.2199999997</v>
      </c>
      <c r="S82" s="16">
        <f t="shared" si="2"/>
        <v>53809.9</v>
      </c>
      <c r="T82" s="16">
        <f t="shared" si="2"/>
        <v>4926.07</v>
      </c>
    </row>
    <row r="83" spans="2:20" x14ac:dyDescent="0.3">
      <c r="E83" s="35"/>
      <c r="F83" s="35"/>
      <c r="G83" s="35"/>
      <c r="H83" s="36"/>
      <c r="I83" s="35"/>
      <c r="J83" s="35"/>
    </row>
    <row r="84" spans="2:20" x14ac:dyDescent="0.3">
      <c r="M84" s="22" t="s">
        <v>23</v>
      </c>
    </row>
    <row r="85" spans="2:20" x14ac:dyDescent="0.3">
      <c r="M85" s="312" t="s">
        <v>17</v>
      </c>
      <c r="N85" s="313">
        <f>P82</f>
        <v>35025</v>
      </c>
      <c r="Q85" s="314"/>
    </row>
    <row r="86" spans="2:20" x14ac:dyDescent="0.3">
      <c r="M86" s="315" t="s">
        <v>18</v>
      </c>
      <c r="N86" s="316">
        <f>Q82</f>
        <v>155693.5</v>
      </c>
    </row>
    <row r="87" spans="2:20" x14ac:dyDescent="0.3">
      <c r="M87" s="315" t="s">
        <v>19</v>
      </c>
      <c r="N87" s="316">
        <f>R82</f>
        <v>1139484.2199999997</v>
      </c>
    </row>
    <row r="88" spans="2:20" x14ac:dyDescent="0.3">
      <c r="M88" s="315" t="s">
        <v>20</v>
      </c>
      <c r="N88" s="316">
        <f>S82</f>
        <v>53809.9</v>
      </c>
    </row>
    <row r="89" spans="2:20" x14ac:dyDescent="0.3">
      <c r="M89" s="315" t="s">
        <v>21</v>
      </c>
      <c r="N89" s="316">
        <f>T82</f>
        <v>4926.07</v>
      </c>
    </row>
    <row r="90" spans="2:20" ht="15" thickBot="1" x14ac:dyDescent="0.35">
      <c r="M90" s="21" t="s">
        <v>22</v>
      </c>
      <c r="N90" s="23">
        <f>SUM(N85:N89)</f>
        <v>1388938.6899999997</v>
      </c>
    </row>
    <row r="91" spans="2:20" ht="15" thickTop="1" x14ac:dyDescent="0.3">
      <c r="M91" s="21"/>
      <c r="N91" s="24"/>
    </row>
    <row r="92" spans="2:20" x14ac:dyDescent="0.3">
      <c r="M92" s="21"/>
      <c r="N92" s="24"/>
      <c r="O92" s="314"/>
    </row>
    <row r="93" spans="2:20" x14ac:dyDescent="0.3">
      <c r="M93" s="21"/>
      <c r="N93" s="24"/>
      <c r="O93" s="314"/>
    </row>
    <row r="94" spans="2:20" x14ac:dyDescent="0.3">
      <c r="M94" s="21"/>
      <c r="N94" s="24"/>
    </row>
    <row r="95" spans="2:20" x14ac:dyDescent="0.3">
      <c r="M95" s="21"/>
      <c r="N95" s="24"/>
    </row>
    <row r="98" spans="2:20" x14ac:dyDescent="0.3">
      <c r="B98" s="1427" t="s">
        <v>311</v>
      </c>
      <c r="C98" s="1427"/>
      <c r="D98" s="1427"/>
      <c r="E98" s="1427"/>
      <c r="F98" s="1427"/>
      <c r="G98" s="1427"/>
      <c r="H98" s="1427"/>
      <c r="I98" s="1427"/>
      <c r="J98" s="1427"/>
      <c r="K98" s="1427"/>
      <c r="L98" s="1427"/>
      <c r="M98" s="1427"/>
      <c r="N98" s="1427"/>
      <c r="O98" s="1427"/>
      <c r="P98" s="1427"/>
      <c r="Q98" s="1427"/>
      <c r="R98" s="1427"/>
      <c r="S98" s="1427"/>
      <c r="T98" s="1427"/>
    </row>
    <row r="104" spans="2:20" ht="15.6" x14ac:dyDescent="0.3">
      <c r="B104" s="1349" t="s">
        <v>204</v>
      </c>
      <c r="C104" s="1349"/>
      <c r="D104" s="1349"/>
      <c r="E104" s="1349"/>
      <c r="F104" s="1349"/>
      <c r="G104" s="1349"/>
      <c r="H104" s="1349"/>
      <c r="I104" s="1349"/>
      <c r="J104" s="1349"/>
      <c r="K104" s="1349"/>
      <c r="L104" s="1349"/>
      <c r="M104" s="1349"/>
      <c r="N104" s="1349"/>
      <c r="O104" s="1349"/>
      <c r="P104" s="1349"/>
      <c r="Q104" s="1349"/>
      <c r="R104" s="1349"/>
      <c r="S104" s="1349"/>
      <c r="T104" s="1349"/>
    </row>
    <row r="105" spans="2:20" ht="23.4" x14ac:dyDescent="0.45">
      <c r="B105" s="1426" t="s">
        <v>10</v>
      </c>
      <c r="C105" s="1426"/>
      <c r="D105" s="1426"/>
      <c r="E105" s="1426"/>
      <c r="F105" s="1426"/>
      <c r="G105" s="1426"/>
      <c r="H105" s="1426"/>
      <c r="I105" s="1426"/>
      <c r="J105" s="1426"/>
      <c r="K105" s="1426"/>
      <c r="L105" s="1426"/>
      <c r="M105" s="1426"/>
      <c r="N105" s="1426"/>
      <c r="O105" s="1426"/>
      <c r="P105" s="1426"/>
      <c r="Q105" s="1426"/>
      <c r="R105" s="1426"/>
      <c r="S105" s="1426"/>
      <c r="T105" s="1426"/>
    </row>
    <row r="106" spans="2:20" x14ac:dyDescent="0.3">
      <c r="B106" s="1425" t="s">
        <v>11</v>
      </c>
      <c r="C106" s="1425"/>
      <c r="D106" s="1425"/>
      <c r="E106" s="1425"/>
      <c r="F106" s="1425"/>
      <c r="G106" s="1425"/>
      <c r="H106" s="1425"/>
      <c r="I106" s="1425"/>
      <c r="J106" s="1425"/>
      <c r="K106" s="1425"/>
      <c r="L106" s="1425"/>
      <c r="M106" s="1425"/>
      <c r="N106" s="1425"/>
      <c r="O106" s="1425"/>
      <c r="P106" s="1425"/>
      <c r="Q106" s="1425"/>
      <c r="R106" s="1425"/>
      <c r="S106" s="1425"/>
      <c r="T106" s="1425"/>
    </row>
    <row r="107" spans="2:20" x14ac:dyDescent="0.3">
      <c r="B107" s="1380" t="s">
        <v>205</v>
      </c>
      <c r="C107" s="1380"/>
      <c r="D107" s="1380"/>
      <c r="E107" s="1380"/>
      <c r="F107" s="1380"/>
      <c r="G107" s="1380"/>
      <c r="H107" s="1380"/>
      <c r="I107" s="1380"/>
      <c r="J107" s="1380"/>
      <c r="K107" s="1380"/>
      <c r="L107" s="1380"/>
      <c r="M107" s="1380"/>
      <c r="N107" s="1380"/>
      <c r="O107" s="1380"/>
      <c r="P107" s="1380"/>
      <c r="Q107" s="1380"/>
      <c r="R107" s="1380"/>
      <c r="S107" s="1380"/>
      <c r="T107" s="1380"/>
    </row>
    <row r="108" spans="2:20" ht="15" thickBot="1" x14ac:dyDescent="0.35">
      <c r="B108" s="309"/>
      <c r="C108" s="309"/>
      <c r="D108" s="309"/>
      <c r="E108" s="309"/>
      <c r="F108" s="309"/>
      <c r="G108" s="309"/>
      <c r="H108" s="309"/>
      <c r="I108" s="309"/>
      <c r="J108" s="309"/>
      <c r="L108" s="309"/>
      <c r="M108" s="309"/>
      <c r="N108" s="309"/>
      <c r="O108" s="309"/>
      <c r="P108" s="309"/>
      <c r="Q108" s="309"/>
      <c r="R108" s="1363" t="s">
        <v>206</v>
      </c>
      <c r="S108" s="1363"/>
      <c r="T108" s="1363"/>
    </row>
    <row r="109" spans="2:20" ht="15" thickTop="1" x14ac:dyDescent="0.3">
      <c r="B109" s="1354" t="s">
        <v>8</v>
      </c>
      <c r="C109" s="1354"/>
      <c r="D109" s="1354"/>
      <c r="E109" s="1354"/>
      <c r="F109" s="1354"/>
      <c r="G109" s="1354"/>
      <c r="H109" s="1354"/>
      <c r="I109" s="1354"/>
      <c r="J109" s="1354"/>
      <c r="L109" s="1354" t="s">
        <v>9</v>
      </c>
      <c r="M109" s="1354"/>
      <c r="N109" s="1354"/>
      <c r="O109" s="1354"/>
      <c r="P109" s="1354"/>
      <c r="Q109" s="1354"/>
      <c r="R109" s="1354"/>
      <c r="S109" s="1354"/>
      <c r="T109" s="1354"/>
    </row>
    <row r="110" spans="2:20" x14ac:dyDescent="0.3">
      <c r="B110" s="4" t="s">
        <v>0</v>
      </c>
      <c r="C110" s="4" t="s">
        <v>1</v>
      </c>
      <c r="D110" s="4" t="s">
        <v>2</v>
      </c>
      <c r="E110" s="4" t="s">
        <v>13</v>
      </c>
      <c r="F110" s="4" t="s">
        <v>3</v>
      </c>
      <c r="G110" s="4" t="s">
        <v>4</v>
      </c>
      <c r="H110" s="4" t="s">
        <v>5</v>
      </c>
      <c r="I110" s="4" t="s">
        <v>6</v>
      </c>
      <c r="J110" s="4" t="s">
        <v>7</v>
      </c>
      <c r="L110" s="4" t="s">
        <v>0</v>
      </c>
      <c r="M110" s="4" t="s">
        <v>1</v>
      </c>
      <c r="N110" s="4" t="s">
        <v>2</v>
      </c>
      <c r="O110" s="4" t="s">
        <v>13</v>
      </c>
      <c r="P110" s="4" t="s">
        <v>3</v>
      </c>
      <c r="Q110" s="4" t="s">
        <v>4</v>
      </c>
      <c r="R110" s="4" t="s">
        <v>5</v>
      </c>
      <c r="S110" s="4" t="s">
        <v>6</v>
      </c>
      <c r="T110" s="4" t="s">
        <v>7</v>
      </c>
    </row>
    <row r="111" spans="2:20" x14ac:dyDescent="0.3">
      <c r="B111" s="310"/>
      <c r="C111" s="311"/>
      <c r="D111" s="311"/>
      <c r="E111" s="5"/>
      <c r="F111" s="5"/>
      <c r="G111" s="5"/>
      <c r="H111" s="5"/>
      <c r="I111" s="5"/>
      <c r="J111" s="6"/>
      <c r="L111" s="310"/>
      <c r="M111" s="311"/>
      <c r="N111" s="311"/>
      <c r="O111" s="5"/>
      <c r="P111" s="5"/>
      <c r="Q111" s="5"/>
      <c r="R111" s="5"/>
      <c r="S111" s="5"/>
      <c r="T111" s="6"/>
    </row>
    <row r="112" spans="2:20" x14ac:dyDescent="0.3">
      <c r="B112" s="18" t="s">
        <v>207</v>
      </c>
      <c r="C112" s="17" t="s">
        <v>15</v>
      </c>
      <c r="D112" s="18" t="s">
        <v>16</v>
      </c>
      <c r="E112" s="19">
        <f t="shared" ref="E112:J112" si="3">O82</f>
        <v>0</v>
      </c>
      <c r="F112" s="19">
        <f t="shared" si="3"/>
        <v>35025</v>
      </c>
      <c r="G112" s="49">
        <f t="shared" si="3"/>
        <v>155693.5</v>
      </c>
      <c r="H112" s="49">
        <f t="shared" si="3"/>
        <v>1139484.2199999997</v>
      </c>
      <c r="I112" s="20">
        <f t="shared" si="3"/>
        <v>53809.9</v>
      </c>
      <c r="J112" s="20">
        <f t="shared" si="3"/>
        <v>4926.07</v>
      </c>
      <c r="K112" s="1"/>
      <c r="L112" s="55"/>
      <c r="M112" s="7"/>
      <c r="N112" s="7"/>
      <c r="O112" s="8"/>
      <c r="P112" s="8"/>
      <c r="Q112" s="8"/>
      <c r="R112" s="8"/>
      <c r="S112" s="8"/>
      <c r="T112" s="8"/>
    </row>
    <row r="113" spans="2:20" ht="20.399999999999999" x14ac:dyDescent="0.3">
      <c r="B113" s="37" t="s">
        <v>261</v>
      </c>
      <c r="C113" s="50" t="s">
        <v>262</v>
      </c>
      <c r="D113" s="37" t="s">
        <v>208</v>
      </c>
      <c r="E113" s="39">
        <v>10000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40"/>
      <c r="L113" s="55" t="s">
        <v>329</v>
      </c>
      <c r="M113" s="56" t="s">
        <v>343</v>
      </c>
      <c r="N113" s="55">
        <v>426</v>
      </c>
      <c r="O113" s="8">
        <v>0</v>
      </c>
      <c r="P113" s="8">
        <v>0</v>
      </c>
      <c r="Q113" s="42">
        <v>45000</v>
      </c>
      <c r="R113" s="42">
        <v>0</v>
      </c>
      <c r="S113" s="42">
        <v>0</v>
      </c>
      <c r="T113" s="42">
        <v>0</v>
      </c>
    </row>
    <row r="114" spans="2:20" x14ac:dyDescent="0.3">
      <c r="B114" s="37" t="s">
        <v>167</v>
      </c>
      <c r="C114" s="50" t="s">
        <v>263</v>
      </c>
      <c r="D114" s="37" t="s">
        <v>209</v>
      </c>
      <c r="E114" s="39">
        <v>10000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40"/>
      <c r="L114" s="37" t="s">
        <v>279</v>
      </c>
      <c r="M114" s="50" t="s">
        <v>347</v>
      </c>
      <c r="N114" s="37">
        <v>235</v>
      </c>
      <c r="O114" s="42">
        <v>0</v>
      </c>
      <c r="P114" s="42">
        <v>0</v>
      </c>
      <c r="Q114" s="42">
        <v>0</v>
      </c>
      <c r="R114" s="42">
        <v>300000</v>
      </c>
      <c r="S114" s="42">
        <v>0</v>
      </c>
      <c r="T114" s="42">
        <v>0</v>
      </c>
    </row>
    <row r="115" spans="2:20" ht="20.399999999999999" x14ac:dyDescent="0.3">
      <c r="B115" s="37" t="s">
        <v>167</v>
      </c>
      <c r="C115" s="50" t="s">
        <v>264</v>
      </c>
      <c r="D115" s="37" t="s">
        <v>210</v>
      </c>
      <c r="E115" s="39">
        <v>10000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40"/>
      <c r="L115" s="37" t="s">
        <v>167</v>
      </c>
      <c r="M115" s="50" t="s">
        <v>348</v>
      </c>
      <c r="N115" s="37">
        <v>235</v>
      </c>
      <c r="O115" s="42">
        <v>0</v>
      </c>
      <c r="P115" s="42">
        <v>0</v>
      </c>
      <c r="Q115" s="42">
        <v>0</v>
      </c>
      <c r="R115" s="42">
        <v>100000</v>
      </c>
      <c r="S115" s="42">
        <v>0</v>
      </c>
      <c r="T115" s="42">
        <v>0</v>
      </c>
    </row>
    <row r="116" spans="2:20" ht="20.399999999999999" x14ac:dyDescent="0.3">
      <c r="B116" s="37" t="s">
        <v>167</v>
      </c>
      <c r="C116" s="50" t="s">
        <v>265</v>
      </c>
      <c r="D116" s="37" t="s">
        <v>211</v>
      </c>
      <c r="E116" s="39">
        <v>10000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40"/>
      <c r="L116" s="37" t="s">
        <v>282</v>
      </c>
      <c r="M116" s="50" t="s">
        <v>349</v>
      </c>
      <c r="N116" s="37">
        <v>236</v>
      </c>
      <c r="O116" s="42">
        <v>0</v>
      </c>
      <c r="P116" s="42">
        <v>0</v>
      </c>
      <c r="Q116" s="42">
        <v>0</v>
      </c>
      <c r="R116" s="42">
        <v>200000</v>
      </c>
      <c r="S116" s="42">
        <v>0</v>
      </c>
      <c r="T116" s="42">
        <v>0</v>
      </c>
    </row>
    <row r="117" spans="2:20" ht="20.399999999999999" x14ac:dyDescent="0.3">
      <c r="B117" s="37" t="s">
        <v>266</v>
      </c>
      <c r="C117" s="50" t="s">
        <v>267</v>
      </c>
      <c r="D117" s="37" t="s">
        <v>212</v>
      </c>
      <c r="E117" s="39">
        <v>50000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40"/>
      <c r="L117" s="37" t="s">
        <v>167</v>
      </c>
      <c r="M117" s="50" t="s">
        <v>350</v>
      </c>
      <c r="N117" s="37">
        <v>236</v>
      </c>
      <c r="O117" s="42">
        <v>0</v>
      </c>
      <c r="P117" s="42">
        <v>0</v>
      </c>
      <c r="Q117" s="42">
        <v>0</v>
      </c>
      <c r="R117" s="42">
        <v>100000</v>
      </c>
      <c r="S117" s="42">
        <v>0</v>
      </c>
      <c r="T117" s="42">
        <v>0</v>
      </c>
    </row>
    <row r="118" spans="2:20" ht="20.399999999999999" x14ac:dyDescent="0.3">
      <c r="B118" s="37" t="s">
        <v>266</v>
      </c>
      <c r="C118" s="50" t="s">
        <v>268</v>
      </c>
      <c r="D118" s="37" t="s">
        <v>213</v>
      </c>
      <c r="E118" s="39">
        <v>0</v>
      </c>
      <c r="F118" s="39">
        <v>0</v>
      </c>
      <c r="G118" s="39">
        <v>1100</v>
      </c>
      <c r="H118" s="39">
        <v>0</v>
      </c>
      <c r="I118" s="39">
        <v>0</v>
      </c>
      <c r="J118" s="39">
        <v>0</v>
      </c>
      <c r="K118" s="40"/>
      <c r="L118" s="37" t="s">
        <v>167</v>
      </c>
      <c r="M118" s="50" t="s">
        <v>351</v>
      </c>
      <c r="N118" s="37">
        <v>236</v>
      </c>
      <c r="O118" s="42">
        <v>0</v>
      </c>
      <c r="P118" s="42">
        <v>0</v>
      </c>
      <c r="Q118" s="42">
        <v>0</v>
      </c>
      <c r="R118" s="42">
        <v>15000</v>
      </c>
      <c r="S118" s="42">
        <v>0</v>
      </c>
      <c r="T118" s="42">
        <v>0</v>
      </c>
    </row>
    <row r="119" spans="2:20" ht="20.399999999999999" x14ac:dyDescent="0.3">
      <c r="B119" s="37" t="s">
        <v>266</v>
      </c>
      <c r="C119" s="50" t="s">
        <v>269</v>
      </c>
      <c r="D119" s="37" t="s">
        <v>214</v>
      </c>
      <c r="E119" s="39">
        <v>25000</v>
      </c>
      <c r="F119" s="39">
        <v>0</v>
      </c>
      <c r="G119" s="39">
        <v>2000</v>
      </c>
      <c r="H119" s="39">
        <v>0</v>
      </c>
      <c r="I119" s="39">
        <v>0</v>
      </c>
      <c r="J119" s="39">
        <v>0</v>
      </c>
      <c r="K119" s="40"/>
      <c r="L119" s="37" t="s">
        <v>315</v>
      </c>
      <c r="M119" s="50" t="s">
        <v>352</v>
      </c>
      <c r="N119" s="37">
        <v>237</v>
      </c>
      <c r="O119" s="42">
        <v>0</v>
      </c>
      <c r="P119" s="42">
        <v>0</v>
      </c>
      <c r="Q119" s="42">
        <v>0</v>
      </c>
      <c r="R119" s="42">
        <v>200000</v>
      </c>
      <c r="S119" s="42">
        <v>0</v>
      </c>
      <c r="T119" s="42">
        <v>0</v>
      </c>
    </row>
    <row r="120" spans="2:20" ht="20.399999999999999" x14ac:dyDescent="0.3">
      <c r="B120" s="37" t="s">
        <v>266</v>
      </c>
      <c r="C120" s="50" t="s">
        <v>270</v>
      </c>
      <c r="D120" s="37" t="s">
        <v>215</v>
      </c>
      <c r="E120" s="39">
        <v>0</v>
      </c>
      <c r="F120" s="39">
        <v>0</v>
      </c>
      <c r="G120" s="39">
        <v>1300</v>
      </c>
      <c r="H120" s="39">
        <v>0</v>
      </c>
      <c r="I120" s="39">
        <v>0</v>
      </c>
      <c r="J120" s="39">
        <v>0</v>
      </c>
      <c r="K120" s="40"/>
      <c r="L120" s="37" t="s">
        <v>167</v>
      </c>
      <c r="M120" s="50" t="s">
        <v>353</v>
      </c>
      <c r="N120" s="37">
        <v>237</v>
      </c>
      <c r="O120" s="42">
        <v>0</v>
      </c>
      <c r="P120" s="42">
        <v>0</v>
      </c>
      <c r="Q120" s="42">
        <v>0</v>
      </c>
      <c r="R120" s="42">
        <v>137220</v>
      </c>
      <c r="S120" s="42">
        <v>0</v>
      </c>
      <c r="T120" s="42">
        <v>0</v>
      </c>
    </row>
    <row r="121" spans="2:20" ht="20.399999999999999" x14ac:dyDescent="0.3">
      <c r="B121" s="37" t="s">
        <v>271</v>
      </c>
      <c r="C121" s="50" t="s">
        <v>272</v>
      </c>
      <c r="D121" s="37" t="s">
        <v>216</v>
      </c>
      <c r="E121" s="39">
        <v>5000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40"/>
      <c r="L121" s="37" t="s">
        <v>167</v>
      </c>
      <c r="M121" s="50" t="s">
        <v>354</v>
      </c>
      <c r="N121" s="37">
        <v>237</v>
      </c>
      <c r="O121" s="42">
        <v>0</v>
      </c>
      <c r="P121" s="42">
        <v>0</v>
      </c>
      <c r="Q121" s="42">
        <v>0</v>
      </c>
      <c r="R121" s="42">
        <v>17000</v>
      </c>
      <c r="S121" s="42">
        <v>0</v>
      </c>
      <c r="T121" s="42">
        <v>0</v>
      </c>
    </row>
    <row r="122" spans="2:20" x14ac:dyDescent="0.3">
      <c r="B122" s="37" t="s">
        <v>271</v>
      </c>
      <c r="C122" s="50" t="s">
        <v>273</v>
      </c>
      <c r="D122" s="37" t="s">
        <v>217</v>
      </c>
      <c r="E122" s="39">
        <v>0</v>
      </c>
      <c r="F122" s="39">
        <v>0</v>
      </c>
      <c r="G122" s="39">
        <v>0</v>
      </c>
      <c r="H122" s="39">
        <f>150000</f>
        <v>150000</v>
      </c>
      <c r="I122" s="39">
        <v>0</v>
      </c>
      <c r="J122" s="39">
        <v>0</v>
      </c>
      <c r="K122" s="40"/>
      <c r="L122" s="37" t="s">
        <v>167</v>
      </c>
      <c r="M122" s="50" t="s">
        <v>355</v>
      </c>
      <c r="N122" s="37">
        <v>237</v>
      </c>
      <c r="O122" s="42">
        <v>0</v>
      </c>
      <c r="P122" s="42">
        <v>0</v>
      </c>
      <c r="Q122" s="42">
        <v>0</v>
      </c>
      <c r="R122" s="42">
        <v>3000</v>
      </c>
      <c r="S122" s="42">
        <v>0</v>
      </c>
      <c r="T122" s="42">
        <v>0</v>
      </c>
    </row>
    <row r="123" spans="2:20" x14ac:dyDescent="0.3">
      <c r="B123" s="37" t="s">
        <v>271</v>
      </c>
      <c r="C123" s="50" t="s">
        <v>274</v>
      </c>
      <c r="D123" s="37" t="s">
        <v>218</v>
      </c>
      <c r="E123" s="39">
        <v>0</v>
      </c>
      <c r="F123" s="39">
        <v>0</v>
      </c>
      <c r="G123" s="39">
        <v>0</v>
      </c>
      <c r="H123" s="39">
        <v>100000</v>
      </c>
      <c r="I123" s="39">
        <v>0</v>
      </c>
      <c r="J123" s="39">
        <v>0</v>
      </c>
      <c r="K123" s="40"/>
      <c r="L123" s="37"/>
      <c r="M123" s="58" t="s">
        <v>195</v>
      </c>
      <c r="N123" s="37"/>
      <c r="O123" s="42"/>
      <c r="P123" s="42"/>
      <c r="Q123" s="42"/>
      <c r="R123" s="42"/>
      <c r="S123" s="42"/>
      <c r="T123" s="42"/>
    </row>
    <row r="124" spans="2:20" ht="20.399999999999999" x14ac:dyDescent="0.3">
      <c r="B124" s="37" t="s">
        <v>271</v>
      </c>
      <c r="C124" s="50" t="s">
        <v>275</v>
      </c>
      <c r="D124" s="37" t="s">
        <v>219</v>
      </c>
      <c r="E124" s="39">
        <v>0</v>
      </c>
      <c r="F124" s="39">
        <v>0</v>
      </c>
      <c r="G124" s="39">
        <v>0</v>
      </c>
      <c r="H124" s="39">
        <v>1300</v>
      </c>
      <c r="I124" s="39">
        <v>0</v>
      </c>
      <c r="J124" s="39">
        <v>0</v>
      </c>
      <c r="K124" s="40"/>
      <c r="L124" s="37" t="s">
        <v>261</v>
      </c>
      <c r="M124" s="50" t="s">
        <v>356</v>
      </c>
      <c r="N124" s="37" t="s">
        <v>208</v>
      </c>
      <c r="O124" s="39">
        <v>10000</v>
      </c>
      <c r="P124" s="39" t="s">
        <v>16</v>
      </c>
      <c r="Q124" s="39" t="s">
        <v>16</v>
      </c>
      <c r="R124" s="39" t="s">
        <v>16</v>
      </c>
      <c r="S124" s="39" t="s">
        <v>16</v>
      </c>
      <c r="T124" s="39" t="s">
        <v>16</v>
      </c>
    </row>
    <row r="125" spans="2:20" x14ac:dyDescent="0.3">
      <c r="B125" s="37" t="s">
        <v>271</v>
      </c>
      <c r="C125" s="50" t="s">
        <v>276</v>
      </c>
      <c r="D125" s="37" t="s">
        <v>220</v>
      </c>
      <c r="E125" s="39">
        <v>0</v>
      </c>
      <c r="F125" s="39">
        <v>0</v>
      </c>
      <c r="G125" s="39">
        <v>0</v>
      </c>
      <c r="H125" s="39">
        <v>100000</v>
      </c>
      <c r="I125" s="39">
        <v>0</v>
      </c>
      <c r="J125" s="39">
        <v>0</v>
      </c>
      <c r="K125" s="40"/>
      <c r="L125" s="37" t="s">
        <v>167</v>
      </c>
      <c r="M125" s="50" t="s">
        <v>357</v>
      </c>
      <c r="N125" s="37" t="s">
        <v>209</v>
      </c>
      <c r="O125" s="39">
        <v>10000</v>
      </c>
      <c r="P125" s="39" t="s">
        <v>16</v>
      </c>
      <c r="Q125" s="39" t="s">
        <v>16</v>
      </c>
      <c r="R125" s="39" t="s">
        <v>16</v>
      </c>
      <c r="S125" s="39" t="s">
        <v>16</v>
      </c>
      <c r="T125" s="39" t="s">
        <v>16</v>
      </c>
    </row>
    <row r="126" spans="2:20" ht="20.399999999999999" x14ac:dyDescent="0.3">
      <c r="B126" s="37" t="s">
        <v>271</v>
      </c>
      <c r="C126" s="50" t="s">
        <v>277</v>
      </c>
      <c r="D126" s="37" t="s">
        <v>221</v>
      </c>
      <c r="E126" s="39">
        <v>0</v>
      </c>
      <c r="F126" s="39">
        <v>0</v>
      </c>
      <c r="G126" s="39">
        <v>0</v>
      </c>
      <c r="H126" s="39">
        <v>50000</v>
      </c>
      <c r="I126" s="39">
        <v>0</v>
      </c>
      <c r="J126" s="39">
        <v>0</v>
      </c>
      <c r="K126" s="40"/>
      <c r="L126" s="37" t="s">
        <v>167</v>
      </c>
      <c r="M126" s="50" t="s">
        <v>358</v>
      </c>
      <c r="N126" s="37" t="s">
        <v>210</v>
      </c>
      <c r="O126" s="39">
        <v>10000</v>
      </c>
      <c r="P126" s="39" t="s">
        <v>16</v>
      </c>
      <c r="Q126" s="39" t="s">
        <v>16</v>
      </c>
      <c r="R126" s="39" t="s">
        <v>16</v>
      </c>
      <c r="S126" s="39" t="s">
        <v>16</v>
      </c>
      <c r="T126" s="39" t="s">
        <v>16</v>
      </c>
    </row>
    <row r="127" spans="2:20" ht="20.399999999999999" x14ac:dyDescent="0.3">
      <c r="B127" s="37" t="s">
        <v>271</v>
      </c>
      <c r="C127" s="50" t="s">
        <v>278</v>
      </c>
      <c r="D127" s="37" t="s">
        <v>222</v>
      </c>
      <c r="E127" s="39">
        <v>0</v>
      </c>
      <c r="F127" s="39">
        <v>0</v>
      </c>
      <c r="G127" s="39">
        <v>0</v>
      </c>
      <c r="H127" s="39">
        <v>1300</v>
      </c>
      <c r="I127" s="39">
        <v>0</v>
      </c>
      <c r="J127" s="39">
        <v>0</v>
      </c>
      <c r="K127" s="40"/>
      <c r="L127" s="37" t="s">
        <v>167</v>
      </c>
      <c r="M127" s="50" t="s">
        <v>359</v>
      </c>
      <c r="N127" s="37" t="s">
        <v>211</v>
      </c>
      <c r="O127" s="39">
        <v>10000</v>
      </c>
      <c r="P127" s="39" t="s">
        <v>16</v>
      </c>
      <c r="Q127" s="39" t="s">
        <v>16</v>
      </c>
      <c r="R127" s="39" t="s">
        <v>16</v>
      </c>
      <c r="S127" s="39" t="s">
        <v>16</v>
      </c>
      <c r="T127" s="39" t="s">
        <v>16</v>
      </c>
    </row>
    <row r="128" spans="2:20" ht="20.399999999999999" x14ac:dyDescent="0.3">
      <c r="B128" s="37" t="s">
        <v>279</v>
      </c>
      <c r="C128" s="50" t="s">
        <v>280</v>
      </c>
      <c r="D128" s="37" t="s">
        <v>223</v>
      </c>
      <c r="E128" s="39">
        <v>0</v>
      </c>
      <c r="F128" s="39">
        <v>0</v>
      </c>
      <c r="G128" s="39">
        <v>10000</v>
      </c>
      <c r="H128" s="39">
        <v>0</v>
      </c>
      <c r="I128" s="39">
        <v>0</v>
      </c>
      <c r="J128" s="39">
        <v>0</v>
      </c>
      <c r="K128" s="40"/>
      <c r="L128" s="37" t="s">
        <v>266</v>
      </c>
      <c r="M128" s="50" t="s">
        <v>360</v>
      </c>
      <c r="N128" s="37" t="s">
        <v>212</v>
      </c>
      <c r="O128" s="39">
        <v>50000</v>
      </c>
      <c r="P128" s="39" t="s">
        <v>16</v>
      </c>
      <c r="Q128" s="39" t="s">
        <v>16</v>
      </c>
      <c r="R128" s="39" t="s">
        <v>16</v>
      </c>
      <c r="S128" s="39" t="s">
        <v>16</v>
      </c>
      <c r="T128" s="39" t="s">
        <v>16</v>
      </c>
    </row>
    <row r="129" spans="2:20" x14ac:dyDescent="0.3">
      <c r="B129" s="37" t="s">
        <v>279</v>
      </c>
      <c r="C129" s="50" t="s">
        <v>281</v>
      </c>
      <c r="D129" s="37" t="s">
        <v>224</v>
      </c>
      <c r="E129" s="39">
        <v>3500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40"/>
      <c r="L129" s="37" t="s">
        <v>266</v>
      </c>
      <c r="M129" s="50" t="s">
        <v>360</v>
      </c>
      <c r="N129" s="37" t="s">
        <v>214</v>
      </c>
      <c r="O129" s="39">
        <v>25000</v>
      </c>
      <c r="P129" s="39" t="s">
        <v>16</v>
      </c>
      <c r="Q129" s="39" t="s">
        <v>16</v>
      </c>
      <c r="R129" s="39" t="s">
        <v>16</v>
      </c>
      <c r="S129" s="39" t="s">
        <v>16</v>
      </c>
      <c r="T129" s="39" t="s">
        <v>16</v>
      </c>
    </row>
    <row r="130" spans="2:20" ht="20.399999999999999" x14ac:dyDescent="0.3">
      <c r="B130" s="37" t="s">
        <v>282</v>
      </c>
      <c r="C130" s="50" t="s">
        <v>283</v>
      </c>
      <c r="D130" s="37" t="s">
        <v>225</v>
      </c>
      <c r="E130" s="39">
        <v>0</v>
      </c>
      <c r="F130" s="39">
        <v>0</v>
      </c>
      <c r="G130" s="39">
        <v>200000</v>
      </c>
      <c r="H130" s="39">
        <v>0</v>
      </c>
      <c r="I130" s="39">
        <v>0</v>
      </c>
      <c r="J130" s="39">
        <v>0</v>
      </c>
      <c r="K130" s="40"/>
      <c r="L130" s="37" t="s">
        <v>271</v>
      </c>
      <c r="M130" s="50" t="s">
        <v>361</v>
      </c>
      <c r="N130" s="37" t="s">
        <v>216</v>
      </c>
      <c r="O130" s="39">
        <v>5000</v>
      </c>
      <c r="P130" s="39" t="s">
        <v>16</v>
      </c>
      <c r="Q130" s="39" t="s">
        <v>16</v>
      </c>
      <c r="R130" s="39" t="s">
        <v>16</v>
      </c>
      <c r="S130" s="39" t="s">
        <v>16</v>
      </c>
      <c r="T130" s="39" t="s">
        <v>16</v>
      </c>
    </row>
    <row r="131" spans="2:20" ht="20.399999999999999" x14ac:dyDescent="0.3">
      <c r="B131" s="37" t="s">
        <v>282</v>
      </c>
      <c r="C131" s="50" t="s">
        <v>284</v>
      </c>
      <c r="D131" s="37" t="s">
        <v>226</v>
      </c>
      <c r="E131" s="39">
        <v>3000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40"/>
      <c r="L131" s="37" t="s">
        <v>279</v>
      </c>
      <c r="M131" s="50" t="s">
        <v>362</v>
      </c>
      <c r="N131" s="37" t="s">
        <v>224</v>
      </c>
      <c r="O131" s="39">
        <v>3500</v>
      </c>
      <c r="P131" s="39" t="s">
        <v>16</v>
      </c>
      <c r="Q131" s="39" t="s">
        <v>16</v>
      </c>
      <c r="R131" s="39" t="s">
        <v>16</v>
      </c>
      <c r="S131" s="39" t="s">
        <v>16</v>
      </c>
      <c r="T131" s="39" t="s">
        <v>16</v>
      </c>
    </row>
    <row r="132" spans="2:20" ht="20.399999999999999" x14ac:dyDescent="0.3">
      <c r="B132" s="37" t="s">
        <v>282</v>
      </c>
      <c r="C132" s="50" t="s">
        <v>285</v>
      </c>
      <c r="D132" s="37" t="s">
        <v>227</v>
      </c>
      <c r="E132" s="39">
        <v>4000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40"/>
      <c r="L132" s="37" t="s">
        <v>282</v>
      </c>
      <c r="M132" s="50" t="s">
        <v>363</v>
      </c>
      <c r="N132" s="37" t="s">
        <v>226</v>
      </c>
      <c r="O132" s="39">
        <v>3000</v>
      </c>
      <c r="P132" s="39" t="s">
        <v>16</v>
      </c>
      <c r="Q132" s="39" t="s">
        <v>16</v>
      </c>
      <c r="R132" s="39" t="s">
        <v>16</v>
      </c>
      <c r="S132" s="39" t="s">
        <v>16</v>
      </c>
      <c r="T132" s="39" t="s">
        <v>16</v>
      </c>
    </row>
    <row r="133" spans="2:20" ht="20.399999999999999" x14ac:dyDescent="0.3">
      <c r="B133" s="37" t="s">
        <v>286</v>
      </c>
      <c r="C133" s="50" t="s">
        <v>268</v>
      </c>
      <c r="D133" s="37" t="s">
        <v>228</v>
      </c>
      <c r="E133" s="39">
        <v>0</v>
      </c>
      <c r="F133" s="39">
        <v>0</v>
      </c>
      <c r="G133" s="39">
        <v>0</v>
      </c>
      <c r="H133" s="39">
        <v>0</v>
      </c>
      <c r="I133" s="39">
        <v>1100</v>
      </c>
      <c r="J133" s="39">
        <v>0</v>
      </c>
      <c r="K133" s="40"/>
      <c r="L133" s="37" t="s">
        <v>282</v>
      </c>
      <c r="M133" s="50" t="s">
        <v>363</v>
      </c>
      <c r="N133" s="37" t="s">
        <v>227</v>
      </c>
      <c r="O133" s="39">
        <v>4000</v>
      </c>
      <c r="P133" s="39" t="s">
        <v>16</v>
      </c>
      <c r="Q133" s="39" t="s">
        <v>16</v>
      </c>
      <c r="R133" s="39" t="s">
        <v>16</v>
      </c>
      <c r="S133" s="39" t="s">
        <v>16</v>
      </c>
      <c r="T133" s="39" t="s">
        <v>16</v>
      </c>
    </row>
    <row r="134" spans="2:20" ht="20.399999999999999" x14ac:dyDescent="0.3">
      <c r="B134" s="37" t="s">
        <v>286</v>
      </c>
      <c r="C134" s="50" t="s">
        <v>287</v>
      </c>
      <c r="D134" s="37" t="s">
        <v>229</v>
      </c>
      <c r="E134" s="39">
        <v>0</v>
      </c>
      <c r="F134" s="39">
        <v>0</v>
      </c>
      <c r="G134" s="39">
        <v>0</v>
      </c>
      <c r="H134" s="39">
        <v>0</v>
      </c>
      <c r="I134" s="39">
        <v>1300</v>
      </c>
      <c r="J134" s="39">
        <v>0</v>
      </c>
      <c r="K134" s="40"/>
      <c r="L134" s="37" t="s">
        <v>286</v>
      </c>
      <c r="M134" s="50" t="s">
        <v>364</v>
      </c>
      <c r="N134" s="37" t="s">
        <v>231</v>
      </c>
      <c r="O134" s="39">
        <v>6425</v>
      </c>
      <c r="P134" s="39" t="s">
        <v>16</v>
      </c>
      <c r="Q134" s="39" t="s">
        <v>16</v>
      </c>
      <c r="R134" s="39" t="s">
        <v>16</v>
      </c>
      <c r="S134" s="39" t="s">
        <v>16</v>
      </c>
      <c r="T134" s="39" t="s">
        <v>16</v>
      </c>
    </row>
    <row r="135" spans="2:20" ht="20.399999999999999" x14ac:dyDescent="0.3">
      <c r="B135" s="37" t="s">
        <v>286</v>
      </c>
      <c r="C135" s="50" t="s">
        <v>288</v>
      </c>
      <c r="D135" s="37" t="s">
        <v>230</v>
      </c>
      <c r="E135" s="39">
        <v>0</v>
      </c>
      <c r="F135" s="39">
        <v>0</v>
      </c>
      <c r="G135" s="39">
        <v>10000</v>
      </c>
      <c r="H135" s="39">
        <v>0</v>
      </c>
      <c r="I135" s="39">
        <v>0</v>
      </c>
      <c r="J135" s="39">
        <v>0</v>
      </c>
      <c r="K135" s="40"/>
      <c r="L135" s="37" t="s">
        <v>286</v>
      </c>
      <c r="M135" s="50" t="s">
        <v>365</v>
      </c>
      <c r="N135" s="37" t="s">
        <v>232</v>
      </c>
      <c r="O135" s="39">
        <v>5000</v>
      </c>
      <c r="P135" s="39" t="s">
        <v>16</v>
      </c>
      <c r="Q135" s="39" t="s">
        <v>16</v>
      </c>
      <c r="R135" s="39" t="s">
        <v>16</v>
      </c>
      <c r="S135" s="39" t="s">
        <v>16</v>
      </c>
      <c r="T135" s="39" t="s">
        <v>16</v>
      </c>
    </row>
    <row r="136" spans="2:20" ht="20.399999999999999" x14ac:dyDescent="0.3">
      <c r="B136" s="37" t="s">
        <v>286</v>
      </c>
      <c r="C136" s="50" t="s">
        <v>289</v>
      </c>
      <c r="D136" s="37" t="s">
        <v>231</v>
      </c>
      <c r="E136" s="39">
        <v>6425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40"/>
      <c r="L136" s="37" t="s">
        <v>286</v>
      </c>
      <c r="M136" s="50" t="s">
        <v>366</v>
      </c>
      <c r="N136" s="37" t="s">
        <v>233</v>
      </c>
      <c r="O136" s="39">
        <v>2925</v>
      </c>
      <c r="P136" s="39" t="s">
        <v>16</v>
      </c>
      <c r="Q136" s="39" t="s">
        <v>16</v>
      </c>
      <c r="R136" s="39" t="s">
        <v>16</v>
      </c>
      <c r="S136" s="39" t="s">
        <v>16</v>
      </c>
      <c r="T136" s="39" t="s">
        <v>16</v>
      </c>
    </row>
    <row r="137" spans="2:20" ht="20.399999999999999" x14ac:dyDescent="0.3">
      <c r="B137" s="37" t="s">
        <v>286</v>
      </c>
      <c r="C137" s="50" t="s">
        <v>312</v>
      </c>
      <c r="D137" s="37" t="s">
        <v>232</v>
      </c>
      <c r="E137" s="39">
        <v>5000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40"/>
      <c r="L137" s="37" t="s">
        <v>286</v>
      </c>
      <c r="M137" s="50" t="s">
        <v>367</v>
      </c>
      <c r="N137" s="37" t="s">
        <v>234</v>
      </c>
      <c r="O137" s="39">
        <v>10000</v>
      </c>
      <c r="P137" s="39" t="s">
        <v>16</v>
      </c>
      <c r="Q137" s="39" t="s">
        <v>16</v>
      </c>
      <c r="R137" s="39" t="s">
        <v>16</v>
      </c>
      <c r="S137" s="39" t="s">
        <v>16</v>
      </c>
      <c r="T137" s="39" t="s">
        <v>16</v>
      </c>
    </row>
    <row r="138" spans="2:20" ht="20.399999999999999" x14ac:dyDescent="0.3">
      <c r="B138" s="37" t="s">
        <v>286</v>
      </c>
      <c r="C138" s="50" t="s">
        <v>313</v>
      </c>
      <c r="D138" s="37" t="s">
        <v>233</v>
      </c>
      <c r="E138" s="39">
        <v>2925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40"/>
      <c r="L138" s="37" t="s">
        <v>315</v>
      </c>
      <c r="M138" s="50" t="s">
        <v>361</v>
      </c>
      <c r="N138" s="37" t="s">
        <v>235</v>
      </c>
      <c r="O138" s="39">
        <v>2000</v>
      </c>
      <c r="P138" s="39" t="s">
        <v>16</v>
      </c>
      <c r="Q138" s="39" t="s">
        <v>16</v>
      </c>
      <c r="R138" s="39" t="s">
        <v>16</v>
      </c>
      <c r="S138" s="39" t="s">
        <v>16</v>
      </c>
      <c r="T138" s="39" t="s">
        <v>16</v>
      </c>
    </row>
    <row r="139" spans="2:20" ht="20.399999999999999" x14ac:dyDescent="0.3">
      <c r="B139" s="37" t="s">
        <v>286</v>
      </c>
      <c r="C139" s="50" t="s">
        <v>314</v>
      </c>
      <c r="D139" s="37" t="s">
        <v>234</v>
      </c>
      <c r="E139" s="39">
        <v>10000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40"/>
      <c r="L139" s="37" t="s">
        <v>315</v>
      </c>
      <c r="M139" s="50" t="s">
        <v>360</v>
      </c>
      <c r="N139" s="37" t="s">
        <v>237</v>
      </c>
      <c r="O139" s="39">
        <v>100000</v>
      </c>
      <c r="P139" s="39" t="s">
        <v>16</v>
      </c>
      <c r="Q139" s="39" t="s">
        <v>16</v>
      </c>
      <c r="R139" s="39" t="s">
        <v>16</v>
      </c>
      <c r="S139" s="39" t="s">
        <v>16</v>
      </c>
      <c r="T139" s="39" t="s">
        <v>16</v>
      </c>
    </row>
    <row r="140" spans="2:20" ht="20.399999999999999" x14ac:dyDescent="0.3">
      <c r="B140" s="37" t="s">
        <v>315</v>
      </c>
      <c r="C140" s="50" t="s">
        <v>316</v>
      </c>
      <c r="D140" s="37" t="s">
        <v>235</v>
      </c>
      <c r="E140" s="39">
        <v>2000</v>
      </c>
      <c r="F140" s="39">
        <v>0</v>
      </c>
      <c r="G140" s="39">
        <v>0</v>
      </c>
      <c r="H140" s="39">
        <v>400</v>
      </c>
      <c r="I140" s="39">
        <v>0</v>
      </c>
      <c r="J140" s="39">
        <v>0</v>
      </c>
      <c r="K140" s="40"/>
      <c r="L140" s="37" t="s">
        <v>329</v>
      </c>
      <c r="M140" s="50" t="s">
        <v>368</v>
      </c>
      <c r="N140" s="37" t="s">
        <v>248</v>
      </c>
      <c r="O140" s="39">
        <v>21000</v>
      </c>
      <c r="P140" s="39" t="s">
        <v>16</v>
      </c>
      <c r="Q140" s="39" t="s">
        <v>16</v>
      </c>
      <c r="R140" s="39" t="s">
        <v>16</v>
      </c>
      <c r="S140" s="39" t="s">
        <v>16</v>
      </c>
      <c r="T140" s="39" t="s">
        <v>16</v>
      </c>
    </row>
    <row r="141" spans="2:20" x14ac:dyDescent="0.3">
      <c r="B141" s="37" t="s">
        <v>315</v>
      </c>
      <c r="C141" s="50" t="s">
        <v>317</v>
      </c>
      <c r="D141" s="37" t="s">
        <v>236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40"/>
      <c r="L141" s="37" t="s">
        <v>329</v>
      </c>
      <c r="M141" s="50" t="s">
        <v>369</v>
      </c>
      <c r="N141" s="37" t="s">
        <v>248</v>
      </c>
      <c r="O141" s="39">
        <v>25000</v>
      </c>
      <c r="P141" s="39" t="s">
        <v>16</v>
      </c>
      <c r="Q141" s="39" t="s">
        <v>16</v>
      </c>
      <c r="R141" s="39" t="s">
        <v>16</v>
      </c>
      <c r="S141" s="39" t="s">
        <v>16</v>
      </c>
      <c r="T141" s="39" t="s">
        <v>16</v>
      </c>
    </row>
    <row r="142" spans="2:20" ht="20.399999999999999" x14ac:dyDescent="0.3">
      <c r="B142" s="37" t="s">
        <v>315</v>
      </c>
      <c r="C142" s="50" t="s">
        <v>318</v>
      </c>
      <c r="D142" s="37" t="s">
        <v>237</v>
      </c>
      <c r="E142" s="39">
        <v>100000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40"/>
      <c r="L142" s="37" t="s">
        <v>329</v>
      </c>
      <c r="M142" s="50" t="s">
        <v>368</v>
      </c>
      <c r="N142" s="37" t="s">
        <v>249</v>
      </c>
      <c r="O142" s="39">
        <v>10000</v>
      </c>
      <c r="P142" s="39" t="s">
        <v>16</v>
      </c>
      <c r="Q142" s="39" t="s">
        <v>16</v>
      </c>
      <c r="R142" s="39" t="s">
        <v>16</v>
      </c>
      <c r="S142" s="39" t="s">
        <v>16</v>
      </c>
      <c r="T142" s="39" t="s">
        <v>16</v>
      </c>
    </row>
    <row r="143" spans="2:20" ht="20.399999999999999" x14ac:dyDescent="0.3">
      <c r="B143" s="37" t="s">
        <v>319</v>
      </c>
      <c r="C143" s="50" t="s">
        <v>320</v>
      </c>
      <c r="D143" s="37" t="s">
        <v>238</v>
      </c>
      <c r="E143" s="39">
        <v>0</v>
      </c>
      <c r="F143" s="39">
        <v>0</v>
      </c>
      <c r="G143" s="39">
        <v>0</v>
      </c>
      <c r="H143" s="39">
        <v>145000</v>
      </c>
      <c r="I143" s="39">
        <v>0</v>
      </c>
      <c r="J143" s="39">
        <v>0</v>
      </c>
      <c r="K143" s="40"/>
      <c r="L143" s="37" t="s">
        <v>340</v>
      </c>
      <c r="M143" s="50" t="s">
        <v>368</v>
      </c>
      <c r="N143" s="37" t="s">
        <v>259</v>
      </c>
      <c r="O143" s="39">
        <v>10000</v>
      </c>
      <c r="P143" s="39" t="s">
        <v>16</v>
      </c>
      <c r="Q143" s="39" t="s">
        <v>16</v>
      </c>
      <c r="R143" s="39" t="s">
        <v>16</v>
      </c>
      <c r="S143" s="39" t="s">
        <v>16</v>
      </c>
      <c r="T143" s="39" t="s">
        <v>16</v>
      </c>
    </row>
    <row r="144" spans="2:20" ht="20.399999999999999" x14ac:dyDescent="0.3">
      <c r="B144" s="37" t="s">
        <v>319</v>
      </c>
      <c r="C144" s="50" t="s">
        <v>268</v>
      </c>
      <c r="D144" s="37" t="s">
        <v>239</v>
      </c>
      <c r="E144" s="39">
        <v>0</v>
      </c>
      <c r="F144" s="39">
        <v>0</v>
      </c>
      <c r="G144" s="39">
        <v>0</v>
      </c>
      <c r="H144" s="39">
        <v>1000</v>
      </c>
      <c r="I144" s="39">
        <v>0</v>
      </c>
      <c r="J144" s="39">
        <v>0</v>
      </c>
      <c r="K144" s="40"/>
      <c r="L144" s="37" t="s">
        <v>16</v>
      </c>
      <c r="M144" s="37" t="s">
        <v>16</v>
      </c>
      <c r="N144" s="37" t="s">
        <v>16</v>
      </c>
      <c r="O144" s="39" t="s">
        <v>16</v>
      </c>
      <c r="P144" s="39" t="s">
        <v>16</v>
      </c>
      <c r="Q144" s="39" t="s">
        <v>16</v>
      </c>
      <c r="R144" s="39" t="s">
        <v>16</v>
      </c>
      <c r="S144" s="39" t="s">
        <v>16</v>
      </c>
      <c r="T144" s="39" t="s">
        <v>16</v>
      </c>
    </row>
    <row r="145" spans="2:20" ht="20.399999999999999" x14ac:dyDescent="0.3">
      <c r="B145" s="37" t="s">
        <v>319</v>
      </c>
      <c r="C145" s="50" t="s">
        <v>321</v>
      </c>
      <c r="D145" s="37" t="s">
        <v>240</v>
      </c>
      <c r="E145" s="39">
        <v>0</v>
      </c>
      <c r="F145" s="39">
        <v>0</v>
      </c>
      <c r="G145" s="39">
        <v>0</v>
      </c>
      <c r="H145" s="39">
        <v>150000</v>
      </c>
      <c r="I145" s="39">
        <v>0</v>
      </c>
      <c r="J145" s="39">
        <v>0</v>
      </c>
      <c r="K145" s="40"/>
      <c r="L145" s="37" t="s">
        <v>16</v>
      </c>
      <c r="M145" s="37" t="s">
        <v>16</v>
      </c>
      <c r="N145" s="37" t="s">
        <v>16</v>
      </c>
      <c r="O145" s="39" t="s">
        <v>16</v>
      </c>
      <c r="P145" s="39" t="s">
        <v>16</v>
      </c>
      <c r="Q145" s="39" t="s">
        <v>16</v>
      </c>
      <c r="R145" s="39" t="s">
        <v>16</v>
      </c>
      <c r="S145" s="39" t="s">
        <v>16</v>
      </c>
      <c r="T145" s="39" t="s">
        <v>16</v>
      </c>
    </row>
    <row r="146" spans="2:20" ht="20.399999999999999" x14ac:dyDescent="0.3">
      <c r="B146" s="37" t="s">
        <v>319</v>
      </c>
      <c r="C146" s="50" t="s">
        <v>322</v>
      </c>
      <c r="D146" s="37" t="s">
        <v>241</v>
      </c>
      <c r="E146" s="39">
        <v>0</v>
      </c>
      <c r="F146" s="39">
        <v>0</v>
      </c>
      <c r="G146" s="39">
        <v>0</v>
      </c>
      <c r="H146" s="39">
        <v>100000</v>
      </c>
      <c r="I146" s="39">
        <v>0</v>
      </c>
      <c r="J146" s="39">
        <v>0</v>
      </c>
      <c r="K146" s="40"/>
      <c r="L146" s="37" t="s">
        <v>16</v>
      </c>
      <c r="M146" s="37" t="s">
        <v>16</v>
      </c>
      <c r="N146" s="37" t="s">
        <v>16</v>
      </c>
      <c r="O146" s="39" t="s">
        <v>16</v>
      </c>
      <c r="P146" s="39" t="s">
        <v>16</v>
      </c>
      <c r="Q146" s="39" t="s">
        <v>16</v>
      </c>
      <c r="R146" s="39" t="s">
        <v>16</v>
      </c>
      <c r="S146" s="39" t="s">
        <v>16</v>
      </c>
      <c r="T146" s="39" t="s">
        <v>16</v>
      </c>
    </row>
    <row r="147" spans="2:20" ht="20.399999999999999" x14ac:dyDescent="0.3">
      <c r="B147" s="37" t="s">
        <v>319</v>
      </c>
      <c r="C147" s="50" t="s">
        <v>323</v>
      </c>
      <c r="D147" s="37" t="s">
        <v>242</v>
      </c>
      <c r="E147" s="39">
        <v>0</v>
      </c>
      <c r="F147" s="39">
        <v>0</v>
      </c>
      <c r="G147" s="39">
        <v>0</v>
      </c>
      <c r="H147" s="39">
        <v>12244</v>
      </c>
      <c r="I147" s="39">
        <v>0</v>
      </c>
      <c r="J147" s="39">
        <v>0</v>
      </c>
      <c r="K147" s="40"/>
      <c r="L147" s="37" t="s">
        <v>16</v>
      </c>
      <c r="M147" s="37" t="s">
        <v>16</v>
      </c>
      <c r="N147" s="37" t="s">
        <v>16</v>
      </c>
      <c r="O147" s="39" t="s">
        <v>16</v>
      </c>
      <c r="P147" s="39" t="s">
        <v>16</v>
      </c>
      <c r="Q147" s="39" t="s">
        <v>16</v>
      </c>
      <c r="R147" s="39" t="s">
        <v>16</v>
      </c>
      <c r="S147" s="39" t="s">
        <v>16</v>
      </c>
      <c r="T147" s="39" t="s">
        <v>16</v>
      </c>
    </row>
    <row r="148" spans="2:20" x14ac:dyDescent="0.3">
      <c r="B148" s="37" t="s">
        <v>319</v>
      </c>
      <c r="C148" s="50" t="s">
        <v>324</v>
      </c>
      <c r="D148" s="37" t="s">
        <v>243</v>
      </c>
      <c r="E148" s="39">
        <v>0</v>
      </c>
      <c r="F148" s="39">
        <v>0</v>
      </c>
      <c r="G148" s="39">
        <v>0</v>
      </c>
      <c r="H148" s="39">
        <v>100000</v>
      </c>
      <c r="I148" s="39">
        <v>0</v>
      </c>
      <c r="J148" s="39">
        <v>0</v>
      </c>
      <c r="K148" s="40"/>
      <c r="L148" s="37" t="s">
        <v>16</v>
      </c>
      <c r="M148" s="37" t="s">
        <v>16</v>
      </c>
      <c r="N148" s="37" t="s">
        <v>16</v>
      </c>
      <c r="O148" s="39" t="s">
        <v>16</v>
      </c>
      <c r="P148" s="39" t="s">
        <v>16</v>
      </c>
      <c r="Q148" s="39" t="s">
        <v>16</v>
      </c>
      <c r="R148" s="39" t="s">
        <v>16</v>
      </c>
      <c r="S148" s="39" t="s">
        <v>16</v>
      </c>
      <c r="T148" s="39" t="s">
        <v>16</v>
      </c>
    </row>
    <row r="149" spans="2:20" x14ac:dyDescent="0.3">
      <c r="B149" s="37" t="s">
        <v>319</v>
      </c>
      <c r="C149" s="50" t="s">
        <v>325</v>
      </c>
      <c r="D149" s="37" t="s">
        <v>244</v>
      </c>
      <c r="E149" s="39">
        <v>0</v>
      </c>
      <c r="F149" s="39">
        <v>0</v>
      </c>
      <c r="G149" s="39">
        <v>0</v>
      </c>
      <c r="H149" s="39">
        <v>100000</v>
      </c>
      <c r="I149" s="39">
        <v>0</v>
      </c>
      <c r="J149" s="39">
        <v>0</v>
      </c>
      <c r="K149" s="40"/>
      <c r="L149" s="37" t="s">
        <v>16</v>
      </c>
      <c r="M149" s="37" t="s">
        <v>16</v>
      </c>
      <c r="N149" s="37" t="s">
        <v>16</v>
      </c>
      <c r="O149" s="39" t="s">
        <v>16</v>
      </c>
      <c r="P149" s="39" t="s">
        <v>16</v>
      </c>
      <c r="Q149" s="39" t="s">
        <v>16</v>
      </c>
      <c r="R149" s="39" t="s">
        <v>16</v>
      </c>
      <c r="S149" s="39" t="s">
        <v>16</v>
      </c>
      <c r="T149" s="39" t="s">
        <v>16</v>
      </c>
    </row>
    <row r="150" spans="2:20" ht="20.399999999999999" x14ac:dyDescent="0.3">
      <c r="B150" s="37" t="s">
        <v>319</v>
      </c>
      <c r="C150" s="50" t="s">
        <v>326</v>
      </c>
      <c r="D150" s="37" t="s">
        <v>245</v>
      </c>
      <c r="E150" s="39">
        <v>0</v>
      </c>
      <c r="F150" s="39">
        <v>0</v>
      </c>
      <c r="G150" s="39">
        <v>0</v>
      </c>
      <c r="H150" s="39">
        <v>1300</v>
      </c>
      <c r="I150" s="39">
        <v>0</v>
      </c>
      <c r="J150" s="39">
        <v>0</v>
      </c>
      <c r="K150" s="40"/>
      <c r="L150" s="37" t="s">
        <v>16</v>
      </c>
      <c r="M150" s="37" t="s">
        <v>16</v>
      </c>
      <c r="N150" s="37" t="s">
        <v>16</v>
      </c>
      <c r="O150" s="39" t="s">
        <v>16</v>
      </c>
      <c r="P150" s="39" t="s">
        <v>16</v>
      </c>
      <c r="Q150" s="39" t="s">
        <v>16</v>
      </c>
      <c r="R150" s="39" t="s">
        <v>16</v>
      </c>
      <c r="S150" s="39" t="s">
        <v>16</v>
      </c>
      <c r="T150" s="39" t="s">
        <v>16</v>
      </c>
    </row>
    <row r="151" spans="2:20" ht="20.399999999999999" x14ac:dyDescent="0.3">
      <c r="B151" s="37" t="s">
        <v>319</v>
      </c>
      <c r="C151" s="50" t="s">
        <v>327</v>
      </c>
      <c r="D151" s="37" t="s">
        <v>246</v>
      </c>
      <c r="E151" s="39">
        <v>0</v>
      </c>
      <c r="F151" s="39">
        <v>0</v>
      </c>
      <c r="G151" s="39">
        <v>0</v>
      </c>
      <c r="H151" s="39">
        <v>1300</v>
      </c>
      <c r="I151" s="39">
        <v>0</v>
      </c>
      <c r="J151" s="39">
        <v>0</v>
      </c>
      <c r="K151" s="40"/>
      <c r="L151" s="37" t="s">
        <v>16</v>
      </c>
      <c r="M151" s="37" t="s">
        <v>16</v>
      </c>
      <c r="N151" s="37" t="s">
        <v>16</v>
      </c>
      <c r="O151" s="39" t="s">
        <v>16</v>
      </c>
      <c r="P151" s="39" t="s">
        <v>16</v>
      </c>
      <c r="Q151" s="39" t="s">
        <v>16</v>
      </c>
      <c r="R151" s="39" t="s">
        <v>16</v>
      </c>
      <c r="S151" s="39" t="s">
        <v>16</v>
      </c>
      <c r="T151" s="39" t="s">
        <v>16</v>
      </c>
    </row>
    <row r="152" spans="2:20" ht="20.399999999999999" x14ac:dyDescent="0.3">
      <c r="B152" s="37" t="s">
        <v>319</v>
      </c>
      <c r="C152" s="50" t="s">
        <v>328</v>
      </c>
      <c r="D152" s="37" t="s">
        <v>247</v>
      </c>
      <c r="E152" s="39">
        <v>0</v>
      </c>
      <c r="F152" s="39">
        <v>0</v>
      </c>
      <c r="G152" s="39">
        <v>0</v>
      </c>
      <c r="H152" s="39">
        <v>1300</v>
      </c>
      <c r="I152" s="39">
        <v>0</v>
      </c>
      <c r="J152" s="39">
        <v>0</v>
      </c>
      <c r="K152" s="40"/>
      <c r="L152" s="37" t="s">
        <v>16</v>
      </c>
      <c r="M152" s="37" t="s">
        <v>16</v>
      </c>
      <c r="N152" s="37" t="s">
        <v>16</v>
      </c>
      <c r="O152" s="39" t="s">
        <v>16</v>
      </c>
      <c r="P152" s="39" t="s">
        <v>16</v>
      </c>
      <c r="Q152" s="39" t="s">
        <v>16</v>
      </c>
      <c r="R152" s="39" t="s">
        <v>16</v>
      </c>
      <c r="S152" s="39" t="s">
        <v>16</v>
      </c>
      <c r="T152" s="39" t="s">
        <v>16</v>
      </c>
    </row>
    <row r="153" spans="2:20" x14ac:dyDescent="0.3">
      <c r="B153" s="37" t="s">
        <v>329</v>
      </c>
      <c r="C153" s="50" t="s">
        <v>330</v>
      </c>
      <c r="D153" s="37" t="s">
        <v>248</v>
      </c>
      <c r="E153" s="39">
        <v>46000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40"/>
      <c r="L153" s="37" t="s">
        <v>16</v>
      </c>
      <c r="M153" s="37" t="s">
        <v>16</v>
      </c>
      <c r="N153" s="37" t="s">
        <v>16</v>
      </c>
      <c r="O153" s="39" t="s">
        <v>16</v>
      </c>
      <c r="P153" s="39" t="s">
        <v>16</v>
      </c>
      <c r="Q153" s="39" t="s">
        <v>16</v>
      </c>
      <c r="R153" s="39" t="s">
        <v>16</v>
      </c>
      <c r="S153" s="39" t="s">
        <v>16</v>
      </c>
      <c r="T153" s="39" t="s">
        <v>16</v>
      </c>
    </row>
    <row r="154" spans="2:20" ht="20.399999999999999" x14ac:dyDescent="0.3">
      <c r="B154" s="37" t="s">
        <v>329</v>
      </c>
      <c r="C154" s="50" t="s">
        <v>331</v>
      </c>
      <c r="D154" s="37" t="s">
        <v>249</v>
      </c>
      <c r="E154" s="39">
        <v>10000</v>
      </c>
      <c r="F154" s="39">
        <v>0</v>
      </c>
      <c r="G154" s="39">
        <v>0</v>
      </c>
      <c r="H154" s="39">
        <v>0</v>
      </c>
      <c r="I154" s="39">
        <v>0</v>
      </c>
      <c r="J154" s="39">
        <v>0</v>
      </c>
      <c r="K154" s="40"/>
      <c r="L154" s="37" t="s">
        <v>16</v>
      </c>
      <c r="M154" s="37" t="s">
        <v>16</v>
      </c>
      <c r="N154" s="37" t="s">
        <v>16</v>
      </c>
      <c r="O154" s="39" t="s">
        <v>16</v>
      </c>
      <c r="P154" s="39" t="s">
        <v>16</v>
      </c>
      <c r="Q154" s="39" t="s">
        <v>16</v>
      </c>
      <c r="R154" s="39" t="s">
        <v>16</v>
      </c>
      <c r="S154" s="39" t="s">
        <v>16</v>
      </c>
      <c r="T154" s="39" t="s">
        <v>16</v>
      </c>
    </row>
    <row r="155" spans="2:20" x14ac:dyDescent="0.3">
      <c r="B155" s="37" t="s">
        <v>329</v>
      </c>
      <c r="C155" s="50" t="s">
        <v>332</v>
      </c>
      <c r="D155" s="37" t="s">
        <v>250</v>
      </c>
      <c r="E155" s="39">
        <v>0</v>
      </c>
      <c r="F155" s="39">
        <v>0</v>
      </c>
      <c r="G155" s="39">
        <v>0</v>
      </c>
      <c r="H155" s="39">
        <v>200000</v>
      </c>
      <c r="I155" s="39">
        <v>0</v>
      </c>
      <c r="J155" s="39">
        <v>0</v>
      </c>
      <c r="K155" s="40"/>
      <c r="L155" s="37" t="s">
        <v>16</v>
      </c>
      <c r="M155" s="37" t="s">
        <v>16</v>
      </c>
      <c r="N155" s="37" t="s">
        <v>16</v>
      </c>
      <c r="O155" s="39" t="s">
        <v>16</v>
      </c>
      <c r="P155" s="39" t="s">
        <v>16</v>
      </c>
      <c r="Q155" s="39" t="s">
        <v>16</v>
      </c>
      <c r="R155" s="39" t="s">
        <v>16</v>
      </c>
      <c r="S155" s="39" t="s">
        <v>16</v>
      </c>
      <c r="T155" s="39" t="s">
        <v>16</v>
      </c>
    </row>
    <row r="156" spans="2:20" ht="20.399999999999999" x14ac:dyDescent="0.3">
      <c r="B156" s="37" t="s">
        <v>329</v>
      </c>
      <c r="C156" s="50" t="s">
        <v>333</v>
      </c>
      <c r="D156" s="37" t="s">
        <v>251</v>
      </c>
      <c r="E156" s="39">
        <v>0</v>
      </c>
      <c r="F156" s="39">
        <v>0</v>
      </c>
      <c r="G156" s="39">
        <v>0</v>
      </c>
      <c r="H156" s="39">
        <v>2400</v>
      </c>
      <c r="I156" s="39">
        <v>0</v>
      </c>
      <c r="J156" s="39">
        <v>0</v>
      </c>
      <c r="K156" s="40"/>
      <c r="L156" s="37" t="s">
        <v>16</v>
      </c>
      <c r="M156" s="37" t="s">
        <v>16</v>
      </c>
      <c r="N156" s="37" t="s">
        <v>16</v>
      </c>
      <c r="O156" s="39" t="s">
        <v>16</v>
      </c>
      <c r="P156" s="39" t="s">
        <v>16</v>
      </c>
      <c r="Q156" s="39" t="s">
        <v>16</v>
      </c>
      <c r="R156" s="39" t="s">
        <v>16</v>
      </c>
      <c r="S156" s="39" t="s">
        <v>16</v>
      </c>
      <c r="T156" s="39" t="s">
        <v>16</v>
      </c>
    </row>
    <row r="157" spans="2:20" ht="20.399999999999999" x14ac:dyDescent="0.3">
      <c r="B157" s="37" t="s">
        <v>329</v>
      </c>
      <c r="C157" s="50" t="s">
        <v>334</v>
      </c>
      <c r="D157" s="37" t="s">
        <v>252</v>
      </c>
      <c r="E157" s="39">
        <v>0</v>
      </c>
      <c r="F157" s="39">
        <v>0</v>
      </c>
      <c r="G157" s="39">
        <v>0</v>
      </c>
      <c r="H157" s="39">
        <v>1300</v>
      </c>
      <c r="I157" s="39">
        <v>0</v>
      </c>
      <c r="J157" s="39">
        <v>0</v>
      </c>
      <c r="K157" s="40"/>
      <c r="L157" s="37" t="s">
        <v>16</v>
      </c>
      <c r="M157" s="37" t="s">
        <v>16</v>
      </c>
      <c r="N157" s="37" t="s">
        <v>16</v>
      </c>
      <c r="O157" s="39" t="s">
        <v>16</v>
      </c>
      <c r="P157" s="39" t="s">
        <v>16</v>
      </c>
      <c r="Q157" s="39" t="s">
        <v>16</v>
      </c>
      <c r="R157" s="39" t="s">
        <v>16</v>
      </c>
      <c r="S157" s="39" t="s">
        <v>16</v>
      </c>
      <c r="T157" s="39" t="s">
        <v>16</v>
      </c>
    </row>
    <row r="158" spans="2:20" x14ac:dyDescent="0.3">
      <c r="B158" s="37" t="s">
        <v>329</v>
      </c>
      <c r="C158" s="50" t="s">
        <v>335</v>
      </c>
      <c r="D158" s="37" t="s">
        <v>253</v>
      </c>
      <c r="E158" s="39">
        <v>0</v>
      </c>
      <c r="F158" s="39">
        <v>1300</v>
      </c>
      <c r="G158" s="39">
        <v>0</v>
      </c>
      <c r="H158" s="39">
        <v>0</v>
      </c>
      <c r="I158" s="39">
        <v>0</v>
      </c>
      <c r="J158" s="39">
        <v>0</v>
      </c>
      <c r="K158" s="40"/>
      <c r="L158" s="37" t="s">
        <v>16</v>
      </c>
      <c r="M158" s="37" t="s">
        <v>16</v>
      </c>
      <c r="N158" s="37" t="s">
        <v>16</v>
      </c>
      <c r="O158" s="39" t="s">
        <v>16</v>
      </c>
      <c r="P158" s="39" t="s">
        <v>16</v>
      </c>
      <c r="Q158" s="39" t="s">
        <v>16</v>
      </c>
      <c r="R158" s="39" t="s">
        <v>16</v>
      </c>
      <c r="S158" s="39" t="s">
        <v>16</v>
      </c>
      <c r="T158" s="39" t="s">
        <v>16</v>
      </c>
    </row>
    <row r="159" spans="2:20" x14ac:dyDescent="0.3">
      <c r="B159" s="37" t="s">
        <v>167</v>
      </c>
      <c r="C159" s="50" t="s">
        <v>336</v>
      </c>
      <c r="D159" s="37" t="s">
        <v>254</v>
      </c>
      <c r="E159" s="39">
        <v>0</v>
      </c>
      <c r="F159" s="39">
        <v>2600</v>
      </c>
      <c r="G159" s="39">
        <v>0</v>
      </c>
      <c r="H159" s="39">
        <v>0</v>
      </c>
      <c r="I159" s="39">
        <v>0</v>
      </c>
      <c r="J159" s="39">
        <v>0</v>
      </c>
      <c r="K159" s="40"/>
      <c r="L159" s="37" t="s">
        <v>16</v>
      </c>
      <c r="M159" s="37" t="s">
        <v>16</v>
      </c>
      <c r="N159" s="37" t="s">
        <v>16</v>
      </c>
      <c r="O159" s="39" t="s">
        <v>16</v>
      </c>
      <c r="P159" s="39" t="s">
        <v>16</v>
      </c>
      <c r="Q159" s="39" t="s">
        <v>16</v>
      </c>
      <c r="R159" s="39" t="s">
        <v>16</v>
      </c>
      <c r="S159" s="39" t="s">
        <v>16</v>
      </c>
      <c r="T159" s="39" t="s">
        <v>16</v>
      </c>
    </row>
    <row r="160" spans="2:20" x14ac:dyDescent="0.3">
      <c r="B160" s="37" t="s">
        <v>167</v>
      </c>
      <c r="C160" s="50" t="s">
        <v>337</v>
      </c>
      <c r="D160" s="37" t="s">
        <v>255</v>
      </c>
      <c r="E160" s="39">
        <v>0</v>
      </c>
      <c r="F160" s="39">
        <v>1300</v>
      </c>
      <c r="G160" s="39">
        <v>0</v>
      </c>
      <c r="H160" s="39">
        <v>0</v>
      </c>
      <c r="I160" s="39">
        <v>0</v>
      </c>
      <c r="J160" s="39">
        <v>0</v>
      </c>
      <c r="K160" s="40"/>
      <c r="L160" s="37" t="s">
        <v>16</v>
      </c>
      <c r="M160" s="37" t="s">
        <v>16</v>
      </c>
      <c r="N160" s="37" t="s">
        <v>16</v>
      </c>
      <c r="O160" s="39" t="s">
        <v>16</v>
      </c>
      <c r="P160" s="39" t="s">
        <v>16</v>
      </c>
      <c r="Q160" s="39" t="s">
        <v>16</v>
      </c>
      <c r="R160" s="39" t="s">
        <v>16</v>
      </c>
      <c r="S160" s="39" t="s">
        <v>16</v>
      </c>
      <c r="T160" s="39" t="s">
        <v>16</v>
      </c>
    </row>
    <row r="161" spans="2:20" ht="20.399999999999999" x14ac:dyDescent="0.3">
      <c r="B161" s="37" t="s">
        <v>167</v>
      </c>
      <c r="C161" s="50" t="s">
        <v>338</v>
      </c>
      <c r="D161" s="37" t="s">
        <v>256</v>
      </c>
      <c r="E161" s="39">
        <v>0</v>
      </c>
      <c r="F161" s="39">
        <v>1300</v>
      </c>
      <c r="G161" s="39">
        <v>0</v>
      </c>
      <c r="H161" s="39">
        <v>0</v>
      </c>
      <c r="I161" s="39">
        <v>0</v>
      </c>
      <c r="J161" s="39">
        <v>0</v>
      </c>
      <c r="K161" s="40"/>
      <c r="L161" s="37" t="s">
        <v>16</v>
      </c>
      <c r="M161" s="37" t="s">
        <v>16</v>
      </c>
      <c r="N161" s="37" t="s">
        <v>16</v>
      </c>
      <c r="O161" s="39" t="s">
        <v>16</v>
      </c>
      <c r="P161" s="39" t="s">
        <v>16</v>
      </c>
      <c r="Q161" s="39" t="s">
        <v>16</v>
      </c>
      <c r="R161" s="39" t="s">
        <v>16</v>
      </c>
      <c r="S161" s="39" t="s">
        <v>16</v>
      </c>
      <c r="T161" s="39" t="s">
        <v>16</v>
      </c>
    </row>
    <row r="162" spans="2:20" x14ac:dyDescent="0.3">
      <c r="B162" s="37" t="s">
        <v>167</v>
      </c>
      <c r="C162" s="50" t="s">
        <v>339</v>
      </c>
      <c r="D162" s="37" t="s">
        <v>257</v>
      </c>
      <c r="E162" s="39">
        <v>0</v>
      </c>
      <c r="F162" s="39">
        <v>1300</v>
      </c>
      <c r="G162" s="39">
        <v>0</v>
      </c>
      <c r="H162" s="39">
        <v>0</v>
      </c>
      <c r="I162" s="39">
        <v>0</v>
      </c>
      <c r="J162" s="39">
        <v>0</v>
      </c>
      <c r="K162" s="40"/>
      <c r="L162" s="37" t="s">
        <v>16</v>
      </c>
      <c r="M162" s="37" t="s">
        <v>16</v>
      </c>
      <c r="N162" s="37" t="s">
        <v>16</v>
      </c>
      <c r="O162" s="39" t="s">
        <v>16</v>
      </c>
      <c r="P162" s="39" t="s">
        <v>16</v>
      </c>
      <c r="Q162" s="39" t="s">
        <v>16</v>
      </c>
      <c r="R162" s="39" t="s">
        <v>16</v>
      </c>
      <c r="S162" s="39" t="s">
        <v>16</v>
      </c>
      <c r="T162" s="39" t="s">
        <v>16</v>
      </c>
    </row>
    <row r="163" spans="2:20" ht="20.399999999999999" x14ac:dyDescent="0.3">
      <c r="B163" s="37" t="s">
        <v>340</v>
      </c>
      <c r="C163" s="50" t="s">
        <v>341</v>
      </c>
      <c r="D163" s="37" t="s">
        <v>258</v>
      </c>
      <c r="E163" s="39">
        <v>0</v>
      </c>
      <c r="F163" s="39">
        <v>0</v>
      </c>
      <c r="G163" s="39">
        <v>50000</v>
      </c>
      <c r="H163" s="39">
        <v>0</v>
      </c>
      <c r="I163" s="39">
        <v>0</v>
      </c>
      <c r="J163" s="39">
        <v>0</v>
      </c>
      <c r="K163" s="40"/>
      <c r="L163" s="37" t="s">
        <v>16</v>
      </c>
      <c r="M163" s="37" t="s">
        <v>16</v>
      </c>
      <c r="N163" s="37" t="s">
        <v>16</v>
      </c>
      <c r="O163" s="39" t="s">
        <v>16</v>
      </c>
      <c r="P163" s="39" t="s">
        <v>16</v>
      </c>
      <c r="Q163" s="39" t="s">
        <v>16</v>
      </c>
      <c r="R163" s="39" t="s">
        <v>16</v>
      </c>
      <c r="S163" s="39" t="s">
        <v>16</v>
      </c>
      <c r="T163" s="39" t="s">
        <v>16</v>
      </c>
    </row>
    <row r="164" spans="2:20" ht="20.399999999999999" x14ac:dyDescent="0.3">
      <c r="B164" s="37" t="s">
        <v>340</v>
      </c>
      <c r="C164" s="50" t="s">
        <v>342</v>
      </c>
      <c r="D164" s="37" t="s">
        <v>259</v>
      </c>
      <c r="E164" s="39">
        <v>10000</v>
      </c>
      <c r="F164" s="39">
        <v>0</v>
      </c>
      <c r="G164" s="39">
        <v>0</v>
      </c>
      <c r="H164" s="39">
        <v>0</v>
      </c>
      <c r="I164" s="39">
        <v>0</v>
      </c>
      <c r="J164" s="39">
        <v>0</v>
      </c>
      <c r="K164" s="40"/>
      <c r="L164" s="37" t="s">
        <v>16</v>
      </c>
      <c r="M164" s="37" t="s">
        <v>16</v>
      </c>
      <c r="N164" s="37" t="s">
        <v>16</v>
      </c>
      <c r="O164" s="39" t="s">
        <v>16</v>
      </c>
      <c r="P164" s="39" t="s">
        <v>16</v>
      </c>
      <c r="Q164" s="39" t="s">
        <v>16</v>
      </c>
      <c r="R164" s="39" t="s">
        <v>16</v>
      </c>
      <c r="S164" s="39" t="s">
        <v>16</v>
      </c>
      <c r="T164" s="39" t="s">
        <v>16</v>
      </c>
    </row>
    <row r="165" spans="2:20" ht="20.399999999999999" x14ac:dyDescent="0.3">
      <c r="B165" s="37" t="s">
        <v>340</v>
      </c>
      <c r="C165" s="50" t="s">
        <v>313</v>
      </c>
      <c r="D165" s="37" t="s">
        <v>260</v>
      </c>
      <c r="E165" s="39">
        <v>0</v>
      </c>
      <c r="F165" s="39">
        <v>5000</v>
      </c>
      <c r="G165" s="39">
        <v>0</v>
      </c>
      <c r="H165" s="39">
        <v>0</v>
      </c>
      <c r="I165" s="39">
        <v>0</v>
      </c>
      <c r="J165" s="39">
        <v>0</v>
      </c>
      <c r="K165" s="40"/>
      <c r="L165" s="37" t="s">
        <v>16</v>
      </c>
      <c r="M165" s="37" t="s">
        <v>16</v>
      </c>
      <c r="N165" s="37" t="s">
        <v>16</v>
      </c>
      <c r="O165" s="39" t="s">
        <v>16</v>
      </c>
      <c r="P165" s="39" t="s">
        <v>16</v>
      </c>
      <c r="Q165" s="39" t="s">
        <v>16</v>
      </c>
      <c r="R165" s="39" t="s">
        <v>16</v>
      </c>
      <c r="S165" s="39" t="s">
        <v>16</v>
      </c>
      <c r="T165" s="39" t="s">
        <v>16</v>
      </c>
    </row>
    <row r="166" spans="2:20" ht="25.5" customHeight="1" x14ac:dyDescent="0.3">
      <c r="B166" s="45" t="s">
        <v>340</v>
      </c>
      <c r="C166" s="51" t="s">
        <v>346</v>
      </c>
      <c r="D166" s="59" t="s">
        <v>345</v>
      </c>
      <c r="E166" s="47">
        <v>0</v>
      </c>
      <c r="F166" s="47">
        <v>0</v>
      </c>
      <c r="G166" s="47">
        <f>1300+20000+2000+2850</f>
        <v>26150</v>
      </c>
      <c r="H166" s="39">
        <v>0</v>
      </c>
      <c r="I166" s="39">
        <v>0</v>
      </c>
      <c r="J166" s="39">
        <v>0</v>
      </c>
      <c r="K166" s="40"/>
      <c r="L166" s="45" t="s">
        <v>340</v>
      </c>
      <c r="M166" s="51" t="s">
        <v>344</v>
      </c>
      <c r="N166" s="57" t="s">
        <v>345</v>
      </c>
      <c r="O166" s="47">
        <v>0</v>
      </c>
      <c r="P166" s="47">
        <f>26150</f>
        <v>26150</v>
      </c>
      <c r="Q166" s="47">
        <v>0</v>
      </c>
      <c r="R166" s="48">
        <v>0</v>
      </c>
      <c r="S166" s="48">
        <v>0</v>
      </c>
      <c r="T166" s="48">
        <v>0</v>
      </c>
    </row>
    <row r="167" spans="2:20" x14ac:dyDescent="0.3">
      <c r="B167" s="4"/>
      <c r="C167" s="30" t="s">
        <v>49</v>
      </c>
      <c r="D167" s="4"/>
      <c r="E167" s="34">
        <f t="shared" ref="E167:J167" si="4">SUM(E113:E166)</f>
        <v>322850</v>
      </c>
      <c r="F167" s="34">
        <f t="shared" si="4"/>
        <v>12800</v>
      </c>
      <c r="G167" s="34">
        <f t="shared" si="4"/>
        <v>300550</v>
      </c>
      <c r="H167" s="34">
        <f t="shared" si="4"/>
        <v>1218844</v>
      </c>
      <c r="I167" s="34">
        <f t="shared" si="4"/>
        <v>2400</v>
      </c>
      <c r="J167" s="34">
        <f t="shared" si="4"/>
        <v>0</v>
      </c>
      <c r="K167" s="1"/>
      <c r="L167" s="31"/>
      <c r="M167" s="32"/>
      <c r="N167" s="31"/>
      <c r="O167" s="33"/>
      <c r="P167" s="33"/>
      <c r="Q167" s="33"/>
      <c r="R167" s="33"/>
      <c r="S167" s="33"/>
      <c r="T167" s="33"/>
    </row>
    <row r="168" spans="2:20" x14ac:dyDescent="0.3">
      <c r="B168" s="11"/>
      <c r="C168" s="29"/>
      <c r="D168" s="12"/>
      <c r="E168" s="13"/>
      <c r="F168" s="13"/>
      <c r="G168" s="13"/>
      <c r="H168" s="13"/>
      <c r="I168" s="13"/>
      <c r="J168" s="14"/>
      <c r="K168" s="1"/>
      <c r="L168" s="11"/>
      <c r="M168" s="12"/>
      <c r="N168" s="12"/>
      <c r="O168" s="13"/>
      <c r="P168" s="13"/>
      <c r="Q168" s="13"/>
      <c r="R168" s="13"/>
      <c r="S168" s="13"/>
      <c r="T168" s="14"/>
    </row>
    <row r="169" spans="2:20" x14ac:dyDescent="0.3">
      <c r="B169" s="25"/>
      <c r="C169" s="26" t="s">
        <v>50</v>
      </c>
      <c r="D169" s="27"/>
      <c r="E169" s="28">
        <f t="shared" ref="E169:J169" si="5">E112+E167</f>
        <v>322850</v>
      </c>
      <c r="F169" s="28">
        <f t="shared" si="5"/>
        <v>47825</v>
      </c>
      <c r="G169" s="28">
        <f t="shared" si="5"/>
        <v>456243.5</v>
      </c>
      <c r="H169" s="28">
        <f t="shared" si="5"/>
        <v>2358328.2199999997</v>
      </c>
      <c r="I169" s="28">
        <f t="shared" si="5"/>
        <v>56209.9</v>
      </c>
      <c r="J169" s="28">
        <f t="shared" si="5"/>
        <v>4926.07</v>
      </c>
      <c r="K169" s="1"/>
      <c r="L169" s="9"/>
      <c r="M169" s="26" t="s">
        <v>50</v>
      </c>
      <c r="N169" s="9"/>
      <c r="O169" s="10">
        <f t="shared" ref="O169:T169" si="6">SUM(O111:O168)</f>
        <v>322850</v>
      </c>
      <c r="P169" s="10">
        <f t="shared" si="6"/>
        <v>26150</v>
      </c>
      <c r="Q169" s="10">
        <f t="shared" si="6"/>
        <v>45000</v>
      </c>
      <c r="R169" s="10">
        <f t="shared" si="6"/>
        <v>1072220</v>
      </c>
      <c r="S169" s="10">
        <f t="shared" si="6"/>
        <v>0</v>
      </c>
      <c r="T169" s="10">
        <f t="shared" si="6"/>
        <v>0</v>
      </c>
    </row>
    <row r="170" spans="2:20" x14ac:dyDescent="0.3">
      <c r="L170" s="2"/>
      <c r="M170" s="3" t="s">
        <v>12</v>
      </c>
      <c r="N170" s="15"/>
      <c r="O170" s="16">
        <f t="shared" ref="O170" si="7">E169-O169</f>
        <v>0</v>
      </c>
      <c r="P170" s="62">
        <f t="shared" ref="P170" si="8">F169-P169</f>
        <v>21675</v>
      </c>
      <c r="Q170" s="62">
        <f t="shared" ref="Q170" si="9">G169-Q169</f>
        <v>411243.5</v>
      </c>
      <c r="R170" s="62">
        <f t="shared" ref="R170" si="10">H169-R169</f>
        <v>1286108.2199999997</v>
      </c>
      <c r="S170" s="62">
        <f t="shared" ref="S170" si="11">I169-S169</f>
        <v>56209.9</v>
      </c>
      <c r="T170" s="62">
        <f t="shared" ref="T170" si="12">J169-T169</f>
        <v>4926.07</v>
      </c>
    </row>
    <row r="171" spans="2:20" x14ac:dyDescent="0.3">
      <c r="E171" s="35"/>
      <c r="F171" s="35"/>
      <c r="G171" s="35"/>
      <c r="H171" s="36"/>
      <c r="I171" s="35"/>
      <c r="J171" s="35"/>
    </row>
    <row r="172" spans="2:20" x14ac:dyDescent="0.3">
      <c r="M172" s="22" t="s">
        <v>23</v>
      </c>
    </row>
    <row r="173" spans="2:20" x14ac:dyDescent="0.3">
      <c r="M173" s="317" t="s">
        <v>17</v>
      </c>
      <c r="N173" s="313">
        <f>P170</f>
        <v>21675</v>
      </c>
      <c r="Q173" s="314"/>
    </row>
    <row r="174" spans="2:20" x14ac:dyDescent="0.3">
      <c r="M174" s="312" t="s">
        <v>18</v>
      </c>
      <c r="N174" s="313">
        <f>Q170</f>
        <v>411243.5</v>
      </c>
      <c r="O174" s="318"/>
      <c r="P174" s="314"/>
    </row>
    <row r="175" spans="2:20" x14ac:dyDescent="0.3">
      <c r="M175" s="312" t="s">
        <v>19</v>
      </c>
      <c r="N175" s="313">
        <f>R170</f>
        <v>1286108.2199999997</v>
      </c>
      <c r="O175" s="319"/>
    </row>
    <row r="176" spans="2:20" x14ac:dyDescent="0.3">
      <c r="M176" s="312" t="s">
        <v>20</v>
      </c>
      <c r="N176" s="313">
        <f>S170</f>
        <v>56209.9</v>
      </c>
    </row>
    <row r="177" spans="2:20" x14ac:dyDescent="0.3">
      <c r="M177" s="312" t="s">
        <v>21</v>
      </c>
      <c r="N177" s="313">
        <f>T170</f>
        <v>4926.07</v>
      </c>
    </row>
    <row r="178" spans="2:20" ht="15" thickBot="1" x14ac:dyDescent="0.35">
      <c r="M178" s="60" t="s">
        <v>22</v>
      </c>
      <c r="N178" s="61">
        <f>SUM(N173:N177)</f>
        <v>1780162.6899999997</v>
      </c>
    </row>
    <row r="179" spans="2:20" ht="15" thickTop="1" x14ac:dyDescent="0.3">
      <c r="M179" s="21"/>
      <c r="N179" s="24"/>
    </row>
    <row r="180" spans="2:20" x14ac:dyDescent="0.3">
      <c r="M180" s="21"/>
      <c r="N180" s="24"/>
    </row>
    <row r="181" spans="2:20" x14ac:dyDescent="0.3">
      <c r="M181" s="21"/>
      <c r="N181" s="24"/>
    </row>
    <row r="182" spans="2:20" x14ac:dyDescent="0.3">
      <c r="M182" s="21"/>
      <c r="N182" s="24"/>
    </row>
    <row r="183" spans="2:20" x14ac:dyDescent="0.3">
      <c r="M183" s="21"/>
      <c r="N183" s="24"/>
    </row>
    <row r="186" spans="2:20" x14ac:dyDescent="0.3">
      <c r="B186" s="1357" t="s">
        <v>311</v>
      </c>
      <c r="C186" s="1357"/>
      <c r="D186" s="1357"/>
      <c r="E186" s="1357"/>
      <c r="F186" s="1357"/>
      <c r="G186" s="1357"/>
      <c r="H186" s="1357"/>
      <c r="I186" s="1357"/>
      <c r="J186" s="1357"/>
      <c r="K186" s="1357"/>
      <c r="L186" s="1357"/>
      <c r="M186" s="1357"/>
      <c r="N186" s="1357"/>
      <c r="O186" s="1357"/>
      <c r="P186" s="1357"/>
      <c r="Q186" s="1357"/>
      <c r="R186" s="1357"/>
      <c r="S186" s="1357"/>
      <c r="T186" s="1357"/>
    </row>
    <row r="191" spans="2:20" ht="15.6" x14ac:dyDescent="0.3">
      <c r="B191" s="1349" t="s">
        <v>370</v>
      </c>
      <c r="C191" s="1349"/>
      <c r="D191" s="1349"/>
      <c r="E191" s="1349"/>
      <c r="F191" s="1349"/>
      <c r="G191" s="1349"/>
      <c r="H191" s="1349"/>
      <c r="I191" s="1349"/>
      <c r="J191" s="1349"/>
      <c r="K191" s="1349"/>
      <c r="L191" s="1349"/>
      <c r="M191" s="1349"/>
      <c r="N191" s="1349"/>
      <c r="O191" s="1349"/>
      <c r="P191" s="1349"/>
      <c r="Q191" s="1349"/>
      <c r="R191" s="1349"/>
      <c r="S191" s="1349"/>
      <c r="T191" s="1349"/>
    </row>
    <row r="192" spans="2:20" ht="23.4" x14ac:dyDescent="0.45">
      <c r="B192" s="1426" t="s">
        <v>10</v>
      </c>
      <c r="C192" s="1426"/>
      <c r="D192" s="1426"/>
      <c r="E192" s="1426"/>
      <c r="F192" s="1426"/>
      <c r="G192" s="1426"/>
      <c r="H192" s="1426"/>
      <c r="I192" s="1426"/>
      <c r="J192" s="1426"/>
      <c r="K192" s="1426"/>
      <c r="L192" s="1426"/>
      <c r="M192" s="1426"/>
      <c r="N192" s="1426"/>
      <c r="O192" s="1426"/>
      <c r="P192" s="1426"/>
      <c r="Q192" s="1426"/>
      <c r="R192" s="1426"/>
      <c r="S192" s="1426"/>
      <c r="T192" s="1426"/>
    </row>
    <row r="193" spans="2:20" x14ac:dyDescent="0.3">
      <c r="B193" s="1425" t="s">
        <v>11</v>
      </c>
      <c r="C193" s="1425"/>
      <c r="D193" s="1425"/>
      <c r="E193" s="1425"/>
      <c r="F193" s="1425"/>
      <c r="G193" s="1425"/>
      <c r="H193" s="1425"/>
      <c r="I193" s="1425"/>
      <c r="J193" s="1425"/>
      <c r="K193" s="1425"/>
      <c r="L193" s="1425"/>
      <c r="M193" s="1425"/>
      <c r="N193" s="1425"/>
      <c r="O193" s="1425"/>
      <c r="P193" s="1425"/>
      <c r="Q193" s="1425"/>
      <c r="R193" s="1425"/>
      <c r="S193" s="1425"/>
      <c r="T193" s="1425"/>
    </row>
    <row r="194" spans="2:20" x14ac:dyDescent="0.3">
      <c r="B194" s="1380" t="s">
        <v>371</v>
      </c>
      <c r="C194" s="1380"/>
      <c r="D194" s="1380"/>
      <c r="E194" s="1380"/>
      <c r="F194" s="1380"/>
      <c r="G194" s="1380"/>
      <c r="H194" s="1380"/>
      <c r="I194" s="1380"/>
      <c r="J194" s="1380"/>
      <c r="K194" s="1380"/>
      <c r="L194" s="1380"/>
      <c r="M194" s="1380"/>
      <c r="N194" s="1380"/>
      <c r="O194" s="1380"/>
      <c r="P194" s="1380"/>
      <c r="Q194" s="1380"/>
      <c r="R194" s="1380"/>
      <c r="S194" s="1380"/>
      <c r="T194" s="1380"/>
    </row>
    <row r="195" spans="2:20" ht="15" thickBot="1" x14ac:dyDescent="0.35">
      <c r="B195" s="309"/>
      <c r="C195" s="309"/>
      <c r="D195" s="309"/>
      <c r="E195" s="309"/>
      <c r="F195" s="309"/>
      <c r="G195" s="309"/>
      <c r="H195" s="309"/>
      <c r="I195" s="309"/>
      <c r="J195" s="309"/>
      <c r="L195" s="309"/>
      <c r="M195" s="309"/>
      <c r="N195" s="309"/>
      <c r="O195" s="309"/>
      <c r="P195" s="309"/>
      <c r="Q195" s="309"/>
      <c r="R195" s="1363" t="s">
        <v>372</v>
      </c>
      <c r="S195" s="1363"/>
      <c r="T195" s="1363"/>
    </row>
    <row r="196" spans="2:20" ht="15" thickTop="1" x14ac:dyDescent="0.3">
      <c r="B196" s="1354" t="s">
        <v>8</v>
      </c>
      <c r="C196" s="1354"/>
      <c r="D196" s="1354"/>
      <c r="E196" s="1354"/>
      <c r="F196" s="1354"/>
      <c r="G196" s="1354"/>
      <c r="H196" s="1354"/>
      <c r="I196" s="1354"/>
      <c r="J196" s="1354"/>
      <c r="L196" s="1354" t="s">
        <v>9</v>
      </c>
      <c r="M196" s="1354"/>
      <c r="N196" s="1354"/>
      <c r="O196" s="1354"/>
      <c r="P196" s="1354"/>
      <c r="Q196" s="1354"/>
      <c r="R196" s="1354"/>
      <c r="S196" s="1354"/>
      <c r="T196" s="1354"/>
    </row>
    <row r="197" spans="2:20" x14ac:dyDescent="0.3">
      <c r="B197" s="4" t="s">
        <v>0</v>
      </c>
      <c r="C197" s="4" t="s">
        <v>1</v>
      </c>
      <c r="D197" s="4" t="s">
        <v>2</v>
      </c>
      <c r="E197" s="4" t="s">
        <v>13</v>
      </c>
      <c r="F197" s="4" t="s">
        <v>3</v>
      </c>
      <c r="G197" s="4" t="s">
        <v>4</v>
      </c>
      <c r="H197" s="4" t="s">
        <v>5</v>
      </c>
      <c r="I197" s="4" t="s">
        <v>6</v>
      </c>
      <c r="J197" s="4" t="s">
        <v>7</v>
      </c>
      <c r="L197" s="4" t="s">
        <v>0</v>
      </c>
      <c r="M197" s="4" t="s">
        <v>1</v>
      </c>
      <c r="N197" s="4" t="s">
        <v>2</v>
      </c>
      <c r="O197" s="4" t="s">
        <v>13</v>
      </c>
      <c r="P197" s="4" t="s">
        <v>3</v>
      </c>
      <c r="Q197" s="4" t="s">
        <v>4</v>
      </c>
      <c r="R197" s="4" t="s">
        <v>5</v>
      </c>
      <c r="S197" s="4" t="s">
        <v>6</v>
      </c>
      <c r="T197" s="4" t="s">
        <v>7</v>
      </c>
    </row>
    <row r="198" spans="2:20" x14ac:dyDescent="0.3">
      <c r="B198" s="310"/>
      <c r="C198" s="311"/>
      <c r="D198" s="311"/>
      <c r="E198" s="5"/>
      <c r="F198" s="5"/>
      <c r="G198" s="5"/>
      <c r="H198" s="5"/>
      <c r="I198" s="5"/>
      <c r="J198" s="6"/>
      <c r="L198" s="310"/>
      <c r="M198" s="311"/>
      <c r="N198" s="311"/>
      <c r="O198" s="5"/>
      <c r="P198" s="5"/>
      <c r="Q198" s="5"/>
      <c r="R198" s="5"/>
      <c r="S198" s="5"/>
      <c r="T198" s="6"/>
    </row>
    <row r="199" spans="2:20" x14ac:dyDescent="0.3">
      <c r="B199" s="18" t="s">
        <v>373</v>
      </c>
      <c r="C199" s="17" t="s">
        <v>15</v>
      </c>
      <c r="D199" s="18" t="s">
        <v>16</v>
      </c>
      <c r="E199" s="19">
        <f t="shared" ref="E199:J199" si="13">O170</f>
        <v>0</v>
      </c>
      <c r="F199" s="19">
        <f t="shared" si="13"/>
        <v>21675</v>
      </c>
      <c r="G199" s="49">
        <f t="shared" si="13"/>
        <v>411243.5</v>
      </c>
      <c r="H199" s="49">
        <f t="shared" si="13"/>
        <v>1286108.2199999997</v>
      </c>
      <c r="I199" s="20">
        <f t="shared" si="13"/>
        <v>56209.9</v>
      </c>
      <c r="J199" s="20">
        <f t="shared" si="13"/>
        <v>4926.07</v>
      </c>
      <c r="K199" s="1"/>
      <c r="L199" s="55"/>
      <c r="M199" s="7"/>
      <c r="N199" s="7"/>
      <c r="O199" s="8"/>
      <c r="P199" s="8"/>
      <c r="Q199" s="8"/>
      <c r="R199" s="8"/>
      <c r="S199" s="8"/>
      <c r="T199" s="8"/>
    </row>
    <row r="200" spans="2:20" x14ac:dyDescent="0.3">
      <c r="B200" s="37"/>
      <c r="C200" s="58" t="s">
        <v>374</v>
      </c>
      <c r="D200" s="37"/>
      <c r="E200" s="39"/>
      <c r="F200" s="39"/>
      <c r="G200" s="39"/>
      <c r="H200" s="39"/>
      <c r="I200" s="39"/>
      <c r="J200" s="39"/>
      <c r="K200" s="40"/>
      <c r="L200" s="55"/>
      <c r="M200" s="58" t="s">
        <v>374</v>
      </c>
      <c r="N200" s="55"/>
      <c r="O200" s="8"/>
      <c r="P200" s="8"/>
      <c r="Q200" s="42"/>
      <c r="R200" s="42"/>
      <c r="S200" s="42"/>
      <c r="T200" s="42"/>
    </row>
    <row r="201" spans="2:20" x14ac:dyDescent="0.3">
      <c r="B201" s="37" t="s">
        <v>373</v>
      </c>
      <c r="C201" s="50" t="s">
        <v>344</v>
      </c>
      <c r="D201" s="37" t="s">
        <v>16</v>
      </c>
      <c r="E201" s="39" t="s">
        <v>16</v>
      </c>
      <c r="F201" s="39" t="s">
        <v>16</v>
      </c>
      <c r="G201" s="39">
        <f>19575</f>
        <v>19575</v>
      </c>
      <c r="H201" s="39">
        <v>0</v>
      </c>
      <c r="I201" s="39">
        <v>0</v>
      </c>
      <c r="J201" s="39">
        <v>0</v>
      </c>
      <c r="K201" s="40"/>
      <c r="L201" s="37" t="s">
        <v>373</v>
      </c>
      <c r="M201" s="50" t="s">
        <v>344</v>
      </c>
      <c r="N201" s="37" t="s">
        <v>16</v>
      </c>
      <c r="O201" s="39" t="s">
        <v>16</v>
      </c>
      <c r="P201" s="39">
        <f>19575</f>
        <v>19575</v>
      </c>
      <c r="Q201" s="39">
        <v>0</v>
      </c>
      <c r="R201" s="42">
        <v>0</v>
      </c>
      <c r="S201" s="42">
        <v>0</v>
      </c>
      <c r="T201" s="42">
        <v>0</v>
      </c>
    </row>
    <row r="202" spans="2:20" ht="20.399999999999999" x14ac:dyDescent="0.3">
      <c r="B202" s="37" t="s">
        <v>373</v>
      </c>
      <c r="C202" s="50" t="s">
        <v>395</v>
      </c>
      <c r="D202" s="37" t="s">
        <v>391</v>
      </c>
      <c r="E202" s="39">
        <v>0</v>
      </c>
      <c r="F202" s="39">
        <v>1300</v>
      </c>
      <c r="G202" s="39">
        <v>0</v>
      </c>
      <c r="H202" s="39">
        <v>0</v>
      </c>
      <c r="I202" s="39">
        <v>0</v>
      </c>
      <c r="J202" s="39">
        <v>0</v>
      </c>
      <c r="K202" s="40"/>
      <c r="L202" s="37"/>
      <c r="M202" s="50"/>
      <c r="N202" s="37"/>
      <c r="O202" s="42"/>
      <c r="P202" s="42"/>
      <c r="Q202" s="42"/>
      <c r="R202" s="42"/>
      <c r="S202" s="42"/>
      <c r="T202" s="42"/>
    </row>
    <row r="203" spans="2:20" ht="20.399999999999999" x14ac:dyDescent="0.3">
      <c r="B203" s="37" t="s">
        <v>373</v>
      </c>
      <c r="C203" s="50" t="s">
        <v>396</v>
      </c>
      <c r="D203" s="37" t="s">
        <v>392</v>
      </c>
      <c r="E203" s="39">
        <v>0</v>
      </c>
      <c r="F203" s="39">
        <v>30000</v>
      </c>
      <c r="G203" s="39">
        <v>0</v>
      </c>
      <c r="H203" s="39">
        <v>0</v>
      </c>
      <c r="I203" s="39">
        <v>0</v>
      </c>
      <c r="J203" s="39">
        <v>0</v>
      </c>
      <c r="K203" s="40"/>
      <c r="L203" s="37"/>
      <c r="M203" s="50"/>
      <c r="N203" s="37"/>
      <c r="O203" s="42"/>
      <c r="P203" s="42"/>
      <c r="Q203" s="42"/>
      <c r="R203" s="42"/>
      <c r="S203" s="42"/>
      <c r="T203" s="42"/>
    </row>
    <row r="204" spans="2:20" ht="20.399999999999999" x14ac:dyDescent="0.3">
      <c r="B204" s="37" t="s">
        <v>373</v>
      </c>
      <c r="C204" s="50" t="s">
        <v>397</v>
      </c>
      <c r="D204" s="37" t="s">
        <v>393</v>
      </c>
      <c r="E204" s="39">
        <v>7000</v>
      </c>
      <c r="F204" s="39">
        <v>23000</v>
      </c>
      <c r="G204" s="39">
        <v>0</v>
      </c>
      <c r="H204" s="39">
        <v>0</v>
      </c>
      <c r="I204" s="39">
        <v>0</v>
      </c>
      <c r="J204" s="39">
        <v>0</v>
      </c>
      <c r="K204" s="40"/>
      <c r="L204" s="37" t="s">
        <v>373</v>
      </c>
      <c r="M204" s="50" t="s">
        <v>400</v>
      </c>
      <c r="N204" s="37" t="s">
        <v>393</v>
      </c>
      <c r="O204" s="39">
        <v>7000</v>
      </c>
      <c r="P204" s="39">
        <v>0</v>
      </c>
      <c r="Q204" s="39">
        <v>0</v>
      </c>
      <c r="R204" s="39">
        <v>0</v>
      </c>
      <c r="S204" s="39">
        <v>0</v>
      </c>
      <c r="T204" s="39">
        <v>0</v>
      </c>
    </row>
    <row r="205" spans="2:20" ht="20.399999999999999" x14ac:dyDescent="0.3">
      <c r="B205" s="37" t="s">
        <v>398</v>
      </c>
      <c r="C205" s="50" t="s">
        <v>399</v>
      </c>
      <c r="D205" s="37" t="s">
        <v>394</v>
      </c>
      <c r="E205" s="39">
        <v>50000</v>
      </c>
      <c r="F205" s="39">
        <v>0</v>
      </c>
      <c r="G205" s="39">
        <v>0</v>
      </c>
      <c r="H205" s="39">
        <v>0</v>
      </c>
      <c r="I205" s="39">
        <v>0</v>
      </c>
      <c r="J205" s="39">
        <v>0</v>
      </c>
      <c r="K205" s="40"/>
      <c r="L205" s="37" t="s">
        <v>398</v>
      </c>
      <c r="M205" s="50" t="s">
        <v>401</v>
      </c>
      <c r="N205" s="37" t="s">
        <v>394</v>
      </c>
      <c r="O205" s="39">
        <v>40000</v>
      </c>
      <c r="P205" s="39">
        <v>0</v>
      </c>
      <c r="Q205" s="39">
        <v>0</v>
      </c>
      <c r="R205" s="39">
        <v>0</v>
      </c>
      <c r="S205" s="39">
        <v>0</v>
      </c>
      <c r="T205" s="39">
        <v>0</v>
      </c>
    </row>
    <row r="206" spans="2:20" ht="20.399999999999999" x14ac:dyDescent="0.3">
      <c r="B206" s="45"/>
      <c r="C206" s="51"/>
      <c r="D206" s="45"/>
      <c r="E206" s="47"/>
      <c r="F206" s="47"/>
      <c r="G206" s="47"/>
      <c r="H206" s="47"/>
      <c r="I206" s="47"/>
      <c r="J206" s="47"/>
      <c r="K206" s="40"/>
      <c r="L206" s="37" t="s">
        <v>167</v>
      </c>
      <c r="M206" s="51" t="s">
        <v>402</v>
      </c>
      <c r="N206" s="37" t="s">
        <v>394</v>
      </c>
      <c r="O206" s="47">
        <v>10000</v>
      </c>
      <c r="P206" s="47">
        <v>0</v>
      </c>
      <c r="Q206" s="47">
        <v>0</v>
      </c>
      <c r="R206" s="47">
        <v>0</v>
      </c>
      <c r="S206" s="47">
        <v>0</v>
      </c>
      <c r="T206" s="47">
        <v>0</v>
      </c>
    </row>
    <row r="207" spans="2:20" x14ac:dyDescent="0.3">
      <c r="B207" s="4"/>
      <c r="C207" s="30" t="s">
        <v>49</v>
      </c>
      <c r="D207" s="4"/>
      <c r="E207" s="34">
        <f t="shared" ref="E207:J207" si="14">SUM(E200:E205)</f>
        <v>57000</v>
      </c>
      <c r="F207" s="34">
        <f t="shared" si="14"/>
        <v>54300</v>
      </c>
      <c r="G207" s="34">
        <f t="shared" si="14"/>
        <v>19575</v>
      </c>
      <c r="H207" s="34">
        <f t="shared" si="14"/>
        <v>0</v>
      </c>
      <c r="I207" s="34">
        <f t="shared" si="14"/>
        <v>0</v>
      </c>
      <c r="J207" s="34">
        <f t="shared" si="14"/>
        <v>0</v>
      </c>
      <c r="K207" s="1"/>
      <c r="L207" s="31"/>
      <c r="M207" s="32"/>
      <c r="N207" s="31"/>
      <c r="O207" s="33"/>
      <c r="P207" s="33"/>
      <c r="Q207" s="33"/>
      <c r="R207" s="33"/>
      <c r="S207" s="33"/>
      <c r="T207" s="33"/>
    </row>
    <row r="208" spans="2:20" x14ac:dyDescent="0.3">
      <c r="B208" s="11"/>
      <c r="C208" s="29"/>
      <c r="D208" s="12"/>
      <c r="E208" s="13"/>
      <c r="F208" s="13"/>
      <c r="G208" s="13"/>
      <c r="H208" s="13"/>
      <c r="I208" s="13"/>
      <c r="J208" s="14"/>
      <c r="K208" s="1"/>
      <c r="L208" s="11"/>
      <c r="M208" s="12"/>
      <c r="N208" s="12"/>
      <c r="O208" s="13"/>
      <c r="P208" s="13"/>
      <c r="Q208" s="13"/>
      <c r="R208" s="13"/>
      <c r="S208" s="13"/>
      <c r="T208" s="14"/>
    </row>
    <row r="209" spans="2:20" x14ac:dyDescent="0.3">
      <c r="B209" s="25"/>
      <c r="C209" s="26" t="s">
        <v>50</v>
      </c>
      <c r="D209" s="27"/>
      <c r="E209" s="28">
        <f t="shared" ref="E209:J209" si="15">E199+E207</f>
        <v>57000</v>
      </c>
      <c r="F209" s="28">
        <f t="shared" si="15"/>
        <v>75975</v>
      </c>
      <c r="G209" s="28">
        <f t="shared" si="15"/>
        <v>430818.5</v>
      </c>
      <c r="H209" s="28">
        <f t="shared" si="15"/>
        <v>1286108.2199999997</v>
      </c>
      <c r="I209" s="28">
        <f t="shared" si="15"/>
        <v>56209.9</v>
      </c>
      <c r="J209" s="28">
        <f t="shared" si="15"/>
        <v>4926.07</v>
      </c>
      <c r="K209" s="1"/>
      <c r="L209" s="9"/>
      <c r="M209" s="26" t="s">
        <v>50</v>
      </c>
      <c r="N209" s="9"/>
      <c r="O209" s="10">
        <f t="shared" ref="O209:T209" si="16">SUM(O198:O208)</f>
        <v>57000</v>
      </c>
      <c r="P209" s="10">
        <f t="shared" si="16"/>
        <v>19575</v>
      </c>
      <c r="Q209" s="10">
        <f t="shared" si="16"/>
        <v>0</v>
      </c>
      <c r="R209" s="10">
        <f t="shared" si="16"/>
        <v>0</v>
      </c>
      <c r="S209" s="10">
        <f t="shared" si="16"/>
        <v>0</v>
      </c>
      <c r="T209" s="10">
        <f t="shared" si="16"/>
        <v>0</v>
      </c>
    </row>
    <row r="210" spans="2:20" x14ac:dyDescent="0.3">
      <c r="L210" s="2"/>
      <c r="M210" s="3" t="s">
        <v>12</v>
      </c>
      <c r="N210" s="15"/>
      <c r="O210" s="16">
        <f t="shared" ref="O210" si="17">E209-O209</f>
        <v>0</v>
      </c>
      <c r="P210" s="62">
        <f t="shared" ref="P210" si="18">F209-P209</f>
        <v>56400</v>
      </c>
      <c r="Q210" s="62">
        <f t="shared" ref="Q210" si="19">G209-Q209</f>
        <v>430818.5</v>
      </c>
      <c r="R210" s="62">
        <f t="shared" ref="R210" si="20">H209-R209</f>
        <v>1286108.2199999997</v>
      </c>
      <c r="S210" s="62">
        <f t="shared" ref="S210" si="21">I209-S209</f>
        <v>56209.9</v>
      </c>
      <c r="T210" s="62">
        <f t="shared" ref="T210" si="22">J209-T209</f>
        <v>4926.07</v>
      </c>
    </row>
    <row r="211" spans="2:20" x14ac:dyDescent="0.3">
      <c r="E211" s="35"/>
      <c r="F211" s="35"/>
      <c r="G211" s="35"/>
      <c r="H211" s="36"/>
      <c r="I211" s="35"/>
      <c r="J211" s="35"/>
    </row>
    <row r="212" spans="2:20" x14ac:dyDescent="0.3">
      <c r="C212" s="63" t="s">
        <v>375</v>
      </c>
      <c r="M212" s="22" t="s">
        <v>23</v>
      </c>
    </row>
    <row r="213" spans="2:20" x14ac:dyDescent="0.3">
      <c r="C213" s="64" t="s">
        <v>386</v>
      </c>
      <c r="D213" s="64" t="s">
        <v>376</v>
      </c>
      <c r="E213" s="1396" t="s">
        <v>377</v>
      </c>
      <c r="F213" s="1397"/>
      <c r="G213" s="64" t="s">
        <v>381</v>
      </c>
      <c r="H213" s="64" t="s">
        <v>378</v>
      </c>
      <c r="I213" s="64" t="s">
        <v>379</v>
      </c>
      <c r="J213" s="65" t="s">
        <v>380</v>
      </c>
      <c r="M213" s="317" t="s">
        <v>17</v>
      </c>
      <c r="N213" s="313">
        <f>P210</f>
        <v>56400</v>
      </c>
      <c r="O213" s="314"/>
      <c r="Q213" s="314"/>
    </row>
    <row r="214" spans="2:20" x14ac:dyDescent="0.3">
      <c r="C214" s="66" t="s">
        <v>387</v>
      </c>
      <c r="D214" s="66" t="s">
        <v>55</v>
      </c>
      <c r="E214" s="1420" t="s">
        <v>388</v>
      </c>
      <c r="F214" s="1421"/>
      <c r="G214" s="66" t="s">
        <v>382</v>
      </c>
      <c r="H214" s="67">
        <v>10000</v>
      </c>
      <c r="I214" s="68">
        <v>0</v>
      </c>
      <c r="J214" s="68">
        <f>H214-I214</f>
        <v>10000</v>
      </c>
      <c r="M214" s="312" t="s">
        <v>18</v>
      </c>
      <c r="N214" s="313">
        <f>Q210</f>
        <v>430818.5</v>
      </c>
      <c r="O214" s="318"/>
      <c r="P214" s="314"/>
    </row>
    <row r="215" spans="2:20" x14ac:dyDescent="0.3">
      <c r="C215" s="66" t="s">
        <v>389</v>
      </c>
      <c r="D215" s="66" t="s">
        <v>279</v>
      </c>
      <c r="E215" s="1420" t="s">
        <v>384</v>
      </c>
      <c r="F215" s="1421"/>
      <c r="G215" s="66" t="s">
        <v>385</v>
      </c>
      <c r="H215" s="67">
        <v>100000</v>
      </c>
      <c r="I215" s="68">
        <v>0</v>
      </c>
      <c r="J215" s="68">
        <f>H215-I215</f>
        <v>100000</v>
      </c>
      <c r="M215" s="312" t="s">
        <v>19</v>
      </c>
      <c r="N215" s="313">
        <f>R210</f>
        <v>1286108.2199999997</v>
      </c>
      <c r="O215" s="319"/>
    </row>
    <row r="216" spans="2:20" x14ac:dyDescent="0.3">
      <c r="C216" s="66" t="s">
        <v>389</v>
      </c>
      <c r="D216" s="66" t="s">
        <v>279</v>
      </c>
      <c r="E216" s="1420" t="s">
        <v>384</v>
      </c>
      <c r="F216" s="1421"/>
      <c r="G216" s="66" t="s">
        <v>390</v>
      </c>
      <c r="H216" s="67">
        <v>200000</v>
      </c>
      <c r="I216" s="68">
        <v>0</v>
      </c>
      <c r="J216" s="68">
        <f>H216-I216</f>
        <v>200000</v>
      </c>
      <c r="M216" s="312" t="s">
        <v>20</v>
      </c>
      <c r="N216" s="313">
        <f>S210</f>
        <v>56209.9</v>
      </c>
    </row>
    <row r="217" spans="2:20" x14ac:dyDescent="0.3">
      <c r="C217" s="1396" t="s">
        <v>383</v>
      </c>
      <c r="D217" s="1428"/>
      <c r="E217" s="1428"/>
      <c r="F217" s="1397"/>
      <c r="G217" s="64"/>
      <c r="H217" s="69">
        <f>SUM(H214:H216)</f>
        <v>310000</v>
      </c>
      <c r="I217" s="70">
        <f>SUM(I214:I216)</f>
        <v>0</v>
      </c>
      <c r="J217" s="71">
        <f>SUM(J214:J216)</f>
        <v>310000</v>
      </c>
      <c r="M217" s="312" t="s">
        <v>21</v>
      </c>
      <c r="N217" s="313">
        <f>T210</f>
        <v>4926.07</v>
      </c>
    </row>
    <row r="218" spans="2:20" ht="15" thickBot="1" x14ac:dyDescent="0.35">
      <c r="M218" s="60" t="s">
        <v>22</v>
      </c>
      <c r="N218" s="61">
        <f>SUM(N213:N217)</f>
        <v>1834462.6899999997</v>
      </c>
    </row>
    <row r="219" spans="2:20" ht="15" thickTop="1" x14ac:dyDescent="0.3">
      <c r="M219" s="21"/>
      <c r="N219" s="24"/>
    </row>
    <row r="220" spans="2:20" x14ac:dyDescent="0.3">
      <c r="M220" s="21"/>
      <c r="N220" s="24"/>
    </row>
    <row r="221" spans="2:20" x14ac:dyDescent="0.3">
      <c r="M221" s="21"/>
      <c r="N221" s="24"/>
    </row>
    <row r="222" spans="2:20" x14ac:dyDescent="0.3">
      <c r="M222" s="21"/>
      <c r="N222" s="24"/>
    </row>
    <row r="223" spans="2:20" x14ac:dyDescent="0.3">
      <c r="M223" s="21"/>
      <c r="N223" s="24"/>
    </row>
    <row r="226" spans="2:20" x14ac:dyDescent="0.3">
      <c r="B226" s="1357" t="s">
        <v>311</v>
      </c>
      <c r="C226" s="1357"/>
      <c r="D226" s="1357"/>
      <c r="E226" s="1357"/>
      <c r="F226" s="1357"/>
      <c r="G226" s="1357"/>
      <c r="H226" s="1357"/>
      <c r="I226" s="1357"/>
      <c r="J226" s="1357"/>
      <c r="K226" s="1357"/>
      <c r="L226" s="1357"/>
      <c r="M226" s="1357"/>
      <c r="N226" s="1357"/>
      <c r="O226" s="1357"/>
      <c r="P226" s="1357"/>
      <c r="Q226" s="1357"/>
      <c r="R226" s="1357"/>
      <c r="S226" s="1357"/>
      <c r="T226" s="1357"/>
    </row>
    <row r="230" spans="2:20" ht="15.6" x14ac:dyDescent="0.3">
      <c r="B230" s="1349" t="s">
        <v>403</v>
      </c>
      <c r="C230" s="1349"/>
      <c r="D230" s="1349"/>
      <c r="E230" s="1349"/>
      <c r="F230" s="1349"/>
      <c r="G230" s="1349"/>
      <c r="H230" s="1349"/>
      <c r="I230" s="1349"/>
      <c r="J230" s="1349"/>
      <c r="K230" s="1349"/>
      <c r="L230" s="1349"/>
      <c r="M230" s="1349"/>
      <c r="N230" s="1349"/>
      <c r="O230" s="1349"/>
      <c r="P230" s="1349"/>
      <c r="Q230" s="1349"/>
      <c r="R230" s="1349"/>
      <c r="S230" s="1349"/>
      <c r="T230" s="1349"/>
    </row>
    <row r="231" spans="2:20" ht="23.4" x14ac:dyDescent="0.45">
      <c r="B231" s="1426" t="s">
        <v>10</v>
      </c>
      <c r="C231" s="1426"/>
      <c r="D231" s="1426"/>
      <c r="E231" s="1426"/>
      <c r="F231" s="1426"/>
      <c r="G231" s="1426"/>
      <c r="H231" s="1426"/>
      <c r="I231" s="1426"/>
      <c r="J231" s="1426"/>
      <c r="K231" s="1426"/>
      <c r="L231" s="1426"/>
      <c r="M231" s="1426"/>
      <c r="N231" s="1426"/>
      <c r="O231" s="1426"/>
      <c r="P231" s="1426"/>
      <c r="Q231" s="1426"/>
      <c r="R231" s="1426"/>
      <c r="S231" s="1426"/>
      <c r="T231" s="1426"/>
    </row>
    <row r="232" spans="2:20" x14ac:dyDescent="0.3">
      <c r="B232" s="1425" t="s">
        <v>11</v>
      </c>
      <c r="C232" s="1425"/>
      <c r="D232" s="1425"/>
      <c r="E232" s="1425"/>
      <c r="F232" s="1425"/>
      <c r="G232" s="1425"/>
      <c r="H232" s="1425"/>
      <c r="I232" s="1425"/>
      <c r="J232" s="1425"/>
      <c r="K232" s="1425"/>
      <c r="L232" s="1425"/>
      <c r="M232" s="1425"/>
      <c r="N232" s="1425"/>
      <c r="O232" s="1425"/>
      <c r="P232" s="1425"/>
      <c r="Q232" s="1425"/>
      <c r="R232" s="1425"/>
      <c r="S232" s="1425"/>
      <c r="T232" s="1425"/>
    </row>
    <row r="233" spans="2:20" x14ac:dyDescent="0.3">
      <c r="B233" s="1380" t="s">
        <v>404</v>
      </c>
      <c r="C233" s="1380"/>
      <c r="D233" s="1380"/>
      <c r="E233" s="1380"/>
      <c r="F233" s="1380"/>
      <c r="G233" s="1380"/>
      <c r="H233" s="1380"/>
      <c r="I233" s="1380"/>
      <c r="J233" s="1380"/>
      <c r="K233" s="1380"/>
      <c r="L233" s="1380"/>
      <c r="M233" s="1380"/>
      <c r="N233" s="1380"/>
      <c r="O233" s="1380"/>
      <c r="P233" s="1380"/>
      <c r="Q233" s="1380"/>
      <c r="R233" s="1380"/>
      <c r="S233" s="1380"/>
      <c r="T233" s="1380"/>
    </row>
    <row r="234" spans="2:20" ht="15" thickBot="1" x14ac:dyDescent="0.35">
      <c r="B234" s="309"/>
      <c r="C234" s="309"/>
      <c r="D234" s="309"/>
      <c r="E234" s="309"/>
      <c r="F234" s="309"/>
      <c r="G234" s="309"/>
      <c r="H234" s="309"/>
      <c r="I234" s="309"/>
      <c r="J234" s="309"/>
      <c r="L234" s="309"/>
      <c r="M234" s="309"/>
      <c r="N234" s="309"/>
      <c r="O234" s="309"/>
      <c r="P234" s="309"/>
      <c r="Q234" s="309"/>
      <c r="R234" s="1363" t="s">
        <v>405</v>
      </c>
      <c r="S234" s="1363"/>
      <c r="T234" s="1363"/>
    </row>
    <row r="235" spans="2:20" ht="15" thickTop="1" x14ac:dyDescent="0.3">
      <c r="B235" s="1354" t="s">
        <v>8</v>
      </c>
      <c r="C235" s="1354"/>
      <c r="D235" s="1354"/>
      <c r="E235" s="1354"/>
      <c r="F235" s="1354"/>
      <c r="G235" s="1354"/>
      <c r="H235" s="1354"/>
      <c r="I235" s="1354"/>
      <c r="J235" s="1354"/>
      <c r="L235" s="1354" t="s">
        <v>9</v>
      </c>
      <c r="M235" s="1354"/>
      <c r="N235" s="1354"/>
      <c r="O235" s="1354"/>
      <c r="P235" s="1354"/>
      <c r="Q235" s="1354"/>
      <c r="R235" s="1354"/>
      <c r="S235" s="1354"/>
      <c r="T235" s="1354"/>
    </row>
    <row r="236" spans="2:20" x14ac:dyDescent="0.3">
      <c r="B236" s="4" t="s">
        <v>0</v>
      </c>
      <c r="C236" s="4" t="s">
        <v>1</v>
      </c>
      <c r="D236" s="4" t="s">
        <v>2</v>
      </c>
      <c r="E236" s="4" t="s">
        <v>13</v>
      </c>
      <c r="F236" s="4" t="s">
        <v>3</v>
      </c>
      <c r="G236" s="4" t="s">
        <v>4</v>
      </c>
      <c r="H236" s="4" t="s">
        <v>5</v>
      </c>
      <c r="I236" s="4" t="s">
        <v>6</v>
      </c>
      <c r="J236" s="4" t="s">
        <v>7</v>
      </c>
      <c r="L236" s="4" t="s">
        <v>0</v>
      </c>
      <c r="M236" s="4" t="s">
        <v>1</v>
      </c>
      <c r="N236" s="4" t="s">
        <v>2</v>
      </c>
      <c r="O236" s="4" t="s">
        <v>13</v>
      </c>
      <c r="P236" s="4" t="s">
        <v>3</v>
      </c>
      <c r="Q236" s="4" t="s">
        <v>4</v>
      </c>
      <c r="R236" s="4" t="s">
        <v>5</v>
      </c>
      <c r="S236" s="4" t="s">
        <v>6</v>
      </c>
      <c r="T236" s="4" t="s">
        <v>7</v>
      </c>
    </row>
    <row r="237" spans="2:20" x14ac:dyDescent="0.3">
      <c r="B237" s="310"/>
      <c r="C237" s="311"/>
      <c r="D237" s="311"/>
      <c r="E237" s="5"/>
      <c r="F237" s="5"/>
      <c r="G237" s="5"/>
      <c r="H237" s="5"/>
      <c r="I237" s="5"/>
      <c r="J237" s="6"/>
      <c r="L237" s="310"/>
      <c r="M237" s="311"/>
      <c r="N237" s="311"/>
      <c r="O237" s="5"/>
      <c r="P237" s="5"/>
      <c r="Q237" s="5"/>
      <c r="R237" s="5"/>
      <c r="S237" s="5"/>
      <c r="T237" s="6"/>
    </row>
    <row r="238" spans="2:20" x14ac:dyDescent="0.3">
      <c r="B238" s="18" t="s">
        <v>398</v>
      </c>
      <c r="C238" s="17" t="s">
        <v>15</v>
      </c>
      <c r="D238" s="18" t="s">
        <v>16</v>
      </c>
      <c r="E238" s="19">
        <f t="shared" ref="E238:J238" si="23">O210</f>
        <v>0</v>
      </c>
      <c r="F238" s="19">
        <f t="shared" si="23"/>
        <v>56400</v>
      </c>
      <c r="G238" s="49">
        <f t="shared" si="23"/>
        <v>430818.5</v>
      </c>
      <c r="H238" s="49">
        <f t="shared" si="23"/>
        <v>1286108.2199999997</v>
      </c>
      <c r="I238" s="20">
        <f t="shared" si="23"/>
        <v>56209.9</v>
      </c>
      <c r="J238" s="20">
        <f t="shared" si="23"/>
        <v>4926.07</v>
      </c>
      <c r="K238" s="1"/>
      <c r="L238" s="55"/>
      <c r="M238" s="7"/>
      <c r="N238" s="7"/>
      <c r="O238" s="8"/>
      <c r="P238" s="8"/>
      <c r="Q238" s="8"/>
      <c r="R238" s="8"/>
      <c r="S238" s="8"/>
      <c r="T238" s="8"/>
    </row>
    <row r="239" spans="2:20" x14ac:dyDescent="0.3">
      <c r="B239" s="37"/>
      <c r="C239" s="58" t="s">
        <v>374</v>
      </c>
      <c r="D239" s="37"/>
      <c r="E239" s="39"/>
      <c r="F239" s="39"/>
      <c r="G239" s="39"/>
      <c r="H239" s="39"/>
      <c r="I239" s="39"/>
      <c r="J239" s="39"/>
      <c r="K239" s="40"/>
      <c r="L239" s="55"/>
      <c r="M239" s="58" t="s">
        <v>374</v>
      </c>
      <c r="N239" s="55"/>
      <c r="O239" s="8"/>
      <c r="P239" s="8"/>
      <c r="Q239" s="42"/>
      <c r="R239" s="42"/>
      <c r="S239" s="42"/>
      <c r="T239" s="42"/>
    </row>
    <row r="240" spans="2:20" x14ac:dyDescent="0.3">
      <c r="B240" s="37" t="s">
        <v>398</v>
      </c>
      <c r="C240" s="50" t="s">
        <v>344</v>
      </c>
      <c r="D240" s="37" t="s">
        <v>16</v>
      </c>
      <c r="E240" s="39" t="s">
        <v>16</v>
      </c>
      <c r="F240" s="39" t="s">
        <v>16</v>
      </c>
      <c r="G240" s="39">
        <f>54300</f>
        <v>54300</v>
      </c>
      <c r="H240" s="39">
        <v>0</v>
      </c>
      <c r="I240" s="39">
        <v>0</v>
      </c>
      <c r="J240" s="39">
        <v>0</v>
      </c>
      <c r="K240" s="40"/>
      <c r="L240" s="37" t="s">
        <v>373</v>
      </c>
      <c r="M240" s="50" t="s">
        <v>344</v>
      </c>
      <c r="N240" s="37" t="s">
        <v>16</v>
      </c>
      <c r="O240" s="39" t="s">
        <v>16</v>
      </c>
      <c r="P240" s="39">
        <f>54300</f>
        <v>54300</v>
      </c>
      <c r="Q240" s="39">
        <v>0</v>
      </c>
      <c r="R240" s="42">
        <v>0</v>
      </c>
      <c r="S240" s="42">
        <v>0</v>
      </c>
      <c r="T240" s="42">
        <v>0</v>
      </c>
    </row>
    <row r="241" spans="2:20" ht="20.399999999999999" x14ac:dyDescent="0.3">
      <c r="B241" s="37" t="s">
        <v>398</v>
      </c>
      <c r="C241" s="50" t="s">
        <v>411</v>
      </c>
      <c r="D241" s="37" t="s">
        <v>406</v>
      </c>
      <c r="E241" s="39">
        <v>0</v>
      </c>
      <c r="F241" s="39">
        <v>0</v>
      </c>
      <c r="G241" s="39">
        <v>10000</v>
      </c>
      <c r="H241" s="39">
        <v>0</v>
      </c>
      <c r="I241" s="39">
        <v>0</v>
      </c>
      <c r="J241" s="39">
        <v>0</v>
      </c>
      <c r="K241" s="40"/>
      <c r="L241" s="37" t="s">
        <v>398</v>
      </c>
      <c r="M241" s="50" t="s">
        <v>416</v>
      </c>
      <c r="N241" s="37" t="s">
        <v>407</v>
      </c>
      <c r="O241" s="39">
        <v>170000</v>
      </c>
      <c r="P241" s="39" t="s">
        <v>16</v>
      </c>
      <c r="Q241" s="39" t="s">
        <v>16</v>
      </c>
      <c r="R241" s="39" t="s">
        <v>16</v>
      </c>
      <c r="S241" s="39" t="s">
        <v>16</v>
      </c>
      <c r="T241" s="39" t="s">
        <v>16</v>
      </c>
    </row>
    <row r="242" spans="2:20" ht="30.6" x14ac:dyDescent="0.3">
      <c r="B242" s="37" t="s">
        <v>398</v>
      </c>
      <c r="C242" s="50" t="s">
        <v>412</v>
      </c>
      <c r="D242" s="37" t="s">
        <v>407</v>
      </c>
      <c r="E242" s="39">
        <v>170000</v>
      </c>
      <c r="F242" s="39">
        <v>0</v>
      </c>
      <c r="G242" s="39">
        <v>0</v>
      </c>
      <c r="H242" s="39">
        <v>0</v>
      </c>
      <c r="I242" s="39">
        <v>0</v>
      </c>
      <c r="J242" s="39">
        <v>0</v>
      </c>
      <c r="K242" s="40"/>
      <c r="L242" s="37" t="s">
        <v>398</v>
      </c>
      <c r="M242" s="50" t="s">
        <v>418</v>
      </c>
      <c r="N242" s="37" t="s">
        <v>408</v>
      </c>
      <c r="O242" s="39">
        <v>27128</v>
      </c>
      <c r="P242" s="39" t="s">
        <v>16</v>
      </c>
      <c r="Q242" s="39" t="s">
        <v>16</v>
      </c>
      <c r="R242" s="39" t="s">
        <v>16</v>
      </c>
      <c r="S242" s="39" t="s">
        <v>16</v>
      </c>
      <c r="T242" s="39" t="s">
        <v>16</v>
      </c>
    </row>
    <row r="243" spans="2:20" ht="30.6" x14ac:dyDescent="0.3">
      <c r="B243" s="37" t="s">
        <v>398</v>
      </c>
      <c r="C243" s="50" t="s">
        <v>413</v>
      </c>
      <c r="D243" s="37" t="s">
        <v>408</v>
      </c>
      <c r="E243" s="39">
        <v>165000</v>
      </c>
      <c r="F243" s="39">
        <v>0</v>
      </c>
      <c r="G243" s="39">
        <v>0</v>
      </c>
      <c r="H243" s="39">
        <v>0</v>
      </c>
      <c r="I243" s="39">
        <v>0</v>
      </c>
      <c r="J243" s="39">
        <v>0</v>
      </c>
      <c r="K243" s="40"/>
      <c r="L243" s="320" t="s">
        <v>167</v>
      </c>
      <c r="M243" s="50" t="s">
        <v>417</v>
      </c>
      <c r="N243" s="37" t="s">
        <v>408</v>
      </c>
      <c r="O243" s="39">
        <v>70000</v>
      </c>
      <c r="P243" s="39" t="s">
        <v>16</v>
      </c>
      <c r="Q243" s="39" t="s">
        <v>16</v>
      </c>
      <c r="R243" s="39" t="s">
        <v>16</v>
      </c>
      <c r="S243" s="39" t="s">
        <v>16</v>
      </c>
      <c r="T243" s="39" t="s">
        <v>16</v>
      </c>
    </row>
    <row r="244" spans="2:20" ht="20.399999999999999" x14ac:dyDescent="0.3">
      <c r="B244" s="37" t="s">
        <v>398</v>
      </c>
      <c r="C244" s="50" t="s">
        <v>414</v>
      </c>
      <c r="D244" s="37" t="s">
        <v>409</v>
      </c>
      <c r="E244" s="39">
        <f>119257</f>
        <v>119257</v>
      </c>
      <c r="F244" s="39">
        <v>0</v>
      </c>
      <c r="G244" s="39">
        <v>0</v>
      </c>
      <c r="H244" s="39">
        <v>0</v>
      </c>
      <c r="I244" s="39">
        <v>0</v>
      </c>
      <c r="J244" s="39">
        <v>0</v>
      </c>
      <c r="K244" s="40"/>
      <c r="L244" s="320" t="s">
        <v>167</v>
      </c>
      <c r="M244" s="50" t="s">
        <v>419</v>
      </c>
      <c r="N244" s="37" t="s">
        <v>408</v>
      </c>
      <c r="O244" s="42">
        <f>67872</f>
        <v>67872</v>
      </c>
      <c r="P244" s="39" t="s">
        <v>16</v>
      </c>
      <c r="Q244" s="39" t="s">
        <v>16</v>
      </c>
      <c r="R244" s="39" t="s">
        <v>16</v>
      </c>
      <c r="S244" s="39" t="s">
        <v>16</v>
      </c>
      <c r="T244" s="39" t="s">
        <v>16</v>
      </c>
    </row>
    <row r="245" spans="2:20" ht="20.399999999999999" x14ac:dyDescent="0.3">
      <c r="B245" s="37" t="s">
        <v>398</v>
      </c>
      <c r="C245" s="50" t="s">
        <v>415</v>
      </c>
      <c r="D245" s="37" t="s">
        <v>410</v>
      </c>
      <c r="E245" s="39">
        <v>0</v>
      </c>
      <c r="F245" s="39">
        <v>1100</v>
      </c>
      <c r="G245" s="39">
        <v>0</v>
      </c>
      <c r="H245" s="39">
        <v>0</v>
      </c>
      <c r="I245" s="39">
        <v>0</v>
      </c>
      <c r="J245" s="39">
        <v>0</v>
      </c>
      <c r="K245" s="40"/>
      <c r="L245" s="37" t="s">
        <v>398</v>
      </c>
      <c r="M245" s="50" t="s">
        <v>418</v>
      </c>
      <c r="N245" s="37" t="s">
        <v>409</v>
      </c>
      <c r="O245" s="39">
        <f>119257</f>
        <v>119257</v>
      </c>
      <c r="P245" s="39" t="s">
        <v>16</v>
      </c>
      <c r="Q245" s="39" t="s">
        <v>16</v>
      </c>
      <c r="R245" s="39" t="s">
        <v>16</v>
      </c>
      <c r="S245" s="39" t="s">
        <v>16</v>
      </c>
      <c r="T245" s="39" t="s">
        <v>16</v>
      </c>
    </row>
    <row r="246" spans="2:20" ht="20.399999999999999" x14ac:dyDescent="0.3">
      <c r="B246" s="37" t="s">
        <v>398</v>
      </c>
      <c r="C246" s="51" t="s">
        <v>420</v>
      </c>
      <c r="D246" s="37" t="s">
        <v>421</v>
      </c>
      <c r="E246" s="47">
        <v>5000</v>
      </c>
      <c r="F246" s="47">
        <v>45000</v>
      </c>
      <c r="G246" s="47">
        <v>0</v>
      </c>
      <c r="H246" s="47">
        <v>0</v>
      </c>
      <c r="I246" s="47">
        <v>0</v>
      </c>
      <c r="J246" s="47">
        <v>0</v>
      </c>
      <c r="K246" s="40"/>
      <c r="L246" s="37" t="s">
        <v>398</v>
      </c>
      <c r="M246" s="51" t="s">
        <v>422</v>
      </c>
      <c r="N246" s="37" t="s">
        <v>421</v>
      </c>
      <c r="O246" s="47">
        <v>5000</v>
      </c>
      <c r="P246" s="47">
        <v>0</v>
      </c>
      <c r="Q246" s="47">
        <v>0</v>
      </c>
      <c r="R246" s="47">
        <v>0</v>
      </c>
      <c r="S246" s="47">
        <v>0</v>
      </c>
      <c r="T246" s="47">
        <v>0</v>
      </c>
    </row>
    <row r="247" spans="2:20" x14ac:dyDescent="0.3">
      <c r="B247" s="4"/>
      <c r="C247" s="30" t="s">
        <v>49</v>
      </c>
      <c r="D247" s="4"/>
      <c r="E247" s="34">
        <f t="shared" ref="E247:J247" si="24">SUM(E239:E246)</f>
        <v>459257</v>
      </c>
      <c r="F247" s="34">
        <f t="shared" si="24"/>
        <v>46100</v>
      </c>
      <c r="G247" s="34">
        <f t="shared" si="24"/>
        <v>64300</v>
      </c>
      <c r="H247" s="34">
        <f t="shared" si="24"/>
        <v>0</v>
      </c>
      <c r="I247" s="34">
        <f t="shared" si="24"/>
        <v>0</v>
      </c>
      <c r="J247" s="34">
        <f t="shared" si="24"/>
        <v>0</v>
      </c>
      <c r="K247" s="1"/>
      <c r="L247" s="31"/>
      <c r="M247" s="32"/>
      <c r="N247" s="31"/>
      <c r="O247" s="33"/>
      <c r="P247" s="33"/>
      <c r="Q247" s="33"/>
      <c r="R247" s="33"/>
      <c r="S247" s="33"/>
      <c r="T247" s="33"/>
    </row>
    <row r="248" spans="2:20" x14ac:dyDescent="0.3">
      <c r="B248" s="11"/>
      <c r="C248" s="29"/>
      <c r="D248" s="12"/>
      <c r="E248" s="13"/>
      <c r="F248" s="13"/>
      <c r="G248" s="13"/>
      <c r="H248" s="13"/>
      <c r="I248" s="13"/>
      <c r="J248" s="14"/>
      <c r="K248" s="1"/>
      <c r="L248" s="11"/>
      <c r="M248" s="12"/>
      <c r="N248" s="12"/>
      <c r="O248" s="13"/>
      <c r="P248" s="13"/>
      <c r="Q248" s="13"/>
      <c r="R248" s="13"/>
      <c r="S248" s="13"/>
      <c r="T248" s="14"/>
    </row>
    <row r="249" spans="2:20" x14ac:dyDescent="0.3">
      <c r="B249" s="25"/>
      <c r="C249" s="26" t="s">
        <v>50</v>
      </c>
      <c r="D249" s="27"/>
      <c r="E249" s="28">
        <f t="shared" ref="E249:J249" si="25">E238+E247</f>
        <v>459257</v>
      </c>
      <c r="F249" s="28">
        <f t="shared" si="25"/>
        <v>102500</v>
      </c>
      <c r="G249" s="28">
        <f t="shared" si="25"/>
        <v>495118.5</v>
      </c>
      <c r="H249" s="28">
        <f t="shared" si="25"/>
        <v>1286108.2199999997</v>
      </c>
      <c r="I249" s="28">
        <f t="shared" si="25"/>
        <v>56209.9</v>
      </c>
      <c r="J249" s="28">
        <f t="shared" si="25"/>
        <v>4926.07</v>
      </c>
      <c r="K249" s="1"/>
      <c r="L249" s="9"/>
      <c r="M249" s="26" t="s">
        <v>50</v>
      </c>
      <c r="N249" s="9"/>
      <c r="O249" s="10">
        <f t="shared" ref="O249:T249" si="26">SUM(O237:O248)</f>
        <v>459257</v>
      </c>
      <c r="P249" s="10">
        <f t="shared" si="26"/>
        <v>54300</v>
      </c>
      <c r="Q249" s="10">
        <f t="shared" si="26"/>
        <v>0</v>
      </c>
      <c r="R249" s="10">
        <f t="shared" si="26"/>
        <v>0</v>
      </c>
      <c r="S249" s="10">
        <f t="shared" si="26"/>
        <v>0</v>
      </c>
      <c r="T249" s="10">
        <f t="shared" si="26"/>
        <v>0</v>
      </c>
    </row>
    <row r="250" spans="2:20" x14ac:dyDescent="0.3">
      <c r="L250" s="2"/>
      <c r="M250" s="3" t="s">
        <v>12</v>
      </c>
      <c r="N250" s="15"/>
      <c r="O250" s="16">
        <f t="shared" ref="O250" si="27">E249-O249</f>
        <v>0</v>
      </c>
      <c r="P250" s="62">
        <f t="shared" ref="P250" si="28">F249-P249</f>
        <v>48200</v>
      </c>
      <c r="Q250" s="62">
        <f t="shared" ref="Q250" si="29">G249-Q249</f>
        <v>495118.5</v>
      </c>
      <c r="R250" s="62">
        <f t="shared" ref="R250" si="30">H249-R249</f>
        <v>1286108.2199999997</v>
      </c>
      <c r="S250" s="62">
        <f t="shared" ref="S250" si="31">I249-S249</f>
        <v>56209.9</v>
      </c>
      <c r="T250" s="62">
        <f t="shared" ref="T250" si="32">J249-T249</f>
        <v>4926.07</v>
      </c>
    </row>
    <row r="251" spans="2:20" x14ac:dyDescent="0.3">
      <c r="E251" s="35"/>
      <c r="F251" s="35"/>
      <c r="G251" s="35"/>
      <c r="H251" s="36"/>
      <c r="I251" s="35"/>
      <c r="J251" s="35"/>
    </row>
    <row r="252" spans="2:20" x14ac:dyDescent="0.3">
      <c r="C252" s="63" t="s">
        <v>375</v>
      </c>
      <c r="M252" s="22" t="s">
        <v>23</v>
      </c>
    </row>
    <row r="253" spans="2:20" x14ac:dyDescent="0.3">
      <c r="C253" s="64" t="s">
        <v>386</v>
      </c>
      <c r="D253" s="64" t="s">
        <v>376</v>
      </c>
      <c r="E253" s="1396" t="s">
        <v>377</v>
      </c>
      <c r="F253" s="1397"/>
      <c r="G253" s="64" t="s">
        <v>381</v>
      </c>
      <c r="H253" s="64" t="s">
        <v>378</v>
      </c>
      <c r="I253" s="64" t="s">
        <v>379</v>
      </c>
      <c r="J253" s="65" t="s">
        <v>380</v>
      </c>
      <c r="M253" s="317" t="s">
        <v>17</v>
      </c>
      <c r="N253" s="313">
        <f>P250</f>
        <v>48200</v>
      </c>
      <c r="O253" s="314"/>
      <c r="Q253" s="314"/>
    </row>
    <row r="254" spans="2:20" x14ac:dyDescent="0.3">
      <c r="C254" s="66" t="s">
        <v>387</v>
      </c>
      <c r="D254" s="66" t="s">
        <v>55</v>
      </c>
      <c r="E254" s="1420" t="s">
        <v>388</v>
      </c>
      <c r="F254" s="1421"/>
      <c r="G254" s="66" t="s">
        <v>382</v>
      </c>
      <c r="H254" s="67">
        <v>10000</v>
      </c>
      <c r="I254" s="68">
        <v>0</v>
      </c>
      <c r="J254" s="68">
        <f>H254-I254</f>
        <v>10000</v>
      </c>
      <c r="M254" s="312" t="s">
        <v>18</v>
      </c>
      <c r="N254" s="313">
        <f>Q250</f>
        <v>495118.5</v>
      </c>
      <c r="O254" s="318"/>
      <c r="P254" s="314"/>
    </row>
    <row r="255" spans="2:20" x14ac:dyDescent="0.3">
      <c r="C255" s="66" t="s">
        <v>389</v>
      </c>
      <c r="D255" s="66" t="s">
        <v>279</v>
      </c>
      <c r="E255" s="1420" t="s">
        <v>384</v>
      </c>
      <c r="F255" s="1421"/>
      <c r="G255" s="66" t="s">
        <v>385</v>
      </c>
      <c r="H255" s="67">
        <v>100000</v>
      </c>
      <c r="I255" s="68">
        <v>0</v>
      </c>
      <c r="J255" s="68">
        <f>H255-I255</f>
        <v>100000</v>
      </c>
      <c r="M255" s="312" t="s">
        <v>19</v>
      </c>
      <c r="N255" s="313">
        <f>R250</f>
        <v>1286108.2199999997</v>
      </c>
      <c r="O255" s="319"/>
    </row>
    <row r="256" spans="2:20" x14ac:dyDescent="0.3">
      <c r="C256" s="66" t="s">
        <v>389</v>
      </c>
      <c r="D256" s="66" t="s">
        <v>279</v>
      </c>
      <c r="E256" s="1420" t="s">
        <v>384</v>
      </c>
      <c r="F256" s="1421"/>
      <c r="G256" s="66" t="s">
        <v>390</v>
      </c>
      <c r="H256" s="67">
        <v>200000</v>
      </c>
      <c r="I256" s="68">
        <v>0</v>
      </c>
      <c r="J256" s="68">
        <f>H256-I256</f>
        <v>200000</v>
      </c>
      <c r="M256" s="312" t="s">
        <v>20</v>
      </c>
      <c r="N256" s="313">
        <f>S250</f>
        <v>56209.9</v>
      </c>
    </row>
    <row r="257" spans="2:20" x14ac:dyDescent="0.3">
      <c r="C257" s="1396" t="s">
        <v>383</v>
      </c>
      <c r="D257" s="1428"/>
      <c r="E257" s="1428"/>
      <c r="F257" s="1397"/>
      <c r="G257" s="64"/>
      <c r="H257" s="69">
        <f>SUM(H254:H256)</f>
        <v>310000</v>
      </c>
      <c r="I257" s="70">
        <f>SUM(I254:I256)</f>
        <v>0</v>
      </c>
      <c r="J257" s="71">
        <f>SUM(J254:J256)</f>
        <v>310000</v>
      </c>
      <c r="M257" s="312" t="s">
        <v>21</v>
      </c>
      <c r="N257" s="313">
        <f>T250</f>
        <v>4926.07</v>
      </c>
    </row>
    <row r="258" spans="2:20" ht="15" thickBot="1" x14ac:dyDescent="0.35">
      <c r="M258" s="60" t="s">
        <v>22</v>
      </c>
      <c r="N258" s="61">
        <f>SUM(N253:N257)</f>
        <v>1890562.6899999997</v>
      </c>
    </row>
    <row r="259" spans="2:20" ht="15" thickTop="1" x14ac:dyDescent="0.3">
      <c r="M259" s="21"/>
      <c r="N259" s="24"/>
    </row>
    <row r="260" spans="2:20" x14ac:dyDescent="0.3">
      <c r="M260" s="21"/>
      <c r="N260" s="24"/>
    </row>
    <row r="261" spans="2:20" x14ac:dyDescent="0.3">
      <c r="M261" s="21"/>
      <c r="N261" s="24"/>
    </row>
    <row r="262" spans="2:20" x14ac:dyDescent="0.3">
      <c r="M262" s="21"/>
      <c r="N262" s="24"/>
    </row>
    <row r="263" spans="2:20" x14ac:dyDescent="0.3">
      <c r="M263" s="21"/>
      <c r="N263" s="24"/>
    </row>
    <row r="266" spans="2:20" x14ac:dyDescent="0.3">
      <c r="B266" s="1357" t="s">
        <v>487</v>
      </c>
      <c r="C266" s="1357"/>
      <c r="D266" s="1357"/>
      <c r="E266" s="1357"/>
      <c r="F266" s="1357"/>
      <c r="G266" s="1357"/>
      <c r="H266" s="1357"/>
      <c r="I266" s="1357"/>
      <c r="J266" s="1357"/>
      <c r="K266" s="1357"/>
      <c r="L266" s="1357"/>
      <c r="M266" s="1357"/>
      <c r="N266" s="1357"/>
      <c r="O266" s="1357"/>
      <c r="P266" s="1357"/>
      <c r="Q266" s="1357"/>
      <c r="R266" s="1357"/>
      <c r="S266" s="1357"/>
      <c r="T266" s="1357"/>
    </row>
    <row r="270" spans="2:20" ht="15.6" x14ac:dyDescent="0.3">
      <c r="B270" s="1349" t="s">
        <v>423</v>
      </c>
      <c r="C270" s="1349"/>
      <c r="D270" s="1349"/>
      <c r="E270" s="1349"/>
      <c r="F270" s="1349"/>
      <c r="G270" s="1349"/>
      <c r="H270" s="1349"/>
      <c r="I270" s="1349"/>
      <c r="J270" s="1349"/>
      <c r="K270" s="1349"/>
      <c r="L270" s="1349"/>
      <c r="M270" s="1349"/>
      <c r="N270" s="1349"/>
      <c r="O270" s="1349"/>
      <c r="P270" s="1349"/>
      <c r="Q270" s="1349"/>
      <c r="R270" s="1349"/>
      <c r="S270" s="1349"/>
      <c r="T270" s="1349"/>
    </row>
    <row r="271" spans="2:20" ht="15.6" x14ac:dyDescent="0.3">
      <c r="B271" s="1350" t="s">
        <v>10</v>
      </c>
      <c r="C271" s="1350"/>
      <c r="D271" s="1350"/>
      <c r="E271" s="1350"/>
      <c r="F271" s="1350"/>
      <c r="G271" s="1350"/>
      <c r="H271" s="1350"/>
      <c r="I271" s="1350"/>
      <c r="J271" s="1350"/>
      <c r="K271" s="1350"/>
      <c r="L271" s="1350"/>
      <c r="M271" s="1350"/>
      <c r="N271" s="1350"/>
      <c r="O271" s="1350"/>
      <c r="P271" s="1350"/>
      <c r="Q271" s="1350"/>
      <c r="R271" s="1350"/>
      <c r="S271" s="1350"/>
      <c r="T271" s="1350"/>
    </row>
    <row r="272" spans="2:20" x14ac:dyDescent="0.3">
      <c r="B272" s="1351" t="s">
        <v>11</v>
      </c>
      <c r="C272" s="1351"/>
      <c r="D272" s="1351"/>
      <c r="E272" s="1351"/>
      <c r="F272" s="1351"/>
      <c r="G272" s="1351"/>
      <c r="H272" s="1351"/>
      <c r="I272" s="1351"/>
      <c r="J272" s="1351"/>
      <c r="K272" s="1351"/>
      <c r="L272" s="1351"/>
      <c r="M272" s="1351"/>
      <c r="N272" s="1351"/>
      <c r="O272" s="1351"/>
      <c r="P272" s="1351"/>
      <c r="Q272" s="1351"/>
      <c r="R272" s="1351"/>
      <c r="S272" s="1351"/>
      <c r="T272" s="1351"/>
    </row>
    <row r="273" spans="2:20" x14ac:dyDescent="0.3">
      <c r="B273" s="1352" t="s">
        <v>424</v>
      </c>
      <c r="C273" s="1352"/>
      <c r="D273" s="1352"/>
      <c r="E273" s="1352"/>
      <c r="F273" s="1352"/>
      <c r="G273" s="1352"/>
      <c r="H273" s="1352"/>
      <c r="I273" s="1352"/>
      <c r="J273" s="1352"/>
      <c r="K273" s="1352"/>
      <c r="L273" s="1352"/>
      <c r="M273" s="1352"/>
      <c r="N273" s="1352"/>
      <c r="O273" s="1352"/>
      <c r="P273" s="1352"/>
      <c r="Q273" s="1352"/>
      <c r="R273" s="1352"/>
      <c r="S273" s="1352"/>
      <c r="T273" s="1352"/>
    </row>
    <row r="274" spans="2:20" ht="15" thickBot="1" x14ac:dyDescent="0.35">
      <c r="B274" s="309"/>
      <c r="C274" s="309"/>
      <c r="D274" s="309"/>
      <c r="E274" s="309"/>
      <c r="F274" s="309"/>
      <c r="G274" s="309"/>
      <c r="H274" s="309"/>
      <c r="I274" s="309"/>
      <c r="J274" s="309"/>
      <c r="L274" s="309"/>
      <c r="M274" s="309"/>
      <c r="N274" s="309"/>
      <c r="O274" s="309"/>
      <c r="P274" s="309"/>
      <c r="Q274" s="309"/>
      <c r="R274" s="1363" t="s">
        <v>425</v>
      </c>
      <c r="S274" s="1363"/>
      <c r="T274" s="1363"/>
    </row>
    <row r="275" spans="2:20" ht="15" thickTop="1" x14ac:dyDescent="0.3">
      <c r="B275" s="1354" t="s">
        <v>8</v>
      </c>
      <c r="C275" s="1354"/>
      <c r="D275" s="1354"/>
      <c r="E275" s="1354"/>
      <c r="F275" s="1354"/>
      <c r="G275" s="1354"/>
      <c r="H275" s="1354"/>
      <c r="I275" s="1354"/>
      <c r="J275" s="1354"/>
      <c r="L275" s="1354" t="s">
        <v>9</v>
      </c>
      <c r="M275" s="1354"/>
      <c r="N275" s="1354"/>
      <c r="O275" s="1354"/>
      <c r="P275" s="1354"/>
      <c r="Q275" s="1354"/>
      <c r="R275" s="1354"/>
      <c r="S275" s="1354"/>
      <c r="T275" s="1354"/>
    </row>
    <row r="276" spans="2:20" x14ac:dyDescent="0.3">
      <c r="B276" s="4" t="s">
        <v>0</v>
      </c>
      <c r="C276" s="4" t="s">
        <v>1</v>
      </c>
      <c r="D276" s="4" t="s">
        <v>2</v>
      </c>
      <c r="E276" s="4" t="s">
        <v>13</v>
      </c>
      <c r="F276" s="4" t="s">
        <v>3</v>
      </c>
      <c r="G276" s="4" t="s">
        <v>4</v>
      </c>
      <c r="H276" s="4" t="s">
        <v>5</v>
      </c>
      <c r="I276" s="4" t="s">
        <v>6</v>
      </c>
      <c r="J276" s="4" t="s">
        <v>7</v>
      </c>
      <c r="L276" s="4" t="s">
        <v>0</v>
      </c>
      <c r="M276" s="4" t="s">
        <v>1</v>
      </c>
      <c r="N276" s="4" t="s">
        <v>2</v>
      </c>
      <c r="O276" s="4" t="s">
        <v>13</v>
      </c>
      <c r="P276" s="4" t="s">
        <v>3</v>
      </c>
      <c r="Q276" s="4" t="s">
        <v>4</v>
      </c>
      <c r="R276" s="4" t="s">
        <v>5</v>
      </c>
      <c r="S276" s="4" t="s">
        <v>6</v>
      </c>
      <c r="T276" s="4" t="s">
        <v>7</v>
      </c>
    </row>
    <row r="277" spans="2:20" x14ac:dyDescent="0.3">
      <c r="B277" s="310"/>
      <c r="C277" s="311"/>
      <c r="D277" s="311"/>
      <c r="E277" s="5"/>
      <c r="F277" s="5"/>
      <c r="G277" s="5"/>
      <c r="H277" s="5"/>
      <c r="I277" s="5"/>
      <c r="J277" s="6"/>
      <c r="L277" s="310"/>
      <c r="M277" s="311"/>
      <c r="N277" s="311"/>
      <c r="O277" s="5"/>
      <c r="P277" s="5"/>
      <c r="Q277" s="5"/>
      <c r="R277" s="5"/>
      <c r="S277" s="5"/>
      <c r="T277" s="6"/>
    </row>
    <row r="278" spans="2:20" x14ac:dyDescent="0.3">
      <c r="B278" s="18" t="s">
        <v>426</v>
      </c>
      <c r="C278" s="17" t="s">
        <v>15</v>
      </c>
      <c r="D278" s="18" t="s">
        <v>16</v>
      </c>
      <c r="E278" s="19">
        <f t="shared" ref="E278" si="33">O250</f>
        <v>0</v>
      </c>
      <c r="F278" s="19">
        <f>P250</f>
        <v>48200</v>
      </c>
      <c r="G278" s="49">
        <f t="shared" ref="G278" si="34">Q250</f>
        <v>495118.5</v>
      </c>
      <c r="H278" s="49">
        <f t="shared" ref="H278" si="35">R250</f>
        <v>1286108.2199999997</v>
      </c>
      <c r="I278" s="20">
        <f t="shared" ref="I278" si="36">S250</f>
        <v>56209.9</v>
      </c>
      <c r="J278" s="20">
        <f t="shared" ref="J278" si="37">T250</f>
        <v>4926.07</v>
      </c>
      <c r="K278" s="1"/>
      <c r="L278" s="55"/>
      <c r="M278" s="7"/>
      <c r="N278" s="7"/>
      <c r="O278" s="8"/>
      <c r="P278" s="8"/>
      <c r="Q278" s="8"/>
      <c r="R278" s="8"/>
      <c r="S278" s="8"/>
      <c r="T278" s="8"/>
    </row>
    <row r="279" spans="2:20" x14ac:dyDescent="0.3">
      <c r="B279" s="37"/>
      <c r="C279" s="58" t="s">
        <v>374</v>
      </c>
      <c r="D279" s="37"/>
      <c r="E279" s="39"/>
      <c r="F279" s="39"/>
      <c r="G279" s="39"/>
      <c r="H279" s="39"/>
      <c r="I279" s="39"/>
      <c r="J279" s="39"/>
      <c r="K279" s="40"/>
      <c r="L279" s="55"/>
      <c r="M279" s="58" t="s">
        <v>374</v>
      </c>
      <c r="N279" s="55"/>
      <c r="O279" s="8"/>
      <c r="P279" s="8"/>
      <c r="Q279" s="42"/>
      <c r="R279" s="42"/>
      <c r="S279" s="42"/>
      <c r="T279" s="42"/>
    </row>
    <row r="280" spans="2:20" x14ac:dyDescent="0.3">
      <c r="B280" s="37" t="s">
        <v>426</v>
      </c>
      <c r="C280" s="50" t="s">
        <v>460</v>
      </c>
      <c r="D280" s="82" t="s">
        <v>345</v>
      </c>
      <c r="E280" s="39">
        <v>0</v>
      </c>
      <c r="F280" s="39">
        <v>0</v>
      </c>
      <c r="G280" s="39">
        <f>46100</f>
        <v>46100</v>
      </c>
      <c r="H280" s="39">
        <v>0</v>
      </c>
      <c r="I280" s="39">
        <v>0</v>
      </c>
      <c r="J280" s="39">
        <v>0</v>
      </c>
      <c r="K280" s="40"/>
      <c r="L280" s="37" t="s">
        <v>426</v>
      </c>
      <c r="M280" s="50" t="s">
        <v>460</v>
      </c>
      <c r="N280" s="82" t="s">
        <v>345</v>
      </c>
      <c r="O280" s="39">
        <v>0</v>
      </c>
      <c r="P280" s="39">
        <f>46100</f>
        <v>46100</v>
      </c>
      <c r="Q280" s="39">
        <v>0</v>
      </c>
      <c r="R280" s="42">
        <v>0</v>
      </c>
      <c r="S280" s="42">
        <v>0</v>
      </c>
      <c r="T280" s="42">
        <v>0</v>
      </c>
    </row>
    <row r="281" spans="2:20" ht="20.399999999999999" x14ac:dyDescent="0.3">
      <c r="B281" s="37" t="s">
        <v>426</v>
      </c>
      <c r="C281" s="50" t="s">
        <v>428</v>
      </c>
      <c r="D281" s="37" t="s">
        <v>427</v>
      </c>
      <c r="E281" s="39">
        <v>0</v>
      </c>
      <c r="F281" s="39">
        <v>0</v>
      </c>
      <c r="G281" s="39">
        <v>0</v>
      </c>
      <c r="H281" s="39">
        <v>100000</v>
      </c>
      <c r="I281" s="39">
        <v>0</v>
      </c>
      <c r="J281" s="39">
        <v>0</v>
      </c>
      <c r="K281" s="40"/>
      <c r="L281" s="37"/>
      <c r="M281" s="58" t="s">
        <v>437</v>
      </c>
      <c r="N281" s="37"/>
      <c r="O281" s="39"/>
      <c r="P281" s="39"/>
      <c r="Q281" s="39"/>
      <c r="R281" s="39"/>
      <c r="S281" s="39"/>
      <c r="T281" s="39"/>
    </row>
    <row r="282" spans="2:20" ht="20.399999999999999" x14ac:dyDescent="0.3">
      <c r="B282" s="37" t="s">
        <v>426</v>
      </c>
      <c r="C282" s="50" t="s">
        <v>434</v>
      </c>
      <c r="D282" s="37" t="s">
        <v>429</v>
      </c>
      <c r="E282" s="39">
        <v>0</v>
      </c>
      <c r="F282" s="39">
        <v>0</v>
      </c>
      <c r="G282" s="39">
        <v>20000</v>
      </c>
      <c r="H282" s="39">
        <v>0</v>
      </c>
      <c r="I282" s="39">
        <v>0</v>
      </c>
      <c r="J282" s="39">
        <v>0</v>
      </c>
      <c r="K282" s="40"/>
      <c r="L282" s="37" t="s">
        <v>426</v>
      </c>
      <c r="M282" s="50" t="s">
        <v>440</v>
      </c>
      <c r="N282" s="37">
        <v>427</v>
      </c>
      <c r="O282" s="39">
        <v>0</v>
      </c>
      <c r="P282" s="39">
        <v>0</v>
      </c>
      <c r="Q282" s="39">
        <v>7000</v>
      </c>
      <c r="R282" s="39">
        <v>0</v>
      </c>
      <c r="S282" s="39">
        <v>0</v>
      </c>
      <c r="T282" s="39">
        <v>0</v>
      </c>
    </row>
    <row r="283" spans="2:20" ht="20.399999999999999" x14ac:dyDescent="0.3">
      <c r="B283" s="37" t="s">
        <v>426</v>
      </c>
      <c r="C283" s="50" t="s">
        <v>433</v>
      </c>
      <c r="D283" s="37" t="s">
        <v>430</v>
      </c>
      <c r="E283" s="39">
        <v>0</v>
      </c>
      <c r="F283" s="39">
        <v>0</v>
      </c>
      <c r="G283" s="39">
        <v>0</v>
      </c>
      <c r="H283" s="39">
        <v>200000</v>
      </c>
      <c r="I283" s="39">
        <v>0</v>
      </c>
      <c r="J283" s="39">
        <v>0</v>
      </c>
      <c r="K283" s="40"/>
      <c r="L283" s="37" t="s">
        <v>167</v>
      </c>
      <c r="M283" s="50" t="s">
        <v>441</v>
      </c>
      <c r="N283" s="37">
        <v>427</v>
      </c>
      <c r="O283" s="39">
        <v>0</v>
      </c>
      <c r="P283" s="39">
        <v>0</v>
      </c>
      <c r="Q283" s="39">
        <v>15000</v>
      </c>
      <c r="R283" s="39">
        <v>0</v>
      </c>
      <c r="S283" s="39">
        <v>0</v>
      </c>
      <c r="T283" s="39">
        <v>0</v>
      </c>
    </row>
    <row r="284" spans="2:20" ht="20.399999999999999" x14ac:dyDescent="0.3">
      <c r="B284" s="37" t="s">
        <v>426</v>
      </c>
      <c r="C284" s="50" t="s">
        <v>435</v>
      </c>
      <c r="D284" s="37" t="s">
        <v>431</v>
      </c>
      <c r="E284" s="39">
        <v>3500</v>
      </c>
      <c r="F284" s="39">
        <v>0</v>
      </c>
      <c r="G284" s="39">
        <v>0</v>
      </c>
      <c r="H284" s="39">
        <v>0</v>
      </c>
      <c r="I284" s="39">
        <v>0</v>
      </c>
      <c r="J284" s="39">
        <v>0</v>
      </c>
      <c r="K284" s="40"/>
      <c r="L284" s="37" t="s">
        <v>167</v>
      </c>
      <c r="M284" s="50" t="s">
        <v>442</v>
      </c>
      <c r="N284" s="37">
        <v>427</v>
      </c>
      <c r="O284" s="39">
        <v>0</v>
      </c>
      <c r="P284" s="39">
        <v>0</v>
      </c>
      <c r="Q284" s="39">
        <v>3000</v>
      </c>
      <c r="R284" s="39">
        <v>0</v>
      </c>
      <c r="S284" s="39">
        <v>0</v>
      </c>
      <c r="T284" s="39">
        <v>0</v>
      </c>
    </row>
    <row r="285" spans="2:20" ht="20.399999999999999" x14ac:dyDescent="0.3">
      <c r="B285" s="37" t="s">
        <v>426</v>
      </c>
      <c r="C285" s="50" t="s">
        <v>436</v>
      </c>
      <c r="D285" s="37" t="s">
        <v>432</v>
      </c>
      <c r="E285" s="39">
        <v>2400</v>
      </c>
      <c r="F285" s="39">
        <v>0</v>
      </c>
      <c r="G285" s="39">
        <v>17600</v>
      </c>
      <c r="H285" s="39">
        <v>0</v>
      </c>
      <c r="I285" s="39">
        <v>0</v>
      </c>
      <c r="J285" s="39">
        <v>0</v>
      </c>
      <c r="K285" s="40"/>
      <c r="L285" s="37" t="s">
        <v>167</v>
      </c>
      <c r="M285" s="50" t="s">
        <v>443</v>
      </c>
      <c r="N285" s="37">
        <v>427</v>
      </c>
      <c r="O285" s="39">
        <v>0</v>
      </c>
      <c r="P285" s="39">
        <v>0</v>
      </c>
      <c r="Q285" s="39">
        <v>12200</v>
      </c>
      <c r="R285" s="39">
        <v>0</v>
      </c>
      <c r="S285" s="39">
        <v>0</v>
      </c>
      <c r="T285" s="39">
        <v>0</v>
      </c>
    </row>
    <row r="286" spans="2:20" ht="20.399999999999999" x14ac:dyDescent="0.3">
      <c r="B286" s="37" t="s">
        <v>426</v>
      </c>
      <c r="C286" s="50" t="s">
        <v>438</v>
      </c>
      <c r="D286" s="37" t="s">
        <v>439</v>
      </c>
      <c r="E286" s="39">
        <v>0</v>
      </c>
      <c r="F286" s="39">
        <v>0</v>
      </c>
      <c r="G286" s="39">
        <v>0</v>
      </c>
      <c r="H286" s="39">
        <v>250000</v>
      </c>
      <c r="I286" s="39">
        <v>0</v>
      </c>
      <c r="J286" s="39">
        <v>0</v>
      </c>
      <c r="K286" s="40"/>
      <c r="L286" s="37" t="s">
        <v>167</v>
      </c>
      <c r="M286" s="50" t="s">
        <v>444</v>
      </c>
      <c r="N286" s="37">
        <v>427</v>
      </c>
      <c r="O286" s="39">
        <v>0</v>
      </c>
      <c r="P286" s="39">
        <v>0</v>
      </c>
      <c r="Q286" s="39">
        <v>23000</v>
      </c>
      <c r="R286" s="39">
        <v>0</v>
      </c>
      <c r="S286" s="39">
        <v>0</v>
      </c>
      <c r="T286" s="39">
        <v>0</v>
      </c>
    </row>
    <row r="287" spans="2:20" ht="20.399999999999999" x14ac:dyDescent="0.3">
      <c r="B287" s="39">
        <v>0</v>
      </c>
      <c r="C287" s="37" t="s">
        <v>16</v>
      </c>
      <c r="D287" s="39">
        <v>0</v>
      </c>
      <c r="E287" s="39">
        <v>0</v>
      </c>
      <c r="F287" s="39">
        <v>0</v>
      </c>
      <c r="G287" s="39">
        <v>0</v>
      </c>
      <c r="H287" s="39">
        <v>0</v>
      </c>
      <c r="I287" s="39">
        <v>0</v>
      </c>
      <c r="J287" s="39">
        <v>0</v>
      </c>
      <c r="K287" s="40"/>
      <c r="L287" s="37" t="s">
        <v>167</v>
      </c>
      <c r="M287" s="50" t="s">
        <v>445</v>
      </c>
      <c r="N287" s="37">
        <v>427</v>
      </c>
      <c r="O287" s="39">
        <v>0</v>
      </c>
      <c r="P287" s="39">
        <v>0</v>
      </c>
      <c r="Q287" s="39">
        <v>19964</v>
      </c>
      <c r="R287" s="39">
        <v>0</v>
      </c>
      <c r="S287" s="39">
        <v>0</v>
      </c>
      <c r="T287" s="39">
        <v>0</v>
      </c>
    </row>
    <row r="288" spans="2:20" ht="20.399999999999999" x14ac:dyDescent="0.3">
      <c r="B288" s="39">
        <v>0</v>
      </c>
      <c r="C288" s="37" t="s">
        <v>16</v>
      </c>
      <c r="D288" s="39">
        <v>0</v>
      </c>
      <c r="E288" s="39">
        <v>0</v>
      </c>
      <c r="F288" s="39">
        <v>0</v>
      </c>
      <c r="G288" s="39">
        <v>0</v>
      </c>
      <c r="H288" s="39">
        <v>0</v>
      </c>
      <c r="I288" s="39">
        <v>0</v>
      </c>
      <c r="J288" s="39">
        <v>0</v>
      </c>
      <c r="K288" s="40"/>
      <c r="L288" s="37" t="s">
        <v>167</v>
      </c>
      <c r="M288" s="50" t="s">
        <v>446</v>
      </c>
      <c r="N288" s="37">
        <v>427</v>
      </c>
      <c r="O288" s="39">
        <v>0</v>
      </c>
      <c r="P288" s="39">
        <v>0</v>
      </c>
      <c r="Q288" s="39">
        <v>500</v>
      </c>
      <c r="R288" s="39">
        <v>0</v>
      </c>
      <c r="S288" s="39">
        <v>0</v>
      </c>
      <c r="T288" s="39">
        <v>0</v>
      </c>
    </row>
    <row r="289" spans="2:20" ht="20.399999999999999" x14ac:dyDescent="0.3">
      <c r="B289" s="39">
        <v>0</v>
      </c>
      <c r="C289" s="37" t="s">
        <v>16</v>
      </c>
      <c r="D289" s="39">
        <v>0</v>
      </c>
      <c r="E289" s="39">
        <v>0</v>
      </c>
      <c r="F289" s="39">
        <v>0</v>
      </c>
      <c r="G289" s="39">
        <v>0</v>
      </c>
      <c r="H289" s="39">
        <v>0</v>
      </c>
      <c r="I289" s="39">
        <v>0</v>
      </c>
      <c r="J289" s="39">
        <v>0</v>
      </c>
      <c r="K289" s="40"/>
      <c r="L289" s="37" t="s">
        <v>167</v>
      </c>
      <c r="M289" s="50" t="s">
        <v>447</v>
      </c>
      <c r="N289" s="37">
        <v>427</v>
      </c>
      <c r="O289" s="39">
        <v>0</v>
      </c>
      <c r="P289" s="39">
        <v>0</v>
      </c>
      <c r="Q289" s="39">
        <v>2000</v>
      </c>
      <c r="R289" s="39">
        <v>0</v>
      </c>
      <c r="S289" s="39">
        <v>0</v>
      </c>
      <c r="T289" s="39">
        <v>0</v>
      </c>
    </row>
    <row r="290" spans="2:20" ht="20.399999999999999" x14ac:dyDescent="0.3">
      <c r="B290" s="39">
        <v>0</v>
      </c>
      <c r="C290" s="37" t="s">
        <v>16</v>
      </c>
      <c r="D290" s="39">
        <v>0</v>
      </c>
      <c r="E290" s="39">
        <v>0</v>
      </c>
      <c r="F290" s="39">
        <v>0</v>
      </c>
      <c r="G290" s="39">
        <v>0</v>
      </c>
      <c r="H290" s="39">
        <v>0</v>
      </c>
      <c r="I290" s="39">
        <v>0</v>
      </c>
      <c r="J290" s="39">
        <v>0</v>
      </c>
      <c r="K290" s="40"/>
      <c r="L290" s="37" t="s">
        <v>167</v>
      </c>
      <c r="M290" s="50" t="s">
        <v>448</v>
      </c>
      <c r="N290" s="37">
        <v>427</v>
      </c>
      <c r="O290" s="39">
        <v>0</v>
      </c>
      <c r="P290" s="39">
        <v>0</v>
      </c>
      <c r="Q290" s="39">
        <v>1800</v>
      </c>
      <c r="R290" s="39">
        <v>0</v>
      </c>
      <c r="S290" s="39">
        <v>0</v>
      </c>
      <c r="T290" s="39">
        <v>0</v>
      </c>
    </row>
    <row r="291" spans="2:20" ht="20.399999999999999" x14ac:dyDescent="0.3">
      <c r="B291" s="39">
        <v>0</v>
      </c>
      <c r="C291" s="37" t="s">
        <v>16</v>
      </c>
      <c r="D291" s="39">
        <v>0</v>
      </c>
      <c r="E291" s="39">
        <v>0</v>
      </c>
      <c r="F291" s="39">
        <v>0</v>
      </c>
      <c r="G291" s="39">
        <v>0</v>
      </c>
      <c r="H291" s="39">
        <v>0</v>
      </c>
      <c r="I291" s="39">
        <v>0</v>
      </c>
      <c r="J291" s="39">
        <v>0</v>
      </c>
      <c r="K291" s="40"/>
      <c r="L291" s="37" t="s">
        <v>167</v>
      </c>
      <c r="M291" s="50" t="s">
        <v>449</v>
      </c>
      <c r="N291" s="37">
        <v>427</v>
      </c>
      <c r="O291" s="39">
        <v>0</v>
      </c>
      <c r="P291" s="39">
        <v>0</v>
      </c>
      <c r="Q291" s="39">
        <v>2000</v>
      </c>
      <c r="R291" s="39">
        <v>0</v>
      </c>
      <c r="S291" s="39">
        <v>0</v>
      </c>
      <c r="T291" s="39">
        <v>0</v>
      </c>
    </row>
    <row r="292" spans="2:20" ht="20.399999999999999" x14ac:dyDescent="0.3">
      <c r="B292" s="39">
        <v>0</v>
      </c>
      <c r="C292" s="37" t="s">
        <v>16</v>
      </c>
      <c r="D292" s="39">
        <v>0</v>
      </c>
      <c r="E292" s="39">
        <v>0</v>
      </c>
      <c r="F292" s="39">
        <v>0</v>
      </c>
      <c r="G292" s="39">
        <v>0</v>
      </c>
      <c r="H292" s="39">
        <v>0</v>
      </c>
      <c r="I292" s="39">
        <v>0</v>
      </c>
      <c r="J292" s="39">
        <v>0</v>
      </c>
      <c r="K292" s="40"/>
      <c r="L292" s="37" t="s">
        <v>167</v>
      </c>
      <c r="M292" s="50" t="s">
        <v>450</v>
      </c>
      <c r="N292" s="37">
        <v>427</v>
      </c>
      <c r="O292" s="39">
        <v>0</v>
      </c>
      <c r="P292" s="39">
        <v>0</v>
      </c>
      <c r="Q292" s="39">
        <v>171909</v>
      </c>
      <c r="R292" s="39">
        <v>0</v>
      </c>
      <c r="S292" s="39">
        <v>0</v>
      </c>
      <c r="T292" s="39">
        <v>0</v>
      </c>
    </row>
    <row r="293" spans="2:20" ht="20.399999999999999" x14ac:dyDescent="0.3">
      <c r="B293" s="39">
        <v>0</v>
      </c>
      <c r="C293" s="37" t="s">
        <v>16</v>
      </c>
      <c r="D293" s="39">
        <v>0</v>
      </c>
      <c r="E293" s="39">
        <v>0</v>
      </c>
      <c r="F293" s="39">
        <v>0</v>
      </c>
      <c r="G293" s="39">
        <v>0</v>
      </c>
      <c r="H293" s="39">
        <v>0</v>
      </c>
      <c r="I293" s="39">
        <v>0</v>
      </c>
      <c r="J293" s="39">
        <v>0</v>
      </c>
      <c r="K293" s="40"/>
      <c r="L293" s="37" t="s">
        <v>167</v>
      </c>
      <c r="M293" s="50" t="s">
        <v>451</v>
      </c>
      <c r="N293" s="37">
        <v>427</v>
      </c>
      <c r="O293" s="39">
        <v>0</v>
      </c>
      <c r="P293" s="39">
        <v>0</v>
      </c>
      <c r="Q293" s="39">
        <v>40000</v>
      </c>
      <c r="R293" s="39">
        <v>0</v>
      </c>
      <c r="S293" s="39">
        <v>0</v>
      </c>
      <c r="T293" s="39">
        <v>0</v>
      </c>
    </row>
    <row r="294" spans="2:20" ht="20.399999999999999" x14ac:dyDescent="0.3">
      <c r="B294" s="39">
        <v>0</v>
      </c>
      <c r="C294" s="37" t="s">
        <v>16</v>
      </c>
      <c r="D294" s="39">
        <v>0</v>
      </c>
      <c r="E294" s="39">
        <v>0</v>
      </c>
      <c r="F294" s="39">
        <v>0</v>
      </c>
      <c r="G294" s="39">
        <v>0</v>
      </c>
      <c r="H294" s="39">
        <v>0</v>
      </c>
      <c r="I294" s="39">
        <v>0</v>
      </c>
      <c r="J294" s="39">
        <v>0</v>
      </c>
      <c r="K294" s="40"/>
      <c r="L294" s="37" t="s">
        <v>167</v>
      </c>
      <c r="M294" s="50" t="s">
        <v>452</v>
      </c>
      <c r="N294" s="37">
        <v>427</v>
      </c>
      <c r="O294" s="39">
        <v>0</v>
      </c>
      <c r="P294" s="39">
        <v>0</v>
      </c>
      <c r="Q294" s="39">
        <v>4000</v>
      </c>
      <c r="R294" s="39">
        <v>0</v>
      </c>
      <c r="S294" s="39">
        <v>0</v>
      </c>
      <c r="T294" s="39">
        <v>0</v>
      </c>
    </row>
    <row r="295" spans="2:20" x14ac:dyDescent="0.3">
      <c r="B295" s="39">
        <v>0</v>
      </c>
      <c r="C295" s="37" t="s">
        <v>16</v>
      </c>
      <c r="D295" s="39">
        <v>0</v>
      </c>
      <c r="E295" s="39">
        <v>0</v>
      </c>
      <c r="F295" s="39">
        <v>0</v>
      </c>
      <c r="G295" s="39">
        <v>0</v>
      </c>
      <c r="H295" s="39">
        <v>0</v>
      </c>
      <c r="I295" s="39">
        <v>0</v>
      </c>
      <c r="J295" s="39">
        <v>0</v>
      </c>
      <c r="K295" s="40"/>
      <c r="L295" s="37"/>
      <c r="M295" s="81" t="s">
        <v>457</v>
      </c>
      <c r="N295" s="37"/>
      <c r="O295" s="39"/>
      <c r="P295" s="39"/>
      <c r="Q295" s="39"/>
      <c r="R295" s="39"/>
      <c r="S295" s="39"/>
      <c r="T295" s="39"/>
    </row>
    <row r="296" spans="2:20" x14ac:dyDescent="0.3">
      <c r="B296" s="39">
        <v>0</v>
      </c>
      <c r="C296" s="37" t="s">
        <v>16</v>
      </c>
      <c r="D296" s="39">
        <v>0</v>
      </c>
      <c r="E296" s="39">
        <v>0</v>
      </c>
      <c r="F296" s="39">
        <v>0</v>
      </c>
      <c r="G296" s="39">
        <v>0</v>
      </c>
      <c r="H296" s="39">
        <v>0</v>
      </c>
      <c r="I296" s="39">
        <v>0</v>
      </c>
      <c r="J296" s="39">
        <v>0</v>
      </c>
      <c r="K296" s="40"/>
      <c r="L296" s="37" t="s">
        <v>426</v>
      </c>
      <c r="M296" s="50" t="s">
        <v>458</v>
      </c>
      <c r="N296" s="37" t="s">
        <v>431</v>
      </c>
      <c r="O296" s="39">
        <v>3500</v>
      </c>
      <c r="P296" s="39">
        <v>0</v>
      </c>
      <c r="Q296" s="39">
        <v>0</v>
      </c>
      <c r="R296" s="39">
        <v>0</v>
      </c>
      <c r="S296" s="39">
        <v>0</v>
      </c>
      <c r="T296" s="39">
        <v>0</v>
      </c>
    </row>
    <row r="297" spans="2:20" ht="20.399999999999999" x14ac:dyDescent="0.3">
      <c r="B297" s="39">
        <v>0</v>
      </c>
      <c r="C297" s="37" t="s">
        <v>16</v>
      </c>
      <c r="D297" s="39">
        <v>0</v>
      </c>
      <c r="E297" s="39">
        <v>0</v>
      </c>
      <c r="F297" s="39">
        <v>0</v>
      </c>
      <c r="G297" s="39">
        <v>0</v>
      </c>
      <c r="H297" s="39">
        <v>0</v>
      </c>
      <c r="I297" s="39">
        <v>0</v>
      </c>
      <c r="J297" s="39">
        <v>0</v>
      </c>
      <c r="K297" s="40"/>
      <c r="L297" s="37" t="s">
        <v>426</v>
      </c>
      <c r="M297" s="50" t="s">
        <v>459</v>
      </c>
      <c r="N297" s="37" t="s">
        <v>432</v>
      </c>
      <c r="O297" s="39">
        <v>2400</v>
      </c>
      <c r="P297" s="39">
        <v>0</v>
      </c>
      <c r="Q297" s="39">
        <v>0</v>
      </c>
      <c r="R297" s="39">
        <v>0</v>
      </c>
      <c r="S297" s="39">
        <v>0</v>
      </c>
      <c r="T297" s="39">
        <v>0</v>
      </c>
    </row>
    <row r="298" spans="2:20" x14ac:dyDescent="0.3">
      <c r="B298" s="4"/>
      <c r="C298" s="30" t="s">
        <v>49</v>
      </c>
      <c r="D298" s="4"/>
      <c r="E298" s="34">
        <f t="shared" ref="E298" si="38">SUM(E279:E297)</f>
        <v>5900</v>
      </c>
      <c r="F298" s="34">
        <f t="shared" ref="F298" si="39">SUM(F279:F297)</f>
        <v>0</v>
      </c>
      <c r="G298" s="34">
        <f t="shared" ref="G298" si="40">SUM(G279:G297)</f>
        <v>83700</v>
      </c>
      <c r="H298" s="34">
        <f>SUM(H281:H297)</f>
        <v>550000</v>
      </c>
      <c r="I298" s="34">
        <f t="shared" ref="I298" si="41">SUM(I279:I297)</f>
        <v>0</v>
      </c>
      <c r="J298" s="34">
        <f t="shared" ref="J298" si="42">SUM(J279:J297)</f>
        <v>0</v>
      </c>
      <c r="K298" s="1"/>
      <c r="L298" s="39">
        <v>0</v>
      </c>
      <c r="M298" s="39">
        <v>0</v>
      </c>
      <c r="N298" s="39">
        <v>0</v>
      </c>
      <c r="O298" s="39">
        <v>0</v>
      </c>
      <c r="P298" s="39">
        <v>0</v>
      </c>
      <c r="Q298" s="39">
        <v>0</v>
      </c>
      <c r="R298" s="39">
        <v>0</v>
      </c>
      <c r="S298" s="39">
        <v>0</v>
      </c>
      <c r="T298" s="39">
        <v>0</v>
      </c>
    </row>
    <row r="299" spans="2:20" x14ac:dyDescent="0.3">
      <c r="B299" s="11"/>
      <c r="C299" s="29"/>
      <c r="D299" s="12"/>
      <c r="E299" s="13"/>
      <c r="F299" s="13"/>
      <c r="G299" s="13"/>
      <c r="H299" s="13"/>
      <c r="I299" s="13"/>
      <c r="J299" s="14"/>
      <c r="K299" s="1"/>
      <c r="L299" s="11"/>
      <c r="M299" s="12"/>
      <c r="N299" s="12"/>
      <c r="O299" s="13"/>
      <c r="P299" s="13"/>
      <c r="Q299" s="13"/>
      <c r="R299" s="13"/>
      <c r="S299" s="13"/>
      <c r="T299" s="14"/>
    </row>
    <row r="300" spans="2:20" x14ac:dyDescent="0.3">
      <c r="B300" s="25"/>
      <c r="C300" s="26" t="s">
        <v>50</v>
      </c>
      <c r="D300" s="27"/>
      <c r="E300" s="28">
        <f t="shared" ref="E300:J300" si="43">E278+E298</f>
        <v>5900</v>
      </c>
      <c r="F300" s="28">
        <f t="shared" si="43"/>
        <v>48200</v>
      </c>
      <c r="G300" s="28">
        <f t="shared" si="43"/>
        <v>578818.5</v>
      </c>
      <c r="H300" s="28">
        <f t="shared" si="43"/>
        <v>1836108.2199999997</v>
      </c>
      <c r="I300" s="28">
        <f t="shared" si="43"/>
        <v>56209.9</v>
      </c>
      <c r="J300" s="28">
        <f t="shared" si="43"/>
        <v>4926.07</v>
      </c>
      <c r="K300" s="1"/>
      <c r="L300" s="9"/>
      <c r="M300" s="26" t="s">
        <v>50</v>
      </c>
      <c r="N300" s="9"/>
      <c r="O300" s="10">
        <f t="shared" ref="O300:T300" si="44">SUM(O277:O299)</f>
        <v>5900</v>
      </c>
      <c r="P300" s="10">
        <f t="shared" si="44"/>
        <v>46100</v>
      </c>
      <c r="Q300" s="10">
        <f t="shared" si="44"/>
        <v>302373</v>
      </c>
      <c r="R300" s="10">
        <f t="shared" si="44"/>
        <v>0</v>
      </c>
      <c r="S300" s="10">
        <f t="shared" si="44"/>
        <v>0</v>
      </c>
      <c r="T300" s="10">
        <f t="shared" si="44"/>
        <v>0</v>
      </c>
    </row>
    <row r="301" spans="2:20" x14ac:dyDescent="0.3">
      <c r="L301" s="2"/>
      <c r="M301" s="3" t="s">
        <v>12</v>
      </c>
      <c r="N301" s="15"/>
      <c r="O301" s="16">
        <f t="shared" ref="O301" si="45">E300-O300</f>
        <v>0</v>
      </c>
      <c r="P301" s="62">
        <f t="shared" ref="P301" si="46">F300-P300</f>
        <v>2100</v>
      </c>
      <c r="Q301" s="62">
        <f t="shared" ref="Q301" si="47">G300-Q300</f>
        <v>276445.5</v>
      </c>
      <c r="R301" s="62">
        <f t="shared" ref="R301" si="48">H300-R300</f>
        <v>1836108.2199999997</v>
      </c>
      <c r="S301" s="62">
        <f t="shared" ref="S301" si="49">I300-S300</f>
        <v>56209.9</v>
      </c>
      <c r="T301" s="62">
        <f t="shared" ref="T301" si="50">J300-T300</f>
        <v>4926.07</v>
      </c>
    </row>
    <row r="302" spans="2:20" x14ac:dyDescent="0.3">
      <c r="C302" s="63" t="s">
        <v>375</v>
      </c>
      <c r="M302" s="22" t="s">
        <v>23</v>
      </c>
    </row>
    <row r="303" spans="2:20" x14ac:dyDescent="0.3">
      <c r="C303" s="64" t="s">
        <v>386</v>
      </c>
      <c r="D303" s="64" t="s">
        <v>376</v>
      </c>
      <c r="E303" s="1396" t="s">
        <v>377</v>
      </c>
      <c r="F303" s="1397"/>
      <c r="G303" s="64" t="s">
        <v>381</v>
      </c>
      <c r="H303" s="64" t="s">
        <v>378</v>
      </c>
      <c r="I303" s="64" t="s">
        <v>379</v>
      </c>
      <c r="J303" s="65" t="s">
        <v>380</v>
      </c>
      <c r="M303" s="41" t="s">
        <v>17</v>
      </c>
      <c r="N303" s="83">
        <f>P301</f>
        <v>2100</v>
      </c>
      <c r="O303" s="314"/>
      <c r="Q303" s="314"/>
    </row>
    <row r="304" spans="2:20" x14ac:dyDescent="0.3">
      <c r="C304" s="66" t="s">
        <v>387</v>
      </c>
      <c r="D304" s="66" t="s">
        <v>55</v>
      </c>
      <c r="E304" s="1420" t="s">
        <v>388</v>
      </c>
      <c r="F304" s="1421"/>
      <c r="G304" s="66" t="s">
        <v>382</v>
      </c>
      <c r="H304" s="67">
        <v>10000</v>
      </c>
      <c r="I304" s="68">
        <v>0</v>
      </c>
      <c r="J304" s="68">
        <f>H304-I304</f>
        <v>10000</v>
      </c>
      <c r="M304" s="41" t="s">
        <v>18</v>
      </c>
      <c r="N304" s="83">
        <f>Q301</f>
        <v>276445.5</v>
      </c>
      <c r="O304" s="318"/>
      <c r="P304" s="314"/>
    </row>
    <row r="305" spans="2:20" x14ac:dyDescent="0.3">
      <c r="C305" s="66" t="s">
        <v>389</v>
      </c>
      <c r="D305" s="66" t="s">
        <v>279</v>
      </c>
      <c r="E305" s="1420" t="s">
        <v>384</v>
      </c>
      <c r="F305" s="1421"/>
      <c r="G305" s="66" t="s">
        <v>385</v>
      </c>
      <c r="H305" s="67">
        <v>100000</v>
      </c>
      <c r="I305" s="68">
        <v>0</v>
      </c>
      <c r="J305" s="68">
        <f>H305-I305</f>
        <v>100000</v>
      </c>
      <c r="M305" s="41" t="s">
        <v>19</v>
      </c>
      <c r="N305" s="83">
        <f>R301</f>
        <v>1836108.2199999997</v>
      </c>
      <c r="O305" s="319"/>
    </row>
    <row r="306" spans="2:20" x14ac:dyDescent="0.3">
      <c r="C306" s="66" t="s">
        <v>389</v>
      </c>
      <c r="D306" s="66" t="s">
        <v>279</v>
      </c>
      <c r="E306" s="1420" t="s">
        <v>384</v>
      </c>
      <c r="F306" s="1421"/>
      <c r="G306" s="66" t="s">
        <v>390</v>
      </c>
      <c r="H306" s="67">
        <v>200000</v>
      </c>
      <c r="I306" s="68">
        <v>0</v>
      </c>
      <c r="J306" s="68">
        <f>H306-I306</f>
        <v>200000</v>
      </c>
      <c r="M306" s="41" t="s">
        <v>20</v>
      </c>
      <c r="N306" s="83">
        <f>S301</f>
        <v>56209.9</v>
      </c>
    </row>
    <row r="307" spans="2:20" x14ac:dyDescent="0.3">
      <c r="C307" s="78" t="s">
        <v>453</v>
      </c>
      <c r="D307" s="79" t="s">
        <v>426</v>
      </c>
      <c r="E307" s="1416" t="s">
        <v>454</v>
      </c>
      <c r="F307" s="1417"/>
      <c r="G307" s="72" t="s">
        <v>455</v>
      </c>
      <c r="H307" s="73">
        <v>40000</v>
      </c>
      <c r="I307" s="74">
        <f>SUM(I304:I306)</f>
        <v>0</v>
      </c>
      <c r="J307" s="68">
        <f>H307-I307</f>
        <v>40000</v>
      </c>
      <c r="M307" s="41" t="s">
        <v>21</v>
      </c>
      <c r="N307" s="83">
        <f>T301</f>
        <v>4926.07</v>
      </c>
    </row>
    <row r="308" spans="2:20" ht="15" thickBot="1" x14ac:dyDescent="0.35">
      <c r="C308" s="1422" t="s">
        <v>456</v>
      </c>
      <c r="D308" s="1423"/>
      <c r="E308" s="1423"/>
      <c r="F308" s="1424"/>
      <c r="G308" s="77"/>
      <c r="H308" s="80">
        <f>SUM(H304:H307)</f>
        <v>350000</v>
      </c>
      <c r="I308" s="70">
        <f>SUM(I305:I307)</f>
        <v>0</v>
      </c>
      <c r="J308" s="80">
        <f>SUM(J304:J307)</f>
        <v>350000</v>
      </c>
      <c r="M308" s="60" t="s">
        <v>22</v>
      </c>
      <c r="N308" s="61">
        <f>SUM(N303:N307)</f>
        <v>2175789.6899999995</v>
      </c>
    </row>
    <row r="309" spans="2:20" ht="15" thickTop="1" x14ac:dyDescent="0.3">
      <c r="C309" s="75"/>
      <c r="D309" s="76"/>
      <c r="E309" s="75"/>
      <c r="F309" s="75"/>
      <c r="G309" s="75"/>
      <c r="H309" s="75"/>
      <c r="I309" s="75"/>
      <c r="J309" s="75"/>
      <c r="M309" s="21"/>
      <c r="N309" s="24"/>
    </row>
    <row r="310" spans="2:20" x14ac:dyDescent="0.3">
      <c r="C310" s="75"/>
      <c r="D310" s="76"/>
      <c r="E310" s="75"/>
      <c r="F310" s="75"/>
      <c r="G310" s="75"/>
      <c r="H310" s="75"/>
      <c r="I310" s="75"/>
      <c r="J310" s="75"/>
      <c r="M310" s="21"/>
      <c r="N310" s="24"/>
    </row>
    <row r="311" spans="2:20" x14ac:dyDescent="0.3">
      <c r="C311" s="75"/>
      <c r="D311" s="76"/>
      <c r="E311" s="75"/>
      <c r="F311" s="75"/>
      <c r="G311" s="75"/>
      <c r="H311" s="75"/>
      <c r="I311" s="75"/>
      <c r="J311" s="75"/>
      <c r="M311" s="21"/>
      <c r="N311" s="24"/>
    </row>
    <row r="312" spans="2:20" x14ac:dyDescent="0.3">
      <c r="B312" s="1357" t="s">
        <v>486</v>
      </c>
      <c r="C312" s="1357"/>
      <c r="D312" s="1357"/>
      <c r="E312" s="1357"/>
      <c r="F312" s="1357"/>
      <c r="G312" s="1357"/>
      <c r="H312" s="1357"/>
      <c r="I312" s="1357"/>
      <c r="J312" s="1357"/>
      <c r="K312" s="1357"/>
      <c r="L312" s="1357"/>
      <c r="M312" s="1357"/>
      <c r="N312" s="1357"/>
      <c r="O312" s="1357"/>
      <c r="P312" s="1357"/>
      <c r="Q312" s="1357"/>
      <c r="R312" s="1357"/>
      <c r="S312" s="1357"/>
      <c r="T312" s="1357"/>
    </row>
    <row r="316" spans="2:20" ht="15.6" x14ac:dyDescent="0.3">
      <c r="B316" s="1349" t="s">
        <v>461</v>
      </c>
      <c r="C316" s="1349"/>
      <c r="D316" s="1349"/>
      <c r="E316" s="1349"/>
      <c r="F316" s="1349"/>
      <c r="G316" s="1349"/>
      <c r="H316" s="1349"/>
      <c r="I316" s="1349"/>
      <c r="J316" s="1349"/>
      <c r="K316" s="1349"/>
      <c r="L316" s="1349"/>
      <c r="M316" s="1349"/>
      <c r="N316" s="1349"/>
      <c r="O316" s="1349"/>
      <c r="P316" s="1349"/>
      <c r="Q316" s="1349"/>
      <c r="R316" s="1349"/>
      <c r="S316" s="1349"/>
      <c r="T316" s="1349"/>
    </row>
    <row r="317" spans="2:20" ht="15.6" x14ac:dyDescent="0.3">
      <c r="B317" s="1350" t="s">
        <v>10</v>
      </c>
      <c r="C317" s="1350"/>
      <c r="D317" s="1350"/>
      <c r="E317" s="1350"/>
      <c r="F317" s="1350"/>
      <c r="G317" s="1350"/>
      <c r="H317" s="1350"/>
      <c r="I317" s="1350"/>
      <c r="J317" s="1350"/>
      <c r="K317" s="1350"/>
      <c r="L317" s="1350"/>
      <c r="M317" s="1350"/>
      <c r="N317" s="1350"/>
      <c r="O317" s="1350"/>
      <c r="P317" s="1350"/>
      <c r="Q317" s="1350"/>
      <c r="R317" s="1350"/>
      <c r="S317" s="1350"/>
      <c r="T317" s="1350"/>
    </row>
    <row r="318" spans="2:20" x14ac:dyDescent="0.3">
      <c r="B318" s="1351" t="s">
        <v>11</v>
      </c>
      <c r="C318" s="1351"/>
      <c r="D318" s="1351"/>
      <c r="E318" s="1351"/>
      <c r="F318" s="1351"/>
      <c r="G318" s="1351"/>
      <c r="H318" s="1351"/>
      <c r="I318" s="1351"/>
      <c r="J318" s="1351"/>
      <c r="K318" s="1351"/>
      <c r="L318" s="1351"/>
      <c r="M318" s="1351"/>
      <c r="N318" s="1351"/>
      <c r="O318" s="1351"/>
      <c r="P318" s="1351"/>
      <c r="Q318" s="1351"/>
      <c r="R318" s="1351"/>
      <c r="S318" s="1351"/>
      <c r="T318" s="1351"/>
    </row>
    <row r="319" spans="2:20" x14ac:dyDescent="0.3">
      <c r="B319" s="1352" t="s">
        <v>462</v>
      </c>
      <c r="C319" s="1352"/>
      <c r="D319" s="1352"/>
      <c r="E319" s="1352"/>
      <c r="F319" s="1352"/>
      <c r="G319" s="1352"/>
      <c r="H319" s="1352"/>
      <c r="I319" s="1352"/>
      <c r="J319" s="1352"/>
      <c r="K319" s="1352"/>
      <c r="L319" s="1352"/>
      <c r="M319" s="1352"/>
      <c r="N319" s="1352"/>
      <c r="O319" s="1352"/>
      <c r="P319" s="1352"/>
      <c r="Q319" s="1352"/>
      <c r="R319" s="1352"/>
      <c r="S319" s="1352"/>
      <c r="T319" s="1352"/>
    </row>
    <row r="320" spans="2:20" ht="15" thickBot="1" x14ac:dyDescent="0.35">
      <c r="B320" s="309"/>
      <c r="C320" s="309"/>
      <c r="D320" s="309"/>
      <c r="E320" s="309"/>
      <c r="F320" s="309"/>
      <c r="G320" s="309"/>
      <c r="H320" s="309"/>
      <c r="I320" s="309"/>
      <c r="J320" s="309"/>
      <c r="L320" s="309"/>
      <c r="M320" s="309"/>
      <c r="N320" s="309"/>
      <c r="O320" s="309"/>
      <c r="P320" s="309"/>
      <c r="Q320" s="309"/>
      <c r="R320" s="1363" t="s">
        <v>463</v>
      </c>
      <c r="S320" s="1363"/>
      <c r="T320" s="1363"/>
    </row>
    <row r="321" spans="2:20" ht="15" thickTop="1" x14ac:dyDescent="0.3">
      <c r="B321" s="1354" t="s">
        <v>8</v>
      </c>
      <c r="C321" s="1354"/>
      <c r="D321" s="1354"/>
      <c r="E321" s="1354"/>
      <c r="F321" s="1354"/>
      <c r="G321" s="1354"/>
      <c r="H321" s="1354"/>
      <c r="I321" s="1354"/>
      <c r="J321" s="1354"/>
      <c r="L321" s="1354" t="s">
        <v>9</v>
      </c>
      <c r="M321" s="1354"/>
      <c r="N321" s="1354"/>
      <c r="O321" s="1354"/>
      <c r="P321" s="1354"/>
      <c r="Q321" s="1354"/>
      <c r="R321" s="1354"/>
      <c r="S321" s="1354"/>
      <c r="T321" s="1354"/>
    </row>
    <row r="322" spans="2:20" x14ac:dyDescent="0.3">
      <c r="B322" s="4" t="s">
        <v>0</v>
      </c>
      <c r="C322" s="4" t="s">
        <v>1</v>
      </c>
      <c r="D322" s="4" t="s">
        <v>2</v>
      </c>
      <c r="E322" s="4" t="s">
        <v>13</v>
      </c>
      <c r="F322" s="4" t="s">
        <v>3</v>
      </c>
      <c r="G322" s="4" t="s">
        <v>4</v>
      </c>
      <c r="H322" s="4" t="s">
        <v>5</v>
      </c>
      <c r="I322" s="4" t="s">
        <v>6</v>
      </c>
      <c r="J322" s="4" t="s">
        <v>7</v>
      </c>
      <c r="L322" s="4" t="s">
        <v>0</v>
      </c>
      <c r="M322" s="4" t="s">
        <v>1</v>
      </c>
      <c r="N322" s="4" t="s">
        <v>2</v>
      </c>
      <c r="O322" s="4" t="s">
        <v>13</v>
      </c>
      <c r="P322" s="4" t="s">
        <v>3</v>
      </c>
      <c r="Q322" s="4" t="s">
        <v>4</v>
      </c>
      <c r="R322" s="4" t="s">
        <v>5</v>
      </c>
      <c r="S322" s="4" t="s">
        <v>6</v>
      </c>
      <c r="T322" s="4" t="s">
        <v>7</v>
      </c>
    </row>
    <row r="323" spans="2:20" x14ac:dyDescent="0.3">
      <c r="B323" s="310"/>
      <c r="C323" s="311"/>
      <c r="D323" s="311"/>
      <c r="E323" s="5"/>
      <c r="F323" s="5"/>
      <c r="G323" s="5"/>
      <c r="H323" s="5"/>
      <c r="I323" s="5"/>
      <c r="J323" s="6"/>
      <c r="L323" s="310"/>
      <c r="M323" s="311"/>
      <c r="N323" s="311"/>
      <c r="O323" s="5"/>
      <c r="P323" s="5"/>
      <c r="Q323" s="5"/>
      <c r="R323" s="5"/>
      <c r="S323" s="5"/>
      <c r="T323" s="6"/>
    </row>
    <row r="324" spans="2:20" x14ac:dyDescent="0.3">
      <c r="B324" s="18" t="s">
        <v>464</v>
      </c>
      <c r="C324" s="17" t="s">
        <v>15</v>
      </c>
      <c r="D324" s="18" t="s">
        <v>16</v>
      </c>
      <c r="E324" s="19">
        <f t="shared" ref="E324:J324" si="51">O301</f>
        <v>0</v>
      </c>
      <c r="F324" s="19">
        <f t="shared" si="51"/>
        <v>2100</v>
      </c>
      <c r="G324" s="49">
        <f t="shared" si="51"/>
        <v>276445.5</v>
      </c>
      <c r="H324" s="49">
        <f t="shared" si="51"/>
        <v>1836108.2199999997</v>
      </c>
      <c r="I324" s="20">
        <f t="shared" si="51"/>
        <v>56209.9</v>
      </c>
      <c r="J324" s="20">
        <f t="shared" si="51"/>
        <v>4926.07</v>
      </c>
      <c r="K324" s="1"/>
      <c r="L324" s="55"/>
      <c r="M324" s="7"/>
      <c r="N324" s="7"/>
      <c r="O324" s="8"/>
      <c r="P324" s="8"/>
      <c r="Q324" s="8"/>
      <c r="R324" s="8"/>
      <c r="S324" s="8"/>
      <c r="T324" s="8"/>
    </row>
    <row r="325" spans="2:20" ht="20.399999999999999" x14ac:dyDescent="0.3">
      <c r="B325" s="37" t="s">
        <v>426</v>
      </c>
      <c r="C325" s="50" t="s">
        <v>470</v>
      </c>
      <c r="D325" s="37" t="s">
        <v>465</v>
      </c>
      <c r="E325" s="39">
        <v>0</v>
      </c>
      <c r="F325" s="39">
        <v>1100</v>
      </c>
      <c r="G325" s="39">
        <v>0</v>
      </c>
      <c r="H325" s="39">
        <v>0</v>
      </c>
      <c r="I325" s="39">
        <v>0</v>
      </c>
      <c r="J325" s="39">
        <v>0</v>
      </c>
      <c r="K325" s="40"/>
      <c r="L325" s="37" t="s">
        <v>473</v>
      </c>
      <c r="M325" s="50" t="s">
        <v>476</v>
      </c>
      <c r="N325" s="37" t="s">
        <v>468</v>
      </c>
      <c r="O325" s="39">
        <v>25000</v>
      </c>
      <c r="P325" s="8">
        <v>0</v>
      </c>
      <c r="Q325" s="42">
        <v>0</v>
      </c>
      <c r="R325" s="42">
        <v>0</v>
      </c>
      <c r="S325" s="42">
        <v>0</v>
      </c>
      <c r="T325" s="42">
        <v>0</v>
      </c>
    </row>
    <row r="326" spans="2:20" ht="20.399999999999999" x14ac:dyDescent="0.3">
      <c r="B326" s="37" t="s">
        <v>426</v>
      </c>
      <c r="C326" s="50" t="s">
        <v>471</v>
      </c>
      <c r="D326" s="37" t="s">
        <v>466</v>
      </c>
      <c r="E326" s="39">
        <v>0</v>
      </c>
      <c r="F326" s="39">
        <v>1100</v>
      </c>
      <c r="G326" s="39">
        <v>0</v>
      </c>
      <c r="H326" s="39">
        <v>0</v>
      </c>
      <c r="I326" s="39">
        <v>0</v>
      </c>
      <c r="J326" s="39">
        <v>0</v>
      </c>
      <c r="K326" s="40"/>
      <c r="L326" s="37" t="s">
        <v>167</v>
      </c>
      <c r="M326" s="50" t="s">
        <v>477</v>
      </c>
      <c r="N326" s="37" t="s">
        <v>468</v>
      </c>
      <c r="O326" s="39">
        <v>15000</v>
      </c>
      <c r="P326" s="8">
        <v>0</v>
      </c>
      <c r="Q326" s="42">
        <v>0</v>
      </c>
      <c r="R326" s="42">
        <v>0</v>
      </c>
      <c r="S326" s="42">
        <v>0</v>
      </c>
      <c r="T326" s="42">
        <v>0</v>
      </c>
    </row>
    <row r="327" spans="2:20" ht="20.399999999999999" x14ac:dyDescent="0.3">
      <c r="B327" s="37" t="s">
        <v>426</v>
      </c>
      <c r="C327" s="50" t="s">
        <v>472</v>
      </c>
      <c r="D327" s="37" t="s">
        <v>467</v>
      </c>
      <c r="E327" s="39">
        <v>0</v>
      </c>
      <c r="F327" s="39">
        <v>1100</v>
      </c>
      <c r="G327" s="39">
        <v>0</v>
      </c>
      <c r="H327" s="39">
        <v>0</v>
      </c>
      <c r="I327" s="39">
        <v>0</v>
      </c>
      <c r="J327" s="39">
        <v>0</v>
      </c>
      <c r="K327" s="40"/>
      <c r="L327" s="39">
        <v>0</v>
      </c>
      <c r="M327" s="18" t="s">
        <v>16</v>
      </c>
      <c r="N327" s="39">
        <v>0</v>
      </c>
      <c r="O327" s="39">
        <v>0</v>
      </c>
      <c r="P327" s="39">
        <v>0</v>
      </c>
      <c r="Q327" s="39">
        <v>0</v>
      </c>
      <c r="R327" s="39">
        <v>0</v>
      </c>
      <c r="S327" s="39">
        <v>0</v>
      </c>
      <c r="T327" s="39">
        <v>0</v>
      </c>
    </row>
    <row r="328" spans="2:20" ht="30.6" x14ac:dyDescent="0.3">
      <c r="B328" s="37" t="s">
        <v>473</v>
      </c>
      <c r="C328" s="50" t="s">
        <v>474</v>
      </c>
      <c r="D328" s="37" t="s">
        <v>468</v>
      </c>
      <c r="E328" s="39">
        <v>40000</v>
      </c>
      <c r="F328" s="39">
        <v>130000</v>
      </c>
      <c r="G328" s="39">
        <v>0</v>
      </c>
      <c r="H328" s="39">
        <v>0</v>
      </c>
      <c r="I328" s="39">
        <v>0</v>
      </c>
      <c r="J328" s="39">
        <v>0</v>
      </c>
      <c r="K328" s="40"/>
      <c r="L328" s="39">
        <v>0</v>
      </c>
      <c r="M328" s="18" t="s">
        <v>16</v>
      </c>
      <c r="N328" s="39">
        <v>0</v>
      </c>
      <c r="O328" s="39">
        <v>0</v>
      </c>
      <c r="P328" s="39">
        <v>0</v>
      </c>
      <c r="Q328" s="39">
        <v>0</v>
      </c>
      <c r="R328" s="39">
        <v>0</v>
      </c>
      <c r="S328" s="39">
        <v>0</v>
      </c>
      <c r="T328" s="39">
        <v>0</v>
      </c>
    </row>
    <row r="329" spans="2:20" ht="20.399999999999999" x14ac:dyDescent="0.3">
      <c r="B329" s="37" t="s">
        <v>167</v>
      </c>
      <c r="C329" s="50" t="s">
        <v>475</v>
      </c>
      <c r="D329" s="37" t="s">
        <v>469</v>
      </c>
      <c r="E329" s="39">
        <v>0</v>
      </c>
      <c r="F329" s="39">
        <v>50000</v>
      </c>
      <c r="G329" s="39">
        <v>0</v>
      </c>
      <c r="H329" s="39">
        <v>0</v>
      </c>
      <c r="I329" s="39">
        <v>0</v>
      </c>
      <c r="J329" s="39">
        <v>0</v>
      </c>
      <c r="K329" s="40"/>
      <c r="L329" s="39">
        <v>0</v>
      </c>
      <c r="M329" s="18" t="s">
        <v>16</v>
      </c>
      <c r="N329" s="39">
        <v>0</v>
      </c>
      <c r="O329" s="39">
        <v>0</v>
      </c>
      <c r="P329" s="39">
        <v>0</v>
      </c>
      <c r="Q329" s="39">
        <v>0</v>
      </c>
      <c r="R329" s="39">
        <v>0</v>
      </c>
      <c r="S329" s="39">
        <v>0</v>
      </c>
      <c r="T329" s="39">
        <v>0</v>
      </c>
    </row>
    <row r="330" spans="2:20" ht="30.6" x14ac:dyDescent="0.3">
      <c r="B330" s="37" t="s">
        <v>473</v>
      </c>
      <c r="C330" s="51" t="s">
        <v>481</v>
      </c>
      <c r="D330" s="37" t="s">
        <v>478</v>
      </c>
      <c r="E330" s="47">
        <v>0</v>
      </c>
      <c r="F330" s="47">
        <f>80000+20000</f>
        <v>100000</v>
      </c>
      <c r="G330" s="47">
        <v>0</v>
      </c>
      <c r="H330" s="47">
        <v>0</v>
      </c>
      <c r="I330" s="47">
        <v>0</v>
      </c>
      <c r="J330" s="47">
        <v>0</v>
      </c>
      <c r="K330" s="40"/>
      <c r="L330" s="39">
        <v>0</v>
      </c>
      <c r="M330" s="18" t="s">
        <v>16</v>
      </c>
      <c r="N330" s="39">
        <v>0</v>
      </c>
      <c r="O330" s="39">
        <v>0</v>
      </c>
      <c r="P330" s="39">
        <v>0</v>
      </c>
      <c r="Q330" s="39">
        <v>0</v>
      </c>
      <c r="R330" s="39">
        <v>0</v>
      </c>
      <c r="S330" s="39">
        <v>0</v>
      </c>
      <c r="T330" s="39">
        <v>0</v>
      </c>
    </row>
    <row r="331" spans="2:20" ht="20.399999999999999" x14ac:dyDescent="0.3">
      <c r="B331" s="37" t="s">
        <v>473</v>
      </c>
      <c r="C331" s="51" t="s">
        <v>482</v>
      </c>
      <c r="D331" s="37" t="s">
        <v>479</v>
      </c>
      <c r="E331" s="47">
        <v>0</v>
      </c>
      <c r="F331" s="47">
        <v>2000</v>
      </c>
      <c r="G331" s="47">
        <v>0</v>
      </c>
      <c r="H331" s="47">
        <v>0</v>
      </c>
      <c r="I331" s="47">
        <v>0</v>
      </c>
      <c r="J331" s="47">
        <v>0</v>
      </c>
      <c r="K331" s="40"/>
      <c r="L331" s="39">
        <v>0</v>
      </c>
      <c r="M331" s="18" t="s">
        <v>16</v>
      </c>
      <c r="N331" s="39">
        <v>0</v>
      </c>
      <c r="O331" s="39">
        <v>0</v>
      </c>
      <c r="P331" s="39">
        <v>0</v>
      </c>
      <c r="Q331" s="39">
        <v>0</v>
      </c>
      <c r="R331" s="39">
        <v>0</v>
      </c>
      <c r="S331" s="39">
        <v>0</v>
      </c>
      <c r="T331" s="39">
        <v>0</v>
      </c>
    </row>
    <row r="332" spans="2:20" ht="20.399999999999999" x14ac:dyDescent="0.3">
      <c r="B332" s="37" t="s">
        <v>473</v>
      </c>
      <c r="C332" s="51" t="s">
        <v>483</v>
      </c>
      <c r="D332" s="37" t="s">
        <v>480</v>
      </c>
      <c r="E332" s="47">
        <v>0</v>
      </c>
      <c r="F332" s="47">
        <v>2000</v>
      </c>
      <c r="G332" s="47">
        <v>0</v>
      </c>
      <c r="H332" s="47">
        <v>0</v>
      </c>
      <c r="I332" s="47">
        <v>0</v>
      </c>
      <c r="J332" s="47">
        <v>0</v>
      </c>
      <c r="K332" s="40"/>
      <c r="L332" s="39">
        <v>0</v>
      </c>
      <c r="M332" s="18" t="s">
        <v>16</v>
      </c>
      <c r="N332" s="39">
        <v>0</v>
      </c>
      <c r="O332" s="39">
        <v>0</v>
      </c>
      <c r="P332" s="39">
        <v>0</v>
      </c>
      <c r="Q332" s="39">
        <v>0</v>
      </c>
      <c r="R332" s="39">
        <v>0</v>
      </c>
      <c r="S332" s="39">
        <v>0</v>
      </c>
      <c r="T332" s="39">
        <v>0</v>
      </c>
    </row>
    <row r="333" spans="2:20" x14ac:dyDescent="0.3">
      <c r="B333" s="4"/>
      <c r="C333" s="30" t="s">
        <v>49</v>
      </c>
      <c r="D333" s="4"/>
      <c r="E333" s="34">
        <f>SUM(E325:E332)</f>
        <v>40000</v>
      </c>
      <c r="F333" s="34">
        <f>SUM(F325:F332)</f>
        <v>287300</v>
      </c>
      <c r="G333" s="34">
        <f>SUM(G325:G332)</f>
        <v>0</v>
      </c>
      <c r="H333" s="34">
        <f>SUM(H327:H329)</f>
        <v>0</v>
      </c>
      <c r="I333" s="34">
        <f>SUM(I325:I332)</f>
        <v>0</v>
      </c>
      <c r="J333" s="34">
        <f>SUM(J325:J332)</f>
        <v>0</v>
      </c>
      <c r="K333" s="1"/>
      <c r="L333" s="39">
        <v>0</v>
      </c>
      <c r="M333" s="18" t="s">
        <v>16</v>
      </c>
      <c r="N333" s="39">
        <v>0</v>
      </c>
      <c r="O333" s="39">
        <v>0</v>
      </c>
      <c r="P333" s="39">
        <v>0</v>
      </c>
      <c r="Q333" s="39">
        <v>0</v>
      </c>
      <c r="R333" s="39">
        <v>0</v>
      </c>
      <c r="S333" s="39">
        <v>0</v>
      </c>
      <c r="T333" s="39">
        <v>0</v>
      </c>
    </row>
    <row r="334" spans="2:20" x14ac:dyDescent="0.3">
      <c r="B334" s="11"/>
      <c r="C334" s="29"/>
      <c r="D334" s="12"/>
      <c r="E334" s="13"/>
      <c r="F334" s="13"/>
      <c r="G334" s="13"/>
      <c r="H334" s="13"/>
      <c r="I334" s="13"/>
      <c r="J334" s="14"/>
      <c r="K334" s="1"/>
      <c r="L334" s="11"/>
      <c r="M334" s="12"/>
      <c r="N334" s="12"/>
      <c r="O334" s="13"/>
      <c r="P334" s="13"/>
      <c r="Q334" s="13"/>
      <c r="R334" s="13"/>
      <c r="S334" s="13"/>
      <c r="T334" s="14"/>
    </row>
    <row r="335" spans="2:20" x14ac:dyDescent="0.3">
      <c r="B335" s="25"/>
      <c r="C335" s="26" t="s">
        <v>50</v>
      </c>
      <c r="D335" s="27"/>
      <c r="E335" s="28">
        <f t="shared" ref="E335:J335" si="52">E324+E333</f>
        <v>40000</v>
      </c>
      <c r="F335" s="28">
        <f t="shared" si="52"/>
        <v>289400</v>
      </c>
      <c r="G335" s="28">
        <f t="shared" si="52"/>
        <v>276445.5</v>
      </c>
      <c r="H335" s="28">
        <f t="shared" si="52"/>
        <v>1836108.2199999997</v>
      </c>
      <c r="I335" s="28">
        <f t="shared" si="52"/>
        <v>56209.9</v>
      </c>
      <c r="J335" s="28">
        <f t="shared" si="52"/>
        <v>4926.07</v>
      </c>
      <c r="K335" s="1"/>
      <c r="L335" s="9"/>
      <c r="M335" s="26" t="s">
        <v>50</v>
      </c>
      <c r="N335" s="9"/>
      <c r="O335" s="10">
        <f t="shared" ref="O335:T335" si="53">SUM(O323:O334)</f>
        <v>40000</v>
      </c>
      <c r="P335" s="10">
        <f t="shared" si="53"/>
        <v>0</v>
      </c>
      <c r="Q335" s="10">
        <f t="shared" si="53"/>
        <v>0</v>
      </c>
      <c r="R335" s="10">
        <f t="shared" si="53"/>
        <v>0</v>
      </c>
      <c r="S335" s="10">
        <f t="shared" si="53"/>
        <v>0</v>
      </c>
      <c r="T335" s="10">
        <f t="shared" si="53"/>
        <v>0</v>
      </c>
    </row>
    <row r="336" spans="2:20" x14ac:dyDescent="0.3">
      <c r="L336" s="2"/>
      <c r="M336" s="3" t="s">
        <v>12</v>
      </c>
      <c r="N336" s="15"/>
      <c r="O336" s="16">
        <f t="shared" ref="O336" si="54">E335-O335</f>
        <v>0</v>
      </c>
      <c r="P336" s="62">
        <f t="shared" ref="P336" si="55">F335-P335</f>
        <v>289400</v>
      </c>
      <c r="Q336" s="62">
        <f t="shared" ref="Q336" si="56">G335-Q335</f>
        <v>276445.5</v>
      </c>
      <c r="R336" s="62">
        <f t="shared" ref="R336" si="57">H335-R335</f>
        <v>1836108.2199999997</v>
      </c>
      <c r="S336" s="62">
        <f t="shared" ref="S336" si="58">I335-S335</f>
        <v>56209.9</v>
      </c>
      <c r="T336" s="62">
        <f t="shared" ref="T336" si="59">J335-T335</f>
        <v>4926.07</v>
      </c>
    </row>
    <row r="337" spans="2:20" x14ac:dyDescent="0.3">
      <c r="C337" s="63" t="s">
        <v>375</v>
      </c>
      <c r="M337" s="22" t="s">
        <v>23</v>
      </c>
    </row>
    <row r="338" spans="2:20" x14ac:dyDescent="0.3">
      <c r="C338" s="64" t="s">
        <v>386</v>
      </c>
      <c r="D338" s="64" t="s">
        <v>376</v>
      </c>
      <c r="E338" s="1396" t="s">
        <v>377</v>
      </c>
      <c r="F338" s="1397"/>
      <c r="G338" s="64" t="s">
        <v>381</v>
      </c>
      <c r="H338" s="64" t="s">
        <v>378</v>
      </c>
      <c r="I338" s="64" t="s">
        <v>379</v>
      </c>
      <c r="J338" s="65" t="s">
        <v>380</v>
      </c>
      <c r="M338" s="41" t="s">
        <v>484</v>
      </c>
      <c r="N338" s="83">
        <f>P336</f>
        <v>289400</v>
      </c>
      <c r="O338" s="314"/>
      <c r="Q338" s="314"/>
    </row>
    <row r="339" spans="2:20" x14ac:dyDescent="0.3">
      <c r="C339" s="66" t="s">
        <v>387</v>
      </c>
      <c r="D339" s="66" t="s">
        <v>55</v>
      </c>
      <c r="E339" s="1420" t="s">
        <v>388</v>
      </c>
      <c r="F339" s="1421"/>
      <c r="G339" s="66" t="s">
        <v>382</v>
      </c>
      <c r="H339" s="67">
        <v>10000</v>
      </c>
      <c r="I339" s="68">
        <v>0</v>
      </c>
      <c r="J339" s="68">
        <f>H339-I339</f>
        <v>10000</v>
      </c>
      <c r="M339" s="41" t="s">
        <v>18</v>
      </c>
      <c r="N339" s="83">
        <f>Q336</f>
        <v>276445.5</v>
      </c>
      <c r="O339" s="318"/>
      <c r="P339" s="314"/>
    </row>
    <row r="340" spans="2:20" x14ac:dyDescent="0.3">
      <c r="C340" s="66" t="s">
        <v>389</v>
      </c>
      <c r="D340" s="66" t="s">
        <v>279</v>
      </c>
      <c r="E340" s="1420" t="s">
        <v>384</v>
      </c>
      <c r="F340" s="1421"/>
      <c r="G340" s="66" t="s">
        <v>385</v>
      </c>
      <c r="H340" s="67">
        <v>100000</v>
      </c>
      <c r="I340" s="68">
        <v>0</v>
      </c>
      <c r="J340" s="68">
        <f>H340-I340</f>
        <v>100000</v>
      </c>
      <c r="M340" s="41" t="s">
        <v>19</v>
      </c>
      <c r="N340" s="83">
        <f>R336</f>
        <v>1836108.2199999997</v>
      </c>
      <c r="O340" s="319"/>
    </row>
    <row r="341" spans="2:20" x14ac:dyDescent="0.3">
      <c r="C341" s="66" t="s">
        <v>389</v>
      </c>
      <c r="D341" s="66" t="s">
        <v>279</v>
      </c>
      <c r="E341" s="1420" t="s">
        <v>384</v>
      </c>
      <c r="F341" s="1421"/>
      <c r="G341" s="66" t="s">
        <v>390</v>
      </c>
      <c r="H341" s="67">
        <v>200000</v>
      </c>
      <c r="I341" s="68">
        <v>0</v>
      </c>
      <c r="J341" s="68">
        <f>H341-I341</f>
        <v>200000</v>
      </c>
      <c r="M341" s="41" t="s">
        <v>20</v>
      </c>
      <c r="N341" s="83">
        <f>S336</f>
        <v>56209.9</v>
      </c>
    </row>
    <row r="342" spans="2:20" x14ac:dyDescent="0.3">
      <c r="C342" s="78" t="s">
        <v>453</v>
      </c>
      <c r="D342" s="79" t="s">
        <v>426</v>
      </c>
      <c r="E342" s="1416" t="s">
        <v>454</v>
      </c>
      <c r="F342" s="1417"/>
      <c r="G342" s="72" t="s">
        <v>455</v>
      </c>
      <c r="H342" s="73">
        <v>40000</v>
      </c>
      <c r="I342" s="74">
        <f>SUM(I339:I341)</f>
        <v>0</v>
      </c>
      <c r="J342" s="68">
        <f>H342-I342</f>
        <v>40000</v>
      </c>
      <c r="M342" s="41" t="s">
        <v>21</v>
      </c>
      <c r="N342" s="83">
        <f>T336</f>
        <v>4926.07</v>
      </c>
    </row>
    <row r="343" spans="2:20" ht="15" thickBot="1" x14ac:dyDescent="0.35">
      <c r="C343" s="1422" t="s">
        <v>456</v>
      </c>
      <c r="D343" s="1423"/>
      <c r="E343" s="1423"/>
      <c r="F343" s="1424"/>
      <c r="G343" s="84"/>
      <c r="H343" s="85">
        <f>SUM(H339:H342)</f>
        <v>350000</v>
      </c>
      <c r="I343" s="71">
        <f>SUM(I340:I342)</f>
        <v>0</v>
      </c>
      <c r="J343" s="85">
        <f>SUM(J339:J342)</f>
        <v>350000</v>
      </c>
      <c r="M343" s="60" t="s">
        <v>22</v>
      </c>
      <c r="N343" s="61">
        <f>SUM(N338:N342)</f>
        <v>2463089.6899999995</v>
      </c>
    </row>
    <row r="344" spans="2:20" ht="15" thickTop="1" x14ac:dyDescent="0.3">
      <c r="C344" s="75"/>
      <c r="D344" s="76"/>
      <c r="E344" s="75"/>
      <c r="F344" s="75"/>
      <c r="G344" s="75"/>
      <c r="H344" s="75"/>
      <c r="I344" s="75"/>
      <c r="J344" s="75"/>
      <c r="M344" s="21"/>
      <c r="N344" s="24"/>
    </row>
    <row r="345" spans="2:20" x14ac:dyDescent="0.3">
      <c r="C345" s="75"/>
      <c r="D345" s="76"/>
      <c r="E345" s="75"/>
      <c r="F345" s="75"/>
      <c r="G345" s="75"/>
      <c r="H345" s="75"/>
      <c r="I345" s="75"/>
      <c r="J345" s="75"/>
      <c r="M345" s="21"/>
      <c r="N345" s="24"/>
    </row>
    <row r="346" spans="2:20" x14ac:dyDescent="0.3">
      <c r="C346" s="75"/>
      <c r="D346" s="76"/>
      <c r="E346" s="75"/>
      <c r="F346" s="75"/>
      <c r="G346" s="75"/>
      <c r="H346" s="75"/>
      <c r="I346" s="75"/>
      <c r="J346" s="75"/>
      <c r="M346" s="21"/>
      <c r="N346" s="24"/>
    </row>
    <row r="347" spans="2:20" ht="14.25" customHeight="1" x14ac:dyDescent="0.3">
      <c r="C347" s="75"/>
      <c r="D347" s="76"/>
      <c r="E347" s="75"/>
      <c r="F347" s="75"/>
      <c r="G347" s="75"/>
      <c r="H347" s="75"/>
      <c r="I347" s="75"/>
      <c r="J347" s="75"/>
      <c r="M347" s="21"/>
      <c r="N347" s="24"/>
    </row>
    <row r="348" spans="2:20" x14ac:dyDescent="0.3">
      <c r="C348" s="75"/>
      <c r="D348" s="76"/>
      <c r="E348" s="75"/>
      <c r="F348" s="75"/>
      <c r="G348" s="75"/>
      <c r="H348" s="75"/>
      <c r="I348" s="75"/>
      <c r="J348" s="75"/>
      <c r="M348" s="21"/>
      <c r="N348" s="24"/>
    </row>
    <row r="349" spans="2:20" x14ac:dyDescent="0.3">
      <c r="C349" s="75"/>
      <c r="D349" s="76"/>
      <c r="E349" s="75"/>
      <c r="F349" s="75"/>
      <c r="G349" s="75"/>
      <c r="H349" s="75"/>
      <c r="I349" s="75"/>
      <c r="J349" s="75"/>
      <c r="M349" s="21"/>
      <c r="N349" s="24"/>
    </row>
    <row r="350" spans="2:20" x14ac:dyDescent="0.3">
      <c r="C350" s="75"/>
      <c r="D350" s="76"/>
      <c r="E350" s="75"/>
      <c r="F350" s="75"/>
      <c r="G350" s="75"/>
      <c r="H350" s="75"/>
      <c r="I350" s="75"/>
      <c r="J350" s="75"/>
      <c r="M350" s="21"/>
      <c r="N350" s="24"/>
    </row>
    <row r="351" spans="2:20" x14ac:dyDescent="0.3">
      <c r="B351" s="1357" t="s">
        <v>485</v>
      </c>
      <c r="C351" s="1357"/>
      <c r="D351" s="1357"/>
      <c r="E351" s="1357"/>
      <c r="F351" s="1357"/>
      <c r="G351" s="1357"/>
      <c r="H351" s="1357"/>
      <c r="I351" s="1357"/>
      <c r="J351" s="1357"/>
      <c r="K351" s="1357"/>
      <c r="L351" s="1357"/>
      <c r="M351" s="1357"/>
      <c r="N351" s="1357"/>
      <c r="O351" s="1357"/>
      <c r="P351" s="1357"/>
      <c r="Q351" s="1357"/>
      <c r="R351" s="1357"/>
      <c r="S351" s="1357"/>
      <c r="T351" s="1357"/>
    </row>
    <row r="354" spans="2:20" ht="15.6" x14ac:dyDescent="0.3">
      <c r="B354" s="1349" t="s">
        <v>488</v>
      </c>
      <c r="C354" s="1349"/>
      <c r="D354" s="1349"/>
      <c r="E354" s="1349"/>
      <c r="F354" s="1349"/>
      <c r="G354" s="1349"/>
      <c r="H354" s="1349"/>
      <c r="I354" s="1349"/>
      <c r="J354" s="1349"/>
      <c r="K354" s="1349"/>
      <c r="L354" s="1349"/>
      <c r="M354" s="1349"/>
      <c r="N354" s="1349"/>
      <c r="O354" s="1349"/>
      <c r="P354" s="1349"/>
      <c r="Q354" s="1349"/>
      <c r="R354" s="1349"/>
      <c r="S354" s="1349"/>
      <c r="T354" s="1349"/>
    </row>
    <row r="355" spans="2:20" ht="15.6" x14ac:dyDescent="0.3">
      <c r="B355" s="1350" t="s">
        <v>10</v>
      </c>
      <c r="C355" s="1350"/>
      <c r="D355" s="1350"/>
      <c r="E355" s="1350"/>
      <c r="F355" s="1350"/>
      <c r="G355" s="1350"/>
      <c r="H355" s="1350"/>
      <c r="I355" s="1350"/>
      <c r="J355" s="1350"/>
      <c r="K355" s="1350"/>
      <c r="L355" s="1350"/>
      <c r="M355" s="1350"/>
      <c r="N355" s="1350"/>
      <c r="O355" s="1350"/>
      <c r="P355" s="1350"/>
      <c r="Q355" s="1350"/>
      <c r="R355" s="1350"/>
      <c r="S355" s="1350"/>
      <c r="T355" s="1350"/>
    </row>
    <row r="356" spans="2:20" x14ac:dyDescent="0.3">
      <c r="B356" s="1351" t="s">
        <v>11</v>
      </c>
      <c r="C356" s="1351"/>
      <c r="D356" s="1351"/>
      <c r="E356" s="1351"/>
      <c r="F356" s="1351"/>
      <c r="G356" s="1351"/>
      <c r="H356" s="1351"/>
      <c r="I356" s="1351"/>
      <c r="J356" s="1351"/>
      <c r="K356" s="1351"/>
      <c r="L356" s="1351"/>
      <c r="M356" s="1351"/>
      <c r="N356" s="1351"/>
      <c r="O356" s="1351"/>
      <c r="P356" s="1351"/>
      <c r="Q356" s="1351"/>
      <c r="R356" s="1351"/>
      <c r="S356" s="1351"/>
      <c r="T356" s="1351"/>
    </row>
    <row r="357" spans="2:20" x14ac:dyDescent="0.3">
      <c r="B357" s="1352" t="s">
        <v>489</v>
      </c>
      <c r="C357" s="1352"/>
      <c r="D357" s="1352"/>
      <c r="E357" s="1352"/>
      <c r="F357" s="1352"/>
      <c r="G357" s="1352"/>
      <c r="H357" s="1352"/>
      <c r="I357" s="1352"/>
      <c r="J357" s="1352"/>
      <c r="K357" s="1352"/>
      <c r="L357" s="1352"/>
      <c r="M357" s="1352"/>
      <c r="N357" s="1352"/>
      <c r="O357" s="1352"/>
      <c r="P357" s="1352"/>
      <c r="Q357" s="1352"/>
      <c r="R357" s="1352"/>
      <c r="S357" s="1352"/>
      <c r="T357" s="1352"/>
    </row>
    <row r="358" spans="2:20" ht="15" thickBot="1" x14ac:dyDescent="0.35">
      <c r="B358" s="309"/>
      <c r="C358" s="309"/>
      <c r="D358" s="309"/>
      <c r="E358" s="309"/>
      <c r="F358" s="309"/>
      <c r="G358" s="309"/>
      <c r="H358" s="309"/>
      <c r="I358" s="309"/>
      <c r="J358" s="309"/>
      <c r="L358" s="309"/>
      <c r="M358" s="309"/>
      <c r="N358" s="309"/>
      <c r="O358" s="309"/>
      <c r="P358" s="309"/>
      <c r="Q358" s="309"/>
      <c r="R358" s="1363" t="s">
        <v>490</v>
      </c>
      <c r="S358" s="1363"/>
      <c r="T358" s="1363"/>
    </row>
    <row r="359" spans="2:20" ht="15" thickTop="1" x14ac:dyDescent="0.3">
      <c r="B359" s="1354" t="s">
        <v>8</v>
      </c>
      <c r="C359" s="1354"/>
      <c r="D359" s="1354"/>
      <c r="E359" s="1354"/>
      <c r="F359" s="1354"/>
      <c r="G359" s="1354"/>
      <c r="H359" s="1354"/>
      <c r="I359" s="1354"/>
      <c r="J359" s="1354"/>
      <c r="L359" s="1354" t="s">
        <v>9</v>
      </c>
      <c r="M359" s="1354"/>
      <c r="N359" s="1354"/>
      <c r="O359" s="1354"/>
      <c r="P359" s="1354"/>
      <c r="Q359" s="1354"/>
      <c r="R359" s="1354"/>
      <c r="S359" s="1354"/>
      <c r="T359" s="1354"/>
    </row>
    <row r="360" spans="2:20" x14ac:dyDescent="0.3">
      <c r="B360" s="4" t="s">
        <v>0</v>
      </c>
      <c r="C360" s="4" t="s">
        <v>1</v>
      </c>
      <c r="D360" s="4" t="s">
        <v>2</v>
      </c>
      <c r="E360" s="4" t="s">
        <v>13</v>
      </c>
      <c r="F360" s="4" t="s">
        <v>3</v>
      </c>
      <c r="G360" s="4" t="s">
        <v>4</v>
      </c>
      <c r="H360" s="4" t="s">
        <v>5</v>
      </c>
      <c r="I360" s="4" t="s">
        <v>6</v>
      </c>
      <c r="J360" s="4" t="s">
        <v>7</v>
      </c>
      <c r="L360" s="4" t="s">
        <v>0</v>
      </c>
      <c r="M360" s="4" t="s">
        <v>1</v>
      </c>
      <c r="N360" s="4" t="s">
        <v>2</v>
      </c>
      <c r="O360" s="4" t="s">
        <v>13</v>
      </c>
      <c r="P360" s="4" t="s">
        <v>3</v>
      </c>
      <c r="Q360" s="4" t="s">
        <v>4</v>
      </c>
      <c r="R360" s="4" t="s">
        <v>5</v>
      </c>
      <c r="S360" s="4" t="s">
        <v>6</v>
      </c>
      <c r="T360" s="4" t="s">
        <v>7</v>
      </c>
    </row>
    <row r="361" spans="2:20" x14ac:dyDescent="0.3">
      <c r="B361" s="310"/>
      <c r="C361" s="311"/>
      <c r="D361" s="311"/>
      <c r="E361" s="5"/>
      <c r="F361" s="5"/>
      <c r="G361" s="5"/>
      <c r="H361" s="5"/>
      <c r="I361" s="5"/>
      <c r="J361" s="6"/>
      <c r="L361" s="310"/>
      <c r="M361" s="311"/>
      <c r="N361" s="311"/>
      <c r="O361" s="5"/>
      <c r="P361" s="5"/>
      <c r="Q361" s="5"/>
      <c r="R361" s="5"/>
      <c r="S361" s="5"/>
      <c r="T361" s="6"/>
    </row>
    <row r="362" spans="2:20" x14ac:dyDescent="0.3">
      <c r="B362" s="18" t="s">
        <v>491</v>
      </c>
      <c r="C362" s="17" t="s">
        <v>15</v>
      </c>
      <c r="D362" s="18" t="s">
        <v>16</v>
      </c>
      <c r="E362" s="19">
        <f t="shared" ref="E362" si="60">O339</f>
        <v>0</v>
      </c>
      <c r="F362" s="19">
        <f>P336</f>
        <v>289400</v>
      </c>
      <c r="G362" s="49">
        <f>Q336</f>
        <v>276445.5</v>
      </c>
      <c r="H362" s="49">
        <f>R336</f>
        <v>1836108.2199999997</v>
      </c>
      <c r="I362" s="20">
        <f>S336</f>
        <v>56209.9</v>
      </c>
      <c r="J362" s="20">
        <f>T336</f>
        <v>4926.07</v>
      </c>
      <c r="K362" s="1"/>
      <c r="L362" s="55"/>
      <c r="M362" s="7"/>
      <c r="N362" s="7"/>
      <c r="O362" s="8"/>
      <c r="P362" s="8"/>
      <c r="Q362" s="8"/>
      <c r="R362" s="8"/>
      <c r="S362" s="8"/>
      <c r="T362" s="8"/>
    </row>
    <row r="363" spans="2:20" ht="20.399999999999999" x14ac:dyDescent="0.3">
      <c r="B363" s="18" t="s">
        <v>491</v>
      </c>
      <c r="C363" s="50" t="s">
        <v>493</v>
      </c>
      <c r="D363" s="37" t="s">
        <v>492</v>
      </c>
      <c r="E363" s="39">
        <v>0</v>
      </c>
      <c r="F363" s="39">
        <f>20000</f>
        <v>20000</v>
      </c>
      <c r="G363" s="39">
        <v>0</v>
      </c>
      <c r="H363" s="39">
        <v>0</v>
      </c>
      <c r="I363" s="39">
        <v>0</v>
      </c>
      <c r="J363" s="39">
        <v>0</v>
      </c>
      <c r="K363" s="40"/>
      <c r="L363" s="39">
        <v>0</v>
      </c>
      <c r="M363" s="39">
        <v>0</v>
      </c>
      <c r="N363" s="39">
        <v>0</v>
      </c>
      <c r="O363" s="39">
        <v>0</v>
      </c>
      <c r="P363" s="39">
        <v>0</v>
      </c>
      <c r="Q363" s="39">
        <v>0</v>
      </c>
      <c r="R363" s="39">
        <v>0</v>
      </c>
      <c r="S363" s="39">
        <v>0</v>
      </c>
      <c r="T363" s="39">
        <v>0</v>
      </c>
    </row>
    <row r="364" spans="2:20" x14ac:dyDescent="0.3">
      <c r="B364" s="39">
        <v>0</v>
      </c>
      <c r="C364" s="39">
        <v>0</v>
      </c>
      <c r="D364" s="39">
        <v>0</v>
      </c>
      <c r="E364" s="39">
        <v>0</v>
      </c>
      <c r="F364" s="39">
        <v>0</v>
      </c>
      <c r="G364" s="39">
        <v>0</v>
      </c>
      <c r="H364" s="39">
        <v>0</v>
      </c>
      <c r="I364" s="39">
        <v>0</v>
      </c>
      <c r="J364" s="39">
        <v>0</v>
      </c>
      <c r="K364" s="40"/>
      <c r="L364" s="39">
        <v>0</v>
      </c>
      <c r="M364" s="39">
        <v>0</v>
      </c>
      <c r="N364" s="39">
        <v>0</v>
      </c>
      <c r="O364" s="39">
        <v>0</v>
      </c>
      <c r="P364" s="39">
        <v>0</v>
      </c>
      <c r="Q364" s="39">
        <v>0</v>
      </c>
      <c r="R364" s="39">
        <v>0</v>
      </c>
      <c r="S364" s="39">
        <v>0</v>
      </c>
      <c r="T364" s="39">
        <v>0</v>
      </c>
    </row>
    <row r="365" spans="2:20" x14ac:dyDescent="0.3">
      <c r="B365" s="39">
        <v>0</v>
      </c>
      <c r="C365" s="39">
        <v>0</v>
      </c>
      <c r="D365" s="39">
        <v>0</v>
      </c>
      <c r="E365" s="39">
        <v>0</v>
      </c>
      <c r="F365" s="39">
        <v>0</v>
      </c>
      <c r="G365" s="39">
        <v>0</v>
      </c>
      <c r="H365" s="39">
        <v>0</v>
      </c>
      <c r="I365" s="39">
        <v>0</v>
      </c>
      <c r="J365" s="39">
        <v>0</v>
      </c>
      <c r="K365" s="40"/>
      <c r="L365" s="39">
        <v>0</v>
      </c>
      <c r="M365" s="39">
        <v>0</v>
      </c>
      <c r="N365" s="39">
        <v>0</v>
      </c>
      <c r="O365" s="39">
        <v>0</v>
      </c>
      <c r="P365" s="39">
        <v>0</v>
      </c>
      <c r="Q365" s="39">
        <v>0</v>
      </c>
      <c r="R365" s="39">
        <v>0</v>
      </c>
      <c r="S365" s="39">
        <v>0</v>
      </c>
      <c r="T365" s="39">
        <v>0</v>
      </c>
    </row>
    <row r="366" spans="2:20" x14ac:dyDescent="0.3">
      <c r="B366" s="39">
        <v>0</v>
      </c>
      <c r="C366" s="39">
        <v>0</v>
      </c>
      <c r="D366" s="39">
        <v>0</v>
      </c>
      <c r="E366" s="39">
        <v>0</v>
      </c>
      <c r="F366" s="39">
        <v>0</v>
      </c>
      <c r="G366" s="39">
        <v>0</v>
      </c>
      <c r="H366" s="39">
        <v>0</v>
      </c>
      <c r="I366" s="39">
        <v>0</v>
      </c>
      <c r="J366" s="39">
        <v>0</v>
      </c>
      <c r="K366" s="40"/>
      <c r="L366" s="39">
        <v>0</v>
      </c>
      <c r="M366" s="39">
        <v>0</v>
      </c>
      <c r="N366" s="39">
        <v>0</v>
      </c>
      <c r="O366" s="39">
        <v>0</v>
      </c>
      <c r="P366" s="39">
        <v>0</v>
      </c>
      <c r="Q366" s="39">
        <v>0</v>
      </c>
      <c r="R366" s="39">
        <v>0</v>
      </c>
      <c r="S366" s="39">
        <v>0</v>
      </c>
      <c r="T366" s="39">
        <v>0</v>
      </c>
    </row>
    <row r="367" spans="2:20" x14ac:dyDescent="0.3">
      <c r="B367" s="39">
        <v>0</v>
      </c>
      <c r="C367" s="39">
        <v>0</v>
      </c>
      <c r="D367" s="39">
        <v>0</v>
      </c>
      <c r="E367" s="39">
        <v>0</v>
      </c>
      <c r="F367" s="39">
        <v>0</v>
      </c>
      <c r="G367" s="39">
        <v>0</v>
      </c>
      <c r="H367" s="39">
        <v>0</v>
      </c>
      <c r="I367" s="39">
        <v>0</v>
      </c>
      <c r="J367" s="39">
        <v>0</v>
      </c>
      <c r="K367" s="40"/>
      <c r="L367" s="39">
        <v>0</v>
      </c>
      <c r="M367" s="39">
        <v>0</v>
      </c>
      <c r="N367" s="39">
        <v>0</v>
      </c>
      <c r="O367" s="39">
        <v>0</v>
      </c>
      <c r="P367" s="39">
        <v>0</v>
      </c>
      <c r="Q367" s="39">
        <v>0</v>
      </c>
      <c r="R367" s="39">
        <v>0</v>
      </c>
      <c r="S367" s="39">
        <v>0</v>
      </c>
      <c r="T367" s="39">
        <v>0</v>
      </c>
    </row>
    <row r="368" spans="2:20" x14ac:dyDescent="0.3">
      <c r="B368" s="39">
        <v>0</v>
      </c>
      <c r="C368" s="39">
        <v>0</v>
      </c>
      <c r="D368" s="39">
        <v>0</v>
      </c>
      <c r="E368" s="39">
        <v>0</v>
      </c>
      <c r="F368" s="39">
        <v>0</v>
      </c>
      <c r="G368" s="39">
        <v>0</v>
      </c>
      <c r="H368" s="39">
        <v>0</v>
      </c>
      <c r="I368" s="39">
        <v>0</v>
      </c>
      <c r="J368" s="39">
        <v>0</v>
      </c>
      <c r="K368" s="40"/>
      <c r="L368" s="39">
        <v>0</v>
      </c>
      <c r="M368" s="39">
        <v>0</v>
      </c>
      <c r="N368" s="39">
        <v>0</v>
      </c>
      <c r="O368" s="39">
        <v>0</v>
      </c>
      <c r="P368" s="39">
        <v>0</v>
      </c>
      <c r="Q368" s="39">
        <v>0</v>
      </c>
      <c r="R368" s="39">
        <v>0</v>
      </c>
      <c r="S368" s="39">
        <v>0</v>
      </c>
      <c r="T368" s="39">
        <v>0</v>
      </c>
    </row>
    <row r="369" spans="2:20" x14ac:dyDescent="0.3">
      <c r="B369" s="39">
        <v>0</v>
      </c>
      <c r="C369" s="39">
        <v>0</v>
      </c>
      <c r="D369" s="39">
        <v>0</v>
      </c>
      <c r="E369" s="39">
        <v>0</v>
      </c>
      <c r="F369" s="39">
        <v>0</v>
      </c>
      <c r="G369" s="39">
        <v>0</v>
      </c>
      <c r="H369" s="39">
        <v>0</v>
      </c>
      <c r="I369" s="39">
        <v>0</v>
      </c>
      <c r="J369" s="39">
        <v>0</v>
      </c>
      <c r="K369" s="40"/>
      <c r="L369" s="39">
        <v>0</v>
      </c>
      <c r="M369" s="39">
        <v>0</v>
      </c>
      <c r="N369" s="39">
        <v>0</v>
      </c>
      <c r="O369" s="39">
        <v>0</v>
      </c>
      <c r="P369" s="39">
        <v>0</v>
      </c>
      <c r="Q369" s="39">
        <v>0</v>
      </c>
      <c r="R369" s="39">
        <v>0</v>
      </c>
      <c r="S369" s="39">
        <v>0</v>
      </c>
      <c r="T369" s="39">
        <v>0</v>
      </c>
    </row>
    <row r="370" spans="2:20" x14ac:dyDescent="0.3">
      <c r="B370" s="39">
        <v>0</v>
      </c>
      <c r="C370" s="39">
        <v>0</v>
      </c>
      <c r="D370" s="39">
        <v>0</v>
      </c>
      <c r="E370" s="39">
        <v>0</v>
      </c>
      <c r="F370" s="39">
        <v>0</v>
      </c>
      <c r="G370" s="39">
        <v>0</v>
      </c>
      <c r="H370" s="39">
        <v>0</v>
      </c>
      <c r="I370" s="39">
        <v>0</v>
      </c>
      <c r="J370" s="39">
        <v>0</v>
      </c>
      <c r="K370" s="40"/>
      <c r="L370" s="39">
        <v>0</v>
      </c>
      <c r="M370" s="39">
        <v>0</v>
      </c>
      <c r="N370" s="39">
        <v>0</v>
      </c>
      <c r="O370" s="39">
        <v>0</v>
      </c>
      <c r="P370" s="39">
        <v>0</v>
      </c>
      <c r="Q370" s="39">
        <v>0</v>
      </c>
      <c r="R370" s="39">
        <v>0</v>
      </c>
      <c r="S370" s="39">
        <v>0</v>
      </c>
      <c r="T370" s="39">
        <v>0</v>
      </c>
    </row>
    <row r="371" spans="2:20" x14ac:dyDescent="0.3">
      <c r="B371" s="4"/>
      <c r="C371" s="30" t="s">
        <v>49</v>
      </c>
      <c r="D371" s="4"/>
      <c r="E371" s="34">
        <f>SUM(E363:E370)</f>
        <v>0</v>
      </c>
      <c r="F371" s="34">
        <f>SUM(F363:F370)</f>
        <v>20000</v>
      </c>
      <c r="G371" s="34">
        <f>SUM(G363:G370)</f>
        <v>0</v>
      </c>
      <c r="H371" s="34">
        <f>SUM(H365:H367)</f>
        <v>0</v>
      </c>
      <c r="I371" s="34">
        <f>SUM(I363:I370)</f>
        <v>0</v>
      </c>
      <c r="J371" s="34">
        <f>SUM(J363:J370)</f>
        <v>0</v>
      </c>
      <c r="K371" s="1"/>
      <c r="L371" s="39">
        <v>0</v>
      </c>
      <c r="M371" s="39">
        <v>0</v>
      </c>
      <c r="N371" s="39">
        <v>0</v>
      </c>
      <c r="O371" s="39">
        <v>0</v>
      </c>
      <c r="P371" s="39">
        <v>0</v>
      </c>
      <c r="Q371" s="39">
        <v>0</v>
      </c>
      <c r="R371" s="39">
        <v>0</v>
      </c>
      <c r="S371" s="39">
        <v>0</v>
      </c>
      <c r="T371" s="39">
        <v>0</v>
      </c>
    </row>
    <row r="372" spans="2:20" x14ac:dyDescent="0.3">
      <c r="B372" s="11"/>
      <c r="C372" s="29"/>
      <c r="D372" s="12"/>
      <c r="E372" s="13"/>
      <c r="F372" s="13"/>
      <c r="G372" s="13"/>
      <c r="H372" s="13"/>
      <c r="I372" s="13"/>
      <c r="J372" s="14"/>
      <c r="K372" s="1"/>
      <c r="L372" s="11"/>
      <c r="M372" s="12"/>
      <c r="N372" s="12"/>
      <c r="O372" s="13"/>
      <c r="P372" s="13"/>
      <c r="Q372" s="13"/>
      <c r="R372" s="13"/>
      <c r="S372" s="13"/>
      <c r="T372" s="14"/>
    </row>
    <row r="373" spans="2:20" x14ac:dyDescent="0.3">
      <c r="B373" s="25"/>
      <c r="C373" s="26" t="s">
        <v>50</v>
      </c>
      <c r="D373" s="27"/>
      <c r="E373" s="28">
        <f t="shared" ref="E373:J373" si="61">E362+E371</f>
        <v>0</v>
      </c>
      <c r="F373" s="28">
        <f t="shared" si="61"/>
        <v>309400</v>
      </c>
      <c r="G373" s="28">
        <f t="shared" si="61"/>
        <v>276445.5</v>
      </c>
      <c r="H373" s="28">
        <f t="shared" si="61"/>
        <v>1836108.2199999997</v>
      </c>
      <c r="I373" s="28">
        <f t="shared" si="61"/>
        <v>56209.9</v>
      </c>
      <c r="J373" s="28">
        <f t="shared" si="61"/>
        <v>4926.07</v>
      </c>
      <c r="K373" s="1"/>
      <c r="L373" s="9"/>
      <c r="M373" s="26" t="s">
        <v>50</v>
      </c>
      <c r="N373" s="9"/>
      <c r="O373" s="10">
        <f t="shared" ref="O373:T373" si="62">SUM(O361:O372)</f>
        <v>0</v>
      </c>
      <c r="P373" s="10">
        <f t="shared" si="62"/>
        <v>0</v>
      </c>
      <c r="Q373" s="10">
        <f t="shared" si="62"/>
        <v>0</v>
      </c>
      <c r="R373" s="10">
        <f t="shared" si="62"/>
        <v>0</v>
      </c>
      <c r="S373" s="10">
        <f t="shared" si="62"/>
        <v>0</v>
      </c>
      <c r="T373" s="10">
        <f t="shared" si="62"/>
        <v>0</v>
      </c>
    </row>
    <row r="374" spans="2:20" x14ac:dyDescent="0.3">
      <c r="L374" s="2"/>
      <c r="M374" s="3" t="s">
        <v>12</v>
      </c>
      <c r="N374" s="15"/>
      <c r="O374" s="16">
        <f t="shared" ref="O374" si="63">E373-O373</f>
        <v>0</v>
      </c>
      <c r="P374" s="62">
        <f t="shared" ref="P374" si="64">F373-P373</f>
        <v>309400</v>
      </c>
      <c r="Q374" s="62">
        <f t="shared" ref="Q374" si="65">G373-Q373</f>
        <v>276445.5</v>
      </c>
      <c r="R374" s="62">
        <f t="shared" ref="R374" si="66">H373-R373</f>
        <v>1836108.2199999997</v>
      </c>
      <c r="S374" s="62">
        <f t="shared" ref="S374" si="67">I373-S373</f>
        <v>56209.9</v>
      </c>
      <c r="T374" s="62">
        <f t="shared" ref="T374" si="68">J373-T373</f>
        <v>4926.07</v>
      </c>
    </row>
    <row r="375" spans="2:20" x14ac:dyDescent="0.3">
      <c r="C375" s="63" t="s">
        <v>375</v>
      </c>
      <c r="M375" s="22" t="s">
        <v>23</v>
      </c>
    </row>
    <row r="376" spans="2:20" x14ac:dyDescent="0.3">
      <c r="C376" s="64" t="s">
        <v>386</v>
      </c>
      <c r="D376" s="64" t="s">
        <v>376</v>
      </c>
      <c r="E376" s="1396" t="s">
        <v>377</v>
      </c>
      <c r="F376" s="1397"/>
      <c r="G376" s="64" t="s">
        <v>381</v>
      </c>
      <c r="H376" s="64" t="s">
        <v>378</v>
      </c>
      <c r="I376" s="64" t="s">
        <v>379</v>
      </c>
      <c r="J376" s="65" t="s">
        <v>380</v>
      </c>
      <c r="M376" s="41" t="s">
        <v>484</v>
      </c>
      <c r="N376" s="83">
        <f>P374</f>
        <v>309400</v>
      </c>
      <c r="O376" s="314"/>
      <c r="Q376" s="314"/>
    </row>
    <row r="377" spans="2:20" x14ac:dyDescent="0.3">
      <c r="C377" s="66" t="s">
        <v>387</v>
      </c>
      <c r="D377" s="66" t="s">
        <v>55</v>
      </c>
      <c r="E377" s="1420" t="s">
        <v>388</v>
      </c>
      <c r="F377" s="1421"/>
      <c r="G377" s="66" t="s">
        <v>382</v>
      </c>
      <c r="H377" s="67">
        <v>10000</v>
      </c>
      <c r="I377" s="68">
        <v>0</v>
      </c>
      <c r="J377" s="68">
        <f>H377-I377</f>
        <v>10000</v>
      </c>
      <c r="M377" s="41" t="s">
        <v>18</v>
      </c>
      <c r="N377" s="83">
        <f>Q374</f>
        <v>276445.5</v>
      </c>
      <c r="O377" s="318"/>
      <c r="P377" s="314"/>
    </row>
    <row r="378" spans="2:20" x14ac:dyDescent="0.3">
      <c r="C378" s="66" t="s">
        <v>389</v>
      </c>
      <c r="D378" s="66" t="s">
        <v>279</v>
      </c>
      <c r="E378" s="1420" t="s">
        <v>384</v>
      </c>
      <c r="F378" s="1421"/>
      <c r="G378" s="66" t="s">
        <v>385</v>
      </c>
      <c r="H378" s="67">
        <v>100000</v>
      </c>
      <c r="I378" s="68">
        <v>0</v>
      </c>
      <c r="J378" s="68">
        <f>H378-I378</f>
        <v>100000</v>
      </c>
      <c r="M378" s="41" t="s">
        <v>19</v>
      </c>
      <c r="N378" s="83">
        <f>R374</f>
        <v>1836108.2199999997</v>
      </c>
      <c r="O378" s="319"/>
    </row>
    <row r="379" spans="2:20" x14ac:dyDescent="0.3">
      <c r="C379" s="66" t="s">
        <v>389</v>
      </c>
      <c r="D379" s="66" t="s">
        <v>279</v>
      </c>
      <c r="E379" s="1420" t="s">
        <v>384</v>
      </c>
      <c r="F379" s="1421"/>
      <c r="G379" s="66" t="s">
        <v>390</v>
      </c>
      <c r="H379" s="67">
        <v>200000</v>
      </c>
      <c r="I379" s="68">
        <v>0</v>
      </c>
      <c r="J379" s="68">
        <f>H379-I379</f>
        <v>200000</v>
      </c>
      <c r="M379" s="41" t="s">
        <v>20</v>
      </c>
      <c r="N379" s="83">
        <f>S374</f>
        <v>56209.9</v>
      </c>
    </row>
    <row r="380" spans="2:20" x14ac:dyDescent="0.3">
      <c r="C380" s="78" t="s">
        <v>453</v>
      </c>
      <c r="D380" s="79" t="s">
        <v>426</v>
      </c>
      <c r="E380" s="1416" t="s">
        <v>454</v>
      </c>
      <c r="F380" s="1417"/>
      <c r="G380" s="72" t="s">
        <v>455</v>
      </c>
      <c r="H380" s="73">
        <v>40000</v>
      </c>
      <c r="I380" s="74">
        <f>SUM(I377:I379)</f>
        <v>0</v>
      </c>
      <c r="J380" s="68">
        <f>H380-I380</f>
        <v>40000</v>
      </c>
      <c r="M380" s="41" t="s">
        <v>21</v>
      </c>
      <c r="N380" s="83">
        <f>T374</f>
        <v>4926.07</v>
      </c>
    </row>
    <row r="381" spans="2:20" ht="15" thickBot="1" x14ac:dyDescent="0.35">
      <c r="C381" s="72" t="s">
        <v>494</v>
      </c>
      <c r="D381" s="87" t="s">
        <v>165</v>
      </c>
      <c r="E381" s="1420" t="s">
        <v>388</v>
      </c>
      <c r="F381" s="1421"/>
      <c r="G381" s="86" t="s">
        <v>495</v>
      </c>
      <c r="H381" s="88">
        <v>3620</v>
      </c>
      <c r="I381" s="74">
        <v>0</v>
      </c>
      <c r="J381" s="88">
        <v>3620</v>
      </c>
      <c r="M381" s="60" t="s">
        <v>22</v>
      </c>
      <c r="N381" s="61">
        <f>SUM(N376:N380)</f>
        <v>2483089.6899999995</v>
      </c>
    </row>
    <row r="382" spans="2:20" ht="15" thickTop="1" x14ac:dyDescent="0.3">
      <c r="C382" s="72" t="s">
        <v>494</v>
      </c>
      <c r="D382" s="87" t="s">
        <v>165</v>
      </c>
      <c r="E382" s="1420" t="s">
        <v>388</v>
      </c>
      <c r="F382" s="1421"/>
      <c r="G382" s="86" t="s">
        <v>496</v>
      </c>
      <c r="H382" s="74">
        <v>10000</v>
      </c>
      <c r="I382" s="74">
        <v>0</v>
      </c>
      <c r="J382" s="88">
        <f>SUM(H382:I382)</f>
        <v>10000</v>
      </c>
      <c r="M382" s="21"/>
      <c r="N382" s="24"/>
    </row>
    <row r="383" spans="2:20" x14ac:dyDescent="0.3">
      <c r="C383" s="1422" t="s">
        <v>383</v>
      </c>
      <c r="D383" s="1423"/>
      <c r="E383" s="1423"/>
      <c r="F383" s="1424"/>
      <c r="G383" s="89"/>
      <c r="H383" s="85">
        <f>SUM(H377:H382)</f>
        <v>363620</v>
      </c>
      <c r="I383" s="90" t="s">
        <v>16</v>
      </c>
      <c r="J383" s="85">
        <f>SUM(J377:J382)</f>
        <v>363620</v>
      </c>
      <c r="K383" s="21"/>
      <c r="M383" s="21"/>
      <c r="N383" s="24"/>
    </row>
    <row r="384" spans="2:20" x14ac:dyDescent="0.3">
      <c r="C384" s="75"/>
      <c r="D384" s="76"/>
      <c r="E384" s="75"/>
      <c r="F384" s="75"/>
      <c r="G384" s="75"/>
      <c r="H384" s="75"/>
      <c r="I384" s="75"/>
      <c r="J384" s="75"/>
      <c r="M384" s="21"/>
      <c r="N384" s="24"/>
    </row>
    <row r="385" spans="2:20" x14ac:dyDescent="0.3">
      <c r="C385" s="75"/>
      <c r="D385" s="76"/>
      <c r="E385" s="75"/>
      <c r="F385" s="75"/>
      <c r="G385" s="75"/>
      <c r="H385" s="75"/>
      <c r="I385" s="75"/>
      <c r="J385" s="75"/>
      <c r="M385" s="21"/>
      <c r="N385" s="24"/>
    </row>
    <row r="386" spans="2:20" x14ac:dyDescent="0.3">
      <c r="C386" s="75"/>
      <c r="D386" s="76"/>
      <c r="E386" s="75"/>
      <c r="F386" s="75"/>
      <c r="G386" s="75"/>
      <c r="H386" s="75"/>
      <c r="I386" s="75"/>
      <c r="J386" s="75"/>
      <c r="M386" s="21"/>
      <c r="N386" s="24"/>
    </row>
    <row r="387" spans="2:20" x14ac:dyDescent="0.3">
      <c r="C387" s="75"/>
      <c r="D387" s="76"/>
      <c r="E387" s="75"/>
      <c r="F387" s="75"/>
      <c r="G387" s="75"/>
      <c r="H387" s="75"/>
      <c r="I387" s="75"/>
      <c r="J387" s="75"/>
      <c r="M387" s="21"/>
      <c r="N387" s="24"/>
    </row>
    <row r="388" spans="2:20" x14ac:dyDescent="0.3">
      <c r="C388" s="75"/>
      <c r="D388" s="76"/>
      <c r="E388" s="75"/>
      <c r="F388" s="75"/>
      <c r="G388" s="75"/>
      <c r="H388" s="75"/>
      <c r="I388" s="75"/>
      <c r="J388" s="75"/>
      <c r="M388" s="21"/>
      <c r="N388" s="24"/>
    </row>
    <row r="389" spans="2:20" x14ac:dyDescent="0.3">
      <c r="C389" s="75"/>
      <c r="D389" s="76"/>
      <c r="E389" s="75"/>
      <c r="F389" s="75"/>
      <c r="G389" s="75"/>
      <c r="H389" s="75"/>
      <c r="I389" s="75"/>
      <c r="J389" s="75"/>
      <c r="M389" s="21"/>
      <c r="N389" s="24"/>
    </row>
    <row r="390" spans="2:20" x14ac:dyDescent="0.3">
      <c r="B390" s="1357" t="s">
        <v>497</v>
      </c>
      <c r="C390" s="1357"/>
      <c r="D390" s="1357"/>
      <c r="E390" s="1357"/>
      <c r="F390" s="1357"/>
      <c r="G390" s="1357"/>
      <c r="H390" s="1357"/>
      <c r="I390" s="1357"/>
      <c r="J390" s="1357"/>
      <c r="K390" s="1357"/>
      <c r="L390" s="1357"/>
      <c r="M390" s="1357"/>
      <c r="N390" s="1357"/>
      <c r="O390" s="1357"/>
      <c r="P390" s="1357"/>
      <c r="Q390" s="1357"/>
      <c r="R390" s="1357"/>
      <c r="S390" s="1357"/>
      <c r="T390" s="1357"/>
    </row>
    <row r="394" spans="2:20" ht="15.6" x14ac:dyDescent="0.3">
      <c r="B394" s="1349" t="s">
        <v>498</v>
      </c>
      <c r="C394" s="1349"/>
      <c r="D394" s="1349"/>
      <c r="E394" s="1349"/>
      <c r="F394" s="1349"/>
      <c r="G394" s="1349"/>
      <c r="H394" s="1349"/>
      <c r="I394" s="1349"/>
      <c r="J394" s="1349"/>
      <c r="K394" s="1349"/>
      <c r="L394" s="1349"/>
      <c r="M394" s="1349"/>
      <c r="N394" s="1349"/>
      <c r="O394" s="1349"/>
      <c r="P394" s="1349"/>
      <c r="Q394" s="1349"/>
      <c r="R394" s="1349"/>
      <c r="S394" s="1349"/>
      <c r="T394" s="1349"/>
    </row>
    <row r="395" spans="2:20" ht="15.6" x14ac:dyDescent="0.3">
      <c r="B395" s="1350" t="s">
        <v>10</v>
      </c>
      <c r="C395" s="1350"/>
      <c r="D395" s="1350"/>
      <c r="E395" s="1350"/>
      <c r="F395" s="1350"/>
      <c r="G395" s="1350"/>
      <c r="H395" s="1350"/>
      <c r="I395" s="1350"/>
      <c r="J395" s="1350"/>
      <c r="K395" s="1350"/>
      <c r="L395" s="1350"/>
      <c r="M395" s="1350"/>
      <c r="N395" s="1350"/>
      <c r="O395" s="1350"/>
      <c r="P395" s="1350"/>
      <c r="Q395" s="1350"/>
      <c r="R395" s="1350"/>
      <c r="S395" s="1350"/>
      <c r="T395" s="1350"/>
    </row>
    <row r="396" spans="2:20" x14ac:dyDescent="0.3">
      <c r="B396" s="1351" t="s">
        <v>11</v>
      </c>
      <c r="C396" s="1351"/>
      <c r="D396" s="1351"/>
      <c r="E396" s="1351"/>
      <c r="F396" s="1351"/>
      <c r="G396" s="1351"/>
      <c r="H396" s="1351"/>
      <c r="I396" s="1351"/>
      <c r="J396" s="1351"/>
      <c r="K396" s="1351"/>
      <c r="L396" s="1351"/>
      <c r="M396" s="1351"/>
      <c r="N396" s="1351"/>
      <c r="O396" s="1351"/>
      <c r="P396" s="1351"/>
      <c r="Q396" s="1351"/>
      <c r="R396" s="1351"/>
      <c r="S396" s="1351"/>
      <c r="T396" s="1351"/>
    </row>
    <row r="397" spans="2:20" x14ac:dyDescent="0.3">
      <c r="B397" s="1352" t="s">
        <v>499</v>
      </c>
      <c r="C397" s="1352"/>
      <c r="D397" s="1352"/>
      <c r="E397" s="1352"/>
      <c r="F397" s="1352"/>
      <c r="G397" s="1352"/>
      <c r="H397" s="1352"/>
      <c r="I397" s="1352"/>
      <c r="J397" s="1352"/>
      <c r="K397" s="1352"/>
      <c r="L397" s="1352"/>
      <c r="M397" s="1352"/>
      <c r="N397" s="1352"/>
      <c r="O397" s="1352"/>
      <c r="P397" s="1352"/>
      <c r="Q397" s="1352"/>
      <c r="R397" s="1352"/>
      <c r="S397" s="1352"/>
      <c r="T397" s="1352"/>
    </row>
    <row r="398" spans="2:20" ht="15" thickBot="1" x14ac:dyDescent="0.35">
      <c r="B398" s="309"/>
      <c r="C398" s="309"/>
      <c r="D398" s="309"/>
      <c r="E398" s="309"/>
      <c r="F398" s="309"/>
      <c r="G398" s="309"/>
      <c r="H398" s="309"/>
      <c r="I398" s="309"/>
      <c r="J398" s="309"/>
      <c r="L398" s="309"/>
      <c r="M398" s="309"/>
      <c r="N398" s="309"/>
      <c r="O398" s="309"/>
      <c r="P398" s="309"/>
      <c r="Q398" s="309"/>
      <c r="R398" s="1363" t="s">
        <v>500</v>
      </c>
      <c r="S398" s="1363"/>
      <c r="T398" s="1363"/>
    </row>
    <row r="399" spans="2:20" ht="15" thickTop="1" x14ac:dyDescent="0.3">
      <c r="B399" s="1354" t="s">
        <v>8</v>
      </c>
      <c r="C399" s="1354"/>
      <c r="D399" s="1354"/>
      <c r="E399" s="1354"/>
      <c r="F399" s="1354"/>
      <c r="G399" s="1354"/>
      <c r="H399" s="1354"/>
      <c r="I399" s="1354"/>
      <c r="J399" s="1354"/>
      <c r="L399" s="1354" t="s">
        <v>9</v>
      </c>
      <c r="M399" s="1354"/>
      <c r="N399" s="1354"/>
      <c r="O399" s="1354"/>
      <c r="P399" s="1354"/>
      <c r="Q399" s="1354"/>
      <c r="R399" s="1354"/>
      <c r="S399" s="1354"/>
      <c r="T399" s="1354"/>
    </row>
    <row r="400" spans="2:20" x14ac:dyDescent="0.3">
      <c r="B400" s="4" t="s">
        <v>0</v>
      </c>
      <c r="C400" s="4" t="s">
        <v>1</v>
      </c>
      <c r="D400" s="4" t="s">
        <v>2</v>
      </c>
      <c r="E400" s="4" t="s">
        <v>13</v>
      </c>
      <c r="F400" s="4" t="s">
        <v>3</v>
      </c>
      <c r="G400" s="4" t="s">
        <v>4</v>
      </c>
      <c r="H400" s="4" t="s">
        <v>5</v>
      </c>
      <c r="I400" s="4" t="s">
        <v>6</v>
      </c>
      <c r="J400" s="4" t="s">
        <v>7</v>
      </c>
      <c r="L400" s="4" t="s">
        <v>0</v>
      </c>
      <c r="M400" s="4" t="s">
        <v>1</v>
      </c>
      <c r="N400" s="4" t="s">
        <v>2</v>
      </c>
      <c r="O400" s="4" t="s">
        <v>13</v>
      </c>
      <c r="P400" s="4" t="s">
        <v>3</v>
      </c>
      <c r="Q400" s="4" t="s">
        <v>4</v>
      </c>
      <c r="R400" s="4" t="s">
        <v>5</v>
      </c>
      <c r="S400" s="4" t="s">
        <v>6</v>
      </c>
      <c r="T400" s="4" t="s">
        <v>7</v>
      </c>
    </row>
    <row r="401" spans="2:20" x14ac:dyDescent="0.3">
      <c r="B401" s="310"/>
      <c r="C401" s="311"/>
      <c r="D401" s="311"/>
      <c r="E401" s="5"/>
      <c r="F401" s="5"/>
      <c r="G401" s="5"/>
      <c r="H401" s="5"/>
      <c r="I401" s="5"/>
      <c r="J401" s="6"/>
      <c r="L401" s="310"/>
      <c r="M401" s="311"/>
      <c r="N401" s="311"/>
      <c r="O401" s="5"/>
      <c r="P401" s="5"/>
      <c r="Q401" s="5"/>
      <c r="R401" s="5"/>
      <c r="S401" s="5"/>
      <c r="T401" s="6"/>
    </row>
    <row r="402" spans="2:20" x14ac:dyDescent="0.3">
      <c r="B402" s="18" t="s">
        <v>501</v>
      </c>
      <c r="C402" s="17" t="s">
        <v>15</v>
      </c>
      <c r="D402" s="18" t="s">
        <v>16</v>
      </c>
      <c r="E402" s="19">
        <f t="shared" ref="E402" si="69">O379</f>
        <v>0</v>
      </c>
      <c r="F402" s="19">
        <f>P374</f>
        <v>309400</v>
      </c>
      <c r="G402" s="49">
        <f>Q374</f>
        <v>276445.5</v>
      </c>
      <c r="H402" s="49">
        <f>R374</f>
        <v>1836108.2199999997</v>
      </c>
      <c r="I402" s="20">
        <f>S374</f>
        <v>56209.9</v>
      </c>
      <c r="J402" s="20">
        <f>T374</f>
        <v>4926.07</v>
      </c>
      <c r="K402" s="1"/>
      <c r="L402" s="55"/>
      <c r="M402" s="7"/>
      <c r="N402" s="7"/>
      <c r="O402" s="8"/>
      <c r="P402" s="8"/>
      <c r="Q402" s="8"/>
      <c r="R402" s="8"/>
      <c r="S402" s="8"/>
      <c r="T402" s="8"/>
    </row>
    <row r="403" spans="2:20" x14ac:dyDescent="0.3">
      <c r="B403" s="37"/>
      <c r="C403" s="58" t="s">
        <v>374</v>
      </c>
      <c r="D403" s="37"/>
      <c r="E403" s="39"/>
      <c r="F403" s="39"/>
      <c r="G403" s="39"/>
      <c r="H403" s="49"/>
      <c r="I403" s="20"/>
      <c r="J403" s="20"/>
      <c r="K403" s="1"/>
      <c r="L403" s="55"/>
      <c r="M403" s="7"/>
      <c r="N403" s="7"/>
      <c r="O403" s="8"/>
      <c r="P403" s="8"/>
      <c r="Q403" s="8"/>
      <c r="R403" s="8"/>
      <c r="S403" s="8"/>
      <c r="T403" s="8"/>
    </row>
    <row r="404" spans="2:20" x14ac:dyDescent="0.3">
      <c r="B404" s="55" t="s">
        <v>501</v>
      </c>
      <c r="C404" s="50" t="s">
        <v>506</v>
      </c>
      <c r="D404" s="82" t="s">
        <v>345</v>
      </c>
      <c r="E404" s="39">
        <v>0</v>
      </c>
      <c r="F404" s="39">
        <v>0</v>
      </c>
      <c r="G404" s="39">
        <v>0</v>
      </c>
      <c r="H404" s="49">
        <f>N376</f>
        <v>309400</v>
      </c>
      <c r="I404" s="20">
        <v>0</v>
      </c>
      <c r="J404" s="20">
        <v>0</v>
      </c>
      <c r="K404" s="1"/>
      <c r="L404" s="55" t="s">
        <v>501</v>
      </c>
      <c r="M404" s="50" t="s">
        <v>506</v>
      </c>
      <c r="N404" s="82" t="s">
        <v>345</v>
      </c>
      <c r="O404" s="39">
        <v>0</v>
      </c>
      <c r="P404" s="91">
        <v>309400</v>
      </c>
      <c r="Q404" s="39">
        <f>P402</f>
        <v>0</v>
      </c>
      <c r="R404" s="8">
        <v>0</v>
      </c>
      <c r="S404" s="8">
        <v>0</v>
      </c>
      <c r="T404" s="8">
        <v>0</v>
      </c>
    </row>
    <row r="405" spans="2:20" ht="20.399999999999999" x14ac:dyDescent="0.3">
      <c r="B405" s="55" t="s">
        <v>501</v>
      </c>
      <c r="C405" s="50" t="s">
        <v>507</v>
      </c>
      <c r="D405" s="37" t="s">
        <v>502</v>
      </c>
      <c r="E405" s="39">
        <v>15000</v>
      </c>
      <c r="F405" s="39">
        <v>0</v>
      </c>
      <c r="G405" s="39">
        <v>0</v>
      </c>
      <c r="H405" s="39">
        <f>75000</f>
        <v>75000</v>
      </c>
      <c r="I405" s="39">
        <v>0</v>
      </c>
      <c r="J405" s="39">
        <v>0</v>
      </c>
      <c r="K405" s="40"/>
      <c r="L405" s="55" t="s">
        <v>501</v>
      </c>
      <c r="M405" s="50" t="s">
        <v>511</v>
      </c>
      <c r="N405" s="37" t="s">
        <v>502</v>
      </c>
      <c r="O405" s="39">
        <v>15000</v>
      </c>
      <c r="P405" s="39">
        <v>0</v>
      </c>
      <c r="Q405" s="39">
        <v>0</v>
      </c>
      <c r="R405" s="39">
        <v>0</v>
      </c>
      <c r="S405" s="39">
        <v>0</v>
      </c>
      <c r="T405" s="39">
        <v>0</v>
      </c>
    </row>
    <row r="406" spans="2:20" ht="20.399999999999999" x14ac:dyDescent="0.3">
      <c r="B406" s="55" t="s">
        <v>501</v>
      </c>
      <c r="C406" s="92" t="s">
        <v>508</v>
      </c>
      <c r="D406" s="37" t="s">
        <v>503</v>
      </c>
      <c r="E406" s="39">
        <v>5000</v>
      </c>
      <c r="F406" s="39">
        <v>0</v>
      </c>
      <c r="G406" s="39">
        <v>0</v>
      </c>
      <c r="H406" s="39">
        <v>0</v>
      </c>
      <c r="I406" s="39">
        <v>0</v>
      </c>
      <c r="J406" s="39">
        <v>0</v>
      </c>
      <c r="K406" s="40"/>
      <c r="L406" s="55" t="s">
        <v>501</v>
      </c>
      <c r="M406" s="92" t="s">
        <v>512</v>
      </c>
      <c r="N406" s="37" t="s">
        <v>503</v>
      </c>
      <c r="O406" s="39">
        <v>5000</v>
      </c>
      <c r="P406" s="39">
        <v>0</v>
      </c>
      <c r="Q406" s="39">
        <v>0</v>
      </c>
      <c r="R406" s="39">
        <v>0</v>
      </c>
      <c r="S406" s="39">
        <v>0</v>
      </c>
      <c r="T406" s="39">
        <v>0</v>
      </c>
    </row>
    <row r="407" spans="2:20" ht="20.399999999999999" x14ac:dyDescent="0.3">
      <c r="B407" s="55" t="s">
        <v>501</v>
      </c>
      <c r="C407" s="92" t="s">
        <v>509</v>
      </c>
      <c r="D407" s="37" t="s">
        <v>504</v>
      </c>
      <c r="E407" s="39">
        <v>0</v>
      </c>
      <c r="F407" s="39">
        <v>0</v>
      </c>
      <c r="G407" s="39">
        <v>0</v>
      </c>
      <c r="H407" s="39">
        <v>20000</v>
      </c>
      <c r="I407" s="39">
        <v>0</v>
      </c>
      <c r="J407" s="39">
        <v>0</v>
      </c>
      <c r="K407" s="40"/>
      <c r="L407" s="55" t="s">
        <v>501</v>
      </c>
      <c r="M407" s="92" t="s">
        <v>513</v>
      </c>
      <c r="N407" s="39">
        <v>238</v>
      </c>
      <c r="O407" s="39">
        <v>0</v>
      </c>
      <c r="P407" s="39">
        <v>0</v>
      </c>
      <c r="Q407" s="39">
        <v>0</v>
      </c>
      <c r="R407" s="39">
        <v>50000</v>
      </c>
      <c r="S407" s="39">
        <v>0</v>
      </c>
      <c r="T407" s="39">
        <v>0</v>
      </c>
    </row>
    <row r="408" spans="2:20" ht="20.399999999999999" x14ac:dyDescent="0.3">
      <c r="B408" s="55" t="s">
        <v>501</v>
      </c>
      <c r="C408" s="92" t="s">
        <v>510</v>
      </c>
      <c r="D408" s="37" t="s">
        <v>505</v>
      </c>
      <c r="E408" s="39">
        <v>20000</v>
      </c>
      <c r="F408" s="39">
        <v>30000</v>
      </c>
      <c r="G408" s="39">
        <v>0</v>
      </c>
      <c r="H408" s="39">
        <v>0</v>
      </c>
      <c r="I408" s="39">
        <v>0</v>
      </c>
      <c r="J408" s="39">
        <v>0</v>
      </c>
      <c r="K408" s="40"/>
      <c r="L408" s="55" t="s">
        <v>501</v>
      </c>
      <c r="M408" s="92" t="s">
        <v>514</v>
      </c>
      <c r="N408" s="39">
        <v>238</v>
      </c>
      <c r="O408" s="39">
        <v>0</v>
      </c>
      <c r="P408" s="39">
        <v>0</v>
      </c>
      <c r="Q408" s="39">
        <v>0</v>
      </c>
      <c r="R408" s="39">
        <v>12360</v>
      </c>
      <c r="S408" s="39">
        <v>0</v>
      </c>
      <c r="T408" s="39">
        <v>0</v>
      </c>
    </row>
    <row r="409" spans="2:20" x14ac:dyDescent="0.3">
      <c r="B409" s="39"/>
      <c r="C409" s="92"/>
      <c r="D409" s="37"/>
      <c r="E409" s="39"/>
      <c r="F409" s="39"/>
      <c r="G409" s="39"/>
      <c r="H409" s="39"/>
      <c r="I409" s="39"/>
      <c r="J409" s="39"/>
      <c r="K409" s="40"/>
      <c r="L409" s="55" t="s">
        <v>501</v>
      </c>
      <c r="M409" s="92" t="s">
        <v>515</v>
      </c>
      <c r="N409" s="37" t="s">
        <v>505</v>
      </c>
      <c r="O409" s="39">
        <v>20000</v>
      </c>
      <c r="P409" s="39">
        <v>0</v>
      </c>
      <c r="Q409" s="39">
        <v>0</v>
      </c>
      <c r="R409" s="39">
        <v>0</v>
      </c>
      <c r="S409" s="39">
        <v>0</v>
      </c>
      <c r="T409" s="39">
        <v>0</v>
      </c>
    </row>
    <row r="410" spans="2:20" x14ac:dyDescent="0.3">
      <c r="B410" s="4"/>
      <c r="C410" s="93" t="s">
        <v>49</v>
      </c>
      <c r="D410" s="4"/>
      <c r="E410" s="34">
        <f>SUM(E405:E409)</f>
        <v>40000</v>
      </c>
      <c r="F410" s="34">
        <f>SUM(F405:F409)</f>
        <v>30000</v>
      </c>
      <c r="G410" s="34">
        <f>SUM(G403:G409)</f>
        <v>0</v>
      </c>
      <c r="H410" s="34">
        <f>SUM(H403:H409)</f>
        <v>404400</v>
      </c>
      <c r="I410" s="34">
        <f>SUM(I405:I409)</f>
        <v>0</v>
      </c>
      <c r="J410" s="34">
        <f>SUM(J405:J409)</f>
        <v>0</v>
      </c>
      <c r="K410" s="1"/>
      <c r="L410" s="39"/>
      <c r="M410" s="39"/>
      <c r="N410" s="39"/>
      <c r="O410" s="39"/>
      <c r="P410" s="39"/>
      <c r="Q410" s="39"/>
      <c r="R410" s="39"/>
      <c r="S410" s="39"/>
      <c r="T410" s="39"/>
    </row>
    <row r="411" spans="2:20" x14ac:dyDescent="0.3">
      <c r="B411" s="11"/>
      <c r="C411" s="94"/>
      <c r="D411" s="12"/>
      <c r="E411" s="13"/>
      <c r="F411" s="13"/>
      <c r="G411" s="13"/>
      <c r="H411" s="13"/>
      <c r="I411" s="13"/>
      <c r="J411" s="14"/>
      <c r="K411" s="1"/>
      <c r="L411" s="11"/>
      <c r="M411" s="12"/>
      <c r="N411" s="12"/>
      <c r="O411" s="13"/>
      <c r="P411" s="13"/>
      <c r="Q411" s="13"/>
      <c r="R411" s="13"/>
      <c r="S411" s="13"/>
      <c r="T411" s="14"/>
    </row>
    <row r="412" spans="2:20" x14ac:dyDescent="0.3">
      <c r="B412" s="25"/>
      <c r="C412" s="26" t="s">
        <v>50</v>
      </c>
      <c r="D412" s="27"/>
      <c r="E412" s="28">
        <f t="shared" ref="E412:J412" si="70">E402+E410</f>
        <v>40000</v>
      </c>
      <c r="F412" s="28">
        <f t="shared" si="70"/>
        <v>339400</v>
      </c>
      <c r="G412" s="28">
        <f t="shared" si="70"/>
        <v>276445.5</v>
      </c>
      <c r="H412" s="28">
        <f t="shared" si="70"/>
        <v>2240508.2199999997</v>
      </c>
      <c r="I412" s="28">
        <f t="shared" si="70"/>
        <v>56209.9</v>
      </c>
      <c r="J412" s="28">
        <f t="shared" si="70"/>
        <v>4926.07</v>
      </c>
      <c r="K412" s="1"/>
      <c r="L412" s="9"/>
      <c r="M412" s="26" t="s">
        <v>50</v>
      </c>
      <c r="N412" s="9"/>
      <c r="O412" s="10">
        <f t="shared" ref="O412:T412" si="71">SUM(O401:O411)</f>
        <v>40000</v>
      </c>
      <c r="P412" s="10">
        <f t="shared" si="71"/>
        <v>309400</v>
      </c>
      <c r="Q412" s="10">
        <f t="shared" si="71"/>
        <v>0</v>
      </c>
      <c r="R412" s="10">
        <f t="shared" si="71"/>
        <v>62360</v>
      </c>
      <c r="S412" s="10">
        <f t="shared" si="71"/>
        <v>0</v>
      </c>
      <c r="T412" s="10">
        <f t="shared" si="71"/>
        <v>0</v>
      </c>
    </row>
    <row r="413" spans="2:20" x14ac:dyDescent="0.3">
      <c r="L413" s="2"/>
      <c r="M413" s="3" t="s">
        <v>12</v>
      </c>
      <c r="N413" s="15"/>
      <c r="O413" s="16">
        <f t="shared" ref="O413" si="72">E412-O412</f>
        <v>0</v>
      </c>
      <c r="P413" s="62">
        <f t="shared" ref="P413" si="73">F412-P412</f>
        <v>30000</v>
      </c>
      <c r="Q413" s="62">
        <f t="shared" ref="Q413" si="74">G412-Q412</f>
        <v>276445.5</v>
      </c>
      <c r="R413" s="62">
        <f t="shared" ref="R413" si="75">H412-R412</f>
        <v>2178148.2199999997</v>
      </c>
      <c r="S413" s="62">
        <f t="shared" ref="S413" si="76">I412-S412</f>
        <v>56209.9</v>
      </c>
      <c r="T413" s="62">
        <f t="shared" ref="T413" si="77">J412-T412</f>
        <v>4926.07</v>
      </c>
    </row>
    <row r="414" spans="2:20" x14ac:dyDescent="0.3">
      <c r="C414" s="63" t="s">
        <v>375</v>
      </c>
      <c r="M414" s="22" t="s">
        <v>23</v>
      </c>
    </row>
    <row r="415" spans="2:20" x14ac:dyDescent="0.3">
      <c r="C415" s="64" t="s">
        <v>386</v>
      </c>
      <c r="D415" s="64" t="s">
        <v>376</v>
      </c>
      <c r="E415" s="1396" t="s">
        <v>377</v>
      </c>
      <c r="F415" s="1397"/>
      <c r="G415" s="64" t="s">
        <v>381</v>
      </c>
      <c r="H415" s="64" t="s">
        <v>378</v>
      </c>
      <c r="I415" s="64" t="s">
        <v>379</v>
      </c>
      <c r="J415" s="65" t="s">
        <v>380</v>
      </c>
      <c r="M415" s="41" t="s">
        <v>17</v>
      </c>
      <c r="N415" s="83">
        <f>P413</f>
        <v>30000</v>
      </c>
      <c r="O415" s="314"/>
      <c r="Q415" s="314"/>
    </row>
    <row r="416" spans="2:20" x14ac:dyDescent="0.3">
      <c r="C416" s="66" t="s">
        <v>387</v>
      </c>
      <c r="D416" s="66" t="s">
        <v>55</v>
      </c>
      <c r="E416" s="1420" t="s">
        <v>388</v>
      </c>
      <c r="F416" s="1421"/>
      <c r="G416" s="66" t="s">
        <v>382</v>
      </c>
      <c r="H416" s="67">
        <v>10000</v>
      </c>
      <c r="I416" s="68">
        <v>0</v>
      </c>
      <c r="J416" s="68">
        <f>H416-I416</f>
        <v>10000</v>
      </c>
      <c r="M416" s="41" t="s">
        <v>18</v>
      </c>
      <c r="N416" s="83">
        <f>Q413</f>
        <v>276445.5</v>
      </c>
      <c r="O416" s="318"/>
      <c r="P416" s="314"/>
    </row>
    <row r="417" spans="2:20" x14ac:dyDescent="0.3">
      <c r="C417" s="66" t="s">
        <v>389</v>
      </c>
      <c r="D417" s="66" t="s">
        <v>279</v>
      </c>
      <c r="E417" s="1420" t="s">
        <v>384</v>
      </c>
      <c r="F417" s="1421"/>
      <c r="G417" s="66" t="s">
        <v>385</v>
      </c>
      <c r="H417" s="67">
        <v>100000</v>
      </c>
      <c r="I417" s="68">
        <v>0</v>
      </c>
      <c r="J417" s="68">
        <f>H417-I417</f>
        <v>100000</v>
      </c>
      <c r="M417" s="41" t="s">
        <v>19</v>
      </c>
      <c r="N417" s="83">
        <f>R413</f>
        <v>2178148.2199999997</v>
      </c>
      <c r="O417" s="95"/>
    </row>
    <row r="418" spans="2:20" x14ac:dyDescent="0.3">
      <c r="C418" s="66" t="s">
        <v>389</v>
      </c>
      <c r="D418" s="66" t="s">
        <v>279</v>
      </c>
      <c r="E418" s="1420" t="s">
        <v>384</v>
      </c>
      <c r="F418" s="1421"/>
      <c r="G418" s="66" t="s">
        <v>390</v>
      </c>
      <c r="H418" s="67">
        <v>200000</v>
      </c>
      <c r="I418" s="68">
        <v>0</v>
      </c>
      <c r="J418" s="68">
        <f>H418-I418</f>
        <v>200000</v>
      </c>
      <c r="M418" s="41" t="s">
        <v>20</v>
      </c>
      <c r="N418" s="83">
        <f>S413</f>
        <v>56209.9</v>
      </c>
    </row>
    <row r="419" spans="2:20" x14ac:dyDescent="0.3">
      <c r="C419" s="78" t="s">
        <v>453</v>
      </c>
      <c r="D419" s="79" t="s">
        <v>426</v>
      </c>
      <c r="E419" s="1416" t="s">
        <v>454</v>
      </c>
      <c r="F419" s="1417"/>
      <c r="G419" s="72" t="s">
        <v>455</v>
      </c>
      <c r="H419" s="73">
        <v>40000</v>
      </c>
      <c r="I419" s="74">
        <f>SUM(I416:I418)</f>
        <v>0</v>
      </c>
      <c r="J419" s="68">
        <f>H419-I419</f>
        <v>40000</v>
      </c>
      <c r="M419" s="41" t="s">
        <v>21</v>
      </c>
      <c r="N419" s="83">
        <f>T413</f>
        <v>4926.07</v>
      </c>
    </row>
    <row r="420" spans="2:20" ht="15" thickBot="1" x14ac:dyDescent="0.35">
      <c r="C420" s="72" t="s">
        <v>494</v>
      </c>
      <c r="D420" s="87" t="s">
        <v>165</v>
      </c>
      <c r="E420" s="1420" t="s">
        <v>388</v>
      </c>
      <c r="F420" s="1421"/>
      <c r="G420" s="86" t="s">
        <v>495</v>
      </c>
      <c r="H420" s="88">
        <v>3620</v>
      </c>
      <c r="I420" s="74">
        <v>0</v>
      </c>
      <c r="J420" s="88">
        <v>3620</v>
      </c>
      <c r="M420" s="60" t="s">
        <v>22</v>
      </c>
      <c r="N420" s="61">
        <f>SUM(N415:N419)</f>
        <v>2545729.6899999995</v>
      </c>
    </row>
    <row r="421" spans="2:20" ht="15" thickTop="1" x14ac:dyDescent="0.3">
      <c r="C421" s="72" t="s">
        <v>494</v>
      </c>
      <c r="D421" s="87" t="s">
        <v>165</v>
      </c>
      <c r="E421" s="1420" t="s">
        <v>388</v>
      </c>
      <c r="F421" s="1421"/>
      <c r="G421" s="86" t="s">
        <v>496</v>
      </c>
      <c r="H421" s="74">
        <v>10000</v>
      </c>
      <c r="I421" s="74">
        <v>0</v>
      </c>
      <c r="J421" s="88">
        <f>SUM(H421:I421)</f>
        <v>10000</v>
      </c>
      <c r="M421" s="21"/>
      <c r="N421" s="24"/>
    </row>
    <row r="422" spans="2:20" x14ac:dyDescent="0.3">
      <c r="C422" s="1422" t="s">
        <v>383</v>
      </c>
      <c r="D422" s="1423"/>
      <c r="E422" s="1423"/>
      <c r="F422" s="1424"/>
      <c r="G422" s="89"/>
      <c r="H422" s="85">
        <f>SUM(H416:H421)</f>
        <v>363620</v>
      </c>
      <c r="I422" s="90" t="s">
        <v>16</v>
      </c>
      <c r="J422" s="85">
        <f>SUM(J416:J421)</f>
        <v>363620</v>
      </c>
      <c r="K422" s="21"/>
      <c r="M422" s="21"/>
      <c r="N422" s="24"/>
    </row>
    <row r="423" spans="2:20" x14ac:dyDescent="0.3">
      <c r="C423" s="75"/>
      <c r="D423" s="76"/>
      <c r="E423" s="75"/>
      <c r="F423" s="75"/>
      <c r="G423" s="75"/>
      <c r="H423" s="75"/>
      <c r="I423" s="75"/>
      <c r="J423" s="75"/>
      <c r="M423" s="21"/>
      <c r="N423" s="24"/>
    </row>
    <row r="424" spans="2:20" x14ac:dyDescent="0.3">
      <c r="C424" s="75"/>
      <c r="D424" s="76"/>
      <c r="E424" s="75"/>
      <c r="F424" s="75"/>
      <c r="G424" s="75"/>
      <c r="H424" s="75"/>
      <c r="I424" s="75"/>
      <c r="J424" s="75"/>
      <c r="M424" s="21"/>
      <c r="N424" s="24"/>
    </row>
    <row r="425" spans="2:20" x14ac:dyDescent="0.3">
      <c r="C425" s="75"/>
      <c r="D425" s="76"/>
      <c r="E425" s="75"/>
      <c r="F425" s="75"/>
      <c r="G425" s="75"/>
      <c r="H425" s="75"/>
      <c r="I425" s="75"/>
      <c r="J425" s="75"/>
      <c r="M425" s="21"/>
      <c r="N425" s="24"/>
    </row>
    <row r="426" spans="2:20" x14ac:dyDescent="0.3">
      <c r="C426" s="75"/>
      <c r="D426" s="76"/>
      <c r="E426" s="75"/>
      <c r="F426" s="75"/>
      <c r="G426" s="75"/>
      <c r="H426" s="75"/>
      <c r="I426" s="75"/>
      <c r="J426" s="75"/>
      <c r="M426" s="21"/>
      <c r="N426" s="24"/>
    </row>
    <row r="427" spans="2:20" x14ac:dyDescent="0.3">
      <c r="C427" s="75"/>
      <c r="D427" s="76"/>
      <c r="E427" s="75"/>
      <c r="F427" s="75"/>
      <c r="G427" s="75"/>
      <c r="H427" s="75"/>
      <c r="I427" s="75"/>
      <c r="J427" s="75"/>
      <c r="M427" s="21"/>
      <c r="N427" s="24"/>
    </row>
    <row r="428" spans="2:20" x14ac:dyDescent="0.3">
      <c r="C428" s="75"/>
      <c r="D428" s="76"/>
      <c r="E428" s="75"/>
      <c r="F428" s="75"/>
      <c r="G428" s="75"/>
      <c r="H428" s="75"/>
      <c r="I428" s="75"/>
      <c r="J428" s="75"/>
      <c r="M428" s="21"/>
      <c r="N428" s="24"/>
    </row>
    <row r="429" spans="2:20" x14ac:dyDescent="0.3">
      <c r="B429" s="1357" t="s">
        <v>497</v>
      </c>
      <c r="C429" s="1357"/>
      <c r="D429" s="1357"/>
      <c r="E429" s="1357"/>
      <c r="F429" s="1357"/>
      <c r="G429" s="1357"/>
      <c r="H429" s="1357"/>
      <c r="I429" s="1357"/>
      <c r="J429" s="1357"/>
      <c r="K429" s="1357"/>
      <c r="L429" s="1357"/>
      <c r="M429" s="1357"/>
      <c r="N429" s="1357"/>
      <c r="O429" s="1357"/>
      <c r="P429" s="1357"/>
      <c r="Q429" s="1357"/>
      <c r="R429" s="1357"/>
      <c r="S429" s="1357"/>
      <c r="T429" s="1357"/>
    </row>
    <row r="433" spans="2:20" ht="15.6" x14ac:dyDescent="0.3">
      <c r="B433" s="1349" t="s">
        <v>516</v>
      </c>
      <c r="C433" s="1349"/>
      <c r="D433" s="1349"/>
      <c r="E433" s="1349"/>
      <c r="F433" s="1349"/>
      <c r="G433" s="1349"/>
      <c r="H433" s="1349"/>
      <c r="I433" s="1349"/>
      <c r="J433" s="1349"/>
      <c r="K433" s="1349"/>
      <c r="L433" s="1349"/>
      <c r="M433" s="1349"/>
      <c r="N433" s="1349"/>
      <c r="O433" s="1349"/>
      <c r="P433" s="1349"/>
      <c r="Q433" s="1349"/>
      <c r="R433" s="1349"/>
      <c r="S433" s="1349"/>
      <c r="T433" s="1349"/>
    </row>
    <row r="434" spans="2:20" ht="15.6" x14ac:dyDescent="0.3">
      <c r="B434" s="1350" t="s">
        <v>10</v>
      </c>
      <c r="C434" s="1350"/>
      <c r="D434" s="1350"/>
      <c r="E434" s="1350"/>
      <c r="F434" s="1350"/>
      <c r="G434" s="1350"/>
      <c r="H434" s="1350"/>
      <c r="I434" s="1350"/>
      <c r="J434" s="1350"/>
      <c r="K434" s="1350"/>
      <c r="L434" s="1350"/>
      <c r="M434" s="1350"/>
      <c r="N434" s="1350"/>
      <c r="O434" s="1350"/>
      <c r="P434" s="1350"/>
      <c r="Q434" s="1350"/>
      <c r="R434" s="1350"/>
      <c r="S434" s="1350"/>
      <c r="T434" s="1350"/>
    </row>
    <row r="435" spans="2:20" x14ac:dyDescent="0.3">
      <c r="B435" s="1351" t="s">
        <v>11</v>
      </c>
      <c r="C435" s="1351"/>
      <c r="D435" s="1351"/>
      <c r="E435" s="1351"/>
      <c r="F435" s="1351"/>
      <c r="G435" s="1351"/>
      <c r="H435" s="1351"/>
      <c r="I435" s="1351"/>
      <c r="J435" s="1351"/>
      <c r="K435" s="1351"/>
      <c r="L435" s="1351"/>
      <c r="M435" s="1351"/>
      <c r="N435" s="1351"/>
      <c r="O435" s="1351"/>
      <c r="P435" s="1351"/>
      <c r="Q435" s="1351"/>
      <c r="R435" s="1351"/>
      <c r="S435" s="1351"/>
      <c r="T435" s="1351"/>
    </row>
    <row r="436" spans="2:20" x14ac:dyDescent="0.3">
      <c r="B436" s="1352" t="s">
        <v>517</v>
      </c>
      <c r="C436" s="1352"/>
      <c r="D436" s="1352"/>
      <c r="E436" s="1352"/>
      <c r="F436" s="1352"/>
      <c r="G436" s="1352"/>
      <c r="H436" s="1352"/>
      <c r="I436" s="1352"/>
      <c r="J436" s="1352"/>
      <c r="K436" s="1352"/>
      <c r="L436" s="1352"/>
      <c r="M436" s="1352"/>
      <c r="N436" s="1352"/>
      <c r="O436" s="1352"/>
      <c r="P436" s="1352"/>
      <c r="Q436" s="1352"/>
      <c r="R436" s="1352"/>
      <c r="S436" s="1352"/>
      <c r="T436" s="1352"/>
    </row>
    <row r="437" spans="2:20" ht="15" thickBot="1" x14ac:dyDescent="0.35">
      <c r="B437" s="309"/>
      <c r="C437" s="309"/>
      <c r="D437" s="309"/>
      <c r="E437" s="309"/>
      <c r="F437" s="309"/>
      <c r="G437" s="309"/>
      <c r="H437" s="309"/>
      <c r="I437" s="309"/>
      <c r="J437" s="309"/>
      <c r="L437" s="309"/>
      <c r="M437" s="309"/>
      <c r="N437" s="309"/>
      <c r="O437" s="309"/>
      <c r="P437" s="309"/>
      <c r="Q437" s="309"/>
      <c r="R437" s="1363" t="s">
        <v>518</v>
      </c>
      <c r="S437" s="1363"/>
      <c r="T437" s="1363"/>
    </row>
    <row r="438" spans="2:20" ht="15" thickTop="1" x14ac:dyDescent="0.3">
      <c r="B438" s="1354" t="s">
        <v>8</v>
      </c>
      <c r="C438" s="1354"/>
      <c r="D438" s="1354"/>
      <c r="E438" s="1354"/>
      <c r="F438" s="1354"/>
      <c r="G438" s="1354"/>
      <c r="H438" s="1354"/>
      <c r="I438" s="1354"/>
      <c r="J438" s="1354"/>
      <c r="L438" s="1354" t="s">
        <v>9</v>
      </c>
      <c r="M438" s="1354"/>
      <c r="N438" s="1354"/>
      <c r="O438" s="1354"/>
      <c r="P438" s="1354"/>
      <c r="Q438" s="1354"/>
      <c r="R438" s="1354"/>
      <c r="S438" s="1354"/>
      <c r="T438" s="1354"/>
    </row>
    <row r="439" spans="2:20" x14ac:dyDescent="0.3">
      <c r="B439" s="4" t="s">
        <v>0</v>
      </c>
      <c r="C439" s="4" t="s">
        <v>1</v>
      </c>
      <c r="D439" s="4" t="s">
        <v>2</v>
      </c>
      <c r="E439" s="4" t="s">
        <v>13</v>
      </c>
      <c r="F439" s="4" t="s">
        <v>3</v>
      </c>
      <c r="G439" s="4" t="s">
        <v>4</v>
      </c>
      <c r="H439" s="4" t="s">
        <v>5</v>
      </c>
      <c r="I439" s="4" t="s">
        <v>6</v>
      </c>
      <c r="J439" s="4" t="s">
        <v>7</v>
      </c>
      <c r="L439" s="4" t="s">
        <v>0</v>
      </c>
      <c r="M439" s="4" t="s">
        <v>1</v>
      </c>
      <c r="N439" s="4" t="s">
        <v>2</v>
      </c>
      <c r="O439" s="4" t="s">
        <v>13</v>
      </c>
      <c r="P439" s="4" t="s">
        <v>3</v>
      </c>
      <c r="Q439" s="4" t="s">
        <v>4</v>
      </c>
      <c r="R439" s="4" t="s">
        <v>5</v>
      </c>
      <c r="S439" s="4" t="s">
        <v>6</v>
      </c>
      <c r="T439" s="4" t="s">
        <v>7</v>
      </c>
    </row>
    <row r="440" spans="2:20" x14ac:dyDescent="0.3">
      <c r="B440" s="310"/>
      <c r="C440" s="311"/>
      <c r="D440" s="311"/>
      <c r="E440" s="5"/>
      <c r="F440" s="5"/>
      <c r="G440" s="5"/>
      <c r="H440" s="5"/>
      <c r="I440" s="5"/>
      <c r="J440" s="6"/>
      <c r="L440" s="310"/>
      <c r="M440" s="311"/>
      <c r="N440" s="311"/>
      <c r="O440" s="5"/>
      <c r="P440" s="5"/>
      <c r="Q440" s="5"/>
      <c r="R440" s="5"/>
      <c r="S440" s="5"/>
      <c r="T440" s="6"/>
    </row>
    <row r="441" spans="2:20" x14ac:dyDescent="0.3">
      <c r="B441" s="18" t="s">
        <v>519</v>
      </c>
      <c r="C441" s="17" t="s">
        <v>15</v>
      </c>
      <c r="D441" s="18" t="s">
        <v>16</v>
      </c>
      <c r="E441" s="19">
        <f t="shared" ref="E441" si="78">O418</f>
        <v>0</v>
      </c>
      <c r="F441" s="19">
        <f>P413</f>
        <v>30000</v>
      </c>
      <c r="G441" s="49">
        <f>Q413</f>
        <v>276445.5</v>
      </c>
      <c r="H441" s="49">
        <f>R413</f>
        <v>2178148.2199999997</v>
      </c>
      <c r="I441" s="20">
        <f>S413</f>
        <v>56209.9</v>
      </c>
      <c r="J441" s="20">
        <f>T413</f>
        <v>4926.07</v>
      </c>
      <c r="K441" s="1"/>
      <c r="L441" s="55"/>
      <c r="M441" s="7"/>
      <c r="N441" s="7"/>
      <c r="O441" s="8"/>
      <c r="P441" s="8"/>
      <c r="Q441" s="8"/>
      <c r="R441" s="8"/>
      <c r="S441" s="8"/>
      <c r="T441" s="8"/>
    </row>
    <row r="442" spans="2:20" x14ac:dyDescent="0.3">
      <c r="B442" s="37"/>
      <c r="C442" s="58" t="s">
        <v>374</v>
      </c>
      <c r="D442" s="37"/>
      <c r="E442" s="39"/>
      <c r="F442" s="39"/>
      <c r="G442" s="39"/>
      <c r="H442" s="49"/>
      <c r="I442" s="20"/>
      <c r="J442" s="20"/>
      <c r="K442" s="1"/>
      <c r="L442" s="55"/>
      <c r="M442" s="7"/>
      <c r="N442" s="7"/>
      <c r="O442" s="8"/>
      <c r="P442" s="8"/>
      <c r="Q442" s="8"/>
      <c r="R442" s="8"/>
      <c r="S442" s="8"/>
      <c r="T442" s="8"/>
    </row>
    <row r="443" spans="2:20" x14ac:dyDescent="0.3">
      <c r="B443" s="55" t="s">
        <v>519</v>
      </c>
      <c r="C443" s="50" t="s">
        <v>506</v>
      </c>
      <c r="D443" s="82" t="s">
        <v>345</v>
      </c>
      <c r="E443" s="39">
        <v>0</v>
      </c>
      <c r="F443" s="39">
        <v>0</v>
      </c>
      <c r="G443" s="91">
        <v>30000</v>
      </c>
      <c r="H443" s="49">
        <v>0</v>
      </c>
      <c r="I443" s="20">
        <v>0</v>
      </c>
      <c r="J443" s="20">
        <v>0</v>
      </c>
      <c r="K443" s="1"/>
      <c r="L443" s="55" t="s">
        <v>501</v>
      </c>
      <c r="M443" s="50" t="s">
        <v>506</v>
      </c>
      <c r="N443" s="82" t="s">
        <v>345</v>
      </c>
      <c r="O443" s="39">
        <v>0</v>
      </c>
      <c r="P443" s="91">
        <v>30000</v>
      </c>
      <c r="Q443" s="39">
        <f>P441</f>
        <v>0</v>
      </c>
      <c r="R443" s="8">
        <v>0</v>
      </c>
      <c r="S443" s="8">
        <v>0</v>
      </c>
      <c r="T443" s="8">
        <v>0</v>
      </c>
    </row>
    <row r="444" spans="2:20" ht="20.399999999999999" x14ac:dyDescent="0.3">
      <c r="B444" s="55" t="s">
        <v>519</v>
      </c>
      <c r="C444" s="50" t="s">
        <v>522</v>
      </c>
      <c r="D444" s="37" t="s">
        <v>520</v>
      </c>
      <c r="E444" s="39">
        <v>0</v>
      </c>
      <c r="F444" s="39">
        <v>0</v>
      </c>
      <c r="G444" s="39">
        <v>1300</v>
      </c>
      <c r="H444" s="39">
        <v>0</v>
      </c>
      <c r="I444" s="39">
        <v>0</v>
      </c>
      <c r="J444" s="39">
        <v>0</v>
      </c>
      <c r="K444" s="40"/>
      <c r="L444" s="55" t="s">
        <v>519</v>
      </c>
      <c r="M444" s="50" t="s">
        <v>524</v>
      </c>
      <c r="N444" s="37" t="s">
        <v>521</v>
      </c>
      <c r="O444" s="39">
        <v>20000</v>
      </c>
      <c r="P444" s="39">
        <v>0</v>
      </c>
      <c r="Q444" s="39">
        <v>0</v>
      </c>
      <c r="R444" s="39">
        <v>0</v>
      </c>
      <c r="S444" s="39">
        <v>0</v>
      </c>
      <c r="T444" s="39">
        <v>0</v>
      </c>
    </row>
    <row r="445" spans="2:20" ht="20.399999999999999" x14ac:dyDescent="0.3">
      <c r="B445" s="55" t="s">
        <v>519</v>
      </c>
      <c r="C445" s="50" t="s">
        <v>523</v>
      </c>
      <c r="D445" s="37" t="s">
        <v>521</v>
      </c>
      <c r="E445" s="39">
        <v>20000</v>
      </c>
      <c r="F445" s="39">
        <v>0</v>
      </c>
      <c r="G445" s="39">
        <v>0</v>
      </c>
      <c r="H445" s="39">
        <v>0</v>
      </c>
      <c r="I445" s="39">
        <v>0</v>
      </c>
      <c r="J445" s="39">
        <v>0</v>
      </c>
      <c r="K445" s="40"/>
      <c r="L445" s="55" t="s">
        <v>519</v>
      </c>
      <c r="M445" s="50" t="s">
        <v>526</v>
      </c>
      <c r="N445" s="37">
        <v>239</v>
      </c>
      <c r="O445" s="39">
        <v>0</v>
      </c>
      <c r="P445" s="39">
        <v>0</v>
      </c>
      <c r="Q445" s="39">
        <v>0</v>
      </c>
      <c r="R445" s="39">
        <v>500000</v>
      </c>
      <c r="S445" s="39">
        <v>0</v>
      </c>
      <c r="T445" s="39">
        <v>0</v>
      </c>
    </row>
    <row r="446" spans="2:20" ht="20.399999999999999" x14ac:dyDescent="0.3">
      <c r="B446" s="55"/>
      <c r="C446" s="96" t="s">
        <v>525</v>
      </c>
      <c r="D446" s="37"/>
      <c r="E446" s="39"/>
      <c r="F446" s="39"/>
      <c r="G446" s="39"/>
      <c r="H446" s="39"/>
      <c r="I446" s="39"/>
      <c r="J446" s="39"/>
      <c r="K446" s="40"/>
      <c r="L446" s="55" t="s">
        <v>167</v>
      </c>
      <c r="M446" s="50" t="s">
        <v>527</v>
      </c>
      <c r="N446" s="37">
        <v>239</v>
      </c>
      <c r="O446" s="39">
        <v>40000</v>
      </c>
      <c r="P446" s="39">
        <v>0</v>
      </c>
      <c r="Q446" s="39">
        <v>0</v>
      </c>
      <c r="R446" s="39">
        <v>5200</v>
      </c>
      <c r="S446" s="39">
        <v>0</v>
      </c>
      <c r="T446" s="39">
        <v>0</v>
      </c>
    </row>
    <row r="447" spans="2:20" ht="20.399999999999999" x14ac:dyDescent="0.3">
      <c r="B447" s="66" t="s">
        <v>55</v>
      </c>
      <c r="C447" s="97" t="s">
        <v>388</v>
      </c>
      <c r="D447" s="66" t="s">
        <v>382</v>
      </c>
      <c r="E447" s="39">
        <v>10000</v>
      </c>
      <c r="F447" s="39">
        <v>0</v>
      </c>
      <c r="G447" s="39">
        <v>0</v>
      </c>
      <c r="H447" s="39">
        <v>0</v>
      </c>
      <c r="I447" s="39">
        <v>0</v>
      </c>
      <c r="J447" s="39">
        <v>0</v>
      </c>
      <c r="K447" s="40"/>
      <c r="L447" s="55" t="s">
        <v>167</v>
      </c>
      <c r="M447" s="50" t="s">
        <v>528</v>
      </c>
      <c r="N447" s="37">
        <v>239</v>
      </c>
      <c r="O447" s="39">
        <v>0</v>
      </c>
      <c r="P447" s="39">
        <v>0</v>
      </c>
      <c r="Q447" s="39">
        <v>0</v>
      </c>
      <c r="R447" s="39">
        <v>15000</v>
      </c>
      <c r="S447" s="39">
        <v>0</v>
      </c>
      <c r="T447" s="39">
        <v>0</v>
      </c>
    </row>
    <row r="448" spans="2:20" ht="30" customHeight="1" x14ac:dyDescent="0.3">
      <c r="B448" s="72" t="s">
        <v>426</v>
      </c>
      <c r="C448" s="98" t="s">
        <v>454</v>
      </c>
      <c r="D448" s="82" t="s">
        <v>455</v>
      </c>
      <c r="E448" s="39">
        <v>40000</v>
      </c>
      <c r="F448" s="39">
        <v>0</v>
      </c>
      <c r="G448" s="39">
        <v>0</v>
      </c>
      <c r="H448" s="39">
        <v>0</v>
      </c>
      <c r="I448" s="39">
        <v>0</v>
      </c>
      <c r="J448" s="39">
        <v>0</v>
      </c>
      <c r="K448" s="40"/>
      <c r="L448" s="55" t="s">
        <v>167</v>
      </c>
      <c r="M448" s="50" t="s">
        <v>529</v>
      </c>
      <c r="N448" s="37">
        <v>239</v>
      </c>
      <c r="O448" s="39">
        <v>0</v>
      </c>
      <c r="P448" s="39">
        <v>0</v>
      </c>
      <c r="Q448" s="39">
        <v>0</v>
      </c>
      <c r="R448" s="39">
        <v>5000</v>
      </c>
      <c r="S448" s="39">
        <v>0</v>
      </c>
      <c r="T448" s="39">
        <v>0</v>
      </c>
    </row>
    <row r="449" spans="2:20" ht="20.399999999999999" x14ac:dyDescent="0.3">
      <c r="B449" s="39">
        <v>0</v>
      </c>
      <c r="C449" s="39">
        <v>0</v>
      </c>
      <c r="D449" s="39">
        <v>0</v>
      </c>
      <c r="E449" s="39">
        <v>0</v>
      </c>
      <c r="F449" s="39">
        <v>0</v>
      </c>
      <c r="G449" s="39">
        <v>0</v>
      </c>
      <c r="H449" s="39">
        <v>0</v>
      </c>
      <c r="I449" s="39">
        <v>0</v>
      </c>
      <c r="J449" s="39">
        <v>0</v>
      </c>
      <c r="K449" s="40"/>
      <c r="L449" s="55" t="s">
        <v>519</v>
      </c>
      <c r="M449" s="92" t="s">
        <v>530</v>
      </c>
      <c r="N449" s="66" t="s">
        <v>382</v>
      </c>
      <c r="O449" s="39">
        <v>10000</v>
      </c>
      <c r="P449" s="39">
        <v>0</v>
      </c>
      <c r="Q449" s="39">
        <v>0</v>
      </c>
      <c r="R449" s="39">
        <v>0</v>
      </c>
      <c r="S449" s="39">
        <v>0</v>
      </c>
      <c r="T449" s="39">
        <v>0</v>
      </c>
    </row>
    <row r="450" spans="2:20" x14ac:dyDescent="0.3">
      <c r="B450" s="39">
        <v>0</v>
      </c>
      <c r="C450" s="39">
        <v>0</v>
      </c>
      <c r="D450" s="39">
        <v>0</v>
      </c>
      <c r="E450" s="39">
        <v>0</v>
      </c>
      <c r="F450" s="39">
        <v>0</v>
      </c>
      <c r="G450" s="39">
        <v>0</v>
      </c>
      <c r="H450" s="39">
        <v>0</v>
      </c>
      <c r="I450" s="39">
        <v>0</v>
      </c>
      <c r="J450" s="39">
        <v>0</v>
      </c>
      <c r="K450" s="40"/>
      <c r="L450" s="39">
        <v>0</v>
      </c>
      <c r="M450" s="39">
        <v>0</v>
      </c>
      <c r="N450" s="39">
        <v>0</v>
      </c>
      <c r="O450" s="39">
        <v>0</v>
      </c>
      <c r="P450" s="39">
        <v>0</v>
      </c>
      <c r="Q450" s="39">
        <v>0</v>
      </c>
      <c r="R450" s="39">
        <v>0</v>
      </c>
      <c r="S450" s="39">
        <v>0</v>
      </c>
      <c r="T450" s="39">
        <v>0</v>
      </c>
    </row>
    <row r="451" spans="2:20" x14ac:dyDescent="0.3">
      <c r="B451" s="4"/>
      <c r="C451" s="93" t="s">
        <v>49</v>
      </c>
      <c r="D451" s="4"/>
      <c r="E451" s="34">
        <f>SUM(E444:E450)</f>
        <v>70000</v>
      </c>
      <c r="F451" s="34">
        <f>SUM(F444:F450)</f>
        <v>0</v>
      </c>
      <c r="G451" s="34">
        <f>SUM(G442:G450)</f>
        <v>31300</v>
      </c>
      <c r="H451" s="34">
        <f>SUM(H442:H450)</f>
        <v>0</v>
      </c>
      <c r="I451" s="34">
        <f>SUM(I444:I450)</f>
        <v>0</v>
      </c>
      <c r="J451" s="34">
        <f>SUM(J444:J450)</f>
        <v>0</v>
      </c>
      <c r="K451" s="1"/>
      <c r="L451" s="39">
        <v>0</v>
      </c>
      <c r="M451" s="39">
        <v>0</v>
      </c>
      <c r="N451" s="39">
        <v>0</v>
      </c>
      <c r="O451" s="39">
        <v>0</v>
      </c>
      <c r="P451" s="39">
        <v>0</v>
      </c>
      <c r="Q451" s="39">
        <v>0</v>
      </c>
      <c r="R451" s="39">
        <v>0</v>
      </c>
      <c r="S451" s="39">
        <v>0</v>
      </c>
      <c r="T451" s="39">
        <v>0</v>
      </c>
    </row>
    <row r="452" spans="2:20" x14ac:dyDescent="0.3">
      <c r="B452" s="11"/>
      <c r="C452" s="94"/>
      <c r="D452" s="12"/>
      <c r="E452" s="13"/>
      <c r="F452" s="13"/>
      <c r="G452" s="13"/>
      <c r="H452" s="13"/>
      <c r="I452" s="13"/>
      <c r="J452" s="14"/>
      <c r="K452" s="1"/>
      <c r="L452" s="11"/>
      <c r="M452" s="12"/>
      <c r="N452" s="12"/>
      <c r="O452" s="13"/>
      <c r="P452" s="13"/>
      <c r="Q452" s="13"/>
      <c r="R452" s="13"/>
      <c r="S452" s="13"/>
      <c r="T452" s="14"/>
    </row>
    <row r="453" spans="2:20" x14ac:dyDescent="0.3">
      <c r="B453" s="25"/>
      <c r="C453" s="26" t="s">
        <v>50</v>
      </c>
      <c r="D453" s="27"/>
      <c r="E453" s="28">
        <f t="shared" ref="E453:J453" si="79">E441+E451</f>
        <v>70000</v>
      </c>
      <c r="F453" s="28">
        <f t="shared" si="79"/>
        <v>30000</v>
      </c>
      <c r="G453" s="28">
        <f t="shared" si="79"/>
        <v>307745.5</v>
      </c>
      <c r="H453" s="28">
        <f t="shared" si="79"/>
        <v>2178148.2199999997</v>
      </c>
      <c r="I453" s="28">
        <f t="shared" si="79"/>
        <v>56209.9</v>
      </c>
      <c r="J453" s="28">
        <f t="shared" si="79"/>
        <v>4926.07</v>
      </c>
      <c r="K453" s="1"/>
      <c r="L453" s="9"/>
      <c r="M453" s="26" t="s">
        <v>50</v>
      </c>
      <c r="N453" s="9"/>
      <c r="O453" s="10">
        <f t="shared" ref="O453:T453" si="80">SUM(O440:O452)</f>
        <v>70000</v>
      </c>
      <c r="P453" s="10">
        <f t="shared" si="80"/>
        <v>30000</v>
      </c>
      <c r="Q453" s="10">
        <f t="shared" si="80"/>
        <v>0</v>
      </c>
      <c r="R453" s="10">
        <f t="shared" si="80"/>
        <v>525200</v>
      </c>
      <c r="S453" s="10">
        <f t="shared" si="80"/>
        <v>0</v>
      </c>
      <c r="T453" s="10">
        <f t="shared" si="80"/>
        <v>0</v>
      </c>
    </row>
    <row r="454" spans="2:20" x14ac:dyDescent="0.3">
      <c r="L454" s="2"/>
      <c r="M454" s="3" t="s">
        <v>12</v>
      </c>
      <c r="N454" s="15"/>
      <c r="O454" s="16">
        <f t="shared" ref="O454" si="81">E453-O453</f>
        <v>0</v>
      </c>
      <c r="P454" s="62">
        <f t="shared" ref="P454" si="82">F453-P453</f>
        <v>0</v>
      </c>
      <c r="Q454" s="62">
        <f t="shared" ref="Q454" si="83">G453-Q453</f>
        <v>307745.5</v>
      </c>
      <c r="R454" s="62">
        <f t="shared" ref="R454" si="84">H453-R453</f>
        <v>1652948.2199999997</v>
      </c>
      <c r="S454" s="62">
        <f t="shared" ref="S454" si="85">I453-S453</f>
        <v>56209.9</v>
      </c>
      <c r="T454" s="62">
        <f t="shared" ref="T454" si="86">J453-T453</f>
        <v>4926.07</v>
      </c>
    </row>
    <row r="455" spans="2:20" x14ac:dyDescent="0.3">
      <c r="C455" s="63" t="s">
        <v>375</v>
      </c>
      <c r="M455" s="22" t="s">
        <v>23</v>
      </c>
    </row>
    <row r="456" spans="2:20" x14ac:dyDescent="0.3">
      <c r="C456" s="64" t="s">
        <v>386</v>
      </c>
      <c r="D456" s="64" t="s">
        <v>376</v>
      </c>
      <c r="E456" s="1396" t="s">
        <v>377</v>
      </c>
      <c r="F456" s="1397"/>
      <c r="G456" s="64" t="s">
        <v>381</v>
      </c>
      <c r="H456" s="64" t="s">
        <v>378</v>
      </c>
      <c r="I456" s="64" t="s">
        <v>379</v>
      </c>
      <c r="J456" s="65" t="s">
        <v>380</v>
      </c>
      <c r="M456" s="41" t="s">
        <v>17</v>
      </c>
      <c r="N456" s="83">
        <f>P454</f>
        <v>0</v>
      </c>
      <c r="O456" s="314"/>
      <c r="Q456" s="314"/>
    </row>
    <row r="457" spans="2:20" x14ac:dyDescent="0.3">
      <c r="C457" s="299" t="s">
        <v>389</v>
      </c>
      <c r="D457" s="66" t="s">
        <v>279</v>
      </c>
      <c r="E457" s="305" t="s">
        <v>384</v>
      </c>
      <c r="F457" s="306"/>
      <c r="G457" s="66" t="s">
        <v>385</v>
      </c>
      <c r="H457" s="67">
        <v>100000</v>
      </c>
      <c r="I457" s="68">
        <v>0</v>
      </c>
      <c r="J457" s="68">
        <f>H457-I457</f>
        <v>100000</v>
      </c>
      <c r="M457" s="41" t="s">
        <v>18</v>
      </c>
      <c r="N457" s="83">
        <f>Q454</f>
        <v>307745.5</v>
      </c>
      <c r="O457" s="318"/>
      <c r="P457" s="314"/>
    </row>
    <row r="458" spans="2:20" x14ac:dyDescent="0.3">
      <c r="C458" s="299" t="s">
        <v>389</v>
      </c>
      <c r="D458" s="66" t="s">
        <v>279</v>
      </c>
      <c r="E458" s="1420" t="s">
        <v>384</v>
      </c>
      <c r="F458" s="1421"/>
      <c r="G458" s="66" t="s">
        <v>390</v>
      </c>
      <c r="H458" s="67">
        <v>200000</v>
      </c>
      <c r="I458" s="68">
        <v>0</v>
      </c>
      <c r="J458" s="68">
        <f>H458-I458</f>
        <v>200000</v>
      </c>
      <c r="M458" s="41" t="s">
        <v>19</v>
      </c>
      <c r="N458" s="83">
        <f>R454</f>
        <v>1652948.2199999997</v>
      </c>
      <c r="O458" s="95"/>
    </row>
    <row r="459" spans="2:20" x14ac:dyDescent="0.3">
      <c r="C459" s="99" t="s">
        <v>494</v>
      </c>
      <c r="D459" s="87" t="s">
        <v>165</v>
      </c>
      <c r="E459" s="1420" t="s">
        <v>388</v>
      </c>
      <c r="F459" s="1421"/>
      <c r="G459" s="86" t="s">
        <v>495</v>
      </c>
      <c r="H459" s="88">
        <v>3620</v>
      </c>
      <c r="I459" s="74">
        <v>0</v>
      </c>
      <c r="J459" s="88">
        <v>3620</v>
      </c>
      <c r="M459" s="41" t="s">
        <v>20</v>
      </c>
      <c r="N459" s="83">
        <f>S454</f>
        <v>56209.9</v>
      </c>
    </row>
    <row r="460" spans="2:20" x14ac:dyDescent="0.3">
      <c r="C460" s="99" t="s">
        <v>494</v>
      </c>
      <c r="D460" s="87" t="s">
        <v>165</v>
      </c>
      <c r="E460" s="1420" t="s">
        <v>388</v>
      </c>
      <c r="F460" s="1421"/>
      <c r="G460" s="86" t="s">
        <v>496</v>
      </c>
      <c r="H460" s="74">
        <v>10000</v>
      </c>
      <c r="I460" s="74">
        <v>0</v>
      </c>
      <c r="J460" s="88">
        <f>SUM(H460:I460)</f>
        <v>10000</v>
      </c>
      <c r="M460" s="41" t="s">
        <v>21</v>
      </c>
      <c r="N460" s="83">
        <f>T454</f>
        <v>4926.07</v>
      </c>
    </row>
    <row r="461" spans="2:20" ht="15" thickBot="1" x14ac:dyDescent="0.35">
      <c r="C461" s="1422" t="s">
        <v>383</v>
      </c>
      <c r="D461" s="1423"/>
      <c r="E461" s="1423"/>
      <c r="F461" s="1424"/>
      <c r="G461" s="89"/>
      <c r="H461" s="85">
        <f>SUM(H457:H460)</f>
        <v>313620</v>
      </c>
      <c r="I461" s="90" t="s">
        <v>16</v>
      </c>
      <c r="J461" s="85">
        <f>SUM(J457:J460)</f>
        <v>313620</v>
      </c>
      <c r="M461" s="307" t="s">
        <v>22</v>
      </c>
      <c r="N461" s="61">
        <f>SUM(N456:N460)</f>
        <v>2021829.6899999997</v>
      </c>
    </row>
    <row r="462" spans="2:20" ht="15" thickTop="1" x14ac:dyDescent="0.3">
      <c r="M462" s="21"/>
      <c r="N462" s="24"/>
    </row>
    <row r="463" spans="2:20" x14ac:dyDescent="0.3">
      <c r="K463" s="21"/>
      <c r="M463" s="21"/>
      <c r="N463" s="24"/>
    </row>
    <row r="464" spans="2:20" x14ac:dyDescent="0.3">
      <c r="C464" s="75"/>
      <c r="D464" s="76"/>
      <c r="E464" s="75"/>
      <c r="F464" s="75"/>
      <c r="G464" s="75"/>
      <c r="H464" s="75"/>
      <c r="I464" s="75"/>
      <c r="J464" s="75"/>
      <c r="M464" s="21"/>
      <c r="N464" s="24"/>
    </row>
    <row r="465" spans="2:20" x14ac:dyDescent="0.3">
      <c r="C465" s="75"/>
      <c r="D465" s="76"/>
      <c r="E465" s="75"/>
      <c r="F465" s="75"/>
      <c r="G465" s="75"/>
      <c r="H465" s="75"/>
      <c r="I465" s="75"/>
      <c r="J465" s="75"/>
      <c r="M465" s="21"/>
      <c r="N465" s="24"/>
    </row>
    <row r="466" spans="2:20" x14ac:dyDescent="0.3">
      <c r="C466" s="75"/>
      <c r="D466" s="76"/>
      <c r="E466" s="75"/>
      <c r="F466" s="75"/>
      <c r="G466" s="75"/>
      <c r="H466" s="75"/>
      <c r="I466" s="75"/>
      <c r="J466" s="75"/>
      <c r="M466" s="21"/>
      <c r="N466" s="24"/>
    </row>
    <row r="467" spans="2:20" x14ac:dyDescent="0.3">
      <c r="C467" s="75"/>
      <c r="D467" s="76"/>
      <c r="E467" s="75"/>
      <c r="F467" s="75"/>
      <c r="G467" s="75"/>
      <c r="H467" s="75"/>
      <c r="I467" s="75"/>
      <c r="J467" s="75"/>
      <c r="M467" s="21"/>
      <c r="N467" s="24"/>
    </row>
    <row r="468" spans="2:20" x14ac:dyDescent="0.3">
      <c r="C468" s="75"/>
      <c r="D468" s="76"/>
      <c r="E468" s="75"/>
      <c r="F468" s="75"/>
      <c r="G468" s="75"/>
      <c r="H468" s="75"/>
      <c r="I468" s="75"/>
      <c r="J468" s="75"/>
      <c r="M468" s="21"/>
      <c r="N468" s="24"/>
    </row>
    <row r="469" spans="2:20" x14ac:dyDescent="0.3">
      <c r="C469" s="75"/>
      <c r="D469" s="76"/>
      <c r="E469" s="75"/>
      <c r="F469" s="75"/>
      <c r="G469" s="75"/>
      <c r="H469" s="75"/>
      <c r="I469" s="75"/>
      <c r="J469" s="75"/>
      <c r="M469" s="21"/>
      <c r="N469" s="24"/>
    </row>
    <row r="470" spans="2:20" x14ac:dyDescent="0.3">
      <c r="B470" s="1357" t="s">
        <v>497</v>
      </c>
      <c r="C470" s="1357"/>
      <c r="D470" s="1357"/>
      <c r="E470" s="1357"/>
      <c r="F470" s="1357"/>
      <c r="G470" s="1357"/>
      <c r="H470" s="1357"/>
      <c r="I470" s="1357"/>
      <c r="J470" s="1357"/>
      <c r="K470" s="1357"/>
      <c r="L470" s="1357"/>
      <c r="M470" s="1357"/>
      <c r="N470" s="1357"/>
      <c r="O470" s="1357"/>
      <c r="P470" s="1357"/>
      <c r="Q470" s="1357"/>
      <c r="R470" s="1357"/>
      <c r="S470" s="1357"/>
      <c r="T470" s="1357"/>
    </row>
    <row r="475" spans="2:20" ht="15.6" x14ac:dyDescent="0.3">
      <c r="B475" s="1349" t="s">
        <v>531</v>
      </c>
      <c r="C475" s="1349"/>
      <c r="D475" s="1349"/>
      <c r="E475" s="1349"/>
      <c r="F475" s="1349"/>
      <c r="G475" s="1349"/>
      <c r="H475" s="1349"/>
      <c r="I475" s="1349"/>
      <c r="J475" s="1349"/>
      <c r="K475" s="1349"/>
      <c r="L475" s="1349"/>
      <c r="M475" s="1349"/>
      <c r="N475" s="1349"/>
      <c r="O475" s="1349"/>
      <c r="P475" s="1349"/>
      <c r="Q475" s="1349"/>
      <c r="R475" s="1349"/>
      <c r="S475" s="1349"/>
      <c r="T475" s="1349"/>
    </row>
    <row r="476" spans="2:20" ht="15.6" x14ac:dyDescent="0.3">
      <c r="B476" s="1350" t="s">
        <v>10</v>
      </c>
      <c r="C476" s="1350"/>
      <c r="D476" s="1350"/>
      <c r="E476" s="1350"/>
      <c r="F476" s="1350"/>
      <c r="G476" s="1350"/>
      <c r="H476" s="1350"/>
      <c r="I476" s="1350"/>
      <c r="J476" s="1350"/>
      <c r="K476" s="1350"/>
      <c r="L476" s="1350"/>
      <c r="M476" s="1350"/>
      <c r="N476" s="1350"/>
      <c r="O476" s="1350"/>
      <c r="P476" s="1350"/>
      <c r="Q476" s="1350"/>
      <c r="R476" s="1350"/>
      <c r="S476" s="1350"/>
      <c r="T476" s="1350"/>
    </row>
    <row r="477" spans="2:20" x14ac:dyDescent="0.3">
      <c r="B477" s="1351" t="s">
        <v>11</v>
      </c>
      <c r="C477" s="1351"/>
      <c r="D477" s="1351"/>
      <c r="E477" s="1351"/>
      <c r="F477" s="1351"/>
      <c r="G477" s="1351"/>
      <c r="H477" s="1351"/>
      <c r="I477" s="1351"/>
      <c r="J477" s="1351"/>
      <c r="K477" s="1351"/>
      <c r="L477" s="1351"/>
      <c r="M477" s="1351"/>
      <c r="N477" s="1351"/>
      <c r="O477" s="1351"/>
      <c r="P477" s="1351"/>
      <c r="Q477" s="1351"/>
      <c r="R477" s="1351"/>
      <c r="S477" s="1351"/>
      <c r="T477" s="1351"/>
    </row>
    <row r="478" spans="2:20" x14ac:dyDescent="0.3">
      <c r="B478" s="1352" t="s">
        <v>532</v>
      </c>
      <c r="C478" s="1352"/>
      <c r="D478" s="1352"/>
      <c r="E478" s="1352"/>
      <c r="F478" s="1352"/>
      <c r="G478" s="1352"/>
      <c r="H478" s="1352"/>
      <c r="I478" s="1352"/>
      <c r="J478" s="1352"/>
      <c r="K478" s="1352"/>
      <c r="L478" s="1352"/>
      <c r="M478" s="1352"/>
      <c r="N478" s="1352"/>
      <c r="O478" s="1352"/>
      <c r="P478" s="1352"/>
      <c r="Q478" s="1352"/>
      <c r="R478" s="1352"/>
      <c r="S478" s="1352"/>
      <c r="T478" s="1352"/>
    </row>
    <row r="479" spans="2:20" ht="15" thickBot="1" x14ac:dyDescent="0.35">
      <c r="B479" s="309"/>
      <c r="C479" s="309"/>
      <c r="D479" s="309"/>
      <c r="E479" s="309"/>
      <c r="F479" s="309"/>
      <c r="G479" s="309"/>
      <c r="H479" s="309"/>
      <c r="I479" s="309"/>
      <c r="J479" s="309"/>
      <c r="L479" s="309"/>
      <c r="M479" s="309"/>
      <c r="N479" s="309"/>
      <c r="O479" s="309"/>
      <c r="P479" s="309"/>
      <c r="Q479" s="309"/>
      <c r="R479" s="1363" t="s">
        <v>533</v>
      </c>
      <c r="S479" s="1363"/>
      <c r="T479" s="1363"/>
    </row>
    <row r="480" spans="2:20" ht="15" thickTop="1" x14ac:dyDescent="0.3">
      <c r="B480" s="1354" t="s">
        <v>8</v>
      </c>
      <c r="C480" s="1354"/>
      <c r="D480" s="1354"/>
      <c r="E480" s="1354"/>
      <c r="F480" s="1354"/>
      <c r="G480" s="1354"/>
      <c r="H480" s="1354"/>
      <c r="I480" s="1354"/>
      <c r="J480" s="1354"/>
      <c r="L480" s="1354" t="s">
        <v>9</v>
      </c>
      <c r="M480" s="1354"/>
      <c r="N480" s="1354"/>
      <c r="O480" s="1354"/>
      <c r="P480" s="1354"/>
      <c r="Q480" s="1354"/>
      <c r="R480" s="1354"/>
      <c r="S480" s="1354"/>
      <c r="T480" s="1354"/>
    </row>
    <row r="481" spans="2:20" x14ac:dyDescent="0.3">
      <c r="B481" s="4" t="s">
        <v>0</v>
      </c>
      <c r="C481" s="4" t="s">
        <v>1</v>
      </c>
      <c r="D481" s="4" t="s">
        <v>2</v>
      </c>
      <c r="E481" s="4" t="s">
        <v>13</v>
      </c>
      <c r="F481" s="4" t="s">
        <v>3</v>
      </c>
      <c r="G481" s="4" t="s">
        <v>4</v>
      </c>
      <c r="H481" s="4" t="s">
        <v>5</v>
      </c>
      <c r="I481" s="4" t="s">
        <v>6</v>
      </c>
      <c r="J481" s="4" t="s">
        <v>7</v>
      </c>
      <c r="L481" s="4" t="s">
        <v>0</v>
      </c>
      <c r="M481" s="4" t="s">
        <v>1</v>
      </c>
      <c r="N481" s="4" t="s">
        <v>2</v>
      </c>
      <c r="O481" s="4" t="s">
        <v>13</v>
      </c>
      <c r="P481" s="4" t="s">
        <v>3</v>
      </c>
      <c r="Q481" s="4" t="s">
        <v>4</v>
      </c>
      <c r="R481" s="4" t="s">
        <v>5</v>
      </c>
      <c r="S481" s="4" t="s">
        <v>6</v>
      </c>
      <c r="T481" s="4" t="s">
        <v>7</v>
      </c>
    </row>
    <row r="482" spans="2:20" x14ac:dyDescent="0.3">
      <c r="B482" s="310"/>
      <c r="C482" s="311"/>
      <c r="D482" s="311"/>
      <c r="E482" s="5"/>
      <c r="F482" s="5"/>
      <c r="G482" s="5"/>
      <c r="H482" s="5"/>
      <c r="I482" s="5"/>
      <c r="J482" s="6"/>
      <c r="L482" s="310"/>
      <c r="M482" s="311"/>
      <c r="N482" s="311"/>
      <c r="O482" s="5"/>
      <c r="P482" s="5"/>
      <c r="Q482" s="5"/>
      <c r="R482" s="5"/>
      <c r="S482" s="5"/>
      <c r="T482" s="6"/>
    </row>
    <row r="483" spans="2:20" x14ac:dyDescent="0.3">
      <c r="B483" s="18" t="s">
        <v>534</v>
      </c>
      <c r="C483" s="17" t="s">
        <v>15</v>
      </c>
      <c r="D483" s="18" t="s">
        <v>16</v>
      </c>
      <c r="E483" s="19">
        <f t="shared" ref="E483" si="87">O460</f>
        <v>0</v>
      </c>
      <c r="F483" s="19">
        <f>P455</f>
        <v>0</v>
      </c>
      <c r="G483" s="49">
        <f>Q454</f>
        <v>307745.5</v>
      </c>
      <c r="H483" s="49">
        <f>R454</f>
        <v>1652948.2199999997</v>
      </c>
      <c r="I483" s="20">
        <f>S454</f>
        <v>56209.9</v>
      </c>
      <c r="J483" s="20">
        <f>T454</f>
        <v>4926.07</v>
      </c>
      <c r="K483" s="1"/>
      <c r="L483" s="55"/>
      <c r="M483" s="7"/>
      <c r="N483" s="7"/>
      <c r="O483" s="8"/>
      <c r="P483" s="8"/>
      <c r="Q483" s="8"/>
      <c r="R483" s="8"/>
      <c r="S483" s="8"/>
      <c r="T483" s="8"/>
    </row>
    <row r="484" spans="2:20" ht="30.6" x14ac:dyDescent="0.3">
      <c r="B484" s="55" t="s">
        <v>534</v>
      </c>
      <c r="C484" s="50" t="s">
        <v>537</v>
      </c>
      <c r="D484" s="37" t="s">
        <v>535</v>
      </c>
      <c r="E484" s="39">
        <v>0</v>
      </c>
      <c r="F484" s="39">
        <v>0</v>
      </c>
      <c r="G484" s="39">
        <v>0</v>
      </c>
      <c r="H484" s="100">
        <v>200000</v>
      </c>
      <c r="I484" s="20">
        <v>0</v>
      </c>
      <c r="J484" s="20">
        <v>0</v>
      </c>
      <c r="K484" s="1"/>
      <c r="L484" s="55" t="s">
        <v>534</v>
      </c>
      <c r="M484" s="101" t="s">
        <v>539</v>
      </c>
      <c r="N484" s="55">
        <v>428</v>
      </c>
      <c r="O484" s="8">
        <v>0</v>
      </c>
      <c r="P484" s="8">
        <v>0</v>
      </c>
      <c r="Q484" s="8">
        <v>50000</v>
      </c>
      <c r="R484" s="8">
        <v>0</v>
      </c>
      <c r="S484" s="8">
        <v>0</v>
      </c>
      <c r="T484" s="8">
        <v>0</v>
      </c>
    </row>
    <row r="485" spans="2:20" ht="20.399999999999999" x14ac:dyDescent="0.3">
      <c r="B485" s="55" t="s">
        <v>534</v>
      </c>
      <c r="C485" s="50" t="s">
        <v>538</v>
      </c>
      <c r="D485" s="37" t="s">
        <v>536</v>
      </c>
      <c r="E485" s="39">
        <v>65000</v>
      </c>
      <c r="F485" s="39">
        <v>85000</v>
      </c>
      <c r="G485" s="91">
        <v>0</v>
      </c>
      <c r="H485" s="49">
        <v>0</v>
      </c>
      <c r="I485" s="20">
        <v>0</v>
      </c>
      <c r="J485" s="20">
        <v>0</v>
      </c>
      <c r="K485" s="1"/>
      <c r="L485" s="55" t="s">
        <v>534</v>
      </c>
      <c r="M485" s="50" t="s">
        <v>368</v>
      </c>
      <c r="N485" s="37" t="s">
        <v>536</v>
      </c>
      <c r="O485" s="39">
        <v>40000</v>
      </c>
      <c r="P485" s="91">
        <v>0</v>
      </c>
      <c r="Q485" s="39">
        <v>0</v>
      </c>
      <c r="R485" s="8">
        <v>0</v>
      </c>
      <c r="S485" s="8">
        <v>0</v>
      </c>
      <c r="T485" s="8">
        <v>0</v>
      </c>
    </row>
    <row r="486" spans="2:20" ht="20.399999999999999" x14ac:dyDescent="0.3">
      <c r="B486" s="55" t="s">
        <v>534</v>
      </c>
      <c r="C486" s="92" t="s">
        <v>542</v>
      </c>
      <c r="D486" s="37" t="s">
        <v>543</v>
      </c>
      <c r="E486" s="39">
        <v>0</v>
      </c>
      <c r="F486" s="39">
        <v>100000</v>
      </c>
      <c r="G486" s="39">
        <v>0</v>
      </c>
      <c r="H486" s="39">
        <v>0</v>
      </c>
      <c r="I486" s="39">
        <v>0</v>
      </c>
      <c r="J486" s="39">
        <v>0</v>
      </c>
      <c r="K486" s="40"/>
      <c r="L486" s="55" t="s">
        <v>167</v>
      </c>
      <c r="M486" s="50" t="s">
        <v>540</v>
      </c>
      <c r="N486" s="37" t="s">
        <v>536</v>
      </c>
      <c r="O486" s="39">
        <v>25000</v>
      </c>
      <c r="P486" s="39">
        <v>0</v>
      </c>
      <c r="Q486" s="39">
        <v>0</v>
      </c>
      <c r="R486" s="39">
        <v>0</v>
      </c>
      <c r="S486" s="39">
        <v>0</v>
      </c>
      <c r="T486" s="39">
        <v>0</v>
      </c>
    </row>
    <row r="487" spans="2:20" ht="20.399999999999999" x14ac:dyDescent="0.3">
      <c r="B487" s="55" t="s">
        <v>534</v>
      </c>
      <c r="C487" s="92" t="s">
        <v>545</v>
      </c>
      <c r="D487" s="102" t="s">
        <v>546</v>
      </c>
      <c r="E487" s="39">
        <v>4880</v>
      </c>
      <c r="F487" s="39">
        <v>0</v>
      </c>
      <c r="G487" s="39">
        <v>0</v>
      </c>
      <c r="H487" s="39">
        <v>0</v>
      </c>
      <c r="I487" s="39">
        <v>0</v>
      </c>
      <c r="J487" s="39">
        <v>0</v>
      </c>
      <c r="K487" s="40"/>
      <c r="L487" s="55" t="s">
        <v>534</v>
      </c>
      <c r="M487" s="92" t="s">
        <v>547</v>
      </c>
      <c r="N487" s="102" t="s">
        <v>546</v>
      </c>
      <c r="O487" s="39">
        <v>4983</v>
      </c>
      <c r="P487" s="39">
        <v>0</v>
      </c>
      <c r="Q487" s="39">
        <v>0</v>
      </c>
      <c r="R487" s="39">
        <v>0</v>
      </c>
      <c r="S487" s="39">
        <v>0</v>
      </c>
      <c r="T487" s="39">
        <v>0</v>
      </c>
    </row>
    <row r="488" spans="2:20" x14ac:dyDescent="0.3">
      <c r="B488" s="55" t="s">
        <v>534</v>
      </c>
      <c r="C488" s="92" t="s">
        <v>548</v>
      </c>
      <c r="D488" s="102" t="s">
        <v>549</v>
      </c>
      <c r="E488" s="39">
        <v>103</v>
      </c>
      <c r="F488" s="39">
        <v>0</v>
      </c>
      <c r="G488" s="39">
        <v>0</v>
      </c>
      <c r="H488" s="39">
        <v>0</v>
      </c>
      <c r="I488" s="39">
        <v>0</v>
      </c>
      <c r="J488" s="39">
        <v>0</v>
      </c>
      <c r="K488" s="40"/>
      <c r="L488" s="39"/>
      <c r="M488" s="39"/>
      <c r="N488" s="39"/>
      <c r="O488" s="39"/>
      <c r="P488" s="39"/>
      <c r="Q488" s="39"/>
      <c r="R488" s="39"/>
      <c r="S488" s="39"/>
      <c r="T488" s="39"/>
    </row>
    <row r="489" spans="2:20" x14ac:dyDescent="0.3">
      <c r="B489" s="4"/>
      <c r="C489" s="93" t="s">
        <v>49</v>
      </c>
      <c r="D489" s="4"/>
      <c r="E489" s="34">
        <f>SUM(E484:E488)</f>
        <v>69983</v>
      </c>
      <c r="F489" s="34">
        <f>SUM(F484:F488)</f>
        <v>185000</v>
      </c>
      <c r="G489" s="34">
        <f>SUM(G484:G488)</f>
        <v>0</v>
      </c>
      <c r="H489" s="34">
        <f>SUM(H484:H488)</f>
        <v>200000</v>
      </c>
      <c r="I489" s="34">
        <f>SUM(I486:I488)</f>
        <v>0</v>
      </c>
      <c r="J489" s="34">
        <f>SUM(J486:J488)</f>
        <v>0</v>
      </c>
      <c r="K489" s="1"/>
      <c r="L489" s="39">
        <v>0</v>
      </c>
      <c r="M489" s="39">
        <v>0</v>
      </c>
      <c r="N489" s="39">
        <v>0</v>
      </c>
      <c r="O489" s="39">
        <v>0</v>
      </c>
      <c r="P489" s="39">
        <v>0</v>
      </c>
      <c r="Q489" s="39">
        <v>0</v>
      </c>
      <c r="R489" s="39">
        <v>0</v>
      </c>
      <c r="S489" s="39">
        <v>0</v>
      </c>
      <c r="T489" s="39">
        <v>0</v>
      </c>
    </row>
    <row r="490" spans="2:20" x14ac:dyDescent="0.3">
      <c r="B490" s="11"/>
      <c r="C490" s="94"/>
      <c r="D490" s="12"/>
      <c r="E490" s="13"/>
      <c r="F490" s="13"/>
      <c r="G490" s="13"/>
      <c r="H490" s="13"/>
      <c r="I490" s="13"/>
      <c r="J490" s="14"/>
      <c r="K490" s="1"/>
      <c r="L490" s="11"/>
      <c r="M490" s="12"/>
      <c r="N490" s="12"/>
      <c r="O490" s="13"/>
      <c r="P490" s="13"/>
      <c r="Q490" s="13"/>
      <c r="R490" s="13"/>
      <c r="S490" s="13"/>
      <c r="T490" s="14"/>
    </row>
    <row r="491" spans="2:20" x14ac:dyDescent="0.3">
      <c r="B491" s="25"/>
      <c r="C491" s="26" t="s">
        <v>50</v>
      </c>
      <c r="D491" s="27"/>
      <c r="E491" s="28">
        <f t="shared" ref="E491:J491" si="88">E483+E489</f>
        <v>69983</v>
      </c>
      <c r="F491" s="28">
        <f t="shared" si="88"/>
        <v>185000</v>
      </c>
      <c r="G491" s="28">
        <f t="shared" si="88"/>
        <v>307745.5</v>
      </c>
      <c r="H491" s="28">
        <f t="shared" si="88"/>
        <v>1852948.2199999997</v>
      </c>
      <c r="I491" s="28">
        <f t="shared" si="88"/>
        <v>56209.9</v>
      </c>
      <c r="J491" s="28">
        <f t="shared" si="88"/>
        <v>4926.07</v>
      </c>
      <c r="K491" s="1"/>
      <c r="L491" s="9"/>
      <c r="M491" s="26" t="s">
        <v>50</v>
      </c>
      <c r="N491" s="9"/>
      <c r="O491" s="10">
        <f t="shared" ref="O491:T491" si="89">SUM(O482:O490)</f>
        <v>69983</v>
      </c>
      <c r="P491" s="10">
        <f t="shared" si="89"/>
        <v>0</v>
      </c>
      <c r="Q491" s="10">
        <f t="shared" si="89"/>
        <v>50000</v>
      </c>
      <c r="R491" s="10">
        <f t="shared" si="89"/>
        <v>0</v>
      </c>
      <c r="S491" s="10">
        <f t="shared" si="89"/>
        <v>0</v>
      </c>
      <c r="T491" s="10">
        <f t="shared" si="89"/>
        <v>0</v>
      </c>
    </row>
    <row r="492" spans="2:20" x14ac:dyDescent="0.3">
      <c r="L492" s="2"/>
      <c r="M492" s="3" t="s">
        <v>12</v>
      </c>
      <c r="N492" s="15"/>
      <c r="O492" s="16">
        <f t="shared" ref="O492" si="90">E491-O491</f>
        <v>0</v>
      </c>
      <c r="P492" s="62">
        <f t="shared" ref="P492" si="91">F491-P491</f>
        <v>185000</v>
      </c>
      <c r="Q492" s="62">
        <f t="shared" ref="Q492" si="92">G491-Q491</f>
        <v>257745.5</v>
      </c>
      <c r="R492" s="62">
        <f t="shared" ref="R492" si="93">H491-R491</f>
        <v>1852948.2199999997</v>
      </c>
      <c r="S492" s="62">
        <f t="shared" ref="S492" si="94">I491-S491</f>
        <v>56209.9</v>
      </c>
      <c r="T492" s="62">
        <f t="shared" ref="T492" si="95">J491-T491</f>
        <v>4926.07</v>
      </c>
    </row>
    <row r="493" spans="2:20" x14ac:dyDescent="0.3">
      <c r="C493" s="63" t="s">
        <v>375</v>
      </c>
      <c r="M493" s="22" t="s">
        <v>23</v>
      </c>
    </row>
    <row r="494" spans="2:20" x14ac:dyDescent="0.3">
      <c r="C494" s="64" t="s">
        <v>386</v>
      </c>
      <c r="D494" s="64" t="s">
        <v>376</v>
      </c>
      <c r="E494" s="1396" t="s">
        <v>377</v>
      </c>
      <c r="F494" s="1397"/>
      <c r="G494" s="64" t="s">
        <v>381</v>
      </c>
      <c r="H494" s="64" t="s">
        <v>378</v>
      </c>
      <c r="I494" s="64" t="s">
        <v>379</v>
      </c>
      <c r="J494" s="65" t="s">
        <v>380</v>
      </c>
      <c r="M494" s="41" t="s">
        <v>544</v>
      </c>
      <c r="N494" s="83">
        <f>P492</f>
        <v>185000</v>
      </c>
      <c r="O494" s="314"/>
      <c r="Q494" s="314"/>
    </row>
    <row r="495" spans="2:20" x14ac:dyDescent="0.3">
      <c r="C495" s="299" t="s">
        <v>389</v>
      </c>
      <c r="D495" s="66" t="s">
        <v>279</v>
      </c>
      <c r="E495" s="305" t="s">
        <v>384</v>
      </c>
      <c r="F495" s="306"/>
      <c r="G495" s="66" t="s">
        <v>385</v>
      </c>
      <c r="H495" s="67">
        <v>100000</v>
      </c>
      <c r="I495" s="68">
        <v>0</v>
      </c>
      <c r="J495" s="68">
        <f>H495-I495</f>
        <v>100000</v>
      </c>
      <c r="M495" s="41" t="s">
        <v>18</v>
      </c>
      <c r="N495" s="83">
        <f>Q492</f>
        <v>257745.5</v>
      </c>
      <c r="O495" s="318"/>
      <c r="P495" s="314"/>
    </row>
    <row r="496" spans="2:20" x14ac:dyDescent="0.3">
      <c r="C496" s="299" t="s">
        <v>389</v>
      </c>
      <c r="D496" s="66" t="s">
        <v>279</v>
      </c>
      <c r="E496" s="1420" t="s">
        <v>384</v>
      </c>
      <c r="F496" s="1421"/>
      <c r="G496" s="66" t="s">
        <v>390</v>
      </c>
      <c r="H496" s="67">
        <v>200000</v>
      </c>
      <c r="I496" s="68">
        <v>0</v>
      </c>
      <c r="J496" s="68">
        <f>H496-I496</f>
        <v>200000</v>
      </c>
      <c r="M496" s="41" t="s">
        <v>19</v>
      </c>
      <c r="N496" s="83">
        <f>R492</f>
        <v>1852948.2199999997</v>
      </c>
      <c r="O496" s="95"/>
    </row>
    <row r="497" spans="2:20" x14ac:dyDescent="0.3">
      <c r="C497" s="99" t="s">
        <v>494</v>
      </c>
      <c r="D497" s="87" t="s">
        <v>165</v>
      </c>
      <c r="E497" s="1420" t="s">
        <v>388</v>
      </c>
      <c r="F497" s="1421"/>
      <c r="G497" s="86" t="s">
        <v>495</v>
      </c>
      <c r="H497" s="88">
        <v>3620</v>
      </c>
      <c r="I497" s="74">
        <v>0</v>
      </c>
      <c r="J497" s="88">
        <v>3620</v>
      </c>
      <c r="M497" s="41" t="s">
        <v>20</v>
      </c>
      <c r="N497" s="83">
        <f>S492</f>
        <v>56209.9</v>
      </c>
    </row>
    <row r="498" spans="2:20" x14ac:dyDescent="0.3">
      <c r="C498" s="99" t="s">
        <v>494</v>
      </c>
      <c r="D498" s="87" t="s">
        <v>165</v>
      </c>
      <c r="E498" s="1420" t="s">
        <v>388</v>
      </c>
      <c r="F498" s="1421"/>
      <c r="G498" s="86" t="s">
        <v>496</v>
      </c>
      <c r="H498" s="74">
        <v>10000</v>
      </c>
      <c r="I498" s="74">
        <v>0</v>
      </c>
      <c r="J498" s="88">
        <f>SUM(H498:I498)</f>
        <v>10000</v>
      </c>
      <c r="M498" s="41" t="s">
        <v>21</v>
      </c>
      <c r="N498" s="83">
        <f>T492</f>
        <v>4926.07</v>
      </c>
    </row>
    <row r="499" spans="2:20" ht="15" thickBot="1" x14ac:dyDescent="0.35">
      <c r="C499" s="1422" t="s">
        <v>383</v>
      </c>
      <c r="D499" s="1423"/>
      <c r="E499" s="1423"/>
      <c r="F499" s="1424"/>
      <c r="G499" s="89"/>
      <c r="H499" s="85">
        <f>SUM(H495:H498)</f>
        <v>313620</v>
      </c>
      <c r="I499" s="90" t="s">
        <v>16</v>
      </c>
      <c r="J499" s="85">
        <f>SUM(J495:J498)</f>
        <v>313620</v>
      </c>
      <c r="M499" s="307" t="s">
        <v>22</v>
      </c>
      <c r="N499" s="61">
        <f>SUM(N494:N498)</f>
        <v>2356829.6899999995</v>
      </c>
    </row>
    <row r="500" spans="2:20" ht="15" thickTop="1" x14ac:dyDescent="0.3">
      <c r="M500" s="21"/>
      <c r="N500" s="24"/>
    </row>
    <row r="501" spans="2:20" x14ac:dyDescent="0.3">
      <c r="K501" s="21"/>
      <c r="M501" s="21"/>
      <c r="N501" s="24"/>
    </row>
    <row r="502" spans="2:20" x14ac:dyDescent="0.3">
      <c r="C502" s="75"/>
      <c r="D502" s="76"/>
      <c r="E502" s="75"/>
      <c r="F502" s="75"/>
      <c r="G502" s="75"/>
      <c r="H502" s="75"/>
      <c r="I502" s="75"/>
      <c r="J502" s="75"/>
      <c r="M502" s="21"/>
      <c r="N502" s="24"/>
    </row>
    <row r="503" spans="2:20" x14ac:dyDescent="0.3">
      <c r="C503" s="75"/>
      <c r="D503" s="76"/>
      <c r="E503" s="75"/>
      <c r="F503" s="75"/>
      <c r="G503" s="75"/>
      <c r="H503" s="75"/>
      <c r="I503" s="75"/>
      <c r="J503" s="75"/>
      <c r="M503" s="21"/>
      <c r="N503" s="24"/>
    </row>
    <row r="504" spans="2:20" x14ac:dyDescent="0.3">
      <c r="C504" s="75"/>
      <c r="D504" s="76"/>
      <c r="E504" s="75"/>
      <c r="F504" s="75"/>
      <c r="G504" s="75"/>
      <c r="H504" s="75"/>
      <c r="I504" s="75"/>
      <c r="J504" s="75"/>
      <c r="M504" s="21"/>
      <c r="N504" s="24"/>
    </row>
    <row r="505" spans="2:20" x14ac:dyDescent="0.3">
      <c r="C505" s="75"/>
      <c r="D505" s="76"/>
      <c r="E505" s="75"/>
      <c r="F505" s="75"/>
      <c r="G505" s="75"/>
      <c r="H505" s="75"/>
      <c r="I505" s="75"/>
      <c r="J505" s="75"/>
      <c r="M505" s="21"/>
      <c r="N505" s="24"/>
    </row>
    <row r="506" spans="2:20" x14ac:dyDescent="0.3">
      <c r="C506" s="75"/>
      <c r="D506" s="76"/>
      <c r="E506" s="75"/>
      <c r="F506" s="75"/>
      <c r="G506" s="75"/>
      <c r="H506" s="75"/>
      <c r="I506" s="75"/>
      <c r="J506" s="75"/>
      <c r="M506" s="21"/>
      <c r="N506" s="24"/>
    </row>
    <row r="507" spans="2:20" x14ac:dyDescent="0.3">
      <c r="C507" s="75"/>
      <c r="D507" s="76"/>
      <c r="E507" s="75"/>
      <c r="F507" s="75"/>
      <c r="G507" s="75"/>
      <c r="H507" s="75"/>
      <c r="I507" s="75"/>
      <c r="J507" s="75"/>
      <c r="M507" s="21"/>
      <c r="N507" s="24"/>
    </row>
    <row r="508" spans="2:20" x14ac:dyDescent="0.3">
      <c r="B508" s="1357" t="s">
        <v>541</v>
      </c>
      <c r="C508" s="1357"/>
      <c r="D508" s="1357"/>
      <c r="E508" s="1357"/>
      <c r="F508" s="1357"/>
      <c r="G508" s="1357"/>
      <c r="H508" s="1357"/>
      <c r="I508" s="1357"/>
      <c r="J508" s="1357"/>
      <c r="K508" s="1357"/>
      <c r="L508" s="1357"/>
      <c r="M508" s="1357"/>
      <c r="N508" s="1357"/>
      <c r="O508" s="1357"/>
      <c r="P508" s="1357"/>
      <c r="Q508" s="1357"/>
      <c r="R508" s="1357"/>
      <c r="S508" s="1357"/>
      <c r="T508" s="1357"/>
    </row>
    <row r="513" spans="2:20" ht="15.6" x14ac:dyDescent="0.3">
      <c r="B513" s="1349" t="s">
        <v>550</v>
      </c>
      <c r="C513" s="1349"/>
      <c r="D513" s="1349"/>
      <c r="E513" s="1349"/>
      <c r="F513" s="1349"/>
      <c r="G513" s="1349"/>
      <c r="H513" s="1349"/>
      <c r="I513" s="1349"/>
      <c r="J513" s="1349"/>
      <c r="K513" s="1349"/>
      <c r="L513" s="1349"/>
      <c r="M513" s="1349"/>
      <c r="N513" s="1349"/>
      <c r="O513" s="1349"/>
      <c r="P513" s="1349"/>
      <c r="Q513" s="1349"/>
      <c r="R513" s="1349"/>
      <c r="S513" s="1349"/>
      <c r="T513" s="1349"/>
    </row>
    <row r="514" spans="2:20" ht="15.6" x14ac:dyDescent="0.3">
      <c r="B514" s="1350" t="s">
        <v>10</v>
      </c>
      <c r="C514" s="1350"/>
      <c r="D514" s="1350"/>
      <c r="E514" s="1350"/>
      <c r="F514" s="1350"/>
      <c r="G514" s="1350"/>
      <c r="H514" s="1350"/>
      <c r="I514" s="1350"/>
      <c r="J514" s="1350"/>
      <c r="K514" s="1350"/>
      <c r="L514" s="1350"/>
      <c r="M514" s="1350"/>
      <c r="N514" s="1350"/>
      <c r="O514" s="1350"/>
      <c r="P514" s="1350"/>
      <c r="Q514" s="1350"/>
      <c r="R514" s="1350"/>
      <c r="S514" s="1350"/>
      <c r="T514" s="1350"/>
    </row>
    <row r="515" spans="2:20" x14ac:dyDescent="0.3">
      <c r="B515" s="1351" t="s">
        <v>11</v>
      </c>
      <c r="C515" s="1351"/>
      <c r="D515" s="1351"/>
      <c r="E515" s="1351"/>
      <c r="F515" s="1351"/>
      <c r="G515" s="1351"/>
      <c r="H515" s="1351"/>
      <c r="I515" s="1351"/>
      <c r="J515" s="1351"/>
      <c r="K515" s="1351"/>
      <c r="L515" s="1351"/>
      <c r="M515" s="1351"/>
      <c r="N515" s="1351"/>
      <c r="O515" s="1351"/>
      <c r="P515" s="1351"/>
      <c r="Q515" s="1351"/>
      <c r="R515" s="1351"/>
      <c r="S515" s="1351"/>
      <c r="T515" s="1351"/>
    </row>
    <row r="516" spans="2:20" x14ac:dyDescent="0.3">
      <c r="B516" s="1352" t="s">
        <v>551</v>
      </c>
      <c r="C516" s="1352"/>
      <c r="D516" s="1352"/>
      <c r="E516" s="1352"/>
      <c r="F516" s="1352"/>
      <c r="G516" s="1352"/>
      <c r="H516" s="1352"/>
      <c r="I516" s="1352"/>
      <c r="J516" s="1352"/>
      <c r="K516" s="1352"/>
      <c r="L516" s="1352"/>
      <c r="M516" s="1352"/>
      <c r="N516" s="1352"/>
      <c r="O516" s="1352"/>
      <c r="P516" s="1352"/>
      <c r="Q516" s="1352"/>
      <c r="R516" s="1352"/>
      <c r="S516" s="1352"/>
      <c r="T516" s="1352"/>
    </row>
    <row r="517" spans="2:20" ht="15" thickBot="1" x14ac:dyDescent="0.35">
      <c r="B517" s="309"/>
      <c r="C517" s="309"/>
      <c r="D517" s="309"/>
      <c r="E517" s="309"/>
      <c r="F517" s="309"/>
      <c r="G517" s="309"/>
      <c r="H517" s="309"/>
      <c r="I517" s="309"/>
      <c r="J517" s="309"/>
      <c r="L517" s="309"/>
      <c r="M517" s="309"/>
      <c r="N517" s="309"/>
      <c r="O517" s="309"/>
      <c r="P517" s="309"/>
      <c r="Q517" s="309"/>
      <c r="R517" s="1363" t="s">
        <v>552</v>
      </c>
      <c r="S517" s="1363"/>
      <c r="T517" s="1363"/>
    </row>
    <row r="518" spans="2:20" ht="15" thickTop="1" x14ac:dyDescent="0.3">
      <c r="B518" s="1354" t="s">
        <v>8</v>
      </c>
      <c r="C518" s="1354"/>
      <c r="D518" s="1354"/>
      <c r="E518" s="1354"/>
      <c r="F518" s="1354"/>
      <c r="G518" s="1354"/>
      <c r="H518" s="1354"/>
      <c r="I518" s="1354"/>
      <c r="J518" s="1354"/>
      <c r="L518" s="1354" t="s">
        <v>9</v>
      </c>
      <c r="M518" s="1354"/>
      <c r="N518" s="1354"/>
      <c r="O518" s="1354"/>
      <c r="P518" s="1354"/>
      <c r="Q518" s="1354"/>
      <c r="R518" s="1354"/>
      <c r="S518" s="1354"/>
      <c r="T518" s="1354"/>
    </row>
    <row r="519" spans="2:20" x14ac:dyDescent="0.3">
      <c r="B519" s="4" t="s">
        <v>0</v>
      </c>
      <c r="C519" s="4" t="s">
        <v>1</v>
      </c>
      <c r="D519" s="4" t="s">
        <v>2</v>
      </c>
      <c r="E519" s="4" t="s">
        <v>13</v>
      </c>
      <c r="F519" s="4" t="s">
        <v>3</v>
      </c>
      <c r="G519" s="4" t="s">
        <v>4</v>
      </c>
      <c r="H519" s="4" t="s">
        <v>5</v>
      </c>
      <c r="I519" s="4" t="s">
        <v>6</v>
      </c>
      <c r="J519" s="4" t="s">
        <v>7</v>
      </c>
      <c r="L519" s="4" t="s">
        <v>0</v>
      </c>
      <c r="M519" s="4" t="s">
        <v>1</v>
      </c>
      <c r="N519" s="4" t="s">
        <v>2</v>
      </c>
      <c r="O519" s="4" t="s">
        <v>13</v>
      </c>
      <c r="P519" s="4" t="s">
        <v>3</v>
      </c>
      <c r="Q519" s="4" t="s">
        <v>4</v>
      </c>
      <c r="R519" s="4" t="s">
        <v>5</v>
      </c>
      <c r="S519" s="4" t="s">
        <v>6</v>
      </c>
      <c r="T519" s="4" t="s">
        <v>7</v>
      </c>
    </row>
    <row r="520" spans="2:20" x14ac:dyDescent="0.3">
      <c r="B520" s="310"/>
      <c r="C520" s="311"/>
      <c r="D520" s="311"/>
      <c r="E520" s="5"/>
      <c r="F520" s="5"/>
      <c r="G520" s="5"/>
      <c r="H520" s="5"/>
      <c r="I520" s="5"/>
      <c r="J520" s="6"/>
      <c r="L520" s="310"/>
      <c r="M520" s="311"/>
      <c r="N520" s="311"/>
      <c r="O520" s="5"/>
      <c r="P520" s="5"/>
      <c r="Q520" s="5"/>
      <c r="R520" s="5"/>
      <c r="S520" s="5"/>
      <c r="T520" s="6"/>
    </row>
    <row r="521" spans="2:20" x14ac:dyDescent="0.3">
      <c r="B521" s="18" t="s">
        <v>553</v>
      </c>
      <c r="C521" s="17" t="s">
        <v>15</v>
      </c>
      <c r="D521" s="18" t="s">
        <v>16</v>
      </c>
      <c r="E521" s="19">
        <f t="shared" ref="E521" si="96">O498</f>
        <v>0</v>
      </c>
      <c r="F521" s="19">
        <f>P492</f>
        <v>185000</v>
      </c>
      <c r="G521" s="49">
        <f>Q492</f>
        <v>257745.5</v>
      </c>
      <c r="H521" s="49">
        <f>R492</f>
        <v>1852948.2199999997</v>
      </c>
      <c r="I521" s="20">
        <f>S492</f>
        <v>56209.9</v>
      </c>
      <c r="J521" s="20">
        <f>T492</f>
        <v>4926.07</v>
      </c>
      <c r="K521" s="1"/>
      <c r="L521" s="55"/>
      <c r="M521" s="7"/>
      <c r="N521" s="7"/>
      <c r="O521" s="8"/>
      <c r="P521" s="8"/>
      <c r="Q521" s="8"/>
      <c r="R521" s="8"/>
      <c r="S521" s="8"/>
      <c r="T521" s="8"/>
    </row>
    <row r="522" spans="2:20" x14ac:dyDescent="0.3">
      <c r="B522" s="37"/>
      <c r="C522" s="58" t="s">
        <v>374</v>
      </c>
      <c r="D522" s="37"/>
      <c r="E522" s="39"/>
      <c r="F522" s="39"/>
      <c r="G522" s="39"/>
      <c r="H522" s="100"/>
      <c r="I522" s="20">
        <v>0</v>
      </c>
      <c r="J522" s="20">
        <v>0</v>
      </c>
      <c r="K522" s="1"/>
      <c r="L522" s="55"/>
      <c r="M522" s="101"/>
      <c r="N522" s="55"/>
      <c r="O522" s="8"/>
      <c r="P522" s="8"/>
      <c r="Q522" s="8"/>
      <c r="R522" s="8"/>
      <c r="S522" s="8"/>
      <c r="T522" s="8"/>
    </row>
    <row r="523" spans="2:20" ht="20.399999999999999" x14ac:dyDescent="0.3">
      <c r="B523" s="55" t="s">
        <v>553</v>
      </c>
      <c r="C523" s="50" t="s">
        <v>554</v>
      </c>
      <c r="D523" s="82" t="s">
        <v>345</v>
      </c>
      <c r="E523" s="39">
        <v>0</v>
      </c>
      <c r="F523" s="39">
        <v>0</v>
      </c>
      <c r="G523" s="39">
        <f>85000</f>
        <v>85000</v>
      </c>
      <c r="H523" s="49">
        <v>0</v>
      </c>
      <c r="I523" s="20">
        <v>0</v>
      </c>
      <c r="J523" s="20">
        <v>0</v>
      </c>
      <c r="K523" s="1"/>
      <c r="L523" s="55" t="s">
        <v>553</v>
      </c>
      <c r="M523" s="50" t="s">
        <v>554</v>
      </c>
      <c r="N523" s="82" t="s">
        <v>345</v>
      </c>
      <c r="O523" s="39">
        <v>0</v>
      </c>
      <c r="P523" s="39">
        <v>85000</v>
      </c>
      <c r="Q523" s="39">
        <v>0</v>
      </c>
      <c r="R523" s="8">
        <v>0</v>
      </c>
      <c r="S523" s="8">
        <v>0</v>
      </c>
      <c r="T523" s="8">
        <v>0</v>
      </c>
    </row>
    <row r="524" spans="2:20" ht="30.6" x14ac:dyDescent="0.3">
      <c r="B524" s="55" t="s">
        <v>553</v>
      </c>
      <c r="C524" s="50" t="s">
        <v>559</v>
      </c>
      <c r="D524" s="37" t="s">
        <v>555</v>
      </c>
      <c r="E524" s="39">
        <v>0</v>
      </c>
      <c r="F524" s="39">
        <v>65500</v>
      </c>
      <c r="G524" s="39">
        <v>0</v>
      </c>
      <c r="H524" s="49">
        <v>0</v>
      </c>
      <c r="I524" s="20">
        <v>0</v>
      </c>
      <c r="J524" s="20">
        <v>0</v>
      </c>
      <c r="K524" s="1"/>
      <c r="L524" s="55" t="s">
        <v>553</v>
      </c>
      <c r="M524" s="50" t="s">
        <v>563</v>
      </c>
      <c r="N524" s="37" t="s">
        <v>557</v>
      </c>
      <c r="O524" s="39">
        <v>10000</v>
      </c>
      <c r="P524" s="20">
        <v>0</v>
      </c>
      <c r="Q524" s="20">
        <v>0</v>
      </c>
      <c r="R524" s="20">
        <v>0</v>
      </c>
      <c r="S524" s="20">
        <v>0</v>
      </c>
      <c r="T524" s="20">
        <v>0</v>
      </c>
    </row>
    <row r="525" spans="2:20" ht="20.399999999999999" x14ac:dyDescent="0.3">
      <c r="B525" s="55" t="s">
        <v>553</v>
      </c>
      <c r="C525" s="50" t="s">
        <v>560</v>
      </c>
      <c r="D525" s="37" t="s">
        <v>556</v>
      </c>
      <c r="E525" s="39">
        <v>0</v>
      </c>
      <c r="F525" s="39">
        <v>0</v>
      </c>
      <c r="G525" s="39">
        <v>100000</v>
      </c>
      <c r="H525" s="49">
        <v>0</v>
      </c>
      <c r="I525" s="20">
        <v>0</v>
      </c>
      <c r="J525" s="20">
        <v>0</v>
      </c>
      <c r="K525" s="1"/>
      <c r="L525" s="55" t="s">
        <v>167</v>
      </c>
      <c r="M525" s="50" t="s">
        <v>564</v>
      </c>
      <c r="N525" s="37" t="s">
        <v>558</v>
      </c>
      <c r="O525" s="39">
        <v>2500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</row>
    <row r="526" spans="2:20" ht="20.399999999999999" x14ac:dyDescent="0.3">
      <c r="B526" s="55" t="s">
        <v>553</v>
      </c>
      <c r="C526" s="50" t="s">
        <v>561</v>
      </c>
      <c r="D526" s="37" t="s">
        <v>557</v>
      </c>
      <c r="E526" s="39">
        <v>12500</v>
      </c>
      <c r="F526" s="39">
        <v>0</v>
      </c>
      <c r="G526" s="39">
        <v>87500</v>
      </c>
      <c r="H526" s="49">
        <v>0</v>
      </c>
      <c r="I526" s="20">
        <v>0</v>
      </c>
      <c r="J526" s="20">
        <v>0</v>
      </c>
      <c r="K526" s="1"/>
      <c r="L526" s="55" t="s">
        <v>553</v>
      </c>
      <c r="M526" s="50" t="s">
        <v>563</v>
      </c>
      <c r="N526" s="37" t="s">
        <v>558</v>
      </c>
      <c r="O526" s="39">
        <v>10000</v>
      </c>
      <c r="P526" s="20">
        <v>0</v>
      </c>
      <c r="Q526" s="20">
        <v>0</v>
      </c>
      <c r="R526" s="20">
        <v>0</v>
      </c>
      <c r="S526" s="20">
        <v>0</v>
      </c>
      <c r="T526" s="20">
        <v>0</v>
      </c>
    </row>
    <row r="527" spans="2:20" ht="20.399999999999999" x14ac:dyDescent="0.3">
      <c r="B527" s="55" t="s">
        <v>553</v>
      </c>
      <c r="C527" s="50" t="s">
        <v>562</v>
      </c>
      <c r="D527" s="37" t="s">
        <v>558</v>
      </c>
      <c r="E527" s="39">
        <v>10000</v>
      </c>
      <c r="F527" s="39">
        <v>0</v>
      </c>
      <c r="G527" s="39">
        <v>0</v>
      </c>
      <c r="H527" s="49">
        <v>0</v>
      </c>
      <c r="I527" s="20">
        <v>0</v>
      </c>
      <c r="J527" s="20">
        <v>0</v>
      </c>
      <c r="K527" s="1"/>
      <c r="L527" s="20">
        <v>0</v>
      </c>
      <c r="M527" s="20">
        <v>0</v>
      </c>
      <c r="N527" s="20">
        <v>0</v>
      </c>
      <c r="O527" s="20">
        <v>0</v>
      </c>
      <c r="P527" s="20">
        <v>0</v>
      </c>
      <c r="Q527" s="20">
        <v>0</v>
      </c>
      <c r="R527" s="20">
        <v>0</v>
      </c>
      <c r="S527" s="20">
        <v>0</v>
      </c>
      <c r="T527" s="20">
        <v>0</v>
      </c>
    </row>
    <row r="528" spans="2:20" ht="20.399999999999999" x14ac:dyDescent="0.3">
      <c r="B528" s="55" t="s">
        <v>553</v>
      </c>
      <c r="C528" s="50" t="s">
        <v>566</v>
      </c>
      <c r="D528" s="37" t="s">
        <v>565</v>
      </c>
      <c r="E528" s="39">
        <v>0</v>
      </c>
      <c r="F528" s="39">
        <v>10000</v>
      </c>
      <c r="G528" s="39">
        <v>0</v>
      </c>
      <c r="H528" s="49">
        <v>0</v>
      </c>
      <c r="I528" s="20">
        <v>0</v>
      </c>
      <c r="J528" s="20">
        <v>0</v>
      </c>
      <c r="K528" s="1"/>
      <c r="L528" s="20">
        <v>0</v>
      </c>
      <c r="M528" s="20">
        <v>0</v>
      </c>
      <c r="N528" s="20">
        <v>0</v>
      </c>
      <c r="O528" s="20">
        <v>0</v>
      </c>
      <c r="P528" s="20">
        <v>0</v>
      </c>
      <c r="Q528" s="20">
        <v>0</v>
      </c>
      <c r="R528" s="20">
        <v>0</v>
      </c>
      <c r="S528" s="20">
        <v>0</v>
      </c>
      <c r="T528" s="20">
        <v>0</v>
      </c>
    </row>
    <row r="529" spans="2:20" x14ac:dyDescent="0.3">
      <c r="B529" s="55"/>
      <c r="C529" s="103"/>
      <c r="D529" s="102"/>
      <c r="E529" s="39"/>
      <c r="F529" s="39"/>
      <c r="G529" s="39"/>
      <c r="H529" s="39"/>
      <c r="I529" s="39"/>
      <c r="J529" s="39"/>
      <c r="K529" s="40"/>
      <c r="L529" s="20">
        <v>0</v>
      </c>
      <c r="M529" s="20">
        <v>0</v>
      </c>
      <c r="N529" s="20">
        <v>0</v>
      </c>
      <c r="O529" s="20">
        <v>0</v>
      </c>
      <c r="P529" s="20">
        <v>0</v>
      </c>
      <c r="Q529" s="20">
        <v>0</v>
      </c>
      <c r="R529" s="20">
        <v>0</v>
      </c>
      <c r="S529" s="20">
        <v>0</v>
      </c>
      <c r="T529" s="20">
        <v>0</v>
      </c>
    </row>
    <row r="530" spans="2:20" ht="18" customHeight="1" x14ac:dyDescent="0.3">
      <c r="B530" s="4"/>
      <c r="C530" s="93" t="s">
        <v>49</v>
      </c>
      <c r="D530" s="4"/>
      <c r="E530" s="34">
        <f>SUM(E522:E529)</f>
        <v>22500</v>
      </c>
      <c r="F530" s="34">
        <f>SUM(F522:F529)</f>
        <v>75500</v>
      </c>
      <c r="G530" s="34">
        <f>SUM(G522:G529)</f>
        <v>272500</v>
      </c>
      <c r="H530" s="34">
        <f>SUM(H522:H529)</f>
        <v>0</v>
      </c>
      <c r="I530" s="34">
        <f>SUM(I529:I529)</f>
        <v>0</v>
      </c>
      <c r="J530" s="34">
        <f>SUM(J529:J529)</f>
        <v>0</v>
      </c>
      <c r="K530" s="1"/>
      <c r="L530" s="20">
        <v>0</v>
      </c>
      <c r="M530" s="20">
        <v>0</v>
      </c>
      <c r="N530" s="20">
        <v>0</v>
      </c>
      <c r="O530" s="20">
        <v>0</v>
      </c>
      <c r="P530" s="20">
        <v>0</v>
      </c>
      <c r="Q530" s="20">
        <v>0</v>
      </c>
      <c r="R530" s="20">
        <v>0</v>
      </c>
      <c r="S530" s="20">
        <v>0</v>
      </c>
      <c r="T530" s="20">
        <v>0</v>
      </c>
    </row>
    <row r="531" spans="2:20" x14ac:dyDescent="0.3">
      <c r="B531" s="11"/>
      <c r="C531" s="94"/>
      <c r="D531" s="12"/>
      <c r="E531" s="13"/>
      <c r="F531" s="13"/>
      <c r="G531" s="13"/>
      <c r="H531" s="13"/>
      <c r="I531" s="13"/>
      <c r="J531" s="14"/>
      <c r="K531" s="1"/>
      <c r="L531" s="11"/>
      <c r="M531" s="12"/>
      <c r="N531" s="12"/>
      <c r="O531" s="13"/>
      <c r="P531" s="13"/>
      <c r="Q531" s="13"/>
      <c r="R531" s="13"/>
      <c r="S531" s="13"/>
      <c r="T531" s="14"/>
    </row>
    <row r="532" spans="2:20" x14ac:dyDescent="0.3">
      <c r="B532" s="25"/>
      <c r="C532" s="26" t="s">
        <v>50</v>
      </c>
      <c r="D532" s="27"/>
      <c r="E532" s="28">
        <f t="shared" ref="E532:J532" si="97">E521+E530</f>
        <v>22500</v>
      </c>
      <c r="F532" s="28">
        <f t="shared" si="97"/>
        <v>260500</v>
      </c>
      <c r="G532" s="28">
        <f t="shared" si="97"/>
        <v>530245.5</v>
      </c>
      <c r="H532" s="28">
        <f t="shared" si="97"/>
        <v>1852948.2199999997</v>
      </c>
      <c r="I532" s="28">
        <f t="shared" si="97"/>
        <v>56209.9</v>
      </c>
      <c r="J532" s="28">
        <f t="shared" si="97"/>
        <v>4926.07</v>
      </c>
      <c r="K532" s="1"/>
      <c r="L532" s="9"/>
      <c r="M532" s="26" t="s">
        <v>50</v>
      </c>
      <c r="N532" s="9"/>
      <c r="O532" s="10">
        <f t="shared" ref="O532:T532" si="98">SUM(O520:O531)</f>
        <v>22500</v>
      </c>
      <c r="P532" s="10">
        <f t="shared" si="98"/>
        <v>85000</v>
      </c>
      <c r="Q532" s="10">
        <f t="shared" si="98"/>
        <v>0</v>
      </c>
      <c r="R532" s="10">
        <f t="shared" si="98"/>
        <v>0</v>
      </c>
      <c r="S532" s="10">
        <f t="shared" si="98"/>
        <v>0</v>
      </c>
      <c r="T532" s="10">
        <f t="shared" si="98"/>
        <v>0</v>
      </c>
    </row>
    <row r="533" spans="2:20" x14ac:dyDescent="0.3">
      <c r="L533" s="2"/>
      <c r="M533" s="3" t="s">
        <v>12</v>
      </c>
      <c r="N533" s="15"/>
      <c r="O533" s="16">
        <f t="shared" ref="O533" si="99">E532-O532</f>
        <v>0</v>
      </c>
      <c r="P533" s="62">
        <f t="shared" ref="P533" si="100">F532-P532</f>
        <v>175500</v>
      </c>
      <c r="Q533" s="62">
        <f t="shared" ref="Q533" si="101">G532-Q532</f>
        <v>530245.5</v>
      </c>
      <c r="R533" s="62">
        <f t="shared" ref="R533" si="102">H532-R532</f>
        <v>1852948.2199999997</v>
      </c>
      <c r="S533" s="62">
        <f t="shared" ref="S533" si="103">I532-S532</f>
        <v>56209.9</v>
      </c>
      <c r="T533" s="62">
        <f t="shared" ref="T533" si="104">J532-T532</f>
        <v>4926.07</v>
      </c>
    </row>
    <row r="534" spans="2:20" x14ac:dyDescent="0.3">
      <c r="C534" s="63" t="s">
        <v>375</v>
      </c>
      <c r="M534" s="22" t="s">
        <v>23</v>
      </c>
    </row>
    <row r="535" spans="2:20" x14ac:dyDescent="0.3">
      <c r="C535" s="64" t="s">
        <v>386</v>
      </c>
      <c r="D535" s="64" t="s">
        <v>376</v>
      </c>
      <c r="E535" s="1396" t="s">
        <v>377</v>
      </c>
      <c r="F535" s="1397"/>
      <c r="G535" s="64" t="s">
        <v>381</v>
      </c>
      <c r="H535" s="64" t="s">
        <v>378</v>
      </c>
      <c r="I535" s="64" t="s">
        <v>379</v>
      </c>
      <c r="J535" s="65" t="s">
        <v>380</v>
      </c>
      <c r="M535" s="41" t="s">
        <v>484</v>
      </c>
      <c r="N535" s="83">
        <f>P533</f>
        <v>175500</v>
      </c>
      <c r="O535" s="314"/>
      <c r="Q535" s="314"/>
    </row>
    <row r="536" spans="2:20" x14ac:dyDescent="0.3">
      <c r="C536" s="299" t="s">
        <v>389</v>
      </c>
      <c r="D536" s="66" t="s">
        <v>279</v>
      </c>
      <c r="E536" s="305" t="s">
        <v>384</v>
      </c>
      <c r="F536" s="306"/>
      <c r="G536" s="66" t="s">
        <v>385</v>
      </c>
      <c r="H536" s="67">
        <v>100000</v>
      </c>
      <c r="I536" s="68">
        <v>0</v>
      </c>
      <c r="J536" s="68">
        <f>H536-I536</f>
        <v>100000</v>
      </c>
      <c r="M536" s="41" t="s">
        <v>18</v>
      </c>
      <c r="N536" s="83">
        <f>Q533</f>
        <v>530245.5</v>
      </c>
      <c r="O536" s="318"/>
      <c r="P536" s="314"/>
    </row>
    <row r="537" spans="2:20" x14ac:dyDescent="0.3">
      <c r="C537" s="299" t="s">
        <v>389</v>
      </c>
      <c r="D537" s="66" t="s">
        <v>279</v>
      </c>
      <c r="E537" s="1420" t="s">
        <v>384</v>
      </c>
      <c r="F537" s="1421"/>
      <c r="G537" s="66" t="s">
        <v>390</v>
      </c>
      <c r="H537" s="67">
        <v>200000</v>
      </c>
      <c r="I537" s="68">
        <v>0</v>
      </c>
      <c r="J537" s="68">
        <f>H537-I537</f>
        <v>200000</v>
      </c>
      <c r="M537" s="41" t="s">
        <v>19</v>
      </c>
      <c r="N537" s="83">
        <f>R533</f>
        <v>1852948.2199999997</v>
      </c>
      <c r="O537" s="95"/>
    </row>
    <row r="538" spans="2:20" x14ac:dyDescent="0.3">
      <c r="C538" s="99" t="s">
        <v>494</v>
      </c>
      <c r="D538" s="87" t="s">
        <v>165</v>
      </c>
      <c r="E538" s="1420" t="s">
        <v>388</v>
      </c>
      <c r="F538" s="1421"/>
      <c r="G538" s="86" t="s">
        <v>495</v>
      </c>
      <c r="H538" s="88">
        <v>3620</v>
      </c>
      <c r="I538" s="74">
        <v>0</v>
      </c>
      <c r="J538" s="88">
        <v>3620</v>
      </c>
      <c r="M538" s="41" t="s">
        <v>20</v>
      </c>
      <c r="N538" s="83">
        <f>S533</f>
        <v>56209.9</v>
      </c>
    </row>
    <row r="539" spans="2:20" x14ac:dyDescent="0.3">
      <c r="C539" s="99" t="s">
        <v>494</v>
      </c>
      <c r="D539" s="87" t="s">
        <v>165</v>
      </c>
      <c r="E539" s="1420" t="s">
        <v>388</v>
      </c>
      <c r="F539" s="1421"/>
      <c r="G539" s="86" t="s">
        <v>496</v>
      </c>
      <c r="H539" s="74">
        <v>10000</v>
      </c>
      <c r="I539" s="74">
        <v>0</v>
      </c>
      <c r="J539" s="88">
        <f>SUM(H539:I539)</f>
        <v>10000</v>
      </c>
      <c r="M539" s="41" t="s">
        <v>21</v>
      </c>
      <c r="N539" s="83">
        <f>T533</f>
        <v>4926.07</v>
      </c>
      <c r="O539" s="35"/>
    </row>
    <row r="540" spans="2:20" ht="15" thickBot="1" x14ac:dyDescent="0.35">
      <c r="C540" s="1422" t="s">
        <v>383</v>
      </c>
      <c r="D540" s="1423"/>
      <c r="E540" s="1423"/>
      <c r="F540" s="1424"/>
      <c r="G540" s="89"/>
      <c r="H540" s="85">
        <f>SUM(H536:H539)</f>
        <v>313620</v>
      </c>
      <c r="I540" s="90" t="s">
        <v>16</v>
      </c>
      <c r="J540" s="85">
        <f>SUM(J536:J539)</f>
        <v>313620</v>
      </c>
      <c r="M540" s="307" t="s">
        <v>22</v>
      </c>
      <c r="N540" s="61">
        <f>SUM(N535:N539)</f>
        <v>2619829.6899999995</v>
      </c>
      <c r="O540" s="314"/>
    </row>
    <row r="541" spans="2:20" ht="15" thickTop="1" x14ac:dyDescent="0.3">
      <c r="M541" s="21"/>
      <c r="N541" s="24"/>
      <c r="O541" s="314"/>
    </row>
    <row r="542" spans="2:20" x14ac:dyDescent="0.3">
      <c r="K542" s="21"/>
      <c r="M542" s="21"/>
      <c r="N542" s="24"/>
    </row>
    <row r="543" spans="2:20" x14ac:dyDescent="0.3">
      <c r="C543" s="75"/>
      <c r="D543" s="76"/>
      <c r="E543" s="75"/>
      <c r="F543" s="75"/>
      <c r="G543" s="75"/>
      <c r="H543" s="75"/>
      <c r="I543" s="75"/>
      <c r="J543" s="75"/>
      <c r="M543" s="21"/>
      <c r="N543" s="24"/>
    </row>
    <row r="544" spans="2:20" x14ac:dyDescent="0.3">
      <c r="C544" s="75"/>
      <c r="D544" s="76"/>
      <c r="E544" s="75"/>
      <c r="F544" s="75"/>
      <c r="G544" s="75"/>
      <c r="H544" s="75"/>
      <c r="I544" s="75"/>
      <c r="J544" s="75"/>
      <c r="M544" s="21"/>
      <c r="N544" s="24"/>
    </row>
    <row r="545" spans="2:20" x14ac:dyDescent="0.3">
      <c r="C545" s="75"/>
      <c r="D545" s="76"/>
      <c r="E545" s="75"/>
      <c r="F545" s="75"/>
      <c r="G545" s="75"/>
      <c r="H545" s="75"/>
      <c r="I545" s="75"/>
      <c r="J545" s="75"/>
      <c r="M545" s="21"/>
      <c r="N545" s="24"/>
    </row>
    <row r="546" spans="2:20" x14ac:dyDescent="0.3">
      <c r="C546" s="75"/>
      <c r="D546" s="76"/>
      <c r="E546" s="75"/>
      <c r="F546" s="75"/>
      <c r="G546" s="75"/>
      <c r="H546" s="75"/>
      <c r="I546" s="75"/>
      <c r="J546" s="75"/>
      <c r="M546" s="21"/>
      <c r="N546" s="24"/>
    </row>
    <row r="547" spans="2:20" x14ac:dyDescent="0.3">
      <c r="C547" s="75"/>
      <c r="D547" s="76"/>
      <c r="E547" s="75"/>
      <c r="F547" s="75"/>
      <c r="G547" s="75"/>
      <c r="H547" s="75"/>
      <c r="I547" s="75"/>
      <c r="J547" s="75"/>
      <c r="M547" s="21"/>
      <c r="N547" s="24"/>
    </row>
    <row r="548" spans="2:20" x14ac:dyDescent="0.3">
      <c r="C548" s="75"/>
      <c r="D548" s="76"/>
      <c r="E548" s="75"/>
      <c r="F548" s="75"/>
      <c r="G548" s="75"/>
      <c r="H548" s="75"/>
      <c r="I548" s="75"/>
      <c r="J548" s="75"/>
      <c r="M548" s="21"/>
      <c r="N548" s="24"/>
    </row>
    <row r="549" spans="2:20" x14ac:dyDescent="0.3">
      <c r="B549" s="1357" t="s">
        <v>541</v>
      </c>
      <c r="C549" s="1357"/>
      <c r="D549" s="1357"/>
      <c r="E549" s="1357"/>
      <c r="F549" s="1357"/>
      <c r="G549" s="1357"/>
      <c r="H549" s="1357"/>
      <c r="I549" s="1357"/>
      <c r="J549" s="1357"/>
      <c r="K549" s="1357"/>
      <c r="L549" s="1357"/>
      <c r="M549" s="1357"/>
      <c r="N549" s="1357"/>
      <c r="O549" s="1357"/>
      <c r="P549" s="1357"/>
      <c r="Q549" s="1357"/>
      <c r="R549" s="1357"/>
      <c r="S549" s="1357"/>
      <c r="T549" s="1357"/>
    </row>
    <row r="554" spans="2:20" ht="15.6" x14ac:dyDescent="0.3">
      <c r="B554" s="1349" t="s">
        <v>567</v>
      </c>
      <c r="C554" s="1349"/>
      <c r="D554" s="1349"/>
      <c r="E554" s="1349"/>
      <c r="F554" s="1349"/>
      <c r="G554" s="1349"/>
      <c r="H554" s="1349"/>
      <c r="I554" s="1349"/>
      <c r="J554" s="1349"/>
      <c r="K554" s="1349"/>
      <c r="L554" s="1349"/>
      <c r="M554" s="1349"/>
      <c r="N554" s="1349"/>
      <c r="O554" s="1349"/>
      <c r="P554" s="1349"/>
      <c r="Q554" s="1349"/>
      <c r="R554" s="1349"/>
      <c r="S554" s="1349"/>
      <c r="T554" s="1349"/>
    </row>
    <row r="555" spans="2:20" ht="15.6" x14ac:dyDescent="0.3">
      <c r="B555" s="1350" t="s">
        <v>10</v>
      </c>
      <c r="C555" s="1350"/>
      <c r="D555" s="1350"/>
      <c r="E555" s="1350"/>
      <c r="F555" s="1350"/>
      <c r="G555" s="1350"/>
      <c r="H555" s="1350"/>
      <c r="I555" s="1350"/>
      <c r="J555" s="1350"/>
      <c r="K555" s="1350"/>
      <c r="L555" s="1350"/>
      <c r="M555" s="1350"/>
      <c r="N555" s="1350"/>
      <c r="O555" s="1350"/>
      <c r="P555" s="1350"/>
      <c r="Q555" s="1350"/>
      <c r="R555" s="1350"/>
      <c r="S555" s="1350"/>
      <c r="T555" s="1350"/>
    </row>
    <row r="556" spans="2:20" x14ac:dyDescent="0.3">
      <c r="B556" s="1351" t="s">
        <v>11</v>
      </c>
      <c r="C556" s="1351"/>
      <c r="D556" s="1351"/>
      <c r="E556" s="1351"/>
      <c r="F556" s="1351"/>
      <c r="G556" s="1351"/>
      <c r="H556" s="1351"/>
      <c r="I556" s="1351"/>
      <c r="J556" s="1351"/>
      <c r="K556" s="1351"/>
      <c r="L556" s="1351"/>
      <c r="M556" s="1351"/>
      <c r="N556" s="1351"/>
      <c r="O556" s="1351"/>
      <c r="P556" s="1351"/>
      <c r="Q556" s="1351"/>
      <c r="R556" s="1351"/>
      <c r="S556" s="1351"/>
      <c r="T556" s="1351"/>
    </row>
    <row r="557" spans="2:20" x14ac:dyDescent="0.3">
      <c r="B557" s="1352" t="s">
        <v>568</v>
      </c>
      <c r="C557" s="1352"/>
      <c r="D557" s="1352"/>
      <c r="E557" s="1352"/>
      <c r="F557" s="1352"/>
      <c r="G557" s="1352"/>
      <c r="H557" s="1352"/>
      <c r="I557" s="1352"/>
      <c r="J557" s="1352"/>
      <c r="K557" s="1352"/>
      <c r="L557" s="1352"/>
      <c r="M557" s="1352"/>
      <c r="N557" s="1352"/>
      <c r="O557" s="1352"/>
      <c r="P557" s="1352"/>
      <c r="Q557" s="1352"/>
      <c r="R557" s="1352"/>
      <c r="S557" s="1352"/>
      <c r="T557" s="1352"/>
    </row>
    <row r="558" spans="2:20" ht="15" thickBot="1" x14ac:dyDescent="0.35">
      <c r="B558" s="309"/>
      <c r="C558" s="309"/>
      <c r="D558" s="309"/>
      <c r="E558" s="309"/>
      <c r="F558" s="309"/>
      <c r="G558" s="309"/>
      <c r="H558" s="309"/>
      <c r="I558" s="309"/>
      <c r="J558" s="309"/>
      <c r="L558" s="309"/>
      <c r="M558" s="309"/>
      <c r="N558" s="309"/>
      <c r="O558" s="309"/>
      <c r="P558" s="309"/>
      <c r="Q558" s="309"/>
      <c r="R558" s="1363" t="s">
        <v>603</v>
      </c>
      <c r="S558" s="1363"/>
      <c r="T558" s="1363"/>
    </row>
    <row r="559" spans="2:20" ht="15" thickTop="1" x14ac:dyDescent="0.3">
      <c r="B559" s="1354" t="s">
        <v>8</v>
      </c>
      <c r="C559" s="1354"/>
      <c r="D559" s="1354"/>
      <c r="E559" s="1354"/>
      <c r="F559" s="1354"/>
      <c r="G559" s="1354"/>
      <c r="H559" s="1354"/>
      <c r="I559" s="1354"/>
      <c r="J559" s="1354"/>
      <c r="L559" s="1354" t="s">
        <v>9</v>
      </c>
      <c r="M559" s="1354"/>
      <c r="N559" s="1354"/>
      <c r="O559" s="1354"/>
      <c r="P559" s="1354"/>
      <c r="Q559" s="1354"/>
      <c r="R559" s="1354"/>
      <c r="S559" s="1354"/>
      <c r="T559" s="1354"/>
    </row>
    <row r="560" spans="2:20" x14ac:dyDescent="0.3">
      <c r="B560" s="4" t="s">
        <v>0</v>
      </c>
      <c r="C560" s="4" t="s">
        <v>1</v>
      </c>
      <c r="D560" s="4" t="s">
        <v>2</v>
      </c>
      <c r="E560" s="4" t="s">
        <v>13</v>
      </c>
      <c r="F560" s="4" t="s">
        <v>3</v>
      </c>
      <c r="G560" s="4" t="s">
        <v>4</v>
      </c>
      <c r="H560" s="4" t="s">
        <v>5</v>
      </c>
      <c r="I560" s="4" t="s">
        <v>6</v>
      </c>
      <c r="J560" s="4" t="s">
        <v>7</v>
      </c>
      <c r="L560" s="4" t="s">
        <v>0</v>
      </c>
      <c r="M560" s="4" t="s">
        <v>1</v>
      </c>
      <c r="N560" s="4" t="s">
        <v>2</v>
      </c>
      <c r="O560" s="4" t="s">
        <v>13</v>
      </c>
      <c r="P560" s="4" t="s">
        <v>3</v>
      </c>
      <c r="Q560" s="4" t="s">
        <v>4</v>
      </c>
      <c r="R560" s="4" t="s">
        <v>5</v>
      </c>
      <c r="S560" s="4" t="s">
        <v>6</v>
      </c>
      <c r="T560" s="4" t="s">
        <v>7</v>
      </c>
    </row>
    <row r="561" spans="2:20" x14ac:dyDescent="0.3">
      <c r="B561" s="310"/>
      <c r="C561" s="311"/>
      <c r="D561" s="311"/>
      <c r="E561" s="5"/>
      <c r="F561" s="5"/>
      <c r="G561" s="5"/>
      <c r="H561" s="5"/>
      <c r="I561" s="5"/>
      <c r="J561" s="6"/>
      <c r="L561" s="310"/>
      <c r="M561" s="311"/>
      <c r="N561" s="311"/>
      <c r="O561" s="5"/>
      <c r="P561" s="5"/>
      <c r="Q561" s="5"/>
      <c r="R561" s="5"/>
      <c r="S561" s="5"/>
      <c r="T561" s="6"/>
    </row>
    <row r="562" spans="2:20" x14ac:dyDescent="0.3">
      <c r="B562" s="18" t="s">
        <v>569</v>
      </c>
      <c r="C562" s="17" t="s">
        <v>15</v>
      </c>
      <c r="D562" s="18" t="s">
        <v>16</v>
      </c>
      <c r="E562" s="19">
        <f t="shared" ref="E562" si="105">O539</f>
        <v>0</v>
      </c>
      <c r="F562" s="19">
        <f>P533</f>
        <v>175500</v>
      </c>
      <c r="G562" s="49">
        <f>Q533</f>
        <v>530245.5</v>
      </c>
      <c r="H562" s="49">
        <f>R533</f>
        <v>1852948.2199999997</v>
      </c>
      <c r="I562" s="20">
        <f>S533</f>
        <v>56209.9</v>
      </c>
      <c r="J562" s="20">
        <f>T533</f>
        <v>4926.07</v>
      </c>
      <c r="K562" s="1"/>
      <c r="L562" s="55"/>
      <c r="M562" s="7"/>
      <c r="N562" s="7"/>
      <c r="O562" s="8"/>
      <c r="P562" s="8"/>
      <c r="Q562" s="8"/>
      <c r="R562" s="8"/>
      <c r="S562" s="8"/>
      <c r="T562" s="8"/>
    </row>
    <row r="563" spans="2:20" x14ac:dyDescent="0.3">
      <c r="B563" s="37"/>
      <c r="C563" s="58" t="s">
        <v>374</v>
      </c>
      <c r="D563" s="37"/>
      <c r="E563" s="39"/>
      <c r="F563" s="39"/>
      <c r="G563" s="39"/>
      <c r="H563" s="100"/>
      <c r="I563" s="20">
        <v>0</v>
      </c>
      <c r="J563" s="20">
        <v>0</v>
      </c>
      <c r="K563" s="1"/>
      <c r="L563" s="55"/>
      <c r="M563" s="101"/>
      <c r="N563" s="55"/>
      <c r="O563" s="8"/>
      <c r="P563" s="8"/>
      <c r="Q563" s="8"/>
      <c r="R563" s="8"/>
      <c r="S563" s="8"/>
      <c r="T563" s="8"/>
    </row>
    <row r="564" spans="2:20" ht="20.399999999999999" x14ac:dyDescent="0.3">
      <c r="B564" s="55" t="s">
        <v>569</v>
      </c>
      <c r="C564" s="50" t="s">
        <v>554</v>
      </c>
      <c r="D564" s="82" t="s">
        <v>345</v>
      </c>
      <c r="E564" s="39">
        <v>0</v>
      </c>
      <c r="F564" s="39">
        <v>0</v>
      </c>
      <c r="G564" s="39">
        <f>175500</f>
        <v>175500</v>
      </c>
      <c r="H564" s="49">
        <v>0</v>
      </c>
      <c r="I564" s="20">
        <v>0</v>
      </c>
      <c r="J564" s="20">
        <v>0</v>
      </c>
      <c r="K564" s="1"/>
      <c r="L564" s="55" t="s">
        <v>569</v>
      </c>
      <c r="M564" s="50" t="s">
        <v>554</v>
      </c>
      <c r="N564" s="82" t="s">
        <v>345</v>
      </c>
      <c r="O564" s="39">
        <v>0</v>
      </c>
      <c r="P564" s="39">
        <v>175500</v>
      </c>
      <c r="Q564" s="39">
        <v>0</v>
      </c>
      <c r="R564" s="8">
        <v>0</v>
      </c>
      <c r="S564" s="8">
        <v>0</v>
      </c>
      <c r="T564" s="8">
        <v>0</v>
      </c>
    </row>
    <row r="565" spans="2:20" ht="30.6" x14ac:dyDescent="0.3">
      <c r="B565" s="55" t="s">
        <v>569</v>
      </c>
      <c r="C565" s="50" t="s">
        <v>572</v>
      </c>
      <c r="D565" s="37" t="s">
        <v>570</v>
      </c>
      <c r="E565" s="39">
        <v>0</v>
      </c>
      <c r="F565" s="39">
        <v>0</v>
      </c>
      <c r="G565" s="39">
        <v>200000</v>
      </c>
      <c r="H565" s="49">
        <v>0</v>
      </c>
      <c r="I565" s="20">
        <v>0</v>
      </c>
      <c r="J565" s="20">
        <v>0</v>
      </c>
      <c r="K565" s="1"/>
      <c r="L565" s="55" t="s">
        <v>569</v>
      </c>
      <c r="M565" s="50" t="s">
        <v>576</v>
      </c>
      <c r="N565" s="37">
        <v>240</v>
      </c>
      <c r="O565" s="39">
        <v>0</v>
      </c>
      <c r="P565" s="20">
        <v>0</v>
      </c>
      <c r="Q565" s="20">
        <v>0</v>
      </c>
      <c r="R565" s="20">
        <v>1950000</v>
      </c>
      <c r="S565" s="20">
        <v>0</v>
      </c>
      <c r="T565" s="20">
        <v>0</v>
      </c>
    </row>
    <row r="566" spans="2:20" ht="30.6" x14ac:dyDescent="0.3">
      <c r="B566" s="55" t="s">
        <v>569</v>
      </c>
      <c r="C566" s="50" t="s">
        <v>573</v>
      </c>
      <c r="D566" s="37" t="s">
        <v>571</v>
      </c>
      <c r="E566" s="39">
        <v>0</v>
      </c>
      <c r="F566" s="39">
        <v>0</v>
      </c>
      <c r="G566" s="39">
        <v>50000</v>
      </c>
      <c r="H566" s="100">
        <v>150000</v>
      </c>
      <c r="I566" s="20">
        <v>0</v>
      </c>
      <c r="J566" s="20">
        <v>0</v>
      </c>
      <c r="K566" s="1"/>
      <c r="L566" s="55" t="s">
        <v>569</v>
      </c>
      <c r="M566" s="50" t="s">
        <v>577</v>
      </c>
      <c r="N566" s="37">
        <v>429</v>
      </c>
      <c r="O566" s="39">
        <v>0</v>
      </c>
      <c r="P566" s="20">
        <v>0</v>
      </c>
      <c r="Q566" s="20">
        <v>50000</v>
      </c>
      <c r="R566" s="20">
        <v>0</v>
      </c>
      <c r="S566" s="20">
        <v>0</v>
      </c>
      <c r="T566" s="20">
        <v>0</v>
      </c>
    </row>
    <row r="567" spans="2:20" ht="20.399999999999999" x14ac:dyDescent="0.3">
      <c r="B567" s="55" t="s">
        <v>569</v>
      </c>
      <c r="C567" s="50" t="s">
        <v>575</v>
      </c>
      <c r="D567" s="37" t="s">
        <v>574</v>
      </c>
      <c r="E567" s="39">
        <v>0</v>
      </c>
      <c r="F567" s="39">
        <v>0</v>
      </c>
      <c r="G567" s="39">
        <v>0</v>
      </c>
      <c r="H567" s="100">
        <v>110000</v>
      </c>
      <c r="I567" s="20">
        <v>0</v>
      </c>
      <c r="J567" s="20">
        <v>0</v>
      </c>
      <c r="K567" s="1"/>
      <c r="L567" s="55" t="s">
        <v>167</v>
      </c>
      <c r="M567" s="50" t="s">
        <v>578</v>
      </c>
      <c r="N567" s="37">
        <v>429</v>
      </c>
      <c r="O567" s="39">
        <v>0</v>
      </c>
      <c r="P567" s="20">
        <v>0</v>
      </c>
      <c r="Q567" s="20">
        <v>310250</v>
      </c>
      <c r="R567" s="20">
        <v>0</v>
      </c>
      <c r="S567" s="20">
        <v>0</v>
      </c>
      <c r="T567" s="20">
        <v>0</v>
      </c>
    </row>
    <row r="568" spans="2:20" ht="20.399999999999999" x14ac:dyDescent="0.3">
      <c r="B568" s="39">
        <v>0</v>
      </c>
      <c r="C568" s="39">
        <v>0</v>
      </c>
      <c r="D568" s="39">
        <v>0</v>
      </c>
      <c r="E568" s="39">
        <v>0</v>
      </c>
      <c r="F568" s="39">
        <v>0</v>
      </c>
      <c r="G568" s="39">
        <v>0</v>
      </c>
      <c r="H568" s="39">
        <v>0</v>
      </c>
      <c r="I568" s="39">
        <v>0</v>
      </c>
      <c r="J568" s="39">
        <v>0</v>
      </c>
      <c r="K568" s="1"/>
      <c r="L568" s="55" t="s">
        <v>167</v>
      </c>
      <c r="M568" s="50" t="s">
        <v>579</v>
      </c>
      <c r="N568" s="37">
        <v>429</v>
      </c>
      <c r="O568" s="39">
        <v>0</v>
      </c>
      <c r="P568" s="20">
        <v>0</v>
      </c>
      <c r="Q568" s="20">
        <v>43000</v>
      </c>
      <c r="R568" s="20">
        <v>0</v>
      </c>
      <c r="S568" s="20">
        <v>0</v>
      </c>
      <c r="T568" s="20">
        <v>0</v>
      </c>
    </row>
    <row r="569" spans="2:20" ht="20.399999999999999" x14ac:dyDescent="0.3">
      <c r="B569" s="39">
        <v>0</v>
      </c>
      <c r="C569" s="39">
        <v>0</v>
      </c>
      <c r="D569" s="39">
        <v>0</v>
      </c>
      <c r="E569" s="39">
        <v>0</v>
      </c>
      <c r="F569" s="39">
        <v>0</v>
      </c>
      <c r="G569" s="39">
        <v>0</v>
      </c>
      <c r="H569" s="39">
        <v>0</v>
      </c>
      <c r="I569" s="39">
        <v>0</v>
      </c>
      <c r="J569" s="39">
        <v>0</v>
      </c>
      <c r="K569" s="1"/>
      <c r="L569" s="55" t="s">
        <v>167</v>
      </c>
      <c r="M569" s="50" t="s">
        <v>580</v>
      </c>
      <c r="N569" s="37">
        <v>429</v>
      </c>
      <c r="O569" s="39">
        <v>0</v>
      </c>
      <c r="P569" s="20">
        <v>0</v>
      </c>
      <c r="Q569" s="20">
        <v>7295</v>
      </c>
      <c r="R569" s="20">
        <v>0</v>
      </c>
      <c r="S569" s="20">
        <v>0</v>
      </c>
      <c r="T569" s="20">
        <v>0</v>
      </c>
    </row>
    <row r="570" spans="2:20" ht="20.399999999999999" x14ac:dyDescent="0.3">
      <c r="B570" s="39">
        <v>0</v>
      </c>
      <c r="C570" s="39">
        <v>0</v>
      </c>
      <c r="D570" s="39">
        <v>0</v>
      </c>
      <c r="E570" s="39">
        <v>0</v>
      </c>
      <c r="F570" s="39">
        <v>0</v>
      </c>
      <c r="G570" s="39">
        <v>0</v>
      </c>
      <c r="H570" s="39">
        <v>0</v>
      </c>
      <c r="I570" s="39">
        <v>0</v>
      </c>
      <c r="J570" s="39">
        <v>0</v>
      </c>
      <c r="K570" s="1"/>
      <c r="L570" s="55" t="s">
        <v>167</v>
      </c>
      <c r="M570" s="50" t="s">
        <v>581</v>
      </c>
      <c r="N570" s="37">
        <v>429</v>
      </c>
      <c r="O570" s="39">
        <v>0</v>
      </c>
      <c r="P570" s="20">
        <v>0</v>
      </c>
      <c r="Q570" s="20">
        <v>50000</v>
      </c>
      <c r="R570" s="20">
        <v>0</v>
      </c>
      <c r="S570" s="20">
        <v>0</v>
      </c>
      <c r="T570" s="20">
        <v>0</v>
      </c>
    </row>
    <row r="571" spans="2:20" ht="20.399999999999999" x14ac:dyDescent="0.3">
      <c r="B571" s="39">
        <v>0</v>
      </c>
      <c r="C571" s="39">
        <v>0</v>
      </c>
      <c r="D571" s="39">
        <v>0</v>
      </c>
      <c r="E571" s="39">
        <v>0</v>
      </c>
      <c r="F571" s="39">
        <v>0</v>
      </c>
      <c r="G571" s="39">
        <v>0</v>
      </c>
      <c r="H571" s="39">
        <v>0</v>
      </c>
      <c r="I571" s="39">
        <v>0</v>
      </c>
      <c r="J571" s="39">
        <v>0</v>
      </c>
      <c r="K571" s="1"/>
      <c r="L571" s="55" t="s">
        <v>167</v>
      </c>
      <c r="M571" s="50" t="s">
        <v>582</v>
      </c>
      <c r="N571" s="37">
        <v>429</v>
      </c>
      <c r="O571" s="39">
        <v>0</v>
      </c>
      <c r="P571" s="20">
        <v>0</v>
      </c>
      <c r="Q571" s="20">
        <v>5000</v>
      </c>
      <c r="R571" s="20">
        <v>0</v>
      </c>
      <c r="S571" s="20">
        <v>0</v>
      </c>
      <c r="T571" s="20">
        <v>0</v>
      </c>
    </row>
    <row r="572" spans="2:20" ht="20.399999999999999" x14ac:dyDescent="0.3">
      <c r="B572" s="39">
        <v>0</v>
      </c>
      <c r="C572" s="39">
        <v>0</v>
      </c>
      <c r="D572" s="39">
        <v>0</v>
      </c>
      <c r="E572" s="39">
        <v>0</v>
      </c>
      <c r="F572" s="39">
        <v>0</v>
      </c>
      <c r="G572" s="39">
        <v>0</v>
      </c>
      <c r="H572" s="39">
        <v>0</v>
      </c>
      <c r="I572" s="39">
        <v>0</v>
      </c>
      <c r="J572" s="39">
        <v>0</v>
      </c>
      <c r="K572" s="1"/>
      <c r="L572" s="55" t="s">
        <v>167</v>
      </c>
      <c r="M572" s="50" t="s">
        <v>583</v>
      </c>
      <c r="N572" s="37">
        <v>429</v>
      </c>
      <c r="O572" s="39">
        <v>0</v>
      </c>
      <c r="P572" s="20">
        <v>0</v>
      </c>
      <c r="Q572" s="20">
        <v>100000</v>
      </c>
      <c r="R572" s="20">
        <v>0</v>
      </c>
      <c r="S572" s="20">
        <v>0</v>
      </c>
      <c r="T572" s="20">
        <v>0</v>
      </c>
    </row>
    <row r="573" spans="2:20" x14ac:dyDescent="0.3">
      <c r="B573" s="39">
        <v>0</v>
      </c>
      <c r="C573" s="39">
        <v>0</v>
      </c>
      <c r="D573" s="39">
        <v>0</v>
      </c>
      <c r="E573" s="39">
        <v>0</v>
      </c>
      <c r="F573" s="39">
        <v>0</v>
      </c>
      <c r="G573" s="39">
        <v>0</v>
      </c>
      <c r="H573" s="39">
        <v>0</v>
      </c>
      <c r="I573" s="39">
        <v>0</v>
      </c>
      <c r="J573" s="39">
        <v>0</v>
      </c>
      <c r="K573" s="40"/>
      <c r="L573" s="55"/>
      <c r="M573" s="50"/>
      <c r="N573" s="37"/>
      <c r="O573" s="39"/>
      <c r="P573" s="20">
        <v>0</v>
      </c>
      <c r="Q573" s="20">
        <v>0</v>
      </c>
      <c r="R573" s="20">
        <v>0</v>
      </c>
      <c r="S573" s="20">
        <v>0</v>
      </c>
      <c r="T573" s="20">
        <v>0</v>
      </c>
    </row>
    <row r="574" spans="2:20" x14ac:dyDescent="0.3">
      <c r="B574" s="4"/>
      <c r="C574" s="93" t="s">
        <v>49</v>
      </c>
      <c r="D574" s="4"/>
      <c r="E574" s="34">
        <f>SUM(E563:E573)</f>
        <v>0</v>
      </c>
      <c r="F574" s="34">
        <f>SUM(F563:F573)</f>
        <v>0</v>
      </c>
      <c r="G574" s="34">
        <f>SUM(G563:G573)</f>
        <v>425500</v>
      </c>
      <c r="H574" s="34">
        <f>SUM(H563:H573)</f>
        <v>260000</v>
      </c>
      <c r="I574" s="34">
        <f>SUM(I573:I573)</f>
        <v>0</v>
      </c>
      <c r="J574" s="34">
        <f>SUM(J573:J573)</f>
        <v>0</v>
      </c>
      <c r="K574" s="1"/>
      <c r="L574" s="39">
        <v>0</v>
      </c>
      <c r="M574" s="39">
        <v>0</v>
      </c>
      <c r="N574" s="39">
        <v>0</v>
      </c>
      <c r="O574" s="39">
        <v>0</v>
      </c>
      <c r="P574" s="39">
        <v>0</v>
      </c>
      <c r="Q574" s="39">
        <v>0</v>
      </c>
      <c r="R574" s="39">
        <v>0</v>
      </c>
      <c r="S574" s="39">
        <v>0</v>
      </c>
      <c r="T574" s="39">
        <v>0</v>
      </c>
    </row>
    <row r="575" spans="2:20" x14ac:dyDescent="0.3">
      <c r="B575" s="11"/>
      <c r="C575" s="94"/>
      <c r="D575" s="12"/>
      <c r="E575" s="13"/>
      <c r="F575" s="13"/>
      <c r="G575" s="13"/>
      <c r="H575" s="13"/>
      <c r="I575" s="13"/>
      <c r="J575" s="14"/>
      <c r="K575" s="1"/>
      <c r="L575" s="11"/>
      <c r="M575" s="12"/>
      <c r="N575" s="12"/>
      <c r="O575" s="13"/>
      <c r="P575" s="13"/>
      <c r="Q575" s="13"/>
      <c r="R575" s="13"/>
      <c r="S575" s="13"/>
      <c r="T575" s="14"/>
    </row>
    <row r="576" spans="2:20" x14ac:dyDescent="0.3">
      <c r="B576" s="25"/>
      <c r="C576" s="26" t="s">
        <v>50</v>
      </c>
      <c r="D576" s="27"/>
      <c r="E576" s="28">
        <f t="shared" ref="E576:J576" si="106">E562+E574</f>
        <v>0</v>
      </c>
      <c r="F576" s="28">
        <f t="shared" si="106"/>
        <v>175500</v>
      </c>
      <c r="G576" s="28">
        <f t="shared" si="106"/>
        <v>955745.5</v>
      </c>
      <c r="H576" s="28">
        <f t="shared" si="106"/>
        <v>2112948.2199999997</v>
      </c>
      <c r="I576" s="28">
        <f t="shared" si="106"/>
        <v>56209.9</v>
      </c>
      <c r="J576" s="28">
        <f t="shared" si="106"/>
        <v>4926.07</v>
      </c>
      <c r="K576" s="1"/>
      <c r="L576" s="9"/>
      <c r="M576" s="26" t="s">
        <v>50</v>
      </c>
      <c r="N576" s="9"/>
      <c r="O576" s="10">
        <f t="shared" ref="O576:T576" si="107">SUM(O561:O575)</f>
        <v>0</v>
      </c>
      <c r="P576" s="10">
        <f t="shared" si="107"/>
        <v>175500</v>
      </c>
      <c r="Q576" s="10">
        <f t="shared" si="107"/>
        <v>565545</v>
      </c>
      <c r="R576" s="10">
        <f t="shared" si="107"/>
        <v>1950000</v>
      </c>
      <c r="S576" s="10">
        <f t="shared" si="107"/>
        <v>0</v>
      </c>
      <c r="T576" s="10">
        <f t="shared" si="107"/>
        <v>0</v>
      </c>
    </row>
    <row r="577" spans="2:20" x14ac:dyDescent="0.3">
      <c r="L577" s="2"/>
      <c r="M577" s="3" t="s">
        <v>12</v>
      </c>
      <c r="N577" s="15"/>
      <c r="O577" s="16">
        <f t="shared" ref="O577" si="108">E576-O576</f>
        <v>0</v>
      </c>
      <c r="P577" s="62">
        <f t="shared" ref="P577" si="109">F576-P576</f>
        <v>0</v>
      </c>
      <c r="Q577" s="62">
        <f t="shared" ref="Q577" si="110">G576-Q576</f>
        <v>390200.5</v>
      </c>
      <c r="R577" s="62">
        <f t="shared" ref="R577" si="111">H576-R576</f>
        <v>162948.21999999974</v>
      </c>
      <c r="S577" s="62">
        <f t="shared" ref="S577" si="112">I576-S576</f>
        <v>56209.9</v>
      </c>
      <c r="T577" s="62">
        <f t="shared" ref="T577" si="113">J576-T576</f>
        <v>4926.07</v>
      </c>
    </row>
    <row r="578" spans="2:20" x14ac:dyDescent="0.3">
      <c r="C578" s="63" t="s">
        <v>375</v>
      </c>
      <c r="M578" s="22" t="s">
        <v>23</v>
      </c>
    </row>
    <row r="579" spans="2:20" x14ac:dyDescent="0.3">
      <c r="C579" s="64" t="s">
        <v>386</v>
      </c>
      <c r="D579" s="64" t="s">
        <v>376</v>
      </c>
      <c r="E579" s="1396" t="s">
        <v>377</v>
      </c>
      <c r="F579" s="1397"/>
      <c r="G579" s="64" t="s">
        <v>381</v>
      </c>
      <c r="H579" s="64" t="s">
        <v>378</v>
      </c>
      <c r="I579" s="64" t="s">
        <v>379</v>
      </c>
      <c r="J579" s="65" t="s">
        <v>380</v>
      </c>
      <c r="M579" s="41" t="s">
        <v>484</v>
      </c>
      <c r="N579" s="83">
        <f>P577</f>
        <v>0</v>
      </c>
      <c r="O579" s="314"/>
      <c r="Q579" s="314"/>
    </row>
    <row r="580" spans="2:20" x14ac:dyDescent="0.3">
      <c r="C580" s="299" t="s">
        <v>389</v>
      </c>
      <c r="D580" s="66" t="s">
        <v>279</v>
      </c>
      <c r="E580" s="305" t="s">
        <v>384</v>
      </c>
      <c r="F580" s="306"/>
      <c r="G580" s="66" t="s">
        <v>385</v>
      </c>
      <c r="H580" s="67">
        <v>100000</v>
      </c>
      <c r="I580" s="68">
        <v>0</v>
      </c>
      <c r="J580" s="68">
        <f>H580-I580</f>
        <v>100000</v>
      </c>
      <c r="M580" s="41" t="s">
        <v>18</v>
      </c>
      <c r="N580" s="83">
        <f>Q577</f>
        <v>390200.5</v>
      </c>
      <c r="O580" s="318"/>
      <c r="P580" s="314"/>
    </row>
    <row r="581" spans="2:20" x14ac:dyDescent="0.3">
      <c r="C581" s="299" t="s">
        <v>389</v>
      </c>
      <c r="D581" s="66" t="s">
        <v>279</v>
      </c>
      <c r="E581" s="1420" t="s">
        <v>384</v>
      </c>
      <c r="F581" s="1421"/>
      <c r="G581" s="66" t="s">
        <v>390</v>
      </c>
      <c r="H581" s="67">
        <v>200000</v>
      </c>
      <c r="I581" s="68">
        <v>0</v>
      </c>
      <c r="J581" s="68">
        <f>H581-I581</f>
        <v>200000</v>
      </c>
      <c r="M581" s="41" t="s">
        <v>19</v>
      </c>
      <c r="N581" s="83">
        <f>R577</f>
        <v>162948.21999999974</v>
      </c>
      <c r="O581" s="95"/>
    </row>
    <row r="582" spans="2:20" x14ac:dyDescent="0.3">
      <c r="C582" s="99" t="s">
        <v>494</v>
      </c>
      <c r="D582" s="87" t="s">
        <v>165</v>
      </c>
      <c r="E582" s="1420" t="s">
        <v>388</v>
      </c>
      <c r="F582" s="1421"/>
      <c r="G582" s="86" t="s">
        <v>495</v>
      </c>
      <c r="H582" s="88">
        <v>3620</v>
      </c>
      <c r="I582" s="74">
        <v>0</v>
      </c>
      <c r="J582" s="88">
        <v>3620</v>
      </c>
      <c r="M582" s="41" t="s">
        <v>20</v>
      </c>
      <c r="N582" s="83">
        <f>S577</f>
        <v>56209.9</v>
      </c>
    </row>
    <row r="583" spans="2:20" x14ac:dyDescent="0.3">
      <c r="C583" s="99" t="s">
        <v>494</v>
      </c>
      <c r="D583" s="87" t="s">
        <v>165</v>
      </c>
      <c r="E583" s="1420" t="s">
        <v>388</v>
      </c>
      <c r="F583" s="1421"/>
      <c r="G583" s="86" t="s">
        <v>496</v>
      </c>
      <c r="H583" s="74">
        <v>10000</v>
      </c>
      <c r="I583" s="74">
        <v>0</v>
      </c>
      <c r="J583" s="88">
        <f>SUM(H583:I583)</f>
        <v>10000</v>
      </c>
      <c r="M583" s="41" t="s">
        <v>21</v>
      </c>
      <c r="N583" s="83">
        <f>T577</f>
        <v>4926.07</v>
      </c>
      <c r="O583" s="35"/>
    </row>
    <row r="584" spans="2:20" ht="15" thickBot="1" x14ac:dyDescent="0.35">
      <c r="C584" s="104" t="s">
        <v>584</v>
      </c>
      <c r="D584" s="82" t="s">
        <v>569</v>
      </c>
      <c r="E584" s="1399" t="s">
        <v>585</v>
      </c>
      <c r="F584" s="1400"/>
      <c r="G584" s="82" t="s">
        <v>586</v>
      </c>
      <c r="H584" s="106">
        <v>50000</v>
      </c>
      <c r="I584" s="74">
        <v>0</v>
      </c>
      <c r="J584" s="88">
        <f>SUM(H584:I584)</f>
        <v>50000</v>
      </c>
      <c r="M584" s="307" t="s">
        <v>22</v>
      </c>
      <c r="N584" s="61">
        <f>SUM(N579:N583)</f>
        <v>614284.68999999971</v>
      </c>
      <c r="O584" s="314"/>
    </row>
    <row r="585" spans="2:20" ht="15" thickTop="1" x14ac:dyDescent="0.3">
      <c r="C585" s="104" t="s">
        <v>584</v>
      </c>
      <c r="D585" s="82" t="s">
        <v>569</v>
      </c>
      <c r="E585" s="1399" t="s">
        <v>587</v>
      </c>
      <c r="F585" s="1400"/>
      <c r="G585" s="105" t="s">
        <v>588</v>
      </c>
      <c r="H585" s="107">
        <v>100000</v>
      </c>
      <c r="I585" s="74">
        <v>0</v>
      </c>
      <c r="J585" s="88">
        <f>SUM(H585:I585)</f>
        <v>100000</v>
      </c>
      <c r="M585" s="21"/>
      <c r="N585" s="24"/>
      <c r="O585" s="314"/>
    </row>
    <row r="586" spans="2:20" x14ac:dyDescent="0.3">
      <c r="C586" s="1401" t="s">
        <v>589</v>
      </c>
      <c r="D586" s="1402"/>
      <c r="E586" s="1402"/>
      <c r="F586" s="1403"/>
      <c r="G586" s="108"/>
      <c r="H586" s="109">
        <f>SUM(H580:H585)</f>
        <v>463620</v>
      </c>
      <c r="I586" s="110">
        <f>SUM(I580:I585)</f>
        <v>0</v>
      </c>
      <c r="J586" s="110">
        <f>SUM(J580:J585)</f>
        <v>463620</v>
      </c>
      <c r="K586" s="21"/>
      <c r="M586" s="21"/>
      <c r="N586" s="24"/>
    </row>
    <row r="587" spans="2:20" x14ac:dyDescent="0.3">
      <c r="C587" s="75"/>
      <c r="D587" s="76"/>
      <c r="E587" s="75"/>
      <c r="F587" s="75"/>
      <c r="G587" s="75"/>
      <c r="H587" s="75"/>
      <c r="I587" s="75"/>
      <c r="J587" s="75"/>
      <c r="M587" s="21"/>
      <c r="N587" s="24"/>
    </row>
    <row r="588" spans="2:20" x14ac:dyDescent="0.3">
      <c r="C588" s="75"/>
      <c r="D588" s="76"/>
      <c r="E588" s="75"/>
      <c r="F588" s="75"/>
      <c r="G588" s="75"/>
      <c r="H588" s="75"/>
      <c r="I588" s="75"/>
      <c r="J588" s="75"/>
      <c r="M588" s="21"/>
      <c r="N588" s="24"/>
    </row>
    <row r="589" spans="2:20" x14ac:dyDescent="0.3">
      <c r="C589" s="75"/>
      <c r="D589" s="76"/>
      <c r="E589" s="75"/>
      <c r="F589" s="75"/>
      <c r="G589" s="75"/>
      <c r="H589" s="75"/>
      <c r="I589" s="75"/>
      <c r="J589" s="75"/>
      <c r="M589" s="21"/>
      <c r="N589" s="24"/>
    </row>
    <row r="590" spans="2:20" x14ac:dyDescent="0.3">
      <c r="C590" s="75"/>
      <c r="D590" s="76"/>
      <c r="E590" s="75"/>
      <c r="F590" s="75"/>
      <c r="G590" s="75"/>
      <c r="H590" s="75"/>
      <c r="I590" s="75"/>
      <c r="J590" s="75"/>
      <c r="M590" s="21"/>
      <c r="N590" s="24"/>
    </row>
    <row r="591" spans="2:20" x14ac:dyDescent="0.3">
      <c r="B591" s="1357" t="s">
        <v>541</v>
      </c>
      <c r="C591" s="1357"/>
      <c r="D591" s="1357"/>
      <c r="E591" s="1357"/>
      <c r="F591" s="1357"/>
      <c r="G591" s="1357"/>
      <c r="H591" s="1357"/>
      <c r="I591" s="1357"/>
      <c r="J591" s="1357"/>
      <c r="K591" s="1357"/>
      <c r="L591" s="1357"/>
      <c r="M591" s="1357"/>
      <c r="N591" s="1357"/>
      <c r="O591" s="1357"/>
      <c r="P591" s="1357"/>
      <c r="Q591" s="1357"/>
      <c r="R591" s="1357"/>
      <c r="S591" s="1357"/>
      <c r="T591" s="1357"/>
    </row>
    <row r="596" spans="2:20" ht="15.6" x14ac:dyDescent="0.3">
      <c r="B596" s="1349" t="s">
        <v>604</v>
      </c>
      <c r="C596" s="1349"/>
      <c r="D596" s="1349"/>
      <c r="E596" s="1349"/>
      <c r="F596" s="1349"/>
      <c r="G596" s="1349"/>
      <c r="H596" s="1349"/>
      <c r="I596" s="1349"/>
      <c r="J596" s="1349"/>
      <c r="K596" s="1349"/>
      <c r="L596" s="1349"/>
      <c r="M596" s="1349"/>
      <c r="N596" s="1349"/>
      <c r="O596" s="1349"/>
      <c r="P596" s="1349"/>
      <c r="Q596" s="1349"/>
      <c r="R596" s="1349"/>
      <c r="S596" s="1349"/>
      <c r="T596" s="1349"/>
    </row>
    <row r="597" spans="2:20" ht="15.6" x14ac:dyDescent="0.3">
      <c r="B597" s="1350" t="s">
        <v>10</v>
      </c>
      <c r="C597" s="1350"/>
      <c r="D597" s="1350"/>
      <c r="E597" s="1350"/>
      <c r="F597" s="1350"/>
      <c r="G597" s="1350"/>
      <c r="H597" s="1350"/>
      <c r="I597" s="1350"/>
      <c r="J597" s="1350"/>
      <c r="K597" s="1350"/>
      <c r="L597" s="1350"/>
      <c r="M597" s="1350"/>
      <c r="N597" s="1350"/>
      <c r="O597" s="1350"/>
      <c r="P597" s="1350"/>
      <c r="Q597" s="1350"/>
      <c r="R597" s="1350"/>
      <c r="S597" s="1350"/>
      <c r="T597" s="1350"/>
    </row>
    <row r="598" spans="2:20" x14ac:dyDescent="0.3">
      <c r="B598" s="1351" t="s">
        <v>11</v>
      </c>
      <c r="C598" s="1351"/>
      <c r="D598" s="1351"/>
      <c r="E598" s="1351"/>
      <c r="F598" s="1351"/>
      <c r="G598" s="1351"/>
      <c r="H598" s="1351"/>
      <c r="I598" s="1351"/>
      <c r="J598" s="1351"/>
      <c r="K598" s="1351"/>
      <c r="L598" s="1351"/>
      <c r="M598" s="1351"/>
      <c r="N598" s="1351"/>
      <c r="O598" s="1351"/>
      <c r="P598" s="1351"/>
      <c r="Q598" s="1351"/>
      <c r="R598" s="1351"/>
      <c r="S598" s="1351"/>
      <c r="T598" s="1351"/>
    </row>
    <row r="599" spans="2:20" x14ac:dyDescent="0.3">
      <c r="B599" s="1352" t="s">
        <v>605</v>
      </c>
      <c r="C599" s="1352"/>
      <c r="D599" s="1352"/>
      <c r="E599" s="1352"/>
      <c r="F599" s="1352"/>
      <c r="G599" s="1352"/>
      <c r="H599" s="1352"/>
      <c r="I599" s="1352"/>
      <c r="J599" s="1352"/>
      <c r="K599" s="1352"/>
      <c r="L599" s="1352"/>
      <c r="M599" s="1352"/>
      <c r="N599" s="1352"/>
      <c r="O599" s="1352"/>
      <c r="P599" s="1352"/>
      <c r="Q599" s="1352"/>
      <c r="R599" s="1352"/>
      <c r="S599" s="1352"/>
      <c r="T599" s="1352"/>
    </row>
    <row r="600" spans="2:20" ht="15" thickBot="1" x14ac:dyDescent="0.35">
      <c r="B600" s="309"/>
      <c r="C600" s="309"/>
      <c r="D600" s="309"/>
      <c r="E600" s="309"/>
      <c r="F600" s="309"/>
      <c r="G600" s="309"/>
      <c r="H600" s="309"/>
      <c r="I600" s="309"/>
      <c r="J600" s="309"/>
      <c r="L600" s="309"/>
      <c r="M600" s="309"/>
      <c r="N600" s="309"/>
      <c r="O600" s="309"/>
      <c r="P600" s="309"/>
      <c r="Q600" s="309"/>
      <c r="R600" s="1363" t="s">
        <v>606</v>
      </c>
      <c r="S600" s="1363"/>
      <c r="T600" s="1363"/>
    </row>
    <row r="601" spans="2:20" ht="15" thickTop="1" x14ac:dyDescent="0.3">
      <c r="B601" s="1354" t="s">
        <v>8</v>
      </c>
      <c r="C601" s="1354"/>
      <c r="D601" s="1354"/>
      <c r="E601" s="1354"/>
      <c r="F601" s="1354"/>
      <c r="G601" s="1354"/>
      <c r="H601" s="1354"/>
      <c r="I601" s="1354"/>
      <c r="J601" s="1354"/>
      <c r="L601" s="1354" t="s">
        <v>9</v>
      </c>
      <c r="M601" s="1354"/>
      <c r="N601" s="1354"/>
      <c r="O601" s="1354"/>
      <c r="P601" s="1354"/>
      <c r="Q601" s="1354"/>
      <c r="R601" s="1354"/>
      <c r="S601" s="1354"/>
      <c r="T601" s="1354"/>
    </row>
    <row r="602" spans="2:20" x14ac:dyDescent="0.3">
      <c r="B602" s="4" t="s">
        <v>0</v>
      </c>
      <c r="C602" s="4" t="s">
        <v>1</v>
      </c>
      <c r="D602" s="4" t="s">
        <v>2</v>
      </c>
      <c r="E602" s="4" t="s">
        <v>13</v>
      </c>
      <c r="F602" s="4" t="s">
        <v>3</v>
      </c>
      <c r="G602" s="4" t="s">
        <v>4</v>
      </c>
      <c r="H602" s="4" t="s">
        <v>5</v>
      </c>
      <c r="I602" s="4" t="s">
        <v>6</v>
      </c>
      <c r="J602" s="4" t="s">
        <v>7</v>
      </c>
      <c r="L602" s="4" t="s">
        <v>0</v>
      </c>
      <c r="M602" s="4" t="s">
        <v>1</v>
      </c>
      <c r="N602" s="4" t="s">
        <v>2</v>
      </c>
      <c r="O602" s="4" t="s">
        <v>13</v>
      </c>
      <c r="P602" s="4" t="s">
        <v>3</v>
      </c>
      <c r="Q602" s="4" t="s">
        <v>4</v>
      </c>
      <c r="R602" s="4" t="s">
        <v>5</v>
      </c>
      <c r="S602" s="4" t="s">
        <v>6</v>
      </c>
      <c r="T602" s="4" t="s">
        <v>7</v>
      </c>
    </row>
    <row r="603" spans="2:20" x14ac:dyDescent="0.3">
      <c r="B603" s="310"/>
      <c r="C603" s="311"/>
      <c r="D603" s="311"/>
      <c r="E603" s="5"/>
      <c r="F603" s="5"/>
      <c r="G603" s="5"/>
      <c r="H603" s="5"/>
      <c r="I603" s="5"/>
      <c r="J603" s="6"/>
      <c r="L603" s="310"/>
      <c r="M603" s="311"/>
      <c r="N603" s="311"/>
      <c r="O603" s="5"/>
      <c r="P603" s="5"/>
      <c r="Q603" s="5"/>
      <c r="R603" s="5"/>
      <c r="S603" s="5"/>
      <c r="T603" s="6"/>
    </row>
    <row r="604" spans="2:20" x14ac:dyDescent="0.3">
      <c r="B604" s="55" t="s">
        <v>607</v>
      </c>
      <c r="C604" s="17" t="s">
        <v>15</v>
      </c>
      <c r="D604" s="18" t="s">
        <v>16</v>
      </c>
      <c r="E604" s="19">
        <f t="shared" ref="E604" si="114">O581</f>
        <v>0</v>
      </c>
      <c r="F604" s="19">
        <f>P577</f>
        <v>0</v>
      </c>
      <c r="G604" s="49">
        <f>Q577</f>
        <v>390200.5</v>
      </c>
      <c r="H604" s="49">
        <f>R577</f>
        <v>162948.21999999974</v>
      </c>
      <c r="I604" s="20">
        <f>S577</f>
        <v>56209.9</v>
      </c>
      <c r="J604" s="20">
        <f>T577</f>
        <v>4926.07</v>
      </c>
      <c r="K604" s="1"/>
      <c r="L604" s="55"/>
      <c r="M604" s="7"/>
      <c r="N604" s="7"/>
      <c r="O604" s="8"/>
      <c r="P604" s="8"/>
      <c r="Q604" s="8"/>
      <c r="R604" s="8"/>
      <c r="S604" s="8"/>
      <c r="T604" s="8"/>
    </row>
    <row r="605" spans="2:20" x14ac:dyDescent="0.3">
      <c r="B605" s="55" t="s">
        <v>607</v>
      </c>
      <c r="C605" s="92" t="s">
        <v>263</v>
      </c>
      <c r="D605" s="37" t="s">
        <v>590</v>
      </c>
      <c r="E605" s="39">
        <v>10000</v>
      </c>
      <c r="F605" s="39">
        <v>0</v>
      </c>
      <c r="G605" s="39">
        <v>0</v>
      </c>
      <c r="H605" s="39">
        <v>0</v>
      </c>
      <c r="I605" s="39">
        <v>0</v>
      </c>
      <c r="J605" s="39">
        <v>0</v>
      </c>
      <c r="K605" s="1"/>
      <c r="L605" s="18" t="s">
        <v>607</v>
      </c>
      <c r="M605" s="50" t="s">
        <v>598</v>
      </c>
      <c r="N605" s="37" t="s">
        <v>590</v>
      </c>
      <c r="O605" s="39">
        <v>10000</v>
      </c>
      <c r="P605" s="39">
        <v>0</v>
      </c>
      <c r="Q605" s="39">
        <v>0</v>
      </c>
      <c r="R605" s="39">
        <v>0</v>
      </c>
      <c r="S605" s="39">
        <v>0</v>
      </c>
      <c r="T605" s="39">
        <v>0</v>
      </c>
    </row>
    <row r="606" spans="2:20" x14ac:dyDescent="0.3">
      <c r="B606" s="55" t="s">
        <v>167</v>
      </c>
      <c r="C606" s="92" t="s">
        <v>594</v>
      </c>
      <c r="D606" s="37" t="s">
        <v>591</v>
      </c>
      <c r="E606" s="39">
        <v>5000</v>
      </c>
      <c r="F606" s="39">
        <v>0</v>
      </c>
      <c r="G606" s="39">
        <v>0</v>
      </c>
      <c r="H606" s="39">
        <v>0</v>
      </c>
      <c r="I606" s="39">
        <v>0</v>
      </c>
      <c r="J606" s="39">
        <v>0</v>
      </c>
      <c r="K606" s="1"/>
      <c r="L606" s="55" t="s">
        <v>167</v>
      </c>
      <c r="M606" s="50" t="s">
        <v>599</v>
      </c>
      <c r="N606" s="37" t="s">
        <v>591</v>
      </c>
      <c r="O606" s="39">
        <v>5000</v>
      </c>
      <c r="P606" s="39">
        <v>0</v>
      </c>
      <c r="Q606" s="39">
        <v>0</v>
      </c>
      <c r="R606" s="39">
        <v>0</v>
      </c>
      <c r="S606" s="39">
        <v>0</v>
      </c>
      <c r="T606" s="39">
        <v>0</v>
      </c>
    </row>
    <row r="607" spans="2:20" x14ac:dyDescent="0.3">
      <c r="B607" s="55" t="s">
        <v>167</v>
      </c>
      <c r="C607" s="92" t="s">
        <v>595</v>
      </c>
      <c r="D607" s="37" t="s">
        <v>592</v>
      </c>
      <c r="E607" s="39">
        <v>10000</v>
      </c>
      <c r="F607" s="39">
        <v>0</v>
      </c>
      <c r="G607" s="39">
        <v>0</v>
      </c>
      <c r="H607" s="39">
        <v>0</v>
      </c>
      <c r="I607" s="39">
        <v>0</v>
      </c>
      <c r="J607" s="39">
        <v>0</v>
      </c>
      <c r="K607" s="1"/>
      <c r="L607" s="55" t="s">
        <v>167</v>
      </c>
      <c r="M607" s="50" t="s">
        <v>600</v>
      </c>
      <c r="N607" s="37" t="s">
        <v>592</v>
      </c>
      <c r="O607" s="39">
        <v>10000</v>
      </c>
      <c r="P607" s="39">
        <v>0</v>
      </c>
      <c r="Q607" s="39">
        <v>0</v>
      </c>
      <c r="R607" s="39">
        <v>0</v>
      </c>
      <c r="S607" s="39">
        <v>0</v>
      </c>
      <c r="T607" s="39">
        <v>0</v>
      </c>
    </row>
    <row r="608" spans="2:20" x14ac:dyDescent="0.3">
      <c r="B608" s="55" t="s">
        <v>167</v>
      </c>
      <c r="C608" s="92" t="s">
        <v>265</v>
      </c>
      <c r="D608" s="37" t="s">
        <v>593</v>
      </c>
      <c r="E608" s="39">
        <v>10000</v>
      </c>
      <c r="F608" s="39">
        <v>0</v>
      </c>
      <c r="G608" s="39">
        <v>0</v>
      </c>
      <c r="H608" s="39">
        <v>0</v>
      </c>
      <c r="I608" s="39">
        <v>0</v>
      </c>
      <c r="J608" s="39">
        <v>0</v>
      </c>
      <c r="K608" s="1"/>
      <c r="L608" s="55" t="s">
        <v>167</v>
      </c>
      <c r="M608" s="50" t="s">
        <v>601</v>
      </c>
      <c r="N608" s="37" t="s">
        <v>593</v>
      </c>
      <c r="O608" s="39">
        <v>10000</v>
      </c>
      <c r="P608" s="39">
        <v>0</v>
      </c>
      <c r="Q608" s="39">
        <v>0</v>
      </c>
      <c r="R608" s="39">
        <v>0</v>
      </c>
      <c r="S608" s="39">
        <v>0</v>
      </c>
      <c r="T608" s="39">
        <v>0</v>
      </c>
    </row>
    <row r="609" spans="2:20" ht="20.399999999999999" x14ac:dyDescent="0.3">
      <c r="B609" s="55" t="s">
        <v>167</v>
      </c>
      <c r="C609" s="92" t="s">
        <v>597</v>
      </c>
      <c r="D609" s="37" t="s">
        <v>596</v>
      </c>
      <c r="E609" s="39">
        <v>10000</v>
      </c>
      <c r="F609" s="39">
        <v>0</v>
      </c>
      <c r="G609" s="39">
        <v>0</v>
      </c>
      <c r="H609" s="39">
        <v>0</v>
      </c>
      <c r="I609" s="39">
        <v>0</v>
      </c>
      <c r="J609" s="39">
        <v>0</v>
      </c>
      <c r="K609" s="1"/>
      <c r="L609" s="55" t="s">
        <v>167</v>
      </c>
      <c r="M609" s="50" t="s">
        <v>602</v>
      </c>
      <c r="N609" s="37" t="s">
        <v>596</v>
      </c>
      <c r="O609" s="39">
        <v>10000</v>
      </c>
      <c r="P609" s="39">
        <v>0</v>
      </c>
      <c r="Q609" s="39">
        <v>0</v>
      </c>
      <c r="R609" s="39">
        <v>0</v>
      </c>
      <c r="S609" s="39">
        <v>0</v>
      </c>
      <c r="T609" s="39">
        <v>0</v>
      </c>
    </row>
    <row r="610" spans="2:20" ht="20.399999999999999" x14ac:dyDescent="0.3">
      <c r="B610" s="55" t="s">
        <v>607</v>
      </c>
      <c r="C610" s="92" t="s">
        <v>613</v>
      </c>
      <c r="D610" s="37" t="s">
        <v>608</v>
      </c>
      <c r="E610" s="39">
        <v>150000</v>
      </c>
      <c r="F610" s="39">
        <v>0</v>
      </c>
      <c r="G610" s="39">
        <v>0</v>
      </c>
      <c r="H610" s="39">
        <v>0</v>
      </c>
      <c r="I610" s="39">
        <v>0</v>
      </c>
      <c r="J610" s="39">
        <v>0</v>
      </c>
      <c r="K610" s="1"/>
      <c r="L610" s="55" t="s">
        <v>607</v>
      </c>
      <c r="M610" s="92" t="s">
        <v>617</v>
      </c>
      <c r="N610" s="37" t="s">
        <v>608</v>
      </c>
      <c r="O610" s="39">
        <v>150000</v>
      </c>
      <c r="P610" s="39">
        <v>0</v>
      </c>
      <c r="Q610" s="39">
        <v>0</v>
      </c>
      <c r="R610" s="39">
        <v>0</v>
      </c>
      <c r="S610" s="39">
        <v>0</v>
      </c>
      <c r="T610" s="39">
        <v>0</v>
      </c>
    </row>
    <row r="611" spans="2:20" ht="20.399999999999999" x14ac:dyDescent="0.3">
      <c r="B611" s="39" t="s">
        <v>167</v>
      </c>
      <c r="C611" s="92" t="s">
        <v>614</v>
      </c>
      <c r="D611" s="37" t="s">
        <v>609</v>
      </c>
      <c r="E611" s="39">
        <v>100000</v>
      </c>
      <c r="F611" s="39">
        <v>0</v>
      </c>
      <c r="G611" s="39">
        <v>0</v>
      </c>
      <c r="H611" s="39">
        <v>0</v>
      </c>
      <c r="I611" s="39">
        <v>0</v>
      </c>
      <c r="J611" s="39">
        <v>0</v>
      </c>
      <c r="K611" s="1"/>
      <c r="L611" s="39" t="s">
        <v>167</v>
      </c>
      <c r="M611" s="92" t="s">
        <v>617</v>
      </c>
      <c r="N611" s="37" t="s">
        <v>609</v>
      </c>
      <c r="O611" s="39">
        <v>100000</v>
      </c>
      <c r="P611" s="39">
        <v>0</v>
      </c>
      <c r="Q611" s="39">
        <v>0</v>
      </c>
      <c r="R611" s="39">
        <v>0</v>
      </c>
      <c r="S611" s="39">
        <v>0</v>
      </c>
      <c r="T611" s="39">
        <v>0</v>
      </c>
    </row>
    <row r="612" spans="2:20" ht="20.399999999999999" x14ac:dyDescent="0.3">
      <c r="B612" s="39" t="s">
        <v>167</v>
      </c>
      <c r="C612" s="92" t="s">
        <v>615</v>
      </c>
      <c r="D612" s="37" t="s">
        <v>610</v>
      </c>
      <c r="E612" s="39">
        <v>50000</v>
      </c>
      <c r="F612" s="39">
        <v>0</v>
      </c>
      <c r="G612" s="39">
        <v>0</v>
      </c>
      <c r="H612" s="39">
        <v>0</v>
      </c>
      <c r="I612" s="39">
        <v>0</v>
      </c>
      <c r="J612" s="39">
        <v>0</v>
      </c>
      <c r="K612" s="1"/>
      <c r="L612" s="39" t="s">
        <v>167</v>
      </c>
      <c r="M612" s="92" t="s">
        <v>617</v>
      </c>
      <c r="N612" s="37" t="s">
        <v>610</v>
      </c>
      <c r="O612" s="39">
        <v>50000</v>
      </c>
      <c r="P612" s="39">
        <v>0</v>
      </c>
      <c r="Q612" s="39">
        <v>0</v>
      </c>
      <c r="R612" s="39">
        <v>0</v>
      </c>
      <c r="S612" s="39">
        <v>0</v>
      </c>
      <c r="T612" s="39">
        <v>0</v>
      </c>
    </row>
    <row r="613" spans="2:20" ht="20.399999999999999" x14ac:dyDescent="0.3">
      <c r="B613" s="55" t="s">
        <v>607</v>
      </c>
      <c r="C613" s="92" t="s">
        <v>616</v>
      </c>
      <c r="D613" s="37" t="s">
        <v>611</v>
      </c>
      <c r="E613" s="39">
        <v>16500</v>
      </c>
      <c r="F613" s="39">
        <v>0</v>
      </c>
      <c r="G613" s="39">
        <v>0</v>
      </c>
      <c r="H613" s="39">
        <v>0</v>
      </c>
      <c r="I613" s="39">
        <v>0</v>
      </c>
      <c r="J613" s="39">
        <v>0</v>
      </c>
      <c r="K613" s="1"/>
      <c r="L613" s="55" t="s">
        <v>607</v>
      </c>
      <c r="M613" s="92" t="s">
        <v>617</v>
      </c>
      <c r="N613" s="37" t="s">
        <v>611</v>
      </c>
      <c r="O613" s="39">
        <v>16500</v>
      </c>
      <c r="P613" s="39">
        <v>0</v>
      </c>
      <c r="Q613" s="39">
        <v>0</v>
      </c>
      <c r="R613" s="39">
        <v>0</v>
      </c>
      <c r="S613" s="39">
        <v>0</v>
      </c>
      <c r="T613" s="39">
        <v>0</v>
      </c>
    </row>
    <row r="614" spans="2:20" ht="20.399999999999999" x14ac:dyDescent="0.3">
      <c r="B614" s="39" t="s">
        <v>167</v>
      </c>
      <c r="C614" s="92" t="s">
        <v>620</v>
      </c>
      <c r="D614" s="37" t="s">
        <v>612</v>
      </c>
      <c r="E614" s="39">
        <v>5000</v>
      </c>
      <c r="F614" s="39">
        <v>0</v>
      </c>
      <c r="G614" s="39">
        <v>0</v>
      </c>
      <c r="H614" s="39">
        <v>0</v>
      </c>
      <c r="I614" s="39">
        <v>0</v>
      </c>
      <c r="J614" s="39">
        <v>0</v>
      </c>
      <c r="K614" s="1"/>
      <c r="L614" s="39" t="s">
        <v>167</v>
      </c>
      <c r="M614" s="92" t="s">
        <v>617</v>
      </c>
      <c r="N614" s="37" t="s">
        <v>612</v>
      </c>
      <c r="O614" s="39">
        <v>5000</v>
      </c>
      <c r="P614" s="39">
        <v>0</v>
      </c>
      <c r="Q614" s="39">
        <v>0</v>
      </c>
      <c r="R614" s="39">
        <v>0</v>
      </c>
      <c r="S614" s="39">
        <v>0</v>
      </c>
      <c r="T614" s="39">
        <v>0</v>
      </c>
    </row>
    <row r="615" spans="2:20" x14ac:dyDescent="0.3">
      <c r="B615" s="39">
        <v>0</v>
      </c>
      <c r="C615" s="39">
        <v>0</v>
      </c>
      <c r="D615" s="39">
        <v>0</v>
      </c>
      <c r="E615" s="39">
        <v>0</v>
      </c>
      <c r="F615" s="39">
        <v>0</v>
      </c>
      <c r="G615" s="39">
        <v>0</v>
      </c>
      <c r="H615" s="39">
        <v>0</v>
      </c>
      <c r="I615" s="39">
        <v>0</v>
      </c>
      <c r="J615" s="39">
        <v>0</v>
      </c>
      <c r="K615" s="40"/>
      <c r="L615" s="39">
        <v>0</v>
      </c>
      <c r="M615" s="39">
        <v>0</v>
      </c>
      <c r="N615" s="39">
        <v>0</v>
      </c>
      <c r="O615" s="39">
        <v>0</v>
      </c>
      <c r="P615" s="39">
        <v>0</v>
      </c>
      <c r="Q615" s="39">
        <v>0</v>
      </c>
      <c r="R615" s="39">
        <v>0</v>
      </c>
      <c r="S615" s="39">
        <v>0</v>
      </c>
      <c r="T615" s="39">
        <v>0</v>
      </c>
    </row>
    <row r="616" spans="2:20" x14ac:dyDescent="0.3">
      <c r="B616" s="4"/>
      <c r="C616" s="93" t="s">
        <v>49</v>
      </c>
      <c r="D616" s="4"/>
      <c r="E616" s="34">
        <f>SUM(E605:E615)</f>
        <v>366500</v>
      </c>
      <c r="F616" s="34">
        <f>SUM(F605:F615)</f>
        <v>0</v>
      </c>
      <c r="G616" s="34">
        <f>SUM(G605:G615)</f>
        <v>0</v>
      </c>
      <c r="H616" s="34">
        <f>SUM(H605:H615)</f>
        <v>0</v>
      </c>
      <c r="I616" s="34">
        <f>SUM(I615:I615)</f>
        <v>0</v>
      </c>
      <c r="J616" s="34">
        <f>SUM(J615:J615)</f>
        <v>0</v>
      </c>
      <c r="K616" s="1"/>
      <c r="L616" s="39">
        <v>0</v>
      </c>
      <c r="M616" s="39">
        <v>0</v>
      </c>
      <c r="N616" s="39">
        <v>0</v>
      </c>
      <c r="O616" s="39">
        <v>0</v>
      </c>
      <c r="P616" s="39">
        <v>0</v>
      </c>
      <c r="Q616" s="39">
        <v>0</v>
      </c>
      <c r="R616" s="39">
        <v>0</v>
      </c>
      <c r="S616" s="39">
        <v>0</v>
      </c>
      <c r="T616" s="39">
        <v>0</v>
      </c>
    </row>
    <row r="617" spans="2:20" x14ac:dyDescent="0.3">
      <c r="B617" s="11"/>
      <c r="C617" s="94"/>
      <c r="D617" s="12"/>
      <c r="E617" s="13"/>
      <c r="F617" s="13"/>
      <c r="G617" s="13"/>
      <c r="H617" s="13"/>
      <c r="I617" s="13"/>
      <c r="J617" s="14"/>
      <c r="K617" s="1"/>
      <c r="L617" s="11"/>
      <c r="M617" s="12"/>
      <c r="N617" s="12"/>
      <c r="O617" s="13"/>
      <c r="P617" s="13"/>
      <c r="Q617" s="13"/>
      <c r="R617" s="13"/>
      <c r="S617" s="13"/>
      <c r="T617" s="14"/>
    </row>
    <row r="618" spans="2:20" x14ac:dyDescent="0.3">
      <c r="B618" s="25"/>
      <c r="C618" s="26" t="s">
        <v>50</v>
      </c>
      <c r="D618" s="27"/>
      <c r="E618" s="28">
        <f t="shared" ref="E618:J618" si="115">E604+E616</f>
        <v>366500</v>
      </c>
      <c r="F618" s="28">
        <f t="shared" si="115"/>
        <v>0</v>
      </c>
      <c r="G618" s="28">
        <f t="shared" si="115"/>
        <v>390200.5</v>
      </c>
      <c r="H618" s="28">
        <f t="shared" si="115"/>
        <v>162948.21999999974</v>
      </c>
      <c r="I618" s="28">
        <f t="shared" si="115"/>
        <v>56209.9</v>
      </c>
      <c r="J618" s="28">
        <f t="shared" si="115"/>
        <v>4926.07</v>
      </c>
      <c r="K618" s="1"/>
      <c r="L618" s="9"/>
      <c r="M618" s="26" t="s">
        <v>50</v>
      </c>
      <c r="N618" s="9"/>
      <c r="O618" s="10">
        <f t="shared" ref="O618:T618" si="116">SUM(O603:O617)</f>
        <v>366500</v>
      </c>
      <c r="P618" s="10">
        <f t="shared" si="116"/>
        <v>0</v>
      </c>
      <c r="Q618" s="10">
        <f t="shared" si="116"/>
        <v>0</v>
      </c>
      <c r="R618" s="10">
        <f t="shared" si="116"/>
        <v>0</v>
      </c>
      <c r="S618" s="10">
        <f t="shared" si="116"/>
        <v>0</v>
      </c>
      <c r="T618" s="10">
        <f t="shared" si="116"/>
        <v>0</v>
      </c>
    </row>
    <row r="619" spans="2:20" x14ac:dyDescent="0.3">
      <c r="L619" s="2"/>
      <c r="M619" s="3" t="s">
        <v>12</v>
      </c>
      <c r="N619" s="15"/>
      <c r="O619" s="16">
        <f t="shared" ref="O619" si="117">E618-O618</f>
        <v>0</v>
      </c>
      <c r="P619" s="62">
        <f t="shared" ref="P619" si="118">F618-P618</f>
        <v>0</v>
      </c>
      <c r="Q619" s="62">
        <f t="shared" ref="Q619" si="119">G618-Q618</f>
        <v>390200.5</v>
      </c>
      <c r="R619" s="62">
        <f t="shared" ref="R619" si="120">H618-R618</f>
        <v>162948.21999999974</v>
      </c>
      <c r="S619" s="62">
        <f t="shared" ref="S619" si="121">I618-S618</f>
        <v>56209.9</v>
      </c>
      <c r="T619" s="62">
        <f t="shared" ref="T619" si="122">J618-T618</f>
        <v>4926.07</v>
      </c>
    </row>
    <row r="620" spans="2:20" x14ac:dyDescent="0.3">
      <c r="C620" s="63" t="s">
        <v>375</v>
      </c>
      <c r="M620" s="22" t="s">
        <v>23</v>
      </c>
    </row>
    <row r="621" spans="2:20" x14ac:dyDescent="0.3">
      <c r="C621" s="64" t="s">
        <v>386</v>
      </c>
      <c r="D621" s="64" t="s">
        <v>376</v>
      </c>
      <c r="E621" s="1396" t="s">
        <v>377</v>
      </c>
      <c r="F621" s="1397"/>
      <c r="G621" s="64" t="s">
        <v>381</v>
      </c>
      <c r="H621" s="64" t="s">
        <v>378</v>
      </c>
      <c r="I621" s="64" t="s">
        <v>379</v>
      </c>
      <c r="J621" s="65" t="s">
        <v>380</v>
      </c>
      <c r="M621" s="41" t="s">
        <v>484</v>
      </c>
      <c r="N621" s="83">
        <f>P619</f>
        <v>0</v>
      </c>
      <c r="O621" s="314"/>
      <c r="Q621" s="314"/>
    </row>
    <row r="622" spans="2:20" x14ac:dyDescent="0.3">
      <c r="C622" s="299" t="s">
        <v>389</v>
      </c>
      <c r="D622" s="66" t="s">
        <v>279</v>
      </c>
      <c r="E622" s="305" t="s">
        <v>384</v>
      </c>
      <c r="F622" s="306"/>
      <c r="G622" s="66" t="s">
        <v>385</v>
      </c>
      <c r="H622" s="67">
        <v>100000</v>
      </c>
      <c r="I622" s="68">
        <v>0</v>
      </c>
      <c r="J622" s="68">
        <f>H622-I622</f>
        <v>100000</v>
      </c>
      <c r="M622" s="41" t="s">
        <v>18</v>
      </c>
      <c r="N622" s="83">
        <f>Q619</f>
        <v>390200.5</v>
      </c>
      <c r="O622" s="111">
        <v>100000</v>
      </c>
      <c r="P622" s="112" t="s">
        <v>618</v>
      </c>
      <c r="Q622" s="113"/>
      <c r="R622" s="114">
        <f>N622-100000</f>
        <v>290200.5</v>
      </c>
      <c r="S622" s="115" t="s">
        <v>619</v>
      </c>
    </row>
    <row r="623" spans="2:20" x14ac:dyDescent="0.3">
      <c r="C623" s="299" t="s">
        <v>389</v>
      </c>
      <c r="D623" s="66" t="s">
        <v>279</v>
      </c>
      <c r="E623" s="1420" t="s">
        <v>384</v>
      </c>
      <c r="F623" s="1421"/>
      <c r="G623" s="66" t="s">
        <v>390</v>
      </c>
      <c r="H623" s="67">
        <v>200000</v>
      </c>
      <c r="I623" s="68">
        <v>0</v>
      </c>
      <c r="J623" s="68">
        <f>H623-I623</f>
        <v>200000</v>
      </c>
      <c r="M623" s="41" t="s">
        <v>19</v>
      </c>
      <c r="N623" s="83">
        <f>R619</f>
        <v>162948.21999999974</v>
      </c>
      <c r="O623" s="95"/>
    </row>
    <row r="624" spans="2:20" x14ac:dyDescent="0.3">
      <c r="C624" s="99" t="s">
        <v>494</v>
      </c>
      <c r="D624" s="87" t="s">
        <v>165</v>
      </c>
      <c r="E624" s="1420" t="s">
        <v>388</v>
      </c>
      <c r="F624" s="1421"/>
      <c r="G624" s="86" t="s">
        <v>495</v>
      </c>
      <c r="H624" s="88">
        <v>3620</v>
      </c>
      <c r="I624" s="74">
        <v>0</v>
      </c>
      <c r="J624" s="88">
        <v>3620</v>
      </c>
      <c r="M624" s="41" t="s">
        <v>20</v>
      </c>
      <c r="N624" s="83">
        <f>S619</f>
        <v>56209.9</v>
      </c>
    </row>
    <row r="625" spans="2:20" x14ac:dyDescent="0.3">
      <c r="C625" s="99" t="s">
        <v>494</v>
      </c>
      <c r="D625" s="87" t="s">
        <v>165</v>
      </c>
      <c r="E625" s="1420" t="s">
        <v>388</v>
      </c>
      <c r="F625" s="1421"/>
      <c r="G625" s="86" t="s">
        <v>496</v>
      </c>
      <c r="H625" s="74">
        <v>10000</v>
      </c>
      <c r="I625" s="74">
        <v>0</v>
      </c>
      <c r="J625" s="88">
        <f>SUM(H625:I625)</f>
        <v>10000</v>
      </c>
      <c r="M625" s="41" t="s">
        <v>21</v>
      </c>
      <c r="N625" s="83">
        <f>T619</f>
        <v>4926.07</v>
      </c>
      <c r="O625" s="35"/>
    </row>
    <row r="626" spans="2:20" ht="15" thickBot="1" x14ac:dyDescent="0.35">
      <c r="C626" s="104" t="s">
        <v>584</v>
      </c>
      <c r="D626" s="82" t="s">
        <v>569</v>
      </c>
      <c r="E626" s="1399" t="s">
        <v>585</v>
      </c>
      <c r="F626" s="1400"/>
      <c r="G626" s="82" t="s">
        <v>586</v>
      </c>
      <c r="H626" s="106">
        <v>50000</v>
      </c>
      <c r="I626" s="74">
        <v>0</v>
      </c>
      <c r="J626" s="88">
        <f>SUM(H626:I626)</f>
        <v>50000</v>
      </c>
      <c r="M626" s="307" t="s">
        <v>22</v>
      </c>
      <c r="N626" s="61">
        <f>SUM(N621:N625)</f>
        <v>614284.68999999971</v>
      </c>
      <c r="O626" s="314"/>
    </row>
    <row r="627" spans="2:20" ht="15" thickTop="1" x14ac:dyDescent="0.3">
      <c r="C627" s="104" t="s">
        <v>584</v>
      </c>
      <c r="D627" s="82" t="s">
        <v>569</v>
      </c>
      <c r="E627" s="1399" t="s">
        <v>587</v>
      </c>
      <c r="F627" s="1400"/>
      <c r="G627" s="105" t="s">
        <v>588</v>
      </c>
      <c r="H627" s="107">
        <v>100000</v>
      </c>
      <c r="I627" s="74">
        <v>0</v>
      </c>
      <c r="J627" s="88">
        <f>SUM(H627:I627)</f>
        <v>100000</v>
      </c>
      <c r="M627" s="21"/>
      <c r="N627" s="24"/>
      <c r="O627" s="314"/>
    </row>
    <row r="628" spans="2:20" x14ac:dyDescent="0.3">
      <c r="C628" s="1401" t="s">
        <v>589</v>
      </c>
      <c r="D628" s="1402"/>
      <c r="E628" s="1402"/>
      <c r="F628" s="1403"/>
      <c r="G628" s="108"/>
      <c r="H628" s="109">
        <f>SUM(H622:H627)</f>
        <v>463620</v>
      </c>
      <c r="I628" s="110">
        <f>SUM(I622:I627)</f>
        <v>0</v>
      </c>
      <c r="J628" s="110">
        <f>SUM(J622:J627)</f>
        <v>463620</v>
      </c>
      <c r="K628" s="21"/>
      <c r="M628" s="21"/>
      <c r="N628" s="24"/>
    </row>
    <row r="629" spans="2:20" x14ac:dyDescent="0.3">
      <c r="C629" s="75"/>
      <c r="D629" s="76"/>
      <c r="E629" s="75"/>
      <c r="F629" s="75"/>
      <c r="G629" s="75"/>
      <c r="H629" s="75"/>
      <c r="I629" s="75"/>
      <c r="J629" s="75"/>
      <c r="M629" s="21"/>
      <c r="N629" s="24"/>
    </row>
    <row r="630" spans="2:20" x14ac:dyDescent="0.3">
      <c r="C630" s="75"/>
      <c r="D630" s="76"/>
      <c r="E630" s="75"/>
      <c r="F630" s="75"/>
      <c r="G630" s="75"/>
      <c r="H630" s="75"/>
      <c r="I630" s="75"/>
      <c r="J630" s="75"/>
      <c r="M630" s="21"/>
      <c r="N630" s="24"/>
    </row>
    <row r="631" spans="2:20" x14ac:dyDescent="0.3">
      <c r="C631" s="75"/>
      <c r="D631" s="76"/>
      <c r="E631" s="75"/>
      <c r="F631" s="75"/>
      <c r="G631" s="75"/>
      <c r="H631" s="75"/>
      <c r="I631" s="75"/>
      <c r="J631" s="75"/>
      <c r="M631" s="21"/>
      <c r="N631" s="24"/>
    </row>
    <row r="632" spans="2:20" x14ac:dyDescent="0.3">
      <c r="C632" s="75"/>
      <c r="D632" s="76"/>
      <c r="E632" s="75"/>
      <c r="F632" s="75"/>
      <c r="G632" s="75"/>
      <c r="H632" s="75"/>
      <c r="I632" s="75"/>
      <c r="J632" s="75"/>
      <c r="M632" s="21"/>
      <c r="N632" s="24"/>
    </row>
    <row r="633" spans="2:20" x14ac:dyDescent="0.3">
      <c r="C633" s="75"/>
      <c r="D633" s="76"/>
      <c r="E633" s="75"/>
      <c r="F633" s="75"/>
      <c r="G633" s="75"/>
      <c r="H633" s="75"/>
      <c r="I633" s="75"/>
      <c r="J633" s="75"/>
      <c r="M633" s="21"/>
      <c r="N633" s="24"/>
    </row>
    <row r="634" spans="2:20" x14ac:dyDescent="0.3">
      <c r="C634" s="75"/>
      <c r="D634" s="76"/>
      <c r="E634" s="75"/>
      <c r="F634" s="75"/>
      <c r="G634" s="75"/>
      <c r="H634" s="75"/>
      <c r="I634" s="75"/>
      <c r="J634" s="75"/>
      <c r="M634" s="21"/>
      <c r="N634" s="24"/>
    </row>
    <row r="635" spans="2:20" x14ac:dyDescent="0.3">
      <c r="B635" s="1357" t="s">
        <v>541</v>
      </c>
      <c r="C635" s="1357"/>
      <c r="D635" s="1357"/>
      <c r="E635" s="1357"/>
      <c r="F635" s="1357"/>
      <c r="G635" s="1357"/>
      <c r="H635" s="1357"/>
      <c r="I635" s="1357"/>
      <c r="J635" s="1357"/>
      <c r="K635" s="1357"/>
      <c r="L635" s="1357"/>
      <c r="M635" s="1357"/>
      <c r="N635" s="1357"/>
      <c r="O635" s="1357"/>
      <c r="P635" s="1357"/>
      <c r="Q635" s="1357"/>
      <c r="R635" s="1357"/>
      <c r="S635" s="1357"/>
      <c r="T635" s="1357"/>
    </row>
    <row r="639" spans="2:20" ht="15.6" x14ac:dyDescent="0.3">
      <c r="B639" s="1349" t="s">
        <v>621</v>
      </c>
      <c r="C639" s="1349"/>
      <c r="D639" s="1349"/>
      <c r="E639" s="1349"/>
      <c r="F639" s="1349"/>
      <c r="G639" s="1349"/>
      <c r="H639" s="1349"/>
      <c r="I639" s="1349"/>
      <c r="J639" s="1349"/>
      <c r="K639" s="1349"/>
      <c r="L639" s="1349"/>
      <c r="M639" s="1349"/>
      <c r="N639" s="1349"/>
      <c r="O639" s="1349"/>
      <c r="P639" s="1349"/>
      <c r="Q639" s="1349"/>
      <c r="R639" s="1349"/>
      <c r="S639" s="1349"/>
      <c r="T639" s="1349"/>
    </row>
    <row r="640" spans="2:20" ht="15.6" x14ac:dyDescent="0.3">
      <c r="B640" s="1350" t="s">
        <v>10</v>
      </c>
      <c r="C640" s="1350"/>
      <c r="D640" s="1350"/>
      <c r="E640" s="1350"/>
      <c r="F640" s="1350"/>
      <c r="G640" s="1350"/>
      <c r="H640" s="1350"/>
      <c r="I640" s="1350"/>
      <c r="J640" s="1350"/>
      <c r="K640" s="1350"/>
      <c r="L640" s="1350"/>
      <c r="M640" s="1350"/>
      <c r="N640" s="1350"/>
      <c r="O640" s="1350"/>
      <c r="P640" s="1350"/>
      <c r="Q640" s="1350"/>
      <c r="R640" s="1350"/>
      <c r="S640" s="1350"/>
      <c r="T640" s="1350"/>
    </row>
    <row r="641" spans="2:20" x14ac:dyDescent="0.3">
      <c r="B641" s="1351" t="s">
        <v>11</v>
      </c>
      <c r="C641" s="1351"/>
      <c r="D641" s="1351"/>
      <c r="E641" s="1351"/>
      <c r="F641" s="1351"/>
      <c r="G641" s="1351"/>
      <c r="H641" s="1351"/>
      <c r="I641" s="1351"/>
      <c r="J641" s="1351"/>
      <c r="K641" s="1351"/>
      <c r="L641" s="1351"/>
      <c r="M641" s="1351"/>
      <c r="N641" s="1351"/>
      <c r="O641" s="1351"/>
      <c r="P641" s="1351"/>
      <c r="Q641" s="1351"/>
      <c r="R641" s="1351"/>
      <c r="S641" s="1351"/>
      <c r="T641" s="1351"/>
    </row>
    <row r="642" spans="2:20" x14ac:dyDescent="0.3">
      <c r="B642" s="1352" t="s">
        <v>622</v>
      </c>
      <c r="C642" s="1352"/>
      <c r="D642" s="1352"/>
      <c r="E642" s="1352"/>
      <c r="F642" s="1352"/>
      <c r="G642" s="1352"/>
      <c r="H642" s="1352"/>
      <c r="I642" s="1352"/>
      <c r="J642" s="1352"/>
      <c r="K642" s="1352"/>
      <c r="L642" s="1352"/>
      <c r="M642" s="1352"/>
      <c r="N642" s="1352"/>
      <c r="O642" s="1352"/>
      <c r="P642" s="1352"/>
      <c r="Q642" s="1352"/>
      <c r="R642" s="1352"/>
      <c r="S642" s="1352"/>
      <c r="T642" s="1352"/>
    </row>
    <row r="643" spans="2:20" ht="15" thickBot="1" x14ac:dyDescent="0.35">
      <c r="B643" s="309"/>
      <c r="C643" s="309"/>
      <c r="D643" s="309"/>
      <c r="E643" s="309"/>
      <c r="F643" s="309"/>
      <c r="G643" s="309"/>
      <c r="H643" s="309"/>
      <c r="I643" s="309"/>
      <c r="J643" s="309"/>
      <c r="L643" s="309"/>
      <c r="M643" s="309"/>
      <c r="N643" s="309"/>
      <c r="O643" s="309"/>
      <c r="P643" s="309"/>
      <c r="Q643" s="309"/>
      <c r="R643" s="1363" t="s">
        <v>623</v>
      </c>
      <c r="S643" s="1363"/>
      <c r="T643" s="1363"/>
    </row>
    <row r="644" spans="2:20" ht="15" thickTop="1" x14ac:dyDescent="0.3">
      <c r="B644" s="1354" t="s">
        <v>8</v>
      </c>
      <c r="C644" s="1354"/>
      <c r="D644" s="1354"/>
      <c r="E644" s="1354"/>
      <c r="F644" s="1354"/>
      <c r="G644" s="1354"/>
      <c r="H644" s="1354"/>
      <c r="I644" s="1354"/>
      <c r="J644" s="1354"/>
      <c r="L644" s="1354" t="s">
        <v>9</v>
      </c>
      <c r="M644" s="1354"/>
      <c r="N644" s="1354"/>
      <c r="O644" s="1354"/>
      <c r="P644" s="1354"/>
      <c r="Q644" s="1354"/>
      <c r="R644" s="1354"/>
      <c r="S644" s="1354"/>
      <c r="T644" s="1354"/>
    </row>
    <row r="645" spans="2:20" x14ac:dyDescent="0.3">
      <c r="B645" s="4" t="s">
        <v>0</v>
      </c>
      <c r="C645" s="4" t="s">
        <v>1</v>
      </c>
      <c r="D645" s="4" t="s">
        <v>2</v>
      </c>
      <c r="E645" s="4" t="s">
        <v>13</v>
      </c>
      <c r="F645" s="4" t="s">
        <v>3</v>
      </c>
      <c r="G645" s="4" t="s">
        <v>4</v>
      </c>
      <c r="H645" s="4" t="s">
        <v>5</v>
      </c>
      <c r="I645" s="4" t="s">
        <v>6</v>
      </c>
      <c r="J645" s="4" t="s">
        <v>7</v>
      </c>
      <c r="L645" s="4" t="s">
        <v>0</v>
      </c>
      <c r="M645" s="4" t="s">
        <v>1</v>
      </c>
      <c r="N645" s="4" t="s">
        <v>2</v>
      </c>
      <c r="O645" s="4" t="s">
        <v>13</v>
      </c>
      <c r="P645" s="4" t="s">
        <v>3</v>
      </c>
      <c r="Q645" s="4" t="s">
        <v>4</v>
      </c>
      <c r="R645" s="4" t="s">
        <v>5</v>
      </c>
      <c r="S645" s="4" t="s">
        <v>6</v>
      </c>
      <c r="T645" s="4" t="s">
        <v>7</v>
      </c>
    </row>
    <row r="646" spans="2:20" x14ac:dyDescent="0.3">
      <c r="B646" s="310"/>
      <c r="C646" s="311"/>
      <c r="D646" s="311"/>
      <c r="E646" s="5"/>
      <c r="F646" s="5"/>
      <c r="G646" s="5"/>
      <c r="H646" s="5"/>
      <c r="I646" s="5"/>
      <c r="J646" s="6"/>
      <c r="L646" s="310"/>
      <c r="M646" s="311"/>
      <c r="N646" s="311"/>
      <c r="O646" s="5"/>
      <c r="P646" s="5"/>
      <c r="Q646" s="5"/>
      <c r="R646" s="5"/>
      <c r="S646" s="5"/>
      <c r="T646" s="6"/>
    </row>
    <row r="647" spans="2:20" x14ac:dyDescent="0.3">
      <c r="B647" s="55" t="s">
        <v>624</v>
      </c>
      <c r="C647" s="17" t="s">
        <v>15</v>
      </c>
      <c r="D647" s="18" t="s">
        <v>16</v>
      </c>
      <c r="E647" s="19">
        <f t="shared" ref="E647" si="123">O624</f>
        <v>0</v>
      </c>
      <c r="F647" s="19">
        <f>P620</f>
        <v>0</v>
      </c>
      <c r="G647" s="49">
        <f>Q619</f>
        <v>390200.5</v>
      </c>
      <c r="H647" s="49">
        <f>R619</f>
        <v>162948.21999999974</v>
      </c>
      <c r="I647" s="20">
        <f>S619</f>
        <v>56209.9</v>
      </c>
      <c r="J647" s="20">
        <f>T619</f>
        <v>4926.07</v>
      </c>
      <c r="K647" s="1"/>
      <c r="L647" s="55"/>
      <c r="M647" s="7"/>
      <c r="N647" s="7"/>
      <c r="O647" s="8"/>
      <c r="P647" s="8"/>
      <c r="Q647" s="8"/>
      <c r="R647" s="8"/>
      <c r="S647" s="8"/>
      <c r="T647" s="8"/>
    </row>
    <row r="648" spans="2:20" ht="20.399999999999999" x14ac:dyDescent="0.3">
      <c r="B648" s="55" t="s">
        <v>624</v>
      </c>
      <c r="C648" s="92" t="s">
        <v>638</v>
      </c>
      <c r="D648" s="37" t="s">
        <v>625</v>
      </c>
      <c r="E648" s="39">
        <v>0</v>
      </c>
      <c r="F648" s="39">
        <v>1300</v>
      </c>
      <c r="G648" s="39">
        <v>0</v>
      </c>
      <c r="H648" s="39">
        <v>0</v>
      </c>
      <c r="I648" s="39">
        <v>0</v>
      </c>
      <c r="J648" s="39">
        <v>0</v>
      </c>
      <c r="K648" s="1"/>
      <c r="L648" s="55" t="s">
        <v>624</v>
      </c>
      <c r="M648" s="92" t="s">
        <v>368</v>
      </c>
      <c r="N648" s="37" t="s">
        <v>630</v>
      </c>
      <c r="O648" s="39">
        <v>12000</v>
      </c>
      <c r="P648" s="39">
        <v>0</v>
      </c>
      <c r="Q648" s="39">
        <v>0</v>
      </c>
      <c r="R648" s="39">
        <v>0</v>
      </c>
      <c r="S648" s="39">
        <v>0</v>
      </c>
      <c r="T648" s="39">
        <v>0</v>
      </c>
    </row>
    <row r="649" spans="2:20" ht="20.399999999999999" x14ac:dyDescent="0.3">
      <c r="B649" s="55" t="s">
        <v>167</v>
      </c>
      <c r="C649" s="92" t="s">
        <v>637</v>
      </c>
      <c r="D649" s="37" t="s">
        <v>626</v>
      </c>
      <c r="E649" s="39">
        <v>0</v>
      </c>
      <c r="F649" s="39">
        <v>30000</v>
      </c>
      <c r="G649" s="39">
        <v>0</v>
      </c>
      <c r="H649" s="39">
        <v>0</v>
      </c>
      <c r="I649" s="39">
        <v>0</v>
      </c>
      <c r="J649" s="39">
        <v>0</v>
      </c>
      <c r="K649" s="1"/>
      <c r="L649" s="39" t="s">
        <v>167</v>
      </c>
      <c r="M649" s="92" t="s">
        <v>368</v>
      </c>
      <c r="N649" s="37" t="s">
        <v>631</v>
      </c>
      <c r="O649" s="39">
        <v>10000</v>
      </c>
      <c r="P649" s="39">
        <v>0</v>
      </c>
      <c r="Q649" s="39">
        <v>0</v>
      </c>
      <c r="R649" s="39">
        <v>0</v>
      </c>
      <c r="S649" s="39">
        <v>0</v>
      </c>
      <c r="T649" s="39">
        <v>0</v>
      </c>
    </row>
    <row r="650" spans="2:20" ht="20.399999999999999" x14ac:dyDescent="0.3">
      <c r="B650" s="55" t="s">
        <v>167</v>
      </c>
      <c r="C650" s="92" t="s">
        <v>636</v>
      </c>
      <c r="D650" s="37" t="s">
        <v>627</v>
      </c>
      <c r="E650" s="39">
        <v>0</v>
      </c>
      <c r="F650" s="39">
        <v>1000</v>
      </c>
      <c r="G650" s="39">
        <v>0</v>
      </c>
      <c r="H650" s="39">
        <v>0</v>
      </c>
      <c r="I650" s="39">
        <v>0</v>
      </c>
      <c r="J650" s="39">
        <v>0</v>
      </c>
      <c r="K650" s="1"/>
      <c r="L650" s="39" t="s">
        <v>167</v>
      </c>
      <c r="M650" s="92" t="s">
        <v>368</v>
      </c>
      <c r="N650" s="37" t="s">
        <v>639</v>
      </c>
      <c r="O650" s="39">
        <v>80000</v>
      </c>
      <c r="P650" s="39">
        <v>0</v>
      </c>
      <c r="Q650" s="39">
        <v>0</v>
      </c>
      <c r="R650" s="39">
        <v>0</v>
      </c>
      <c r="S650" s="39">
        <v>0</v>
      </c>
      <c r="T650" s="39">
        <v>0</v>
      </c>
    </row>
    <row r="651" spans="2:20" ht="27.6" x14ac:dyDescent="0.3">
      <c r="B651" s="55" t="s">
        <v>167</v>
      </c>
      <c r="C651" s="92" t="s">
        <v>635</v>
      </c>
      <c r="D651" s="37" t="s">
        <v>628</v>
      </c>
      <c r="E651" s="39">
        <v>0</v>
      </c>
      <c r="F651" s="39">
        <v>10000</v>
      </c>
      <c r="G651" s="39">
        <v>0</v>
      </c>
      <c r="H651" s="39">
        <v>0</v>
      </c>
      <c r="I651" s="39">
        <v>0</v>
      </c>
      <c r="J651" s="39">
        <v>0</v>
      </c>
      <c r="K651" s="1"/>
      <c r="L651" s="55" t="s">
        <v>624</v>
      </c>
      <c r="M651" s="92" t="s">
        <v>641</v>
      </c>
      <c r="N651" s="116" t="s">
        <v>642</v>
      </c>
      <c r="O651" s="39">
        <v>0</v>
      </c>
      <c r="P651" s="39">
        <v>40000</v>
      </c>
      <c r="Q651" s="39">
        <v>0</v>
      </c>
      <c r="R651" s="39">
        <v>0</v>
      </c>
      <c r="S651" s="39">
        <v>0</v>
      </c>
      <c r="T651" s="39">
        <v>0</v>
      </c>
    </row>
    <row r="652" spans="2:20" ht="20.399999999999999" x14ac:dyDescent="0.3">
      <c r="B652" s="55" t="s">
        <v>167</v>
      </c>
      <c r="C652" s="92" t="s">
        <v>634</v>
      </c>
      <c r="D652" s="37" t="s">
        <v>629</v>
      </c>
      <c r="E652" s="39">
        <v>0</v>
      </c>
      <c r="F652" s="39">
        <v>10000</v>
      </c>
      <c r="G652" s="39">
        <v>0</v>
      </c>
      <c r="H652" s="39">
        <v>0</v>
      </c>
      <c r="I652" s="39">
        <v>0</v>
      </c>
      <c r="J652" s="39">
        <v>0</v>
      </c>
      <c r="K652" s="1"/>
      <c r="L652" s="39">
        <v>0</v>
      </c>
      <c r="M652" s="39">
        <v>0</v>
      </c>
      <c r="N652" s="39">
        <v>0</v>
      </c>
      <c r="O652" s="39">
        <v>0</v>
      </c>
      <c r="P652" s="39">
        <v>0</v>
      </c>
      <c r="Q652" s="39">
        <v>0</v>
      </c>
      <c r="R652" s="39">
        <v>0</v>
      </c>
      <c r="S652" s="39">
        <v>0</v>
      </c>
      <c r="T652" s="39">
        <v>0</v>
      </c>
    </row>
    <row r="653" spans="2:20" ht="20.399999999999999" x14ac:dyDescent="0.3">
      <c r="B653" s="55" t="s">
        <v>167</v>
      </c>
      <c r="C653" s="92" t="s">
        <v>633</v>
      </c>
      <c r="D653" s="37" t="s">
        <v>630</v>
      </c>
      <c r="E653" s="39">
        <v>12000</v>
      </c>
      <c r="F653" s="39">
        <v>0</v>
      </c>
      <c r="G653" s="39">
        <v>0</v>
      </c>
      <c r="H653" s="39">
        <v>0</v>
      </c>
      <c r="I653" s="39">
        <v>0</v>
      </c>
      <c r="J653" s="39">
        <v>0</v>
      </c>
      <c r="K653" s="1"/>
      <c r="L653" s="39">
        <v>0</v>
      </c>
      <c r="M653" s="39">
        <v>0</v>
      </c>
      <c r="N653" s="39">
        <v>0</v>
      </c>
      <c r="O653" s="39">
        <v>0</v>
      </c>
      <c r="P653" s="39">
        <v>0</v>
      </c>
      <c r="Q653" s="39">
        <v>0</v>
      </c>
      <c r="R653" s="39">
        <v>0</v>
      </c>
      <c r="S653" s="39">
        <v>0</v>
      </c>
      <c r="T653" s="39">
        <v>0</v>
      </c>
    </row>
    <row r="654" spans="2:20" ht="20.399999999999999" x14ac:dyDescent="0.3">
      <c r="B654" s="55" t="s">
        <v>167</v>
      </c>
      <c r="C654" s="92" t="s">
        <v>632</v>
      </c>
      <c r="D654" s="37" t="s">
        <v>631</v>
      </c>
      <c r="E654" s="39">
        <v>10000</v>
      </c>
      <c r="F654" s="39">
        <v>0</v>
      </c>
      <c r="G654" s="39">
        <v>0</v>
      </c>
      <c r="H654" s="39">
        <v>0</v>
      </c>
      <c r="I654" s="39">
        <v>0</v>
      </c>
      <c r="J654" s="39">
        <v>0</v>
      </c>
      <c r="K654" s="1"/>
      <c r="L654" s="39">
        <v>0</v>
      </c>
      <c r="M654" s="39">
        <v>0</v>
      </c>
      <c r="N654" s="39">
        <v>0</v>
      </c>
      <c r="O654" s="39">
        <v>0</v>
      </c>
      <c r="P654" s="39">
        <v>0</v>
      </c>
      <c r="Q654" s="39">
        <v>0</v>
      </c>
      <c r="R654" s="39">
        <v>0</v>
      </c>
      <c r="S654" s="39">
        <v>0</v>
      </c>
      <c r="T654" s="39">
        <v>0</v>
      </c>
    </row>
    <row r="655" spans="2:20" ht="20.399999999999999" x14ac:dyDescent="0.3">
      <c r="B655" s="55" t="s">
        <v>167</v>
      </c>
      <c r="C655" s="92" t="s">
        <v>640</v>
      </c>
      <c r="D655" s="37" t="s">
        <v>639</v>
      </c>
      <c r="E655" s="39">
        <v>80000</v>
      </c>
      <c r="F655" s="39">
        <v>0</v>
      </c>
      <c r="G655" s="39">
        <v>0</v>
      </c>
      <c r="H655" s="39">
        <v>0</v>
      </c>
      <c r="I655" s="39">
        <v>0</v>
      </c>
      <c r="J655" s="39">
        <v>0</v>
      </c>
      <c r="K655" s="1"/>
      <c r="L655" s="39">
        <v>0</v>
      </c>
      <c r="M655" s="39">
        <v>0</v>
      </c>
      <c r="N655" s="39">
        <v>0</v>
      </c>
      <c r="O655" s="39">
        <v>0</v>
      </c>
      <c r="P655" s="39">
        <v>0</v>
      </c>
      <c r="Q655" s="39">
        <v>0</v>
      </c>
      <c r="R655" s="39">
        <v>0</v>
      </c>
      <c r="S655" s="39">
        <v>0</v>
      </c>
      <c r="T655" s="39">
        <v>0</v>
      </c>
    </row>
    <row r="656" spans="2:20" ht="28.5" customHeight="1" x14ac:dyDescent="0.3">
      <c r="B656" s="55" t="s">
        <v>167</v>
      </c>
      <c r="C656" s="92" t="s">
        <v>644</v>
      </c>
      <c r="D656" s="37" t="s">
        <v>643</v>
      </c>
      <c r="E656" s="39">
        <v>0</v>
      </c>
      <c r="F656" s="39">
        <v>60000</v>
      </c>
      <c r="G656" s="39">
        <v>0</v>
      </c>
      <c r="H656" s="39">
        <v>0</v>
      </c>
      <c r="I656" s="39">
        <v>0</v>
      </c>
      <c r="J656" s="39">
        <v>0</v>
      </c>
      <c r="K656" s="1"/>
      <c r="L656" s="39">
        <v>0</v>
      </c>
      <c r="M656" s="39">
        <v>0</v>
      </c>
      <c r="N656" s="39">
        <v>0</v>
      </c>
      <c r="O656" s="39">
        <v>0</v>
      </c>
      <c r="P656" s="39">
        <v>0</v>
      </c>
      <c r="Q656" s="39">
        <v>0</v>
      </c>
      <c r="R656" s="39">
        <v>0</v>
      </c>
      <c r="S656" s="39">
        <v>0</v>
      </c>
      <c r="T656" s="39">
        <v>0</v>
      </c>
    </row>
    <row r="657" spans="2:20" ht="28.5" customHeight="1" x14ac:dyDescent="0.3">
      <c r="B657" s="55" t="s">
        <v>167</v>
      </c>
      <c r="C657" s="92" t="s">
        <v>645</v>
      </c>
      <c r="D657" s="37" t="s">
        <v>646</v>
      </c>
      <c r="E657" s="39">
        <v>0</v>
      </c>
      <c r="F657" s="39">
        <v>10000</v>
      </c>
      <c r="G657" s="39">
        <v>0</v>
      </c>
      <c r="H657" s="39">
        <v>0</v>
      </c>
      <c r="I657" s="39">
        <v>0</v>
      </c>
      <c r="J657" s="39">
        <v>0</v>
      </c>
      <c r="K657" s="1"/>
      <c r="L657" s="39">
        <v>0</v>
      </c>
      <c r="M657" s="39">
        <v>0</v>
      </c>
      <c r="N657" s="39">
        <v>0</v>
      </c>
      <c r="O657" s="39">
        <v>0</v>
      </c>
      <c r="P657" s="39">
        <v>0</v>
      </c>
      <c r="Q657" s="39">
        <v>0</v>
      </c>
      <c r="R657" s="39">
        <v>0</v>
      </c>
      <c r="S657" s="39">
        <v>0</v>
      </c>
      <c r="T657" s="39">
        <v>0</v>
      </c>
    </row>
    <row r="658" spans="2:20" ht="28.5" customHeight="1" x14ac:dyDescent="0.3">
      <c r="B658" s="55" t="s">
        <v>167</v>
      </c>
      <c r="C658" s="92" t="s">
        <v>648</v>
      </c>
      <c r="D658" s="37" t="s">
        <v>647</v>
      </c>
      <c r="E658" s="39">
        <v>0</v>
      </c>
      <c r="F658" s="39">
        <v>10000</v>
      </c>
      <c r="G658" s="39">
        <v>0</v>
      </c>
      <c r="H658" s="39">
        <v>0</v>
      </c>
      <c r="I658" s="39">
        <v>0</v>
      </c>
      <c r="J658" s="39">
        <v>0</v>
      </c>
      <c r="K658" s="1"/>
      <c r="L658" s="39">
        <v>0</v>
      </c>
      <c r="M658" s="39">
        <v>0</v>
      </c>
      <c r="N658" s="39">
        <v>0</v>
      </c>
      <c r="O658" s="39">
        <v>0</v>
      </c>
      <c r="P658" s="39">
        <v>0</v>
      </c>
      <c r="Q658" s="39">
        <v>0</v>
      </c>
      <c r="R658" s="39">
        <v>0</v>
      </c>
      <c r="S658" s="39">
        <v>0</v>
      </c>
      <c r="T658" s="39">
        <v>0</v>
      </c>
    </row>
    <row r="659" spans="2:20" x14ac:dyDescent="0.3">
      <c r="B659" s="39">
        <v>0</v>
      </c>
      <c r="C659" s="39">
        <v>0</v>
      </c>
      <c r="D659" s="39">
        <v>0</v>
      </c>
      <c r="E659" s="39">
        <v>0</v>
      </c>
      <c r="F659" s="39">
        <v>0</v>
      </c>
      <c r="G659" s="39">
        <v>0</v>
      </c>
      <c r="H659" s="39">
        <v>0</v>
      </c>
      <c r="I659" s="39">
        <v>0</v>
      </c>
      <c r="J659" s="39">
        <v>0</v>
      </c>
      <c r="K659" s="40"/>
      <c r="L659" s="39">
        <v>0</v>
      </c>
      <c r="M659" s="39">
        <v>0</v>
      </c>
      <c r="N659" s="39">
        <v>0</v>
      </c>
      <c r="O659" s="39">
        <v>0</v>
      </c>
      <c r="P659" s="39">
        <v>0</v>
      </c>
      <c r="Q659" s="39">
        <v>0</v>
      </c>
      <c r="R659" s="39">
        <v>0</v>
      </c>
      <c r="S659" s="39">
        <v>0</v>
      </c>
      <c r="T659" s="39">
        <v>0</v>
      </c>
    </row>
    <row r="660" spans="2:20" x14ac:dyDescent="0.3">
      <c r="B660" s="4"/>
      <c r="C660" s="93" t="s">
        <v>49</v>
      </c>
      <c r="D660" s="4"/>
      <c r="E660" s="34">
        <f>SUM(E648:E659)</f>
        <v>102000</v>
      </c>
      <c r="F660" s="34">
        <f>SUM(F648:F659)</f>
        <v>132300</v>
      </c>
      <c r="G660" s="34">
        <f>SUM(G648:G659)</f>
        <v>0</v>
      </c>
      <c r="H660" s="34">
        <f>SUM(H648:H659)</f>
        <v>0</v>
      </c>
      <c r="I660" s="34">
        <f>SUM(I659:I659)</f>
        <v>0</v>
      </c>
      <c r="J660" s="34">
        <f>SUM(J659:J659)</f>
        <v>0</v>
      </c>
      <c r="K660" s="1"/>
      <c r="L660" s="39">
        <v>0</v>
      </c>
      <c r="M660" s="39">
        <v>0</v>
      </c>
      <c r="N660" s="39">
        <v>0</v>
      </c>
      <c r="O660" s="39">
        <v>0</v>
      </c>
      <c r="P660" s="39">
        <v>0</v>
      </c>
      <c r="Q660" s="39">
        <v>0</v>
      </c>
      <c r="R660" s="39">
        <v>0</v>
      </c>
      <c r="S660" s="39">
        <v>0</v>
      </c>
      <c r="T660" s="39">
        <v>0</v>
      </c>
    </row>
    <row r="661" spans="2:20" x14ac:dyDescent="0.3">
      <c r="B661" s="11"/>
      <c r="C661" s="94"/>
      <c r="D661" s="12"/>
      <c r="E661" s="13"/>
      <c r="F661" s="13"/>
      <c r="G661" s="13"/>
      <c r="H661" s="13"/>
      <c r="I661" s="13"/>
      <c r="J661" s="14"/>
      <c r="K661" s="1"/>
      <c r="L661" s="11"/>
      <c r="M661" s="12"/>
      <c r="N661" s="12"/>
      <c r="O661" s="13"/>
      <c r="P661" s="13"/>
      <c r="Q661" s="13"/>
      <c r="R661" s="13"/>
      <c r="S661" s="13"/>
      <c r="T661" s="14"/>
    </row>
    <row r="662" spans="2:20" x14ac:dyDescent="0.3">
      <c r="B662" s="25"/>
      <c r="C662" s="26" t="s">
        <v>50</v>
      </c>
      <c r="D662" s="27"/>
      <c r="E662" s="28">
        <f t="shared" ref="E662:J662" si="124">E647+E660</f>
        <v>102000</v>
      </c>
      <c r="F662" s="28">
        <f t="shared" si="124"/>
        <v>132300</v>
      </c>
      <c r="G662" s="28">
        <f t="shared" si="124"/>
        <v>390200.5</v>
      </c>
      <c r="H662" s="28">
        <f t="shared" si="124"/>
        <v>162948.21999999974</v>
      </c>
      <c r="I662" s="28">
        <f t="shared" si="124"/>
        <v>56209.9</v>
      </c>
      <c r="J662" s="28">
        <f t="shared" si="124"/>
        <v>4926.07</v>
      </c>
      <c r="K662" s="1"/>
      <c r="L662" s="9"/>
      <c r="M662" s="26" t="s">
        <v>50</v>
      </c>
      <c r="N662" s="9"/>
      <c r="O662" s="10">
        <f t="shared" ref="O662:T662" si="125">SUM(O646:O661)</f>
        <v>102000</v>
      </c>
      <c r="P662" s="10">
        <f t="shared" si="125"/>
        <v>40000</v>
      </c>
      <c r="Q662" s="10">
        <f t="shared" si="125"/>
        <v>0</v>
      </c>
      <c r="R662" s="10">
        <f t="shared" si="125"/>
        <v>0</v>
      </c>
      <c r="S662" s="10">
        <f t="shared" si="125"/>
        <v>0</v>
      </c>
      <c r="T662" s="10">
        <f t="shared" si="125"/>
        <v>0</v>
      </c>
    </row>
    <row r="663" spans="2:20" x14ac:dyDescent="0.3">
      <c r="L663" s="2"/>
      <c r="M663" s="3" t="s">
        <v>12</v>
      </c>
      <c r="N663" s="15"/>
      <c r="O663" s="16">
        <f t="shared" ref="O663" si="126">E662-O662</f>
        <v>0</v>
      </c>
      <c r="P663" s="62">
        <f t="shared" ref="P663" si="127">F662-P662</f>
        <v>92300</v>
      </c>
      <c r="Q663" s="62">
        <f t="shared" ref="Q663" si="128">G662-Q662</f>
        <v>390200.5</v>
      </c>
      <c r="R663" s="62">
        <f t="shared" ref="R663" si="129">H662-R662</f>
        <v>162948.21999999974</v>
      </c>
      <c r="S663" s="62">
        <f t="shared" ref="S663" si="130">I662-S662</f>
        <v>56209.9</v>
      </c>
      <c r="T663" s="62">
        <f t="shared" ref="T663" si="131">J662-T662</f>
        <v>4926.07</v>
      </c>
    </row>
    <row r="664" spans="2:20" x14ac:dyDescent="0.3">
      <c r="C664" s="63" t="s">
        <v>375</v>
      </c>
      <c r="M664" s="22" t="s">
        <v>23</v>
      </c>
    </row>
    <row r="665" spans="2:20" x14ac:dyDescent="0.3">
      <c r="C665" s="64" t="s">
        <v>386</v>
      </c>
      <c r="D665" s="64" t="s">
        <v>376</v>
      </c>
      <c r="E665" s="1396" t="s">
        <v>377</v>
      </c>
      <c r="F665" s="1397"/>
      <c r="G665" s="64" t="s">
        <v>381</v>
      </c>
      <c r="H665" s="64" t="s">
        <v>378</v>
      </c>
      <c r="I665" s="64" t="s">
        <v>379</v>
      </c>
      <c r="J665" s="65" t="s">
        <v>380</v>
      </c>
      <c r="M665" s="41" t="s">
        <v>17</v>
      </c>
      <c r="N665" s="83">
        <f>P663</f>
        <v>92300</v>
      </c>
      <c r="O665" s="314"/>
      <c r="Q665" s="314"/>
    </row>
    <row r="666" spans="2:20" x14ac:dyDescent="0.3">
      <c r="C666" s="299" t="s">
        <v>389</v>
      </c>
      <c r="D666" s="66" t="s">
        <v>279</v>
      </c>
      <c r="E666" s="305" t="s">
        <v>384</v>
      </c>
      <c r="F666" s="306"/>
      <c r="G666" s="66" t="s">
        <v>385</v>
      </c>
      <c r="H666" s="67">
        <v>100000</v>
      </c>
      <c r="I666" s="68">
        <v>0</v>
      </c>
      <c r="J666" s="68">
        <f>H666-I666</f>
        <v>100000</v>
      </c>
      <c r="M666" s="41" t="s">
        <v>18</v>
      </c>
      <c r="N666" s="83">
        <f>Q663</f>
        <v>390200.5</v>
      </c>
      <c r="O666" s="111">
        <v>100000</v>
      </c>
      <c r="P666" s="112" t="s">
        <v>618</v>
      </c>
      <c r="Q666" s="113"/>
      <c r="R666" s="114">
        <f>N666-100000</f>
        <v>290200.5</v>
      </c>
      <c r="S666" s="115" t="s">
        <v>619</v>
      </c>
    </row>
    <row r="667" spans="2:20" x14ac:dyDescent="0.3">
      <c r="C667" s="299" t="s">
        <v>389</v>
      </c>
      <c r="D667" s="66" t="s">
        <v>279</v>
      </c>
      <c r="E667" s="1420" t="s">
        <v>384</v>
      </c>
      <c r="F667" s="1421"/>
      <c r="G667" s="66" t="s">
        <v>390</v>
      </c>
      <c r="H667" s="67">
        <v>200000</v>
      </c>
      <c r="I667" s="68">
        <v>0</v>
      </c>
      <c r="J667" s="68">
        <f>H667-I667</f>
        <v>200000</v>
      </c>
      <c r="M667" s="41" t="s">
        <v>19</v>
      </c>
      <c r="N667" s="83">
        <f>R663</f>
        <v>162948.21999999974</v>
      </c>
      <c r="O667" s="95"/>
    </row>
    <row r="668" spans="2:20" x14ac:dyDescent="0.3">
      <c r="C668" s="99" t="s">
        <v>494</v>
      </c>
      <c r="D668" s="87" t="s">
        <v>165</v>
      </c>
      <c r="E668" s="1420" t="s">
        <v>388</v>
      </c>
      <c r="F668" s="1421"/>
      <c r="G668" s="86" t="s">
        <v>495</v>
      </c>
      <c r="H668" s="88">
        <v>3620</v>
      </c>
      <c r="I668" s="74">
        <v>0</v>
      </c>
      <c r="J668" s="88">
        <v>3620</v>
      </c>
      <c r="M668" s="41" t="s">
        <v>20</v>
      </c>
      <c r="N668" s="83">
        <f>S663</f>
        <v>56209.9</v>
      </c>
    </row>
    <row r="669" spans="2:20" x14ac:dyDescent="0.3">
      <c r="C669" s="99" t="s">
        <v>494</v>
      </c>
      <c r="D669" s="87" t="s">
        <v>165</v>
      </c>
      <c r="E669" s="1420" t="s">
        <v>388</v>
      </c>
      <c r="F669" s="1421"/>
      <c r="G669" s="86" t="s">
        <v>496</v>
      </c>
      <c r="H669" s="74">
        <v>10000</v>
      </c>
      <c r="I669" s="74">
        <v>0</v>
      </c>
      <c r="J669" s="88">
        <f>SUM(H669:I669)</f>
        <v>10000</v>
      </c>
      <c r="M669" s="41" t="s">
        <v>21</v>
      </c>
      <c r="N669" s="83">
        <f>T663</f>
        <v>4926.07</v>
      </c>
      <c r="O669" s="35"/>
    </row>
    <row r="670" spans="2:20" ht="15" thickBot="1" x14ac:dyDescent="0.35">
      <c r="C670" s="104" t="s">
        <v>584</v>
      </c>
      <c r="D670" s="82" t="s">
        <v>569</v>
      </c>
      <c r="E670" s="1399" t="s">
        <v>585</v>
      </c>
      <c r="F670" s="1400"/>
      <c r="G670" s="82" t="s">
        <v>586</v>
      </c>
      <c r="H670" s="106">
        <v>50000</v>
      </c>
      <c r="I670" s="74">
        <v>0</v>
      </c>
      <c r="J670" s="88">
        <f>SUM(H670:I670)</f>
        <v>50000</v>
      </c>
      <c r="M670" s="307" t="s">
        <v>22</v>
      </c>
      <c r="N670" s="61">
        <f>SUM(N665:N669)</f>
        <v>706584.68999999971</v>
      </c>
      <c r="O670" s="314"/>
    </row>
    <row r="671" spans="2:20" ht="15" thickTop="1" x14ac:dyDescent="0.3">
      <c r="C671" s="104" t="s">
        <v>584</v>
      </c>
      <c r="D671" s="82" t="s">
        <v>569</v>
      </c>
      <c r="E671" s="1399" t="s">
        <v>587</v>
      </c>
      <c r="F671" s="1400"/>
      <c r="G671" s="105" t="s">
        <v>588</v>
      </c>
      <c r="H671" s="107">
        <v>100000</v>
      </c>
      <c r="I671" s="74">
        <v>0</v>
      </c>
      <c r="J671" s="88">
        <f>SUM(H671:I671)</f>
        <v>100000</v>
      </c>
      <c r="M671" s="21"/>
      <c r="N671" s="24"/>
      <c r="O671" s="314"/>
    </row>
    <row r="672" spans="2:20" x14ac:dyDescent="0.3">
      <c r="C672" s="1401" t="s">
        <v>589</v>
      </c>
      <c r="D672" s="1402"/>
      <c r="E672" s="1402"/>
      <c r="F672" s="1403"/>
      <c r="G672" s="108"/>
      <c r="H672" s="109">
        <f>SUM(H666:H671)</f>
        <v>463620</v>
      </c>
      <c r="I672" s="110">
        <f>SUM(I666:I671)</f>
        <v>0</v>
      </c>
      <c r="J672" s="110">
        <f>SUM(J666:J671)</f>
        <v>463620</v>
      </c>
      <c r="K672" s="21"/>
      <c r="M672" s="21"/>
      <c r="N672" s="24"/>
    </row>
    <row r="673" spans="2:20" x14ac:dyDescent="0.3">
      <c r="C673" s="75"/>
      <c r="D673" s="76"/>
      <c r="E673" s="75"/>
      <c r="F673" s="75"/>
      <c r="G673" s="75"/>
      <c r="H673" s="75"/>
      <c r="I673" s="75"/>
      <c r="J673" s="75"/>
      <c r="M673" s="21"/>
      <c r="N673" s="24"/>
    </row>
    <row r="674" spans="2:20" x14ac:dyDescent="0.3">
      <c r="C674" s="75"/>
      <c r="D674" s="76"/>
      <c r="E674" s="75"/>
      <c r="F674" s="75"/>
      <c r="G674" s="75"/>
      <c r="H674" s="75"/>
      <c r="I674" s="75"/>
      <c r="J674" s="75"/>
      <c r="M674" s="21"/>
      <c r="N674" s="24"/>
    </row>
    <row r="675" spans="2:20" x14ac:dyDescent="0.3">
      <c r="C675" s="75"/>
      <c r="D675" s="76"/>
      <c r="E675" s="75"/>
      <c r="F675" s="75"/>
      <c r="G675" s="75"/>
      <c r="H675" s="75"/>
      <c r="I675" s="75"/>
      <c r="J675" s="75"/>
      <c r="M675" s="21"/>
      <c r="N675" s="24"/>
    </row>
    <row r="676" spans="2:20" x14ac:dyDescent="0.3">
      <c r="C676" s="75"/>
      <c r="D676" s="76"/>
      <c r="E676" s="75"/>
      <c r="F676" s="75"/>
      <c r="G676" s="75"/>
      <c r="H676" s="75"/>
      <c r="I676" s="75"/>
      <c r="J676" s="75"/>
      <c r="M676" s="21"/>
      <c r="N676" s="24"/>
    </row>
    <row r="677" spans="2:20" x14ac:dyDescent="0.3">
      <c r="C677" s="75"/>
      <c r="D677" s="76"/>
      <c r="E677" s="75"/>
      <c r="F677" s="75"/>
      <c r="G677" s="75"/>
      <c r="H677" s="75"/>
      <c r="I677" s="75"/>
      <c r="J677" s="75"/>
      <c r="M677" s="21"/>
      <c r="N677" s="24"/>
    </row>
    <row r="678" spans="2:20" x14ac:dyDescent="0.3">
      <c r="C678" s="75"/>
      <c r="D678" s="76"/>
      <c r="E678" s="75"/>
      <c r="F678" s="75"/>
      <c r="G678" s="75"/>
      <c r="H678" s="75"/>
      <c r="I678" s="75"/>
      <c r="J678" s="75"/>
      <c r="M678" s="21"/>
      <c r="N678" s="24"/>
    </row>
    <row r="679" spans="2:20" x14ac:dyDescent="0.3">
      <c r="B679" s="1357" t="s">
        <v>541</v>
      </c>
      <c r="C679" s="1357"/>
      <c r="D679" s="1357"/>
      <c r="E679" s="1357"/>
      <c r="F679" s="1357"/>
      <c r="G679" s="1357"/>
      <c r="H679" s="1357"/>
      <c r="I679" s="1357"/>
      <c r="J679" s="1357"/>
      <c r="K679" s="1357"/>
      <c r="L679" s="1357"/>
      <c r="M679" s="1357"/>
      <c r="N679" s="1357"/>
      <c r="O679" s="1357"/>
      <c r="P679" s="1357"/>
      <c r="Q679" s="1357"/>
      <c r="R679" s="1357"/>
      <c r="S679" s="1357"/>
      <c r="T679" s="1357"/>
    </row>
    <row r="683" spans="2:20" ht="15.6" x14ac:dyDescent="0.3">
      <c r="B683" s="1349" t="s">
        <v>649</v>
      </c>
      <c r="C683" s="1349"/>
      <c r="D683" s="1349"/>
      <c r="E683" s="1349"/>
      <c r="F683" s="1349"/>
      <c r="G683" s="1349"/>
      <c r="H683" s="1349"/>
      <c r="I683" s="1349"/>
      <c r="J683" s="1349"/>
      <c r="K683" s="1349"/>
      <c r="L683" s="1349"/>
      <c r="M683" s="1349"/>
      <c r="N683" s="1349"/>
      <c r="O683" s="1349"/>
      <c r="P683" s="1349"/>
      <c r="Q683" s="1349"/>
      <c r="R683" s="1349"/>
      <c r="S683" s="1349"/>
      <c r="T683" s="1349"/>
    </row>
    <row r="684" spans="2:20" ht="15.6" x14ac:dyDescent="0.3">
      <c r="B684" s="1350" t="s">
        <v>10</v>
      </c>
      <c r="C684" s="1350"/>
      <c r="D684" s="1350"/>
      <c r="E684" s="1350"/>
      <c r="F684" s="1350"/>
      <c r="G684" s="1350"/>
      <c r="H684" s="1350"/>
      <c r="I684" s="1350"/>
      <c r="J684" s="1350"/>
      <c r="K684" s="1350"/>
      <c r="L684" s="1350"/>
      <c r="M684" s="1350"/>
      <c r="N684" s="1350"/>
      <c r="O684" s="1350"/>
      <c r="P684" s="1350"/>
      <c r="Q684" s="1350"/>
      <c r="R684" s="1350"/>
      <c r="S684" s="1350"/>
      <c r="T684" s="1350"/>
    </row>
    <row r="685" spans="2:20" x14ac:dyDescent="0.3">
      <c r="B685" s="1351" t="s">
        <v>11</v>
      </c>
      <c r="C685" s="1351"/>
      <c r="D685" s="1351"/>
      <c r="E685" s="1351"/>
      <c r="F685" s="1351"/>
      <c r="G685" s="1351"/>
      <c r="H685" s="1351"/>
      <c r="I685" s="1351"/>
      <c r="J685" s="1351"/>
      <c r="K685" s="1351"/>
      <c r="L685" s="1351"/>
      <c r="M685" s="1351"/>
      <c r="N685" s="1351"/>
      <c r="O685" s="1351"/>
      <c r="P685" s="1351"/>
      <c r="Q685" s="1351"/>
      <c r="R685" s="1351"/>
      <c r="S685" s="1351"/>
      <c r="T685" s="1351"/>
    </row>
    <row r="686" spans="2:20" x14ac:dyDescent="0.3">
      <c r="B686" s="1352" t="s">
        <v>650</v>
      </c>
      <c r="C686" s="1352"/>
      <c r="D686" s="1352"/>
      <c r="E686" s="1352"/>
      <c r="F686" s="1352"/>
      <c r="G686" s="1352"/>
      <c r="H686" s="1352"/>
      <c r="I686" s="1352"/>
      <c r="J686" s="1352"/>
      <c r="K686" s="1352"/>
      <c r="L686" s="1352"/>
      <c r="M686" s="1352"/>
      <c r="N686" s="1352"/>
      <c r="O686" s="1352"/>
      <c r="P686" s="1352"/>
      <c r="Q686" s="1352"/>
      <c r="R686" s="1352"/>
      <c r="S686" s="1352"/>
      <c r="T686" s="1352"/>
    </row>
    <row r="687" spans="2:20" ht="15" thickBot="1" x14ac:dyDescent="0.35">
      <c r="B687" s="309"/>
      <c r="C687" s="309"/>
      <c r="D687" s="309"/>
      <c r="E687" s="309"/>
      <c r="F687" s="309"/>
      <c r="G687" s="309"/>
      <c r="H687" s="309"/>
      <c r="I687" s="309"/>
      <c r="J687" s="309"/>
      <c r="L687" s="309"/>
      <c r="M687" s="309"/>
      <c r="N687" s="309"/>
      <c r="O687" s="309"/>
      <c r="P687" s="309"/>
      <c r="Q687" s="309"/>
      <c r="R687" s="1363" t="s">
        <v>651</v>
      </c>
      <c r="S687" s="1363"/>
      <c r="T687" s="1363"/>
    </row>
    <row r="688" spans="2:20" ht="15" thickTop="1" x14ac:dyDescent="0.3">
      <c r="B688" s="1354" t="s">
        <v>8</v>
      </c>
      <c r="C688" s="1354"/>
      <c r="D688" s="1354"/>
      <c r="E688" s="1354"/>
      <c r="F688" s="1354"/>
      <c r="G688" s="1354"/>
      <c r="H688" s="1354"/>
      <c r="I688" s="1354"/>
      <c r="J688" s="1354"/>
      <c r="L688" s="1354" t="s">
        <v>9</v>
      </c>
      <c r="M688" s="1354"/>
      <c r="N688" s="1354"/>
      <c r="O688" s="1354"/>
      <c r="P688" s="1354"/>
      <c r="Q688" s="1354"/>
      <c r="R688" s="1354"/>
      <c r="S688" s="1354"/>
      <c r="T688" s="1354"/>
    </row>
    <row r="689" spans="2:20" x14ac:dyDescent="0.3">
      <c r="B689" s="4" t="s">
        <v>0</v>
      </c>
      <c r="C689" s="4" t="s">
        <v>1</v>
      </c>
      <c r="D689" s="4" t="s">
        <v>2</v>
      </c>
      <c r="E689" s="4" t="s">
        <v>13</v>
      </c>
      <c r="F689" s="4" t="s">
        <v>3</v>
      </c>
      <c r="G689" s="4" t="s">
        <v>4</v>
      </c>
      <c r="H689" s="4" t="s">
        <v>5</v>
      </c>
      <c r="I689" s="4" t="s">
        <v>6</v>
      </c>
      <c r="J689" s="4" t="s">
        <v>7</v>
      </c>
      <c r="L689" s="4" t="s">
        <v>0</v>
      </c>
      <c r="M689" s="4" t="s">
        <v>1</v>
      </c>
      <c r="N689" s="4" t="s">
        <v>2</v>
      </c>
      <c r="O689" s="4" t="s">
        <v>13</v>
      </c>
      <c r="P689" s="4" t="s">
        <v>3</v>
      </c>
      <c r="Q689" s="4" t="s">
        <v>4</v>
      </c>
      <c r="R689" s="4" t="s">
        <v>5</v>
      </c>
      <c r="S689" s="4" t="s">
        <v>6</v>
      </c>
      <c r="T689" s="4" t="s">
        <v>7</v>
      </c>
    </row>
    <row r="690" spans="2:20" x14ac:dyDescent="0.3">
      <c r="B690" s="310"/>
      <c r="C690" s="311"/>
      <c r="D690" s="311"/>
      <c r="E690" s="5"/>
      <c r="F690" s="5"/>
      <c r="G690" s="5"/>
      <c r="H690" s="5"/>
      <c r="I690" s="5"/>
      <c r="J690" s="6"/>
      <c r="L690" s="310"/>
      <c r="M690" s="311"/>
      <c r="N690" s="311"/>
      <c r="O690" s="5"/>
      <c r="P690" s="5"/>
      <c r="Q690" s="5"/>
      <c r="R690" s="5"/>
      <c r="S690" s="5"/>
      <c r="T690" s="6"/>
    </row>
    <row r="691" spans="2:20" x14ac:dyDescent="0.3">
      <c r="B691" s="55" t="s">
        <v>652</v>
      </c>
      <c r="C691" s="17" t="s">
        <v>15</v>
      </c>
      <c r="D691" s="18" t="s">
        <v>16</v>
      </c>
      <c r="E691" s="19">
        <f t="shared" ref="E691" si="132">O668</f>
        <v>0</v>
      </c>
      <c r="F691" s="19">
        <f>P663</f>
        <v>92300</v>
      </c>
      <c r="G691" s="49">
        <f>Q663</f>
        <v>390200.5</v>
      </c>
      <c r="H691" s="49">
        <f>R663</f>
        <v>162948.21999999974</v>
      </c>
      <c r="I691" s="20">
        <f>S663</f>
        <v>56209.9</v>
      </c>
      <c r="J691" s="20">
        <f>T663</f>
        <v>4926.07</v>
      </c>
      <c r="K691" s="1"/>
      <c r="L691" s="55"/>
      <c r="M691" s="7"/>
      <c r="N691" s="7"/>
      <c r="O691" s="8"/>
      <c r="P691" s="8"/>
      <c r="Q691" s="8"/>
      <c r="R691" s="8"/>
      <c r="S691" s="8"/>
      <c r="T691" s="8"/>
    </row>
    <row r="692" spans="2:20" x14ac:dyDescent="0.3">
      <c r="B692" s="37"/>
      <c r="C692" s="58" t="s">
        <v>374</v>
      </c>
      <c r="D692" s="37"/>
      <c r="E692" s="39"/>
      <c r="F692" s="39"/>
      <c r="G692" s="39"/>
      <c r="H692" s="100"/>
      <c r="I692" s="20">
        <v>0</v>
      </c>
      <c r="J692" s="20">
        <v>0</v>
      </c>
      <c r="K692" s="1"/>
      <c r="L692" s="37"/>
      <c r="M692" s="58" t="s">
        <v>374</v>
      </c>
      <c r="N692" s="37"/>
      <c r="O692" s="39"/>
      <c r="P692" s="39"/>
      <c r="Q692" s="39"/>
      <c r="R692" s="8"/>
      <c r="S692" s="8"/>
      <c r="T692" s="8"/>
    </row>
    <row r="693" spans="2:20" ht="20.399999999999999" x14ac:dyDescent="0.3">
      <c r="B693" s="55" t="s">
        <v>652</v>
      </c>
      <c r="C693" s="50" t="s">
        <v>554</v>
      </c>
      <c r="D693" s="82" t="s">
        <v>345</v>
      </c>
      <c r="E693" s="39">
        <v>0</v>
      </c>
      <c r="F693" s="39">
        <v>0</v>
      </c>
      <c r="G693" s="39">
        <f>92300</f>
        <v>92300</v>
      </c>
      <c r="H693" s="49">
        <v>0</v>
      </c>
      <c r="I693" s="20">
        <v>0</v>
      </c>
      <c r="J693" s="20">
        <v>0</v>
      </c>
      <c r="K693" s="1"/>
      <c r="L693" s="55" t="s">
        <v>652</v>
      </c>
      <c r="M693" s="50" t="s">
        <v>554</v>
      </c>
      <c r="N693" s="82" t="s">
        <v>345</v>
      </c>
      <c r="O693" s="39">
        <v>0</v>
      </c>
      <c r="P693" s="39">
        <f>92300</f>
        <v>92300</v>
      </c>
      <c r="Q693" s="39">
        <v>0</v>
      </c>
      <c r="R693" s="8">
        <v>0</v>
      </c>
      <c r="S693" s="8">
        <v>0</v>
      </c>
      <c r="T693" s="8">
        <v>0</v>
      </c>
    </row>
    <row r="694" spans="2:20" ht="20.399999999999999" x14ac:dyDescent="0.3">
      <c r="B694" s="55" t="s">
        <v>652</v>
      </c>
      <c r="C694" s="92" t="s">
        <v>655</v>
      </c>
      <c r="D694" s="37" t="s">
        <v>653</v>
      </c>
      <c r="E694" s="39">
        <v>0</v>
      </c>
      <c r="F694" s="39">
        <v>1300</v>
      </c>
      <c r="G694" s="39">
        <v>0</v>
      </c>
      <c r="H694" s="39">
        <v>0</v>
      </c>
      <c r="I694" s="39">
        <v>0</v>
      </c>
      <c r="J694" s="39">
        <v>0</v>
      </c>
      <c r="K694" s="1"/>
      <c r="L694" s="55" t="s">
        <v>652</v>
      </c>
      <c r="M694" s="92" t="s">
        <v>659</v>
      </c>
      <c r="N694" s="37" t="s">
        <v>656</v>
      </c>
      <c r="O694" s="39">
        <v>100000</v>
      </c>
      <c r="P694" s="39">
        <v>0</v>
      </c>
      <c r="Q694" s="39">
        <v>0</v>
      </c>
      <c r="R694" s="39">
        <v>0</v>
      </c>
      <c r="S694" s="39">
        <v>0</v>
      </c>
      <c r="T694" s="39">
        <v>0</v>
      </c>
    </row>
    <row r="695" spans="2:20" ht="20.399999999999999" x14ac:dyDescent="0.3">
      <c r="B695" s="55" t="s">
        <v>652</v>
      </c>
      <c r="C695" s="92" t="s">
        <v>657</v>
      </c>
      <c r="D695" s="37" t="s">
        <v>654</v>
      </c>
      <c r="E695" s="39">
        <v>0</v>
      </c>
      <c r="F695" s="39">
        <v>0</v>
      </c>
      <c r="G695" s="39">
        <v>0</v>
      </c>
      <c r="H695" s="39">
        <v>150000</v>
      </c>
      <c r="I695" s="39">
        <v>0</v>
      </c>
      <c r="J695" s="39">
        <v>0</v>
      </c>
      <c r="K695" s="1"/>
      <c r="L695" s="55" t="s">
        <v>652</v>
      </c>
      <c r="M695" s="92" t="s">
        <v>660</v>
      </c>
      <c r="N695" s="37">
        <v>430</v>
      </c>
      <c r="O695" s="39">
        <v>0</v>
      </c>
      <c r="P695" s="39">
        <v>0</v>
      </c>
      <c r="Q695" s="39">
        <v>3611</v>
      </c>
      <c r="R695" s="39">
        <v>0</v>
      </c>
      <c r="S695" s="39">
        <v>0</v>
      </c>
      <c r="T695" s="39">
        <v>0</v>
      </c>
    </row>
    <row r="696" spans="2:20" ht="20.399999999999999" x14ac:dyDescent="0.3">
      <c r="B696" s="55" t="s">
        <v>652</v>
      </c>
      <c r="C696" s="92" t="s">
        <v>658</v>
      </c>
      <c r="D696" s="37" t="s">
        <v>656</v>
      </c>
      <c r="E696" s="39">
        <v>100000</v>
      </c>
      <c r="F696" s="39">
        <v>0</v>
      </c>
      <c r="G696" s="39">
        <v>0</v>
      </c>
      <c r="H696" s="39">
        <v>0</v>
      </c>
      <c r="I696" s="39">
        <v>0</v>
      </c>
      <c r="J696" s="39">
        <v>0</v>
      </c>
      <c r="K696" s="1"/>
      <c r="L696" s="39" t="s">
        <v>167</v>
      </c>
      <c r="M696" s="92" t="s">
        <v>661</v>
      </c>
      <c r="N696" s="37">
        <v>430</v>
      </c>
      <c r="O696" s="39">
        <v>0</v>
      </c>
      <c r="P696" s="39">
        <v>0</v>
      </c>
      <c r="Q696" s="39">
        <v>95000</v>
      </c>
      <c r="R696" s="39">
        <v>0</v>
      </c>
      <c r="S696" s="39">
        <v>0</v>
      </c>
      <c r="T696" s="39">
        <v>0</v>
      </c>
    </row>
    <row r="697" spans="2:20" ht="20.399999999999999" x14ac:dyDescent="0.3">
      <c r="B697" s="55" t="s">
        <v>652</v>
      </c>
      <c r="C697" s="92" t="s">
        <v>668</v>
      </c>
      <c r="D697" s="37" t="s">
        <v>667</v>
      </c>
      <c r="E697" s="39">
        <v>0</v>
      </c>
      <c r="F697" s="39">
        <v>0</v>
      </c>
      <c r="G697" s="39">
        <v>0</v>
      </c>
      <c r="H697" s="39">
        <v>200000</v>
      </c>
      <c r="I697" s="39">
        <v>0</v>
      </c>
      <c r="J697" s="39">
        <v>0</v>
      </c>
      <c r="K697" s="1"/>
      <c r="L697" s="39" t="s">
        <v>167</v>
      </c>
      <c r="M697" s="92" t="s">
        <v>662</v>
      </c>
      <c r="N697" s="37">
        <v>430</v>
      </c>
      <c r="O697" s="39">
        <v>0</v>
      </c>
      <c r="P697" s="39">
        <v>0</v>
      </c>
      <c r="Q697" s="39">
        <v>10000</v>
      </c>
      <c r="R697" s="39">
        <v>0</v>
      </c>
      <c r="S697" s="39">
        <v>0</v>
      </c>
      <c r="T697" s="39">
        <v>0</v>
      </c>
    </row>
    <row r="698" spans="2:20" x14ac:dyDescent="0.3">
      <c r="B698" s="55" t="s">
        <v>16</v>
      </c>
      <c r="C698" s="103" t="s">
        <v>16</v>
      </c>
      <c r="D698" s="37" t="s">
        <v>16</v>
      </c>
      <c r="E698" s="39" t="s">
        <v>16</v>
      </c>
      <c r="F698" s="39" t="s">
        <v>16</v>
      </c>
      <c r="G698" s="39" t="s">
        <v>16</v>
      </c>
      <c r="H698" s="39" t="s">
        <v>16</v>
      </c>
      <c r="I698" s="39" t="s">
        <v>16</v>
      </c>
      <c r="J698" s="39" t="s">
        <v>16</v>
      </c>
      <c r="K698" s="1"/>
      <c r="L698" s="39" t="s">
        <v>167</v>
      </c>
      <c r="M698" s="117" t="s">
        <v>663</v>
      </c>
      <c r="N698" s="37">
        <v>430</v>
      </c>
      <c r="O698" s="39">
        <v>0</v>
      </c>
      <c r="P698" s="39">
        <v>0</v>
      </c>
      <c r="Q698" s="39">
        <v>100000</v>
      </c>
      <c r="R698" s="39">
        <v>0</v>
      </c>
      <c r="S698" s="39">
        <v>0</v>
      </c>
      <c r="T698" s="39">
        <v>0</v>
      </c>
    </row>
    <row r="699" spans="2:20" x14ac:dyDescent="0.3">
      <c r="B699" s="55" t="s">
        <v>16</v>
      </c>
      <c r="C699" s="103" t="s">
        <v>16</v>
      </c>
      <c r="D699" s="37" t="s">
        <v>16</v>
      </c>
      <c r="E699" s="39" t="s">
        <v>16</v>
      </c>
      <c r="F699" s="39" t="s">
        <v>16</v>
      </c>
      <c r="G699" s="39" t="s">
        <v>16</v>
      </c>
      <c r="H699" s="39" t="s">
        <v>16</v>
      </c>
      <c r="I699" s="39" t="s">
        <v>16</v>
      </c>
      <c r="J699" s="39" t="s">
        <v>16</v>
      </c>
      <c r="K699" s="1"/>
      <c r="L699" s="39" t="s">
        <v>167</v>
      </c>
      <c r="M699" s="117" t="s">
        <v>664</v>
      </c>
      <c r="N699" s="37">
        <v>430</v>
      </c>
      <c r="O699" s="39">
        <v>0</v>
      </c>
      <c r="P699" s="39">
        <v>0</v>
      </c>
      <c r="Q699" s="39">
        <v>33000</v>
      </c>
      <c r="R699" s="39">
        <v>0</v>
      </c>
      <c r="S699" s="39">
        <v>0</v>
      </c>
      <c r="T699" s="39">
        <v>0</v>
      </c>
    </row>
    <row r="700" spans="2:20" x14ac:dyDescent="0.3">
      <c r="B700" s="55" t="s">
        <v>16</v>
      </c>
      <c r="C700" s="103" t="s">
        <v>16</v>
      </c>
      <c r="D700" s="37" t="s">
        <v>16</v>
      </c>
      <c r="E700" s="39" t="s">
        <v>16</v>
      </c>
      <c r="F700" s="39" t="s">
        <v>16</v>
      </c>
      <c r="G700" s="39" t="s">
        <v>16</v>
      </c>
      <c r="H700" s="39" t="s">
        <v>16</v>
      </c>
      <c r="I700" s="39" t="s">
        <v>16</v>
      </c>
      <c r="J700" s="39" t="s">
        <v>16</v>
      </c>
      <c r="K700" s="1"/>
      <c r="L700" s="39" t="s">
        <v>167</v>
      </c>
      <c r="M700" s="117" t="s">
        <v>665</v>
      </c>
      <c r="N700" s="37">
        <v>430</v>
      </c>
      <c r="O700" s="39">
        <v>0</v>
      </c>
      <c r="P700" s="39">
        <v>0</v>
      </c>
      <c r="Q700" s="39">
        <v>50000</v>
      </c>
      <c r="R700" s="39">
        <v>0</v>
      </c>
      <c r="S700" s="39">
        <v>0</v>
      </c>
      <c r="T700" s="39">
        <v>0</v>
      </c>
    </row>
    <row r="701" spans="2:20" ht="20.399999999999999" x14ac:dyDescent="0.3">
      <c r="B701" s="55" t="s">
        <v>16</v>
      </c>
      <c r="C701" s="103" t="s">
        <v>16</v>
      </c>
      <c r="D701" s="37" t="s">
        <v>16</v>
      </c>
      <c r="E701" s="39" t="s">
        <v>16</v>
      </c>
      <c r="F701" s="39" t="s">
        <v>16</v>
      </c>
      <c r="G701" s="39" t="s">
        <v>16</v>
      </c>
      <c r="H701" s="39" t="s">
        <v>16</v>
      </c>
      <c r="I701" s="39" t="s">
        <v>16</v>
      </c>
      <c r="J701" s="39" t="s">
        <v>16</v>
      </c>
      <c r="K701" s="1"/>
      <c r="L701" s="39" t="s">
        <v>167</v>
      </c>
      <c r="M701" s="117" t="s">
        <v>666</v>
      </c>
      <c r="N701" s="37">
        <v>430</v>
      </c>
      <c r="O701" s="39">
        <v>0</v>
      </c>
      <c r="P701" s="39">
        <v>0</v>
      </c>
      <c r="Q701" s="39">
        <v>50000</v>
      </c>
      <c r="R701" s="39">
        <v>0</v>
      </c>
      <c r="S701" s="39">
        <v>0</v>
      </c>
      <c r="T701" s="39">
        <v>0</v>
      </c>
    </row>
    <row r="702" spans="2:20" ht="20.399999999999999" x14ac:dyDescent="0.3">
      <c r="B702" s="39">
        <v>0</v>
      </c>
      <c r="C702" s="39">
        <v>0</v>
      </c>
      <c r="D702" s="39">
        <v>0</v>
      </c>
      <c r="E702" s="39">
        <v>0</v>
      </c>
      <c r="F702" s="39">
        <v>0</v>
      </c>
      <c r="G702" s="39">
        <v>0</v>
      </c>
      <c r="H702" s="39">
        <v>0</v>
      </c>
      <c r="I702" s="39">
        <v>0</v>
      </c>
      <c r="J702" s="39">
        <v>0</v>
      </c>
      <c r="K702" s="40"/>
      <c r="L702" s="55" t="s">
        <v>652</v>
      </c>
      <c r="M702" s="92" t="s">
        <v>670</v>
      </c>
      <c r="N702" s="37">
        <v>241</v>
      </c>
      <c r="O702" s="39" t="s">
        <v>16</v>
      </c>
      <c r="P702" s="39" t="s">
        <v>16</v>
      </c>
      <c r="Q702" s="39" t="s">
        <v>16</v>
      </c>
      <c r="R702" s="39">
        <v>50000</v>
      </c>
      <c r="S702" s="39" t="s">
        <v>16</v>
      </c>
      <c r="T702" s="39" t="s">
        <v>16</v>
      </c>
    </row>
    <row r="703" spans="2:20" x14ac:dyDescent="0.3">
      <c r="B703" s="4"/>
      <c r="C703" s="93" t="s">
        <v>49</v>
      </c>
      <c r="D703" s="4"/>
      <c r="E703" s="34">
        <f>SUM(E694:E702)</f>
        <v>100000</v>
      </c>
      <c r="F703" s="34">
        <f>SUM(F694:F702)</f>
        <v>1300</v>
      </c>
      <c r="G703" s="34">
        <f>SUM(G692:G702)</f>
        <v>92300</v>
      </c>
      <c r="H703" s="34">
        <f>SUM(H694:H702)</f>
        <v>350000</v>
      </c>
      <c r="I703" s="34">
        <f>SUM(I702:I702)</f>
        <v>0</v>
      </c>
      <c r="J703" s="34">
        <f>SUM(J702:J702)</f>
        <v>0</v>
      </c>
      <c r="K703" s="1"/>
      <c r="L703" s="39" t="s">
        <v>16</v>
      </c>
      <c r="M703" s="39" t="s">
        <v>16</v>
      </c>
      <c r="N703" s="39" t="s">
        <v>16</v>
      </c>
      <c r="O703" s="39" t="s">
        <v>16</v>
      </c>
      <c r="P703" s="39" t="s">
        <v>16</v>
      </c>
      <c r="Q703" s="39" t="s">
        <v>16</v>
      </c>
      <c r="R703" s="39" t="s">
        <v>16</v>
      </c>
      <c r="S703" s="39" t="s">
        <v>16</v>
      </c>
      <c r="T703" s="39" t="s">
        <v>16</v>
      </c>
    </row>
    <row r="704" spans="2:20" x14ac:dyDescent="0.3">
      <c r="B704" s="11"/>
      <c r="C704" s="94"/>
      <c r="D704" s="12"/>
      <c r="E704" s="13"/>
      <c r="F704" s="13"/>
      <c r="G704" s="13"/>
      <c r="H704" s="13"/>
      <c r="I704" s="13"/>
      <c r="J704" s="14"/>
      <c r="K704" s="1"/>
      <c r="L704" s="11"/>
      <c r="M704" s="12"/>
      <c r="N704" s="12"/>
      <c r="O704" s="13"/>
      <c r="P704" s="13"/>
      <c r="Q704" s="13"/>
      <c r="R704" s="13"/>
      <c r="S704" s="13"/>
      <c r="T704" s="14"/>
    </row>
    <row r="705" spans="2:20" x14ac:dyDescent="0.3">
      <c r="B705" s="25"/>
      <c r="C705" s="26" t="s">
        <v>50</v>
      </c>
      <c r="D705" s="27"/>
      <c r="E705" s="28">
        <f t="shared" ref="E705:J705" si="133">E691+E703</f>
        <v>100000</v>
      </c>
      <c r="F705" s="28">
        <f t="shared" si="133"/>
        <v>93600</v>
      </c>
      <c r="G705" s="28">
        <f t="shared" si="133"/>
        <v>482500.5</v>
      </c>
      <c r="H705" s="28">
        <f t="shared" si="133"/>
        <v>512948.21999999974</v>
      </c>
      <c r="I705" s="28">
        <f t="shared" si="133"/>
        <v>56209.9</v>
      </c>
      <c r="J705" s="28">
        <f t="shared" si="133"/>
        <v>4926.07</v>
      </c>
      <c r="K705" s="1"/>
      <c r="L705" s="9"/>
      <c r="M705" s="26" t="s">
        <v>50</v>
      </c>
      <c r="N705" s="9"/>
      <c r="O705" s="10">
        <f t="shared" ref="O705:T705" si="134">SUM(O690:O704)</f>
        <v>100000</v>
      </c>
      <c r="P705" s="10">
        <f t="shared" si="134"/>
        <v>92300</v>
      </c>
      <c r="Q705" s="10">
        <f t="shared" si="134"/>
        <v>341611</v>
      </c>
      <c r="R705" s="10">
        <f t="shared" si="134"/>
        <v>50000</v>
      </c>
      <c r="S705" s="10">
        <f t="shared" si="134"/>
        <v>0</v>
      </c>
      <c r="T705" s="10">
        <f t="shared" si="134"/>
        <v>0</v>
      </c>
    </row>
    <row r="706" spans="2:20" x14ac:dyDescent="0.3">
      <c r="L706" s="2"/>
      <c r="M706" s="3" t="s">
        <v>12</v>
      </c>
      <c r="N706" s="15"/>
      <c r="O706" s="16">
        <f t="shared" ref="O706" si="135">E705-O705</f>
        <v>0</v>
      </c>
      <c r="P706" s="62">
        <f t="shared" ref="P706" si="136">F705-P705</f>
        <v>1300</v>
      </c>
      <c r="Q706" s="62">
        <f t="shared" ref="Q706" si="137">G705-Q705</f>
        <v>140889.5</v>
      </c>
      <c r="R706" s="62">
        <f t="shared" ref="R706" si="138">H705-R705</f>
        <v>462948.21999999974</v>
      </c>
      <c r="S706" s="62">
        <f t="shared" ref="S706" si="139">I705-S705</f>
        <v>56209.9</v>
      </c>
      <c r="T706" s="62">
        <f t="shared" ref="T706" si="140">J705-T705</f>
        <v>4926.07</v>
      </c>
    </row>
    <row r="707" spans="2:20" x14ac:dyDescent="0.3">
      <c r="C707" s="63" t="s">
        <v>375</v>
      </c>
      <c r="M707" s="22" t="s">
        <v>23</v>
      </c>
    </row>
    <row r="708" spans="2:20" x14ac:dyDescent="0.3">
      <c r="C708" s="64" t="s">
        <v>386</v>
      </c>
      <c r="D708" s="64" t="s">
        <v>376</v>
      </c>
      <c r="E708" s="1396" t="s">
        <v>377</v>
      </c>
      <c r="F708" s="1397"/>
      <c r="G708" s="64" t="s">
        <v>381</v>
      </c>
      <c r="H708" s="64" t="s">
        <v>378</v>
      </c>
      <c r="I708" s="64" t="s">
        <v>379</v>
      </c>
      <c r="J708" s="65" t="s">
        <v>380</v>
      </c>
      <c r="M708" s="41" t="s">
        <v>17</v>
      </c>
      <c r="N708" s="83">
        <f>P706</f>
        <v>1300</v>
      </c>
      <c r="O708" s="314"/>
      <c r="Q708" s="314"/>
    </row>
    <row r="709" spans="2:20" x14ac:dyDescent="0.3">
      <c r="C709" s="299" t="s">
        <v>389</v>
      </c>
      <c r="D709" s="66" t="s">
        <v>279</v>
      </c>
      <c r="E709" s="305" t="s">
        <v>384</v>
      </c>
      <c r="F709" s="306"/>
      <c r="G709" s="66" t="s">
        <v>385</v>
      </c>
      <c r="H709" s="67">
        <v>100000</v>
      </c>
      <c r="I709" s="68">
        <v>0</v>
      </c>
      <c r="J709" s="68">
        <f>H709-I709</f>
        <v>100000</v>
      </c>
      <c r="M709" s="41" t="s">
        <v>18</v>
      </c>
      <c r="N709" s="83">
        <f>Q706</f>
        <v>140889.5</v>
      </c>
      <c r="O709" s="111">
        <v>100000</v>
      </c>
      <c r="P709" s="112" t="s">
        <v>618</v>
      </c>
      <c r="Q709" s="113"/>
      <c r="R709" s="114">
        <f>N709-100000</f>
        <v>40889.5</v>
      </c>
      <c r="S709" s="115" t="s">
        <v>619</v>
      </c>
    </row>
    <row r="710" spans="2:20" x14ac:dyDescent="0.3">
      <c r="C710" s="299" t="s">
        <v>389</v>
      </c>
      <c r="D710" s="66" t="s">
        <v>279</v>
      </c>
      <c r="E710" s="1420" t="s">
        <v>384</v>
      </c>
      <c r="F710" s="1421"/>
      <c r="G710" s="66" t="s">
        <v>390</v>
      </c>
      <c r="H710" s="67">
        <v>200000</v>
      </c>
      <c r="I710" s="68">
        <v>0</v>
      </c>
      <c r="J710" s="68">
        <f>H710-I710</f>
        <v>200000</v>
      </c>
      <c r="M710" s="41" t="s">
        <v>19</v>
      </c>
      <c r="N710" s="83">
        <f>R706</f>
        <v>462948.21999999974</v>
      </c>
      <c r="O710" s="95"/>
    </row>
    <row r="711" spans="2:20" x14ac:dyDescent="0.3">
      <c r="C711" s="99" t="s">
        <v>494</v>
      </c>
      <c r="D711" s="87" t="s">
        <v>165</v>
      </c>
      <c r="E711" s="1420" t="s">
        <v>388</v>
      </c>
      <c r="F711" s="1421"/>
      <c r="G711" s="86" t="s">
        <v>495</v>
      </c>
      <c r="H711" s="88">
        <v>3620</v>
      </c>
      <c r="I711" s="74">
        <v>0</v>
      </c>
      <c r="J711" s="88">
        <v>3620</v>
      </c>
      <c r="M711" s="41" t="s">
        <v>20</v>
      </c>
      <c r="N711" s="83">
        <f>S706</f>
        <v>56209.9</v>
      </c>
    </row>
    <row r="712" spans="2:20" x14ac:dyDescent="0.3">
      <c r="C712" s="99" t="s">
        <v>494</v>
      </c>
      <c r="D712" s="87" t="s">
        <v>165</v>
      </c>
      <c r="E712" s="1420" t="s">
        <v>388</v>
      </c>
      <c r="F712" s="1421"/>
      <c r="G712" s="86" t="s">
        <v>496</v>
      </c>
      <c r="H712" s="74">
        <v>10000</v>
      </c>
      <c r="I712" s="74">
        <v>0</v>
      </c>
      <c r="J712" s="88">
        <f>SUM(H712:I712)</f>
        <v>10000</v>
      </c>
      <c r="M712" s="41" t="s">
        <v>21</v>
      </c>
      <c r="N712" s="83">
        <f>T706</f>
        <v>4926.07</v>
      </c>
      <c r="O712" s="35"/>
    </row>
    <row r="713" spans="2:20" ht="15" thickBot="1" x14ac:dyDescent="0.35">
      <c r="C713" s="104" t="s">
        <v>584</v>
      </c>
      <c r="D713" s="82" t="s">
        <v>569</v>
      </c>
      <c r="E713" s="1399" t="s">
        <v>585</v>
      </c>
      <c r="F713" s="1400"/>
      <c r="G713" s="82" t="s">
        <v>586</v>
      </c>
      <c r="H713" s="106">
        <v>50000</v>
      </c>
      <c r="I713" s="74">
        <v>0</v>
      </c>
      <c r="J713" s="88">
        <f>SUM(H713:I713)</f>
        <v>50000</v>
      </c>
      <c r="M713" s="307" t="s">
        <v>22</v>
      </c>
      <c r="N713" s="61">
        <f>SUM(N708:N712)</f>
        <v>666273.68999999971</v>
      </c>
      <c r="O713" s="314"/>
    </row>
    <row r="714" spans="2:20" ht="15" thickTop="1" x14ac:dyDescent="0.3">
      <c r="C714" s="104" t="s">
        <v>584</v>
      </c>
      <c r="D714" s="82" t="s">
        <v>569</v>
      </c>
      <c r="E714" s="1399" t="s">
        <v>587</v>
      </c>
      <c r="F714" s="1400"/>
      <c r="G714" s="105" t="s">
        <v>588</v>
      </c>
      <c r="H714" s="107">
        <v>100000</v>
      </c>
      <c r="I714" s="74">
        <v>0</v>
      </c>
      <c r="J714" s="88">
        <f>SUM(H714:I714)</f>
        <v>100000</v>
      </c>
      <c r="M714" s="21"/>
      <c r="N714" s="24"/>
      <c r="O714" s="314"/>
    </row>
    <row r="715" spans="2:20" x14ac:dyDescent="0.3">
      <c r="C715" s="299" t="s">
        <v>669</v>
      </c>
      <c r="D715" s="82" t="s">
        <v>652</v>
      </c>
      <c r="E715" s="1399" t="s">
        <v>587</v>
      </c>
      <c r="F715" s="1400"/>
      <c r="G715" s="105" t="s">
        <v>588</v>
      </c>
      <c r="H715" s="107">
        <v>50000</v>
      </c>
      <c r="I715" s="74">
        <v>0</v>
      </c>
      <c r="J715" s="88">
        <f>SUM(H715:I715)</f>
        <v>50000</v>
      </c>
      <c r="M715" s="21"/>
      <c r="N715" s="24"/>
      <c r="O715" s="314"/>
    </row>
    <row r="716" spans="2:20" x14ac:dyDescent="0.3">
      <c r="C716" s="299" t="s">
        <v>669</v>
      </c>
      <c r="D716" s="82" t="s">
        <v>652</v>
      </c>
      <c r="E716" s="1399" t="s">
        <v>585</v>
      </c>
      <c r="F716" s="1400"/>
      <c r="G716" s="82" t="s">
        <v>586</v>
      </c>
      <c r="H716" s="107">
        <v>50000</v>
      </c>
      <c r="I716" s="74">
        <v>0</v>
      </c>
      <c r="J716" s="88">
        <f>SUM(H716:I716)</f>
        <v>50000</v>
      </c>
      <c r="M716" s="21"/>
      <c r="N716" s="24"/>
      <c r="O716" s="314"/>
    </row>
    <row r="717" spans="2:20" x14ac:dyDescent="0.3">
      <c r="C717" s="1401" t="s">
        <v>589</v>
      </c>
      <c r="D717" s="1402"/>
      <c r="E717" s="1402"/>
      <c r="F717" s="1403"/>
      <c r="G717" s="108"/>
      <c r="H717" s="109">
        <f>SUM(H709:H716)</f>
        <v>563620</v>
      </c>
      <c r="I717" s="110">
        <f>SUM(I709:I716)</f>
        <v>0</v>
      </c>
      <c r="J717" s="110">
        <f>SUM(J709:J716)</f>
        <v>563620</v>
      </c>
      <c r="K717" s="21"/>
      <c r="M717" s="21"/>
      <c r="N717" s="24"/>
    </row>
    <row r="718" spans="2:20" x14ac:dyDescent="0.3">
      <c r="C718" s="75"/>
      <c r="D718" s="76"/>
      <c r="E718" s="75"/>
      <c r="F718" s="75"/>
      <c r="G718" s="75"/>
      <c r="H718" s="75"/>
      <c r="I718" s="75"/>
      <c r="J718" s="75"/>
      <c r="M718" s="21"/>
      <c r="N718" s="24"/>
    </row>
    <row r="719" spans="2:20" x14ac:dyDescent="0.3">
      <c r="C719" s="75"/>
      <c r="D719" s="76"/>
      <c r="E719" s="75"/>
      <c r="F719" s="75"/>
      <c r="G719" s="75"/>
      <c r="H719" s="75"/>
      <c r="I719" s="75"/>
      <c r="J719" s="75"/>
      <c r="M719" s="21"/>
      <c r="N719" s="24"/>
    </row>
    <row r="720" spans="2:20" x14ac:dyDescent="0.3">
      <c r="C720" s="75"/>
      <c r="D720" s="76"/>
      <c r="E720" s="75"/>
      <c r="F720" s="75"/>
      <c r="G720" s="75"/>
      <c r="H720" s="75"/>
      <c r="I720" s="75"/>
      <c r="J720" s="75"/>
      <c r="M720" s="21"/>
      <c r="N720" s="24"/>
    </row>
    <row r="721" spans="2:20" x14ac:dyDescent="0.3">
      <c r="C721" s="75"/>
      <c r="D721" s="76"/>
      <c r="E721" s="75"/>
      <c r="F721" s="75"/>
      <c r="G721" s="75"/>
      <c r="H721" s="75"/>
      <c r="I721" s="75"/>
      <c r="J721" s="75"/>
      <c r="M721" s="21"/>
      <c r="N721" s="24"/>
    </row>
    <row r="722" spans="2:20" x14ac:dyDescent="0.3">
      <c r="C722" s="75"/>
      <c r="D722" s="76"/>
      <c r="E722" s="75"/>
      <c r="F722" s="75"/>
      <c r="G722" s="75"/>
      <c r="H722" s="75"/>
      <c r="I722" s="75"/>
      <c r="J722" s="75"/>
      <c r="M722" s="21"/>
      <c r="N722" s="24"/>
    </row>
    <row r="723" spans="2:20" x14ac:dyDescent="0.3">
      <c r="C723" s="75"/>
      <c r="D723" s="76"/>
      <c r="E723" s="75"/>
      <c r="F723" s="75"/>
      <c r="G723" s="75"/>
      <c r="H723" s="75"/>
      <c r="I723" s="75"/>
      <c r="J723" s="75"/>
      <c r="M723" s="21"/>
      <c r="N723" s="24"/>
    </row>
    <row r="724" spans="2:20" x14ac:dyDescent="0.3">
      <c r="B724" s="1357" t="s">
        <v>541</v>
      </c>
      <c r="C724" s="1357"/>
      <c r="D724" s="1357"/>
      <c r="E724" s="1357"/>
      <c r="F724" s="1357"/>
      <c r="G724" s="1357"/>
      <c r="H724" s="1357"/>
      <c r="I724" s="1357"/>
      <c r="J724" s="1357"/>
      <c r="K724" s="1357"/>
      <c r="L724" s="1357"/>
      <c r="M724" s="1357"/>
      <c r="N724" s="1357"/>
      <c r="O724" s="1357"/>
      <c r="P724" s="1357"/>
      <c r="Q724" s="1357"/>
      <c r="R724" s="1357"/>
      <c r="S724" s="1357"/>
      <c r="T724" s="1357"/>
    </row>
    <row r="728" spans="2:20" ht="15.6" x14ac:dyDescent="0.3">
      <c r="B728" s="1349" t="s">
        <v>671</v>
      </c>
      <c r="C728" s="1349"/>
      <c r="D728" s="1349"/>
      <c r="E728" s="1349"/>
      <c r="F728" s="1349"/>
      <c r="G728" s="1349"/>
      <c r="H728" s="1349"/>
      <c r="I728" s="1349"/>
      <c r="J728" s="1349"/>
      <c r="K728" s="1349"/>
      <c r="L728" s="1349"/>
      <c r="M728" s="1349"/>
      <c r="N728" s="1349"/>
      <c r="O728" s="1349"/>
      <c r="P728" s="1349"/>
      <c r="Q728" s="1349"/>
      <c r="R728" s="1349"/>
      <c r="S728" s="1349"/>
      <c r="T728" s="1349"/>
    </row>
    <row r="729" spans="2:20" ht="15.6" x14ac:dyDescent="0.3">
      <c r="B729" s="1350" t="s">
        <v>10</v>
      </c>
      <c r="C729" s="1350"/>
      <c r="D729" s="1350"/>
      <c r="E729" s="1350"/>
      <c r="F729" s="1350"/>
      <c r="G729" s="1350"/>
      <c r="H729" s="1350"/>
      <c r="I729" s="1350"/>
      <c r="J729" s="1350"/>
      <c r="K729" s="1350"/>
      <c r="L729" s="1350"/>
      <c r="M729" s="1350"/>
      <c r="N729" s="1350"/>
      <c r="O729" s="1350"/>
      <c r="P729" s="1350"/>
      <c r="Q729" s="1350"/>
      <c r="R729" s="1350"/>
      <c r="S729" s="1350"/>
      <c r="T729" s="1350"/>
    </row>
    <row r="730" spans="2:20" x14ac:dyDescent="0.3">
      <c r="B730" s="1351" t="s">
        <v>11</v>
      </c>
      <c r="C730" s="1351"/>
      <c r="D730" s="1351"/>
      <c r="E730" s="1351"/>
      <c r="F730" s="1351"/>
      <c r="G730" s="1351"/>
      <c r="H730" s="1351"/>
      <c r="I730" s="1351"/>
      <c r="J730" s="1351"/>
      <c r="K730" s="1351"/>
      <c r="L730" s="1351"/>
      <c r="M730" s="1351"/>
      <c r="N730" s="1351"/>
      <c r="O730" s="1351"/>
      <c r="P730" s="1351"/>
      <c r="Q730" s="1351"/>
      <c r="R730" s="1351"/>
      <c r="S730" s="1351"/>
      <c r="T730" s="1351"/>
    </row>
    <row r="731" spans="2:20" x14ac:dyDescent="0.3">
      <c r="B731" s="1352" t="s">
        <v>672</v>
      </c>
      <c r="C731" s="1352"/>
      <c r="D731" s="1352"/>
      <c r="E731" s="1352"/>
      <c r="F731" s="1352"/>
      <c r="G731" s="1352"/>
      <c r="H731" s="1352"/>
      <c r="I731" s="1352"/>
      <c r="J731" s="1352"/>
      <c r="K731" s="1352"/>
      <c r="L731" s="1352"/>
      <c r="M731" s="1352"/>
      <c r="N731" s="1352"/>
      <c r="O731" s="1352"/>
      <c r="P731" s="1352"/>
      <c r="Q731" s="1352"/>
      <c r="R731" s="1352"/>
      <c r="S731" s="1352"/>
      <c r="T731" s="1352"/>
    </row>
    <row r="732" spans="2:20" ht="15" thickBot="1" x14ac:dyDescent="0.35">
      <c r="B732" s="309"/>
      <c r="C732" s="309"/>
      <c r="D732" s="309"/>
      <c r="E732" s="309"/>
      <c r="F732" s="309"/>
      <c r="G732" s="309"/>
      <c r="H732" s="309"/>
      <c r="I732" s="309"/>
      <c r="J732" s="309"/>
      <c r="L732" s="309"/>
      <c r="M732" s="309"/>
      <c r="N732" s="309"/>
      <c r="O732" s="309"/>
      <c r="P732" s="309"/>
      <c r="Q732" s="309"/>
      <c r="R732" s="1363" t="s">
        <v>673</v>
      </c>
      <c r="S732" s="1363"/>
      <c r="T732" s="1363"/>
    </row>
    <row r="733" spans="2:20" ht="15" thickTop="1" x14ac:dyDescent="0.3">
      <c r="B733" s="1354" t="s">
        <v>8</v>
      </c>
      <c r="C733" s="1354"/>
      <c r="D733" s="1354"/>
      <c r="E733" s="1354"/>
      <c r="F733" s="1354"/>
      <c r="G733" s="1354"/>
      <c r="H733" s="1354"/>
      <c r="I733" s="1354"/>
      <c r="J733" s="1354"/>
      <c r="L733" s="1354" t="s">
        <v>9</v>
      </c>
      <c r="M733" s="1354"/>
      <c r="N733" s="1354"/>
      <c r="O733" s="1354"/>
      <c r="P733" s="1354"/>
      <c r="Q733" s="1354"/>
      <c r="R733" s="1354"/>
      <c r="S733" s="1354"/>
      <c r="T733" s="1354"/>
    </row>
    <row r="734" spans="2:20" x14ac:dyDescent="0.3">
      <c r="B734" s="4" t="s">
        <v>0</v>
      </c>
      <c r="C734" s="4" t="s">
        <v>1</v>
      </c>
      <c r="D734" s="4" t="s">
        <v>2</v>
      </c>
      <c r="E734" s="4" t="s">
        <v>13</v>
      </c>
      <c r="F734" s="4" t="s">
        <v>3</v>
      </c>
      <c r="G734" s="4" t="s">
        <v>4</v>
      </c>
      <c r="H734" s="4" t="s">
        <v>5</v>
      </c>
      <c r="I734" s="4" t="s">
        <v>6</v>
      </c>
      <c r="J734" s="4" t="s">
        <v>7</v>
      </c>
      <c r="L734" s="4" t="s">
        <v>0</v>
      </c>
      <c r="M734" s="4" t="s">
        <v>1</v>
      </c>
      <c r="N734" s="4" t="s">
        <v>2</v>
      </c>
      <c r="O734" s="4" t="s">
        <v>13</v>
      </c>
      <c r="P734" s="4" t="s">
        <v>3</v>
      </c>
      <c r="Q734" s="4" t="s">
        <v>4</v>
      </c>
      <c r="R734" s="4" t="s">
        <v>5</v>
      </c>
      <c r="S734" s="4" t="s">
        <v>6</v>
      </c>
      <c r="T734" s="4" t="s">
        <v>7</v>
      </c>
    </row>
    <row r="735" spans="2:20" x14ac:dyDescent="0.3">
      <c r="B735" s="310"/>
      <c r="C735" s="311"/>
      <c r="D735" s="311"/>
      <c r="E735" s="5"/>
      <c r="F735" s="5"/>
      <c r="G735" s="5"/>
      <c r="H735" s="5"/>
      <c r="I735" s="5"/>
      <c r="J735" s="6"/>
      <c r="L735" s="310"/>
      <c r="M735" s="311"/>
      <c r="N735" s="311"/>
      <c r="O735" s="5"/>
      <c r="P735" s="5"/>
      <c r="Q735" s="5"/>
      <c r="R735" s="5"/>
      <c r="S735" s="5"/>
      <c r="T735" s="6"/>
    </row>
    <row r="736" spans="2:20" x14ac:dyDescent="0.3">
      <c r="B736" s="55" t="s">
        <v>674</v>
      </c>
      <c r="C736" s="17" t="s">
        <v>15</v>
      </c>
      <c r="D736" s="18" t="s">
        <v>16</v>
      </c>
      <c r="E736" s="19">
        <f t="shared" ref="E736" si="141">O713</f>
        <v>0</v>
      </c>
      <c r="F736" s="19">
        <f>P706</f>
        <v>1300</v>
      </c>
      <c r="G736" s="49">
        <f>Q706</f>
        <v>140889.5</v>
      </c>
      <c r="H736" s="49">
        <f>R706</f>
        <v>462948.21999999974</v>
      </c>
      <c r="I736" s="20">
        <f>S706</f>
        <v>56209.9</v>
      </c>
      <c r="J736" s="20">
        <f>T706</f>
        <v>4926.07</v>
      </c>
      <c r="K736" s="1"/>
      <c r="L736" s="55"/>
      <c r="M736" s="7"/>
      <c r="N736" s="7"/>
      <c r="O736" s="8"/>
      <c r="P736" s="8"/>
      <c r="Q736" s="8"/>
      <c r="R736" s="8"/>
      <c r="S736" s="8"/>
      <c r="T736" s="8"/>
    </row>
    <row r="737" spans="2:20" x14ac:dyDescent="0.3">
      <c r="B737" s="37"/>
      <c r="C737" s="58" t="s">
        <v>374</v>
      </c>
      <c r="D737" s="37"/>
      <c r="E737" s="39"/>
      <c r="F737" s="39"/>
      <c r="G737" s="39"/>
      <c r="H737" s="100"/>
      <c r="I737" s="20">
        <v>0</v>
      </c>
      <c r="J737" s="20">
        <v>0</v>
      </c>
      <c r="K737" s="1"/>
      <c r="L737" s="37"/>
      <c r="M737" s="58" t="s">
        <v>374</v>
      </c>
      <c r="N737" s="37"/>
      <c r="O737" s="39"/>
      <c r="P737" s="39"/>
      <c r="Q737" s="39"/>
      <c r="R737" s="8"/>
      <c r="S737" s="8"/>
      <c r="T737" s="8"/>
    </row>
    <row r="738" spans="2:20" ht="20.399999999999999" x14ac:dyDescent="0.3">
      <c r="B738" s="55" t="s">
        <v>674</v>
      </c>
      <c r="C738" s="50" t="s">
        <v>554</v>
      </c>
      <c r="D738" s="82" t="s">
        <v>345</v>
      </c>
      <c r="E738" s="39">
        <v>0</v>
      </c>
      <c r="F738" s="39">
        <v>0</v>
      </c>
      <c r="G738" s="39">
        <v>1300</v>
      </c>
      <c r="H738" s="49">
        <v>0</v>
      </c>
      <c r="I738" s="20">
        <v>0</v>
      </c>
      <c r="J738" s="20">
        <v>0</v>
      </c>
      <c r="K738" s="1"/>
      <c r="L738" s="55" t="s">
        <v>674</v>
      </c>
      <c r="M738" s="50" t="s">
        <v>554</v>
      </c>
      <c r="N738" s="82" t="s">
        <v>345</v>
      </c>
      <c r="O738" s="39">
        <v>0</v>
      </c>
      <c r="P738" s="39">
        <v>1300</v>
      </c>
      <c r="Q738" s="39">
        <v>0</v>
      </c>
      <c r="R738" s="8">
        <v>0</v>
      </c>
      <c r="S738" s="8">
        <v>0</v>
      </c>
      <c r="T738" s="8">
        <v>0</v>
      </c>
    </row>
    <row r="739" spans="2:20" ht="20.399999999999999" x14ac:dyDescent="0.3">
      <c r="B739" s="55" t="s">
        <v>674</v>
      </c>
      <c r="C739" s="92" t="s">
        <v>678</v>
      </c>
      <c r="D739" s="37" t="s">
        <v>675</v>
      </c>
      <c r="E739" s="39">
        <v>40000</v>
      </c>
      <c r="F739" s="39">
        <v>0</v>
      </c>
      <c r="G739" s="39">
        <v>0</v>
      </c>
      <c r="H739" s="39">
        <v>200000</v>
      </c>
      <c r="I739" s="20">
        <v>0</v>
      </c>
      <c r="J739" s="20">
        <v>0</v>
      </c>
      <c r="K739" s="1"/>
      <c r="L739" s="55" t="s">
        <v>674</v>
      </c>
      <c r="M739" s="92" t="s">
        <v>679</v>
      </c>
      <c r="N739" s="37" t="s">
        <v>675</v>
      </c>
      <c r="O739" s="39">
        <v>40000</v>
      </c>
      <c r="P739" s="39">
        <v>0</v>
      </c>
      <c r="Q739" s="39">
        <v>0</v>
      </c>
      <c r="R739" s="8">
        <v>0</v>
      </c>
      <c r="S739" s="8">
        <v>0</v>
      </c>
      <c r="T739" s="8">
        <v>0</v>
      </c>
    </row>
    <row r="740" spans="2:20" ht="20.399999999999999" x14ac:dyDescent="0.3">
      <c r="B740" s="55" t="s">
        <v>674</v>
      </c>
      <c r="C740" s="92" t="s">
        <v>680</v>
      </c>
      <c r="D740" s="37" t="s">
        <v>676</v>
      </c>
      <c r="E740" s="39">
        <v>200000</v>
      </c>
      <c r="F740" s="39">
        <v>0</v>
      </c>
      <c r="G740" s="39">
        <v>0</v>
      </c>
      <c r="H740" s="39">
        <v>0</v>
      </c>
      <c r="I740" s="39">
        <v>0</v>
      </c>
      <c r="J740" s="39">
        <v>0</v>
      </c>
      <c r="K740" s="1"/>
      <c r="L740" s="55" t="s">
        <v>674</v>
      </c>
      <c r="M740" s="92" t="s">
        <v>681</v>
      </c>
      <c r="N740" s="37" t="s">
        <v>676</v>
      </c>
      <c r="O740" s="39">
        <v>200000</v>
      </c>
      <c r="P740" s="39">
        <v>0</v>
      </c>
      <c r="Q740" s="39">
        <v>0</v>
      </c>
      <c r="R740" s="39">
        <v>0</v>
      </c>
      <c r="S740" s="39">
        <v>0</v>
      </c>
      <c r="T740" s="39">
        <v>0</v>
      </c>
    </row>
    <row r="741" spans="2:20" ht="20.399999999999999" x14ac:dyDescent="0.3">
      <c r="B741" s="55" t="s">
        <v>674</v>
      </c>
      <c r="C741" s="92" t="s">
        <v>684</v>
      </c>
      <c r="D741" s="37" t="s">
        <v>677</v>
      </c>
      <c r="E741" s="39">
        <v>0</v>
      </c>
      <c r="F741" s="39">
        <v>0</v>
      </c>
      <c r="G741" s="39">
        <v>0</v>
      </c>
      <c r="H741" s="39">
        <v>200000</v>
      </c>
      <c r="I741" s="39">
        <v>0</v>
      </c>
      <c r="J741" s="39">
        <v>0</v>
      </c>
      <c r="K741" s="1"/>
      <c r="L741" s="55" t="s">
        <v>674</v>
      </c>
      <c r="M741" s="92" t="s">
        <v>695</v>
      </c>
      <c r="N741" s="37">
        <v>431</v>
      </c>
      <c r="O741" s="39">
        <v>0</v>
      </c>
      <c r="P741" s="39">
        <v>0</v>
      </c>
      <c r="Q741" s="39">
        <v>170000</v>
      </c>
      <c r="R741" s="39">
        <v>0</v>
      </c>
      <c r="S741" s="39">
        <v>0</v>
      </c>
      <c r="T741" s="39">
        <v>0</v>
      </c>
    </row>
    <row r="742" spans="2:20" x14ac:dyDescent="0.3">
      <c r="B742" s="55" t="s">
        <v>674</v>
      </c>
      <c r="C742" s="92" t="s">
        <v>685</v>
      </c>
      <c r="D742" s="37" t="s">
        <v>682</v>
      </c>
      <c r="E742" s="39">
        <v>0</v>
      </c>
      <c r="F742" s="39">
        <v>0</v>
      </c>
      <c r="G742" s="39">
        <v>0</v>
      </c>
      <c r="H742" s="39">
        <v>0</v>
      </c>
      <c r="I742" s="39">
        <v>0</v>
      </c>
      <c r="J742" s="39">
        <v>0</v>
      </c>
      <c r="K742" s="1"/>
      <c r="L742" s="55" t="s">
        <v>674</v>
      </c>
      <c r="M742" s="92" t="s">
        <v>696</v>
      </c>
      <c r="N742" s="37">
        <v>242</v>
      </c>
      <c r="O742" s="39">
        <v>0</v>
      </c>
      <c r="P742" s="39">
        <v>0</v>
      </c>
      <c r="Q742" s="39">
        <v>0</v>
      </c>
      <c r="R742" s="39">
        <v>750000</v>
      </c>
      <c r="S742" s="39">
        <v>0</v>
      </c>
      <c r="T742" s="39">
        <v>0</v>
      </c>
    </row>
    <row r="743" spans="2:20" ht="20.399999999999999" x14ac:dyDescent="0.3">
      <c r="B743" s="55" t="s">
        <v>674</v>
      </c>
      <c r="C743" s="92" t="s">
        <v>686</v>
      </c>
      <c r="D743" s="37" t="s">
        <v>683</v>
      </c>
      <c r="E743" s="39">
        <v>0</v>
      </c>
      <c r="F743" s="39">
        <v>1000000</v>
      </c>
      <c r="G743" s="39">
        <v>0</v>
      </c>
      <c r="H743" s="39">
        <v>0</v>
      </c>
      <c r="I743" s="39">
        <v>0</v>
      </c>
      <c r="J743" s="39">
        <v>0</v>
      </c>
      <c r="K743" s="1"/>
      <c r="L743" s="55" t="s">
        <v>674</v>
      </c>
      <c r="M743" s="92" t="s">
        <v>698</v>
      </c>
      <c r="N743" s="37">
        <v>1</v>
      </c>
      <c r="O743" s="39">
        <v>0</v>
      </c>
      <c r="P743" s="39">
        <v>55125</v>
      </c>
      <c r="Q743" s="39">
        <v>0</v>
      </c>
      <c r="R743" s="39">
        <v>0</v>
      </c>
      <c r="S743" s="39">
        <v>0</v>
      </c>
      <c r="T743" s="39">
        <v>0</v>
      </c>
    </row>
    <row r="744" spans="2:20" x14ac:dyDescent="0.3">
      <c r="B744" s="55" t="s">
        <v>674</v>
      </c>
      <c r="C744" s="92" t="s">
        <v>688</v>
      </c>
      <c r="D744" s="37" t="s">
        <v>687</v>
      </c>
      <c r="E744" s="39">
        <v>0</v>
      </c>
      <c r="F744" s="39">
        <v>50000</v>
      </c>
      <c r="G744" s="39">
        <v>0</v>
      </c>
      <c r="H744" s="39">
        <v>0</v>
      </c>
      <c r="I744" s="39">
        <v>0</v>
      </c>
      <c r="J744" s="39">
        <v>0</v>
      </c>
      <c r="K744" s="1"/>
      <c r="L744" s="39" t="s">
        <v>167</v>
      </c>
      <c r="M744" s="92" t="s">
        <v>699</v>
      </c>
      <c r="N744" s="37">
        <v>1</v>
      </c>
      <c r="O744" s="39">
        <v>0</v>
      </c>
      <c r="P744" s="39">
        <v>144290</v>
      </c>
      <c r="Q744" s="39">
        <v>0</v>
      </c>
      <c r="R744" s="39">
        <v>0</v>
      </c>
      <c r="S744" s="39">
        <v>0</v>
      </c>
      <c r="T744" s="39">
        <v>0</v>
      </c>
    </row>
    <row r="745" spans="2:20" ht="20.399999999999999" x14ac:dyDescent="0.3">
      <c r="B745" s="55" t="s">
        <v>674</v>
      </c>
      <c r="C745" s="92" t="s">
        <v>692</v>
      </c>
      <c r="D745" s="37" t="s">
        <v>689</v>
      </c>
      <c r="E745" s="39">
        <v>0</v>
      </c>
      <c r="F745" s="39">
        <v>0</v>
      </c>
      <c r="G745" s="39">
        <v>0</v>
      </c>
      <c r="H745" s="39">
        <v>100000</v>
      </c>
      <c r="I745" s="39">
        <v>0</v>
      </c>
      <c r="J745" s="39">
        <v>0</v>
      </c>
      <c r="K745" s="1"/>
      <c r="L745" s="39" t="s">
        <v>167</v>
      </c>
      <c r="M745" s="92" t="s">
        <v>726</v>
      </c>
      <c r="N745" s="37">
        <v>1</v>
      </c>
      <c r="O745" s="39">
        <v>0</v>
      </c>
      <c r="P745" s="39">
        <v>50000</v>
      </c>
      <c r="Q745" s="39">
        <v>0</v>
      </c>
      <c r="R745" s="39">
        <v>0</v>
      </c>
      <c r="S745" s="39">
        <v>0</v>
      </c>
      <c r="T745" s="39">
        <v>0</v>
      </c>
    </row>
    <row r="746" spans="2:20" ht="20.399999999999999" x14ac:dyDescent="0.3">
      <c r="B746" s="55" t="s">
        <v>674</v>
      </c>
      <c r="C746" s="92" t="s">
        <v>693</v>
      </c>
      <c r="D746" s="37" t="s">
        <v>690</v>
      </c>
      <c r="E746" s="39">
        <v>0</v>
      </c>
      <c r="F746" s="39">
        <v>100000</v>
      </c>
      <c r="G746" s="39">
        <v>0</v>
      </c>
      <c r="H746" s="39">
        <v>0</v>
      </c>
      <c r="I746" s="39">
        <v>0</v>
      </c>
      <c r="J746" s="39">
        <v>0</v>
      </c>
      <c r="K746" s="1"/>
      <c r="L746" s="39" t="s">
        <v>167</v>
      </c>
      <c r="M746" s="92" t="s">
        <v>700</v>
      </c>
      <c r="N746" s="37">
        <v>1</v>
      </c>
      <c r="O746" s="39">
        <v>0</v>
      </c>
      <c r="P746" s="39">
        <v>50000</v>
      </c>
      <c r="Q746" s="39">
        <v>0</v>
      </c>
      <c r="R746" s="39">
        <v>0</v>
      </c>
      <c r="S746" s="39">
        <v>0</v>
      </c>
      <c r="T746" s="39">
        <v>0</v>
      </c>
    </row>
    <row r="747" spans="2:20" x14ac:dyDescent="0.3">
      <c r="B747" s="55" t="s">
        <v>674</v>
      </c>
      <c r="C747" s="92" t="s">
        <v>694</v>
      </c>
      <c r="D747" s="37" t="s">
        <v>691</v>
      </c>
      <c r="E747" s="39">
        <v>0</v>
      </c>
      <c r="F747" s="39">
        <v>0</v>
      </c>
      <c r="G747" s="39">
        <v>35000</v>
      </c>
      <c r="H747" s="39">
        <v>0</v>
      </c>
      <c r="I747" s="39">
        <v>0</v>
      </c>
      <c r="J747" s="39">
        <v>0</v>
      </c>
      <c r="K747" s="1"/>
      <c r="L747" s="39" t="s">
        <v>167</v>
      </c>
      <c r="M747" s="92" t="s">
        <v>701</v>
      </c>
      <c r="N747" s="37">
        <v>1</v>
      </c>
      <c r="O747" s="39">
        <v>0</v>
      </c>
      <c r="P747" s="39">
        <v>1500000</v>
      </c>
      <c r="Q747" s="39">
        <v>0</v>
      </c>
      <c r="R747" s="39">
        <v>0</v>
      </c>
      <c r="S747" s="39">
        <v>0</v>
      </c>
      <c r="T747" s="39">
        <v>0</v>
      </c>
    </row>
    <row r="748" spans="2:20" ht="20.399999999999999" x14ac:dyDescent="0.3">
      <c r="B748" s="55" t="s">
        <v>674</v>
      </c>
      <c r="C748" s="92" t="s">
        <v>695</v>
      </c>
      <c r="D748" s="37">
        <v>431</v>
      </c>
      <c r="E748" s="39">
        <v>0</v>
      </c>
      <c r="F748" s="39">
        <f>Q741</f>
        <v>170000</v>
      </c>
      <c r="G748" s="39">
        <v>0</v>
      </c>
      <c r="H748" s="39">
        <v>0</v>
      </c>
      <c r="I748" s="39">
        <v>0</v>
      </c>
      <c r="J748" s="39">
        <v>0</v>
      </c>
      <c r="K748" s="1"/>
      <c r="L748" s="39" t="s">
        <v>167</v>
      </c>
      <c r="M748" s="92" t="s">
        <v>702</v>
      </c>
      <c r="N748" s="37">
        <v>1</v>
      </c>
      <c r="O748" s="39">
        <v>0</v>
      </c>
      <c r="P748" s="39">
        <v>200000</v>
      </c>
      <c r="Q748" s="39">
        <v>0</v>
      </c>
      <c r="R748" s="39">
        <v>0</v>
      </c>
      <c r="S748" s="39">
        <v>0</v>
      </c>
      <c r="T748" s="39">
        <v>0</v>
      </c>
    </row>
    <row r="749" spans="2:20" ht="20.399999999999999" x14ac:dyDescent="0.3">
      <c r="B749" s="55" t="s">
        <v>674</v>
      </c>
      <c r="C749" s="92" t="s">
        <v>696</v>
      </c>
      <c r="D749" s="37">
        <v>242</v>
      </c>
      <c r="E749" s="39">
        <v>0</v>
      </c>
      <c r="F749" s="39">
        <f>R742</f>
        <v>750000</v>
      </c>
      <c r="G749" s="39">
        <v>0</v>
      </c>
      <c r="H749" s="39">
        <v>0</v>
      </c>
      <c r="I749" s="39">
        <v>0</v>
      </c>
      <c r="J749" s="39">
        <v>0</v>
      </c>
      <c r="K749" s="1"/>
      <c r="L749" s="39" t="s">
        <v>167</v>
      </c>
      <c r="M749" s="92" t="s">
        <v>703</v>
      </c>
      <c r="N749" s="37">
        <v>1</v>
      </c>
      <c r="O749" s="39">
        <v>0</v>
      </c>
      <c r="P749" s="39">
        <v>100000</v>
      </c>
      <c r="Q749" s="39">
        <v>0</v>
      </c>
      <c r="R749" s="39">
        <v>0</v>
      </c>
      <c r="S749" s="39">
        <v>0</v>
      </c>
      <c r="T749" s="39">
        <v>0</v>
      </c>
    </row>
    <row r="750" spans="2:20" ht="20.399999999999999" x14ac:dyDescent="0.3">
      <c r="B750" s="119" t="s">
        <v>674</v>
      </c>
      <c r="C750" s="92" t="s">
        <v>711</v>
      </c>
      <c r="D750" s="82" t="s">
        <v>706</v>
      </c>
      <c r="E750" s="102">
        <v>0</v>
      </c>
      <c r="F750" s="120">
        <v>100000</v>
      </c>
      <c r="G750" s="39">
        <v>0</v>
      </c>
      <c r="H750" s="39">
        <v>0</v>
      </c>
      <c r="I750" s="39">
        <v>0</v>
      </c>
      <c r="J750" s="39">
        <v>0</v>
      </c>
      <c r="K750" s="1"/>
      <c r="L750" s="39" t="s">
        <v>167</v>
      </c>
      <c r="M750" s="92" t="s">
        <v>704</v>
      </c>
      <c r="N750" s="37">
        <v>1</v>
      </c>
      <c r="O750" s="39">
        <v>0</v>
      </c>
      <c r="P750" s="39">
        <v>600000</v>
      </c>
      <c r="Q750" s="39">
        <v>0</v>
      </c>
      <c r="R750" s="39">
        <v>0</v>
      </c>
      <c r="S750" s="39">
        <v>0</v>
      </c>
      <c r="T750" s="39">
        <v>0</v>
      </c>
    </row>
    <row r="751" spans="2:20" ht="20.399999999999999" x14ac:dyDescent="0.3">
      <c r="B751" s="119" t="s">
        <v>167</v>
      </c>
      <c r="C751" s="92" t="s">
        <v>712</v>
      </c>
      <c r="D751" s="82" t="s">
        <v>707</v>
      </c>
      <c r="E751" s="102">
        <v>0</v>
      </c>
      <c r="F751" s="120">
        <v>10000</v>
      </c>
      <c r="G751" s="39">
        <v>0</v>
      </c>
      <c r="H751" s="39">
        <v>0</v>
      </c>
      <c r="I751" s="39">
        <v>0</v>
      </c>
      <c r="J751" s="39">
        <v>0</v>
      </c>
      <c r="K751" s="1"/>
      <c r="L751" s="39" t="s">
        <v>167</v>
      </c>
      <c r="M751" s="92" t="s">
        <v>705</v>
      </c>
      <c r="N751" s="37">
        <v>1</v>
      </c>
      <c r="O751" s="39">
        <v>0</v>
      </c>
      <c r="P751" s="39">
        <v>50000</v>
      </c>
      <c r="Q751" s="39">
        <v>0</v>
      </c>
      <c r="R751" s="39">
        <v>0</v>
      </c>
      <c r="S751" s="39">
        <v>0</v>
      </c>
      <c r="T751" s="39">
        <v>0</v>
      </c>
    </row>
    <row r="752" spans="2:20" ht="20.399999999999999" x14ac:dyDescent="0.3">
      <c r="B752" s="119" t="s">
        <v>167</v>
      </c>
      <c r="C752" s="92" t="s">
        <v>678</v>
      </c>
      <c r="D752" s="82" t="s">
        <v>708</v>
      </c>
      <c r="E752" s="102">
        <v>45000</v>
      </c>
      <c r="F752" s="120">
        <v>25000</v>
      </c>
      <c r="G752" s="39">
        <v>0</v>
      </c>
      <c r="H752" s="39">
        <v>0</v>
      </c>
      <c r="I752" s="39">
        <v>0</v>
      </c>
      <c r="J752" s="39">
        <v>0</v>
      </c>
      <c r="K752" s="1"/>
      <c r="L752" s="39" t="s">
        <v>167</v>
      </c>
      <c r="M752" s="92" t="s">
        <v>719</v>
      </c>
      <c r="N752" s="37">
        <v>1</v>
      </c>
      <c r="O752" s="39">
        <v>0</v>
      </c>
      <c r="P752" s="39">
        <v>21000</v>
      </c>
      <c r="Q752" s="39">
        <v>0</v>
      </c>
      <c r="R752" s="39">
        <v>0</v>
      </c>
      <c r="S752" s="39">
        <v>0</v>
      </c>
      <c r="T752" s="39">
        <v>0</v>
      </c>
    </row>
    <row r="753" spans="2:20" ht="20.399999999999999" x14ac:dyDescent="0.3">
      <c r="B753" s="119" t="s">
        <v>167</v>
      </c>
      <c r="C753" s="92" t="s">
        <v>713</v>
      </c>
      <c r="D753" s="82" t="s">
        <v>709</v>
      </c>
      <c r="E753" s="102">
        <v>0</v>
      </c>
      <c r="F753" s="120">
        <v>2200</v>
      </c>
      <c r="G753" s="39">
        <v>0</v>
      </c>
      <c r="H753" s="39">
        <v>0</v>
      </c>
      <c r="I753" s="39">
        <v>0</v>
      </c>
      <c r="J753" s="39">
        <v>0</v>
      </c>
      <c r="K753" s="1"/>
      <c r="L753" s="39" t="s">
        <v>167</v>
      </c>
      <c r="M753" s="92" t="s">
        <v>720</v>
      </c>
      <c r="N753" s="37">
        <v>1</v>
      </c>
      <c r="O753" s="39">
        <v>0</v>
      </c>
      <c r="P753" s="39">
        <v>20000</v>
      </c>
      <c r="Q753" s="39">
        <v>0</v>
      </c>
      <c r="R753" s="39">
        <v>0</v>
      </c>
      <c r="S753" s="39">
        <v>0</v>
      </c>
      <c r="T753" s="39">
        <v>0</v>
      </c>
    </row>
    <row r="754" spans="2:20" ht="20.399999999999999" x14ac:dyDescent="0.3">
      <c r="B754" s="119" t="s">
        <v>167</v>
      </c>
      <c r="C754" s="92" t="s">
        <v>717</v>
      </c>
      <c r="D754" s="82" t="s">
        <v>710</v>
      </c>
      <c r="E754" s="102">
        <v>0</v>
      </c>
      <c r="F754" s="120">
        <v>40000</v>
      </c>
      <c r="G754" s="39">
        <v>0</v>
      </c>
      <c r="H754" s="39">
        <v>0</v>
      </c>
      <c r="I754" s="39">
        <v>0</v>
      </c>
      <c r="J754" s="39">
        <v>0</v>
      </c>
      <c r="K754" s="1"/>
      <c r="L754" s="119" t="s">
        <v>674</v>
      </c>
      <c r="M754" s="92" t="s">
        <v>724</v>
      </c>
      <c r="N754" s="72" t="s">
        <v>708</v>
      </c>
      <c r="O754" s="120">
        <v>45000</v>
      </c>
      <c r="P754" s="39">
        <v>0</v>
      </c>
      <c r="Q754" s="39">
        <v>0</v>
      </c>
      <c r="R754" s="39">
        <v>0</v>
      </c>
      <c r="S754" s="39">
        <v>0</v>
      </c>
      <c r="T754" s="39">
        <v>0</v>
      </c>
    </row>
    <row r="755" spans="2:20" ht="20.399999999999999" x14ac:dyDescent="0.3">
      <c r="B755" s="119" t="s">
        <v>167</v>
      </c>
      <c r="C755" s="92" t="s">
        <v>713</v>
      </c>
      <c r="D755" s="82" t="s">
        <v>714</v>
      </c>
      <c r="E755" s="102">
        <v>0</v>
      </c>
      <c r="F755" s="120">
        <v>2200</v>
      </c>
      <c r="G755" s="39">
        <v>0</v>
      </c>
      <c r="H755" s="39">
        <v>0</v>
      </c>
      <c r="I755" s="39">
        <v>0</v>
      </c>
      <c r="J755" s="39">
        <v>0</v>
      </c>
      <c r="K755" s="1"/>
      <c r="L755" s="39">
        <v>0</v>
      </c>
      <c r="M755" s="39">
        <v>0</v>
      </c>
      <c r="N755" s="39">
        <v>0</v>
      </c>
      <c r="O755" s="39">
        <v>0</v>
      </c>
      <c r="P755" s="39">
        <v>0</v>
      </c>
      <c r="Q755" s="39">
        <v>0</v>
      </c>
      <c r="R755" s="39">
        <v>0</v>
      </c>
      <c r="S755" s="39">
        <v>0</v>
      </c>
      <c r="T755" s="39">
        <v>0</v>
      </c>
    </row>
    <row r="756" spans="2:20" ht="20.399999999999999" x14ac:dyDescent="0.3">
      <c r="B756" s="119" t="s">
        <v>167</v>
      </c>
      <c r="C756" s="92" t="s">
        <v>718</v>
      </c>
      <c r="D756" s="82" t="s">
        <v>715</v>
      </c>
      <c r="E756" s="102">
        <v>0</v>
      </c>
      <c r="F756" s="120">
        <v>1100</v>
      </c>
      <c r="G756" s="39">
        <v>0</v>
      </c>
      <c r="H756" s="39">
        <v>0</v>
      </c>
      <c r="I756" s="39">
        <v>0</v>
      </c>
      <c r="J756" s="39">
        <v>0</v>
      </c>
      <c r="K756" s="1"/>
      <c r="L756" s="39">
        <v>0</v>
      </c>
      <c r="M756" s="39">
        <v>0</v>
      </c>
      <c r="N756" s="39">
        <v>0</v>
      </c>
      <c r="O756" s="39">
        <v>0</v>
      </c>
      <c r="P756" s="39">
        <v>0</v>
      </c>
      <c r="Q756" s="39">
        <v>0</v>
      </c>
      <c r="R756" s="39">
        <v>0</v>
      </c>
      <c r="S756" s="39">
        <v>0</v>
      </c>
      <c r="T756" s="39">
        <v>0</v>
      </c>
    </row>
    <row r="757" spans="2:20" ht="20.399999999999999" x14ac:dyDescent="0.3">
      <c r="B757" s="119" t="s">
        <v>167</v>
      </c>
      <c r="C757" s="92" t="s">
        <v>721</v>
      </c>
      <c r="D757" s="82" t="s">
        <v>716</v>
      </c>
      <c r="E757" s="102">
        <v>0</v>
      </c>
      <c r="F757" s="120">
        <f>50000+50000</f>
        <v>100000</v>
      </c>
      <c r="G757" s="39">
        <v>0</v>
      </c>
      <c r="H757" s="39">
        <v>0</v>
      </c>
      <c r="I757" s="39">
        <v>0</v>
      </c>
      <c r="J757" s="39">
        <v>0</v>
      </c>
      <c r="K757" s="1"/>
      <c r="L757" s="39">
        <v>0</v>
      </c>
      <c r="M757" s="39">
        <v>0</v>
      </c>
      <c r="N757" s="39">
        <v>0</v>
      </c>
      <c r="O757" s="39">
        <v>0</v>
      </c>
      <c r="P757" s="39">
        <v>0</v>
      </c>
      <c r="Q757" s="39">
        <v>0</v>
      </c>
      <c r="R757" s="39">
        <v>0</v>
      </c>
      <c r="S757" s="39">
        <v>0</v>
      </c>
      <c r="T757" s="39">
        <v>0</v>
      </c>
    </row>
    <row r="758" spans="2:20" ht="20.399999999999999" x14ac:dyDescent="0.3">
      <c r="B758" s="119" t="s">
        <v>674</v>
      </c>
      <c r="C758" s="92" t="s">
        <v>722</v>
      </c>
      <c r="D758" s="82" t="s">
        <v>723</v>
      </c>
      <c r="E758" s="102">
        <v>0</v>
      </c>
      <c r="F758" s="120">
        <v>540000</v>
      </c>
      <c r="G758" s="39">
        <v>0</v>
      </c>
      <c r="H758" s="39">
        <v>0</v>
      </c>
      <c r="I758" s="39">
        <v>0</v>
      </c>
      <c r="J758" s="39">
        <v>0</v>
      </c>
      <c r="K758" s="1"/>
      <c r="L758" s="39">
        <v>0</v>
      </c>
      <c r="M758" s="39">
        <v>0</v>
      </c>
      <c r="N758" s="39">
        <v>0</v>
      </c>
      <c r="O758" s="39">
        <v>0</v>
      </c>
      <c r="P758" s="39">
        <v>0</v>
      </c>
      <c r="Q758" s="39">
        <v>0</v>
      </c>
      <c r="R758" s="39">
        <v>0</v>
      </c>
      <c r="S758" s="39">
        <v>0</v>
      </c>
      <c r="T758" s="39">
        <v>0</v>
      </c>
    </row>
    <row r="759" spans="2:20" x14ac:dyDescent="0.3">
      <c r="B759" s="39"/>
      <c r="C759" s="39"/>
      <c r="D759" s="39"/>
      <c r="E759" s="39"/>
      <c r="F759" s="39"/>
      <c r="G759" s="39"/>
      <c r="H759" s="39"/>
      <c r="I759" s="39"/>
      <c r="J759" s="39"/>
      <c r="K759" s="40"/>
      <c r="L759" s="39">
        <v>0</v>
      </c>
      <c r="M759" s="39">
        <v>0</v>
      </c>
      <c r="N759" s="39">
        <v>0</v>
      </c>
      <c r="O759" s="39">
        <v>0</v>
      </c>
      <c r="P759" s="39">
        <v>0</v>
      </c>
      <c r="Q759" s="39">
        <v>0</v>
      </c>
      <c r="R759" s="39">
        <v>0</v>
      </c>
      <c r="S759" s="39">
        <v>0</v>
      </c>
      <c r="T759" s="39">
        <v>0</v>
      </c>
    </row>
    <row r="760" spans="2:20" x14ac:dyDescent="0.3">
      <c r="B760" s="4"/>
      <c r="C760" s="93" t="s">
        <v>49</v>
      </c>
      <c r="D760" s="4"/>
      <c r="E760" s="34">
        <f>SUM(E738:E759)</f>
        <v>285000</v>
      </c>
      <c r="F760" s="34">
        <f>SUM(F737:F759)</f>
        <v>2890500</v>
      </c>
      <c r="G760" s="34">
        <f>SUM(G737:G759)</f>
        <v>36300</v>
      </c>
      <c r="H760" s="34">
        <f>SUM(H737:H759)</f>
        <v>500000</v>
      </c>
      <c r="I760" s="34">
        <f>SUM(I759:I759)</f>
        <v>0</v>
      </c>
      <c r="J760" s="34">
        <f>SUM(J759:J759)</f>
        <v>0</v>
      </c>
      <c r="K760" s="1"/>
      <c r="L760" s="39">
        <v>0</v>
      </c>
      <c r="M760" s="39">
        <v>0</v>
      </c>
      <c r="N760" s="39">
        <v>0</v>
      </c>
      <c r="O760" s="39">
        <v>0</v>
      </c>
      <c r="P760" s="39">
        <v>0</v>
      </c>
      <c r="Q760" s="39">
        <v>0</v>
      </c>
      <c r="R760" s="39">
        <v>0</v>
      </c>
      <c r="S760" s="39">
        <v>0</v>
      </c>
      <c r="T760" s="39">
        <v>0</v>
      </c>
    </row>
    <row r="761" spans="2:20" x14ac:dyDescent="0.3">
      <c r="B761" s="11"/>
      <c r="C761" s="94"/>
      <c r="D761" s="12"/>
      <c r="E761" s="13"/>
      <c r="F761" s="13"/>
      <c r="G761" s="13"/>
      <c r="H761" s="13"/>
      <c r="I761" s="13"/>
      <c r="J761" s="14"/>
      <c r="K761" s="1"/>
      <c r="L761" s="11"/>
      <c r="M761" s="12"/>
      <c r="N761" s="12"/>
      <c r="O761" s="13"/>
      <c r="P761" s="13"/>
      <c r="Q761" s="13"/>
      <c r="R761" s="13"/>
      <c r="S761" s="13"/>
      <c r="T761" s="14"/>
    </row>
    <row r="762" spans="2:20" x14ac:dyDescent="0.3">
      <c r="B762" s="25"/>
      <c r="C762" s="26" t="s">
        <v>50</v>
      </c>
      <c r="D762" s="27"/>
      <c r="E762" s="28">
        <f t="shared" ref="E762:J762" si="142">E736+E760</f>
        <v>285000</v>
      </c>
      <c r="F762" s="28">
        <f t="shared" si="142"/>
        <v>2891800</v>
      </c>
      <c r="G762" s="28">
        <f t="shared" si="142"/>
        <v>177189.5</v>
      </c>
      <c r="H762" s="28">
        <f t="shared" si="142"/>
        <v>962948.21999999974</v>
      </c>
      <c r="I762" s="28">
        <f t="shared" si="142"/>
        <v>56209.9</v>
      </c>
      <c r="J762" s="28">
        <f t="shared" si="142"/>
        <v>4926.07</v>
      </c>
      <c r="K762" s="1"/>
      <c r="L762" s="9"/>
      <c r="M762" s="26" t="s">
        <v>50</v>
      </c>
      <c r="N762" s="9"/>
      <c r="O762" s="10">
        <f t="shared" ref="O762:T762" si="143">SUM(O735:O761)</f>
        <v>285000</v>
      </c>
      <c r="P762" s="10">
        <f t="shared" si="143"/>
        <v>2791715</v>
      </c>
      <c r="Q762" s="10">
        <f t="shared" si="143"/>
        <v>170000</v>
      </c>
      <c r="R762" s="10">
        <f t="shared" si="143"/>
        <v>750000</v>
      </c>
      <c r="S762" s="10">
        <f t="shared" si="143"/>
        <v>0</v>
      </c>
      <c r="T762" s="10">
        <f t="shared" si="143"/>
        <v>0</v>
      </c>
    </row>
    <row r="763" spans="2:20" x14ac:dyDescent="0.3">
      <c r="L763" s="2"/>
      <c r="M763" s="3" t="s">
        <v>12</v>
      </c>
      <c r="N763" s="15"/>
      <c r="O763" s="16">
        <f t="shared" ref="O763" si="144">E762-O762</f>
        <v>0</v>
      </c>
      <c r="P763" s="62">
        <f t="shared" ref="P763" si="145">F762-P762</f>
        <v>100085</v>
      </c>
      <c r="Q763" s="62">
        <f t="shared" ref="Q763" si="146">G762-Q762</f>
        <v>7189.5</v>
      </c>
      <c r="R763" s="62">
        <f t="shared" ref="R763" si="147">H762-R762</f>
        <v>212948.21999999974</v>
      </c>
      <c r="S763" s="62">
        <f t="shared" ref="S763" si="148">I762-S762</f>
        <v>56209.9</v>
      </c>
      <c r="T763" s="62">
        <f t="shared" ref="T763" si="149">J762-T762</f>
        <v>4926.07</v>
      </c>
    </row>
    <row r="764" spans="2:20" x14ac:dyDescent="0.3">
      <c r="C764" s="63" t="s">
        <v>375</v>
      </c>
      <c r="M764" s="22" t="s">
        <v>23</v>
      </c>
    </row>
    <row r="765" spans="2:20" x14ac:dyDescent="0.3">
      <c r="C765" s="64" t="s">
        <v>386</v>
      </c>
      <c r="D765" s="64" t="s">
        <v>376</v>
      </c>
      <c r="E765" s="1396" t="s">
        <v>377</v>
      </c>
      <c r="F765" s="1397"/>
      <c r="G765" s="64" t="s">
        <v>381</v>
      </c>
      <c r="H765" s="64" t="s">
        <v>378</v>
      </c>
      <c r="I765" s="64" t="s">
        <v>379</v>
      </c>
      <c r="J765" s="65" t="s">
        <v>380</v>
      </c>
      <c r="M765" s="41" t="s">
        <v>697</v>
      </c>
      <c r="N765" s="83">
        <f>P763</f>
        <v>100085</v>
      </c>
      <c r="O765" s="118" t="s">
        <v>725</v>
      </c>
      <c r="Q765" s="314"/>
      <c r="R765" s="121"/>
    </row>
    <row r="766" spans="2:20" x14ac:dyDescent="0.3">
      <c r="C766" s="299" t="s">
        <v>389</v>
      </c>
      <c r="D766" s="66" t="s">
        <v>279</v>
      </c>
      <c r="E766" s="305" t="s">
        <v>384</v>
      </c>
      <c r="F766" s="306"/>
      <c r="G766" s="66" t="s">
        <v>385</v>
      </c>
      <c r="H766" s="67">
        <v>100000</v>
      </c>
      <c r="I766" s="68">
        <v>0</v>
      </c>
      <c r="J766" s="68">
        <f>H766-I766</f>
        <v>100000</v>
      </c>
      <c r="M766" s="41" t="s">
        <v>18</v>
      </c>
      <c r="N766" s="83">
        <f>Q763</f>
        <v>7189.5</v>
      </c>
      <c r="O766" s="111"/>
      <c r="P766" s="112"/>
      <c r="Q766" s="113"/>
      <c r="R766" s="121"/>
      <c r="S766" s="115"/>
    </row>
    <row r="767" spans="2:20" x14ac:dyDescent="0.3">
      <c r="C767" s="299" t="s">
        <v>389</v>
      </c>
      <c r="D767" s="66" t="s">
        <v>279</v>
      </c>
      <c r="E767" s="1420" t="s">
        <v>384</v>
      </c>
      <c r="F767" s="1421"/>
      <c r="G767" s="66" t="s">
        <v>390</v>
      </c>
      <c r="H767" s="67">
        <v>200000</v>
      </c>
      <c r="I767" s="68">
        <v>0</v>
      </c>
      <c r="J767" s="68">
        <f>H767-I767</f>
        <v>200000</v>
      </c>
      <c r="M767" s="41" t="s">
        <v>19</v>
      </c>
      <c r="N767" s="83">
        <f>R763</f>
        <v>212948.21999999974</v>
      </c>
      <c r="O767" s="95"/>
      <c r="R767" s="321"/>
    </row>
    <row r="768" spans="2:20" x14ac:dyDescent="0.3">
      <c r="C768" s="99" t="s">
        <v>494</v>
      </c>
      <c r="D768" s="87" t="s">
        <v>165</v>
      </c>
      <c r="E768" s="1420" t="s">
        <v>388</v>
      </c>
      <c r="F768" s="1421"/>
      <c r="G768" s="86" t="s">
        <v>495</v>
      </c>
      <c r="H768" s="88">
        <v>3620</v>
      </c>
      <c r="I768" s="74">
        <v>0</v>
      </c>
      <c r="J768" s="88">
        <v>3620</v>
      </c>
      <c r="M768" s="41" t="s">
        <v>20</v>
      </c>
      <c r="N768" s="83">
        <f>S763</f>
        <v>56209.9</v>
      </c>
      <c r="R768" s="322"/>
    </row>
    <row r="769" spans="2:20" x14ac:dyDescent="0.3">
      <c r="C769" s="99" t="s">
        <v>494</v>
      </c>
      <c r="D769" s="87" t="s">
        <v>165</v>
      </c>
      <c r="E769" s="1420" t="s">
        <v>388</v>
      </c>
      <c r="F769" s="1421"/>
      <c r="G769" s="86" t="s">
        <v>496</v>
      </c>
      <c r="H769" s="74">
        <v>10000</v>
      </c>
      <c r="I769" s="74">
        <v>0</v>
      </c>
      <c r="J769" s="88">
        <f>SUM(H769:I769)</f>
        <v>10000</v>
      </c>
      <c r="M769" s="41" t="s">
        <v>21</v>
      </c>
      <c r="N769" s="83">
        <f>T763</f>
        <v>4926.07</v>
      </c>
      <c r="O769" s="35"/>
    </row>
    <row r="770" spans="2:20" ht="15" thickBot="1" x14ac:dyDescent="0.35">
      <c r="C770" s="104" t="s">
        <v>584</v>
      </c>
      <c r="D770" s="82" t="s">
        <v>569</v>
      </c>
      <c r="E770" s="1399" t="s">
        <v>585</v>
      </c>
      <c r="F770" s="1400"/>
      <c r="G770" s="82" t="s">
        <v>586</v>
      </c>
      <c r="H770" s="106">
        <v>50000</v>
      </c>
      <c r="I770" s="74">
        <v>0</v>
      </c>
      <c r="J770" s="88">
        <f>SUM(H770:I770)</f>
        <v>50000</v>
      </c>
      <c r="M770" s="307" t="s">
        <v>22</v>
      </c>
      <c r="N770" s="61">
        <f>SUM(N765:N769)</f>
        <v>381358.68999999977</v>
      </c>
      <c r="O770" s="314"/>
    </row>
    <row r="771" spans="2:20" ht="15" thickTop="1" x14ac:dyDescent="0.3">
      <c r="C771" s="104" t="s">
        <v>584</v>
      </c>
      <c r="D771" s="82" t="s">
        <v>569</v>
      </c>
      <c r="E771" s="1399" t="s">
        <v>587</v>
      </c>
      <c r="F771" s="1400"/>
      <c r="G771" s="105" t="s">
        <v>588</v>
      </c>
      <c r="H771" s="107">
        <v>100000</v>
      </c>
      <c r="I771" s="74">
        <v>0</v>
      </c>
      <c r="J771" s="88">
        <f>SUM(H771:I771)</f>
        <v>100000</v>
      </c>
      <c r="M771" s="21"/>
      <c r="N771" s="24"/>
      <c r="O771" s="314"/>
    </row>
    <row r="772" spans="2:20" x14ac:dyDescent="0.3">
      <c r="C772" s="299" t="s">
        <v>669</v>
      </c>
      <c r="D772" s="82" t="s">
        <v>652</v>
      </c>
      <c r="E772" s="1399" t="s">
        <v>587</v>
      </c>
      <c r="F772" s="1400"/>
      <c r="G772" s="105" t="s">
        <v>588</v>
      </c>
      <c r="H772" s="107">
        <v>50000</v>
      </c>
      <c r="I772" s="74">
        <v>0</v>
      </c>
      <c r="J772" s="88">
        <f>SUM(H772:I772)</f>
        <v>50000</v>
      </c>
      <c r="M772" s="21"/>
      <c r="N772" s="24"/>
      <c r="O772" s="314"/>
    </row>
    <row r="773" spans="2:20" x14ac:dyDescent="0.3">
      <c r="C773" s="299" t="s">
        <v>669</v>
      </c>
      <c r="D773" s="82" t="s">
        <v>652</v>
      </c>
      <c r="E773" s="1399" t="s">
        <v>585</v>
      </c>
      <c r="F773" s="1400"/>
      <c r="G773" s="82" t="s">
        <v>586</v>
      </c>
      <c r="H773" s="107">
        <v>50000</v>
      </c>
      <c r="I773" s="74">
        <v>0</v>
      </c>
      <c r="J773" s="88">
        <f>SUM(H773:I773)</f>
        <v>50000</v>
      </c>
      <c r="M773" s="21"/>
      <c r="N773" s="24"/>
      <c r="O773" s="314"/>
    </row>
    <row r="774" spans="2:20" x14ac:dyDescent="0.3">
      <c r="C774" s="1401" t="s">
        <v>589</v>
      </c>
      <c r="D774" s="1402"/>
      <c r="E774" s="1402"/>
      <c r="F774" s="1403"/>
      <c r="G774" s="108"/>
      <c r="H774" s="109">
        <f>SUM(H766:H773)</f>
        <v>563620</v>
      </c>
      <c r="I774" s="110">
        <f>SUM(I766:I773)</f>
        <v>0</v>
      </c>
      <c r="J774" s="110">
        <f>SUM(J766:J773)</f>
        <v>563620</v>
      </c>
      <c r="K774" s="21"/>
      <c r="M774" s="21"/>
      <c r="N774" s="24"/>
    </row>
    <row r="775" spans="2:20" x14ac:dyDescent="0.3">
      <c r="C775" s="75"/>
      <c r="D775" s="76"/>
      <c r="E775" s="75"/>
      <c r="F775" s="75"/>
      <c r="G775" s="75"/>
      <c r="H775" s="75"/>
      <c r="I775" s="75"/>
      <c r="J775" s="75"/>
      <c r="M775" s="21"/>
      <c r="N775" s="24"/>
    </row>
    <row r="776" spans="2:20" x14ac:dyDescent="0.3">
      <c r="C776" s="75"/>
      <c r="D776" s="76"/>
      <c r="E776" s="75"/>
      <c r="F776" s="75"/>
      <c r="G776" s="75"/>
      <c r="H776" s="75"/>
      <c r="I776" s="75"/>
      <c r="J776" s="75"/>
      <c r="M776" s="21"/>
      <c r="N776" s="24"/>
    </row>
    <row r="777" spans="2:20" x14ac:dyDescent="0.3">
      <c r="C777" s="75"/>
      <c r="D777" s="76"/>
      <c r="E777" s="75"/>
      <c r="F777" s="75"/>
      <c r="G777" s="75"/>
      <c r="H777" s="75"/>
      <c r="I777" s="75"/>
      <c r="J777" s="75"/>
      <c r="M777" s="21"/>
      <c r="N777" s="24"/>
    </row>
    <row r="778" spans="2:20" x14ac:dyDescent="0.3">
      <c r="C778" s="75"/>
      <c r="D778" s="76"/>
      <c r="E778" s="75"/>
      <c r="F778" s="75"/>
      <c r="G778" s="75"/>
      <c r="H778" s="75"/>
      <c r="I778" s="75"/>
      <c r="J778" s="75"/>
      <c r="M778" s="21"/>
      <c r="N778" s="24"/>
    </row>
    <row r="779" spans="2:20" x14ac:dyDescent="0.3">
      <c r="C779" s="75"/>
      <c r="D779" s="76"/>
      <c r="E779" s="75"/>
      <c r="F779" s="75"/>
      <c r="G779" s="75"/>
      <c r="H779" s="75"/>
      <c r="I779" s="75"/>
      <c r="J779" s="75"/>
      <c r="M779" s="21"/>
      <c r="N779" s="24"/>
    </row>
    <row r="780" spans="2:20" x14ac:dyDescent="0.3">
      <c r="C780" s="75"/>
      <c r="D780" s="76"/>
      <c r="E780" s="75"/>
      <c r="F780" s="75"/>
      <c r="G780" s="75"/>
      <c r="H780" s="75"/>
      <c r="I780" s="75"/>
      <c r="J780" s="75"/>
      <c r="M780" s="21"/>
      <c r="N780" s="24"/>
    </row>
    <row r="781" spans="2:20" x14ac:dyDescent="0.3">
      <c r="B781" s="1357" t="s">
        <v>541</v>
      </c>
      <c r="C781" s="1357"/>
      <c r="D781" s="1357"/>
      <c r="E781" s="1357"/>
      <c r="F781" s="1357"/>
      <c r="G781" s="1357"/>
      <c r="H781" s="1357"/>
      <c r="I781" s="1357"/>
      <c r="J781" s="1357"/>
      <c r="K781" s="1357"/>
      <c r="L781" s="1357"/>
      <c r="M781" s="1357"/>
      <c r="N781" s="1357"/>
      <c r="O781" s="1357"/>
      <c r="P781" s="1357"/>
      <c r="Q781" s="1357"/>
      <c r="R781" s="1357"/>
      <c r="S781" s="1357"/>
      <c r="T781" s="1357"/>
    </row>
    <row r="785" spans="2:20" ht="15.6" x14ac:dyDescent="0.3">
      <c r="B785" s="1349" t="s">
        <v>727</v>
      </c>
      <c r="C785" s="1349"/>
      <c r="D785" s="1349"/>
      <c r="E785" s="1349"/>
      <c r="F785" s="1349"/>
      <c r="G785" s="1349"/>
      <c r="H785" s="1349"/>
      <c r="I785" s="1349"/>
      <c r="J785" s="1349"/>
      <c r="K785" s="1349"/>
      <c r="L785" s="1349"/>
      <c r="M785" s="1349"/>
      <c r="N785" s="1349"/>
      <c r="O785" s="1349"/>
      <c r="P785" s="1349"/>
      <c r="Q785" s="1349"/>
      <c r="R785" s="1349"/>
      <c r="S785" s="1349"/>
      <c r="T785" s="1349"/>
    </row>
    <row r="786" spans="2:20" ht="15.6" x14ac:dyDescent="0.3">
      <c r="B786" s="1350" t="s">
        <v>10</v>
      </c>
      <c r="C786" s="1350"/>
      <c r="D786" s="1350"/>
      <c r="E786" s="1350"/>
      <c r="F786" s="1350"/>
      <c r="G786" s="1350"/>
      <c r="H786" s="1350"/>
      <c r="I786" s="1350"/>
      <c r="J786" s="1350"/>
      <c r="K786" s="1350"/>
      <c r="L786" s="1350"/>
      <c r="M786" s="1350"/>
      <c r="N786" s="1350"/>
      <c r="O786" s="1350"/>
      <c r="P786" s="1350"/>
      <c r="Q786" s="1350"/>
      <c r="R786" s="1350"/>
      <c r="S786" s="1350"/>
      <c r="T786" s="1350"/>
    </row>
    <row r="787" spans="2:20" x14ac:dyDescent="0.3">
      <c r="B787" s="1351" t="s">
        <v>11</v>
      </c>
      <c r="C787" s="1351"/>
      <c r="D787" s="1351"/>
      <c r="E787" s="1351"/>
      <c r="F787" s="1351"/>
      <c r="G787" s="1351"/>
      <c r="H787" s="1351"/>
      <c r="I787" s="1351"/>
      <c r="J787" s="1351"/>
      <c r="K787" s="1351"/>
      <c r="L787" s="1351"/>
      <c r="M787" s="1351"/>
      <c r="N787" s="1351"/>
      <c r="O787" s="1351"/>
      <c r="P787" s="1351"/>
      <c r="Q787" s="1351"/>
      <c r="R787" s="1351"/>
      <c r="S787" s="1351"/>
      <c r="T787" s="1351"/>
    </row>
    <row r="788" spans="2:20" x14ac:dyDescent="0.3">
      <c r="B788" s="1352" t="s">
        <v>728</v>
      </c>
      <c r="C788" s="1352"/>
      <c r="D788" s="1352"/>
      <c r="E788" s="1352"/>
      <c r="F788" s="1352"/>
      <c r="G788" s="1352"/>
      <c r="H788" s="1352"/>
      <c r="I788" s="1352"/>
      <c r="J788" s="1352"/>
      <c r="K788" s="1352"/>
      <c r="L788" s="1352"/>
      <c r="M788" s="1352"/>
      <c r="N788" s="1352"/>
      <c r="O788" s="1352"/>
      <c r="P788" s="1352"/>
      <c r="Q788" s="1352"/>
      <c r="R788" s="1352"/>
      <c r="S788" s="1352"/>
      <c r="T788" s="1352"/>
    </row>
    <row r="789" spans="2:20" ht="15" thickBot="1" x14ac:dyDescent="0.35">
      <c r="B789" s="309"/>
      <c r="C789" s="309"/>
      <c r="D789" s="309"/>
      <c r="E789" s="309"/>
      <c r="F789" s="309"/>
      <c r="G789" s="309"/>
      <c r="H789" s="309"/>
      <c r="I789" s="309"/>
      <c r="J789" s="309"/>
      <c r="L789" s="309"/>
      <c r="M789" s="309"/>
      <c r="N789" s="309"/>
      <c r="O789" s="309"/>
      <c r="P789" s="309"/>
      <c r="Q789" s="309"/>
      <c r="R789" s="1363" t="s">
        <v>729</v>
      </c>
      <c r="S789" s="1363"/>
      <c r="T789" s="1363"/>
    </row>
    <row r="790" spans="2:20" ht="15" thickTop="1" x14ac:dyDescent="0.3">
      <c r="B790" s="1354" t="s">
        <v>8</v>
      </c>
      <c r="C790" s="1354"/>
      <c r="D790" s="1354"/>
      <c r="E790" s="1354"/>
      <c r="F790" s="1354"/>
      <c r="G790" s="1354"/>
      <c r="H790" s="1354"/>
      <c r="I790" s="1354"/>
      <c r="J790" s="1354"/>
      <c r="L790" s="1354" t="s">
        <v>9</v>
      </c>
      <c r="M790" s="1354"/>
      <c r="N790" s="1354"/>
      <c r="O790" s="1354"/>
      <c r="P790" s="1354"/>
      <c r="Q790" s="1354"/>
      <c r="R790" s="1354"/>
      <c r="S790" s="1354"/>
      <c r="T790" s="1354"/>
    </row>
    <row r="791" spans="2:20" x14ac:dyDescent="0.3">
      <c r="B791" s="4" t="s">
        <v>0</v>
      </c>
      <c r="C791" s="4" t="s">
        <v>1</v>
      </c>
      <c r="D791" s="4" t="s">
        <v>2</v>
      </c>
      <c r="E791" s="4" t="s">
        <v>13</v>
      </c>
      <c r="F791" s="4" t="s">
        <v>3</v>
      </c>
      <c r="G791" s="4" t="s">
        <v>4</v>
      </c>
      <c r="H791" s="4" t="s">
        <v>5</v>
      </c>
      <c r="I791" s="4" t="s">
        <v>6</v>
      </c>
      <c r="J791" s="4" t="s">
        <v>7</v>
      </c>
      <c r="L791" s="4" t="s">
        <v>0</v>
      </c>
      <c r="M791" s="4" t="s">
        <v>1</v>
      </c>
      <c r="N791" s="4" t="s">
        <v>2</v>
      </c>
      <c r="O791" s="4" t="s">
        <v>13</v>
      </c>
      <c r="P791" s="4" t="s">
        <v>3</v>
      </c>
      <c r="Q791" s="4" t="s">
        <v>4</v>
      </c>
      <c r="R791" s="4" t="s">
        <v>5</v>
      </c>
      <c r="S791" s="4" t="s">
        <v>6</v>
      </c>
      <c r="T791" s="4" t="s">
        <v>7</v>
      </c>
    </row>
    <row r="792" spans="2:20" x14ac:dyDescent="0.3">
      <c r="B792" s="310"/>
      <c r="C792" s="311"/>
      <c r="D792" s="311"/>
      <c r="E792" s="5"/>
      <c r="F792" s="5"/>
      <c r="G792" s="5"/>
      <c r="H792" s="5"/>
      <c r="I792" s="5"/>
      <c r="J792" s="6"/>
      <c r="L792" s="310"/>
      <c r="M792" s="311"/>
      <c r="N792" s="311"/>
      <c r="O792" s="5"/>
      <c r="P792" s="5"/>
      <c r="Q792" s="5"/>
      <c r="R792" s="5"/>
      <c r="S792" s="5"/>
      <c r="T792" s="6"/>
    </row>
    <row r="793" spans="2:20" x14ac:dyDescent="0.3">
      <c r="B793" s="55" t="s">
        <v>730</v>
      </c>
      <c r="C793" s="17" t="s">
        <v>15</v>
      </c>
      <c r="D793" s="18" t="s">
        <v>16</v>
      </c>
      <c r="E793" s="19">
        <f t="shared" ref="E793" si="150">O770</f>
        <v>0</v>
      </c>
      <c r="F793" s="19">
        <f>P763</f>
        <v>100085</v>
      </c>
      <c r="G793" s="49">
        <f>Q763</f>
        <v>7189.5</v>
      </c>
      <c r="H793" s="49">
        <f>R763</f>
        <v>212948.21999999974</v>
      </c>
      <c r="I793" s="20">
        <f>S763</f>
        <v>56209.9</v>
      </c>
      <c r="J793" s="20">
        <f>T763</f>
        <v>4926.07</v>
      </c>
      <c r="K793" s="1"/>
      <c r="L793" s="55" t="s">
        <v>16</v>
      </c>
      <c r="M793" s="55" t="s">
        <v>16</v>
      </c>
      <c r="N793" s="55" t="s">
        <v>16</v>
      </c>
      <c r="O793" s="122" t="s">
        <v>16</v>
      </c>
      <c r="P793" s="122" t="s">
        <v>16</v>
      </c>
      <c r="Q793" s="122" t="s">
        <v>16</v>
      </c>
      <c r="R793" s="122" t="s">
        <v>16</v>
      </c>
      <c r="S793" s="122" t="s">
        <v>16</v>
      </c>
      <c r="T793" s="122" t="s">
        <v>16</v>
      </c>
    </row>
    <row r="794" spans="2:20" ht="20.399999999999999" x14ac:dyDescent="0.3">
      <c r="B794" s="37" t="s">
        <v>735</v>
      </c>
      <c r="C794" s="50" t="s">
        <v>736</v>
      </c>
      <c r="D794" s="82" t="s">
        <v>731</v>
      </c>
      <c r="E794" s="39">
        <v>0</v>
      </c>
      <c r="F794" s="39">
        <v>1000</v>
      </c>
      <c r="G794" s="39">
        <v>0</v>
      </c>
      <c r="H794" s="100">
        <v>0</v>
      </c>
      <c r="I794" s="20">
        <v>0</v>
      </c>
      <c r="J794" s="20">
        <v>0</v>
      </c>
      <c r="K794" s="1"/>
      <c r="L794" s="55" t="s">
        <v>16</v>
      </c>
      <c r="M794" s="55" t="s">
        <v>16</v>
      </c>
      <c r="N794" s="55" t="s">
        <v>16</v>
      </c>
      <c r="O794" s="122" t="s">
        <v>16</v>
      </c>
      <c r="P794" s="122" t="s">
        <v>16</v>
      </c>
      <c r="Q794" s="122" t="s">
        <v>16</v>
      </c>
      <c r="R794" s="122" t="s">
        <v>16</v>
      </c>
      <c r="S794" s="122" t="s">
        <v>16</v>
      </c>
      <c r="T794" s="122" t="s">
        <v>16</v>
      </c>
    </row>
    <row r="795" spans="2:20" ht="20.399999999999999" x14ac:dyDescent="0.3">
      <c r="B795" s="55" t="s">
        <v>737</v>
      </c>
      <c r="C795" s="50" t="s">
        <v>738</v>
      </c>
      <c r="D795" s="82" t="s">
        <v>732</v>
      </c>
      <c r="E795" s="39">
        <v>17623</v>
      </c>
      <c r="F795" s="39">
        <v>0</v>
      </c>
      <c r="G795" s="39">
        <v>0</v>
      </c>
      <c r="H795" s="49">
        <v>0</v>
      </c>
      <c r="I795" s="20">
        <v>0</v>
      </c>
      <c r="J795" s="20">
        <v>0</v>
      </c>
      <c r="K795" s="1"/>
      <c r="L795" s="55" t="s">
        <v>737</v>
      </c>
      <c r="M795" s="50" t="s">
        <v>744</v>
      </c>
      <c r="N795" s="82" t="s">
        <v>732</v>
      </c>
      <c r="O795" s="39">
        <v>17623</v>
      </c>
      <c r="P795" s="39">
        <v>0</v>
      </c>
      <c r="Q795" s="39">
        <v>0</v>
      </c>
      <c r="R795" s="8">
        <v>0</v>
      </c>
      <c r="S795" s="8">
        <v>0</v>
      </c>
      <c r="T795" s="8">
        <v>0</v>
      </c>
    </row>
    <row r="796" spans="2:20" ht="20.399999999999999" x14ac:dyDescent="0.3">
      <c r="B796" s="55" t="s">
        <v>167</v>
      </c>
      <c r="C796" s="92" t="s">
        <v>739</v>
      </c>
      <c r="D796" s="82" t="s">
        <v>733</v>
      </c>
      <c r="E796" s="39">
        <v>0</v>
      </c>
      <c r="F796" s="39">
        <v>3300</v>
      </c>
      <c r="G796" s="39">
        <v>0</v>
      </c>
      <c r="H796" s="39">
        <v>0</v>
      </c>
      <c r="I796" s="20">
        <v>0</v>
      </c>
      <c r="J796" s="20">
        <v>0</v>
      </c>
      <c r="K796" s="1"/>
      <c r="L796" s="55" t="s">
        <v>167</v>
      </c>
      <c r="M796" s="50" t="s">
        <v>745</v>
      </c>
      <c r="N796" s="82" t="s">
        <v>741</v>
      </c>
      <c r="O796" s="39">
        <v>5000</v>
      </c>
      <c r="P796" s="39">
        <v>0</v>
      </c>
      <c r="Q796" s="39">
        <v>0</v>
      </c>
      <c r="R796" s="8">
        <v>0</v>
      </c>
      <c r="S796" s="8">
        <v>0</v>
      </c>
      <c r="T796" s="8">
        <v>0</v>
      </c>
    </row>
    <row r="797" spans="2:20" ht="20.399999999999999" x14ac:dyDescent="0.3">
      <c r="B797" s="55" t="s">
        <v>167</v>
      </c>
      <c r="C797" s="92" t="s">
        <v>740</v>
      </c>
      <c r="D797" s="82" t="s">
        <v>734</v>
      </c>
      <c r="E797" s="39" t="s">
        <v>16</v>
      </c>
      <c r="F797" s="39">
        <v>3500</v>
      </c>
      <c r="G797" s="39">
        <v>0</v>
      </c>
      <c r="H797" s="39">
        <v>0</v>
      </c>
      <c r="I797" s="39">
        <v>0</v>
      </c>
      <c r="J797" s="39">
        <v>0</v>
      </c>
      <c r="K797" s="1"/>
      <c r="L797" s="55" t="s">
        <v>167</v>
      </c>
      <c r="M797" s="92" t="s">
        <v>746</v>
      </c>
      <c r="N797" s="82" t="s">
        <v>741</v>
      </c>
      <c r="O797" s="39">
        <v>6000</v>
      </c>
      <c r="P797" s="39">
        <v>0</v>
      </c>
      <c r="Q797" s="39">
        <v>0</v>
      </c>
      <c r="R797" s="39">
        <v>0</v>
      </c>
      <c r="S797" s="39">
        <v>0</v>
      </c>
      <c r="T797" s="39">
        <v>0</v>
      </c>
    </row>
    <row r="798" spans="2:20" ht="20.399999999999999" x14ac:dyDescent="0.3">
      <c r="B798" s="55" t="s">
        <v>167</v>
      </c>
      <c r="C798" s="92" t="s">
        <v>436</v>
      </c>
      <c r="D798" s="82" t="s">
        <v>741</v>
      </c>
      <c r="E798" s="39">
        <v>11000</v>
      </c>
      <c r="F798" s="39">
        <v>39000</v>
      </c>
      <c r="G798" s="39">
        <v>0</v>
      </c>
      <c r="H798" s="39">
        <v>0</v>
      </c>
      <c r="I798" s="39">
        <v>0</v>
      </c>
      <c r="J798" s="39">
        <v>0</v>
      </c>
      <c r="K798" s="1"/>
      <c r="L798" s="55" t="s">
        <v>737</v>
      </c>
      <c r="M798" s="92" t="s">
        <v>747</v>
      </c>
      <c r="N798" s="82" t="s">
        <v>734</v>
      </c>
      <c r="O798" s="39">
        <v>0</v>
      </c>
      <c r="P798" s="39">
        <v>2500</v>
      </c>
      <c r="Q798" s="39">
        <v>0</v>
      </c>
      <c r="R798" s="39">
        <v>0</v>
      </c>
      <c r="S798" s="39">
        <v>0</v>
      </c>
      <c r="T798" s="39">
        <v>0</v>
      </c>
    </row>
    <row r="799" spans="2:20" ht="20.399999999999999" x14ac:dyDescent="0.3">
      <c r="B799" s="55" t="s">
        <v>167</v>
      </c>
      <c r="C799" s="92" t="s">
        <v>743</v>
      </c>
      <c r="D799" s="82" t="s">
        <v>742</v>
      </c>
      <c r="E799" s="39">
        <v>0</v>
      </c>
      <c r="F799" s="39">
        <v>20000</v>
      </c>
      <c r="G799" s="39">
        <v>0</v>
      </c>
      <c r="H799" s="39">
        <v>0</v>
      </c>
      <c r="I799" s="39">
        <v>0</v>
      </c>
      <c r="J799" s="39">
        <v>0</v>
      </c>
      <c r="K799" s="1"/>
      <c r="L799" s="55" t="s">
        <v>16</v>
      </c>
      <c r="M799" s="37" t="s">
        <v>16</v>
      </c>
      <c r="N799" s="37" t="s">
        <v>16</v>
      </c>
      <c r="O799" s="39" t="s">
        <v>16</v>
      </c>
      <c r="P799" s="39" t="s">
        <v>16</v>
      </c>
      <c r="Q799" s="39">
        <v>0</v>
      </c>
      <c r="R799" s="39">
        <v>0</v>
      </c>
      <c r="S799" s="39">
        <v>0</v>
      </c>
      <c r="T799" s="39">
        <v>0</v>
      </c>
    </row>
    <row r="800" spans="2:20" x14ac:dyDescent="0.3">
      <c r="B800" s="39" t="s">
        <v>16</v>
      </c>
      <c r="C800" s="39" t="s">
        <v>16</v>
      </c>
      <c r="D800" s="39" t="s">
        <v>16</v>
      </c>
      <c r="E800" s="39" t="s">
        <v>16</v>
      </c>
      <c r="F800" s="39" t="s">
        <v>16</v>
      </c>
      <c r="G800" s="39" t="s">
        <v>16</v>
      </c>
      <c r="H800" s="39" t="s">
        <v>16</v>
      </c>
      <c r="I800" s="39" t="s">
        <v>16</v>
      </c>
      <c r="J800" s="39" t="s">
        <v>16</v>
      </c>
      <c r="K800" s="40"/>
      <c r="L800" s="39" t="s">
        <v>16</v>
      </c>
      <c r="M800" s="39" t="s">
        <v>16</v>
      </c>
      <c r="N800" s="39" t="s">
        <v>16</v>
      </c>
      <c r="O800" s="39" t="s">
        <v>16</v>
      </c>
      <c r="P800" s="39" t="s">
        <v>16</v>
      </c>
      <c r="Q800" s="39" t="s">
        <v>16</v>
      </c>
      <c r="R800" s="39" t="s">
        <v>16</v>
      </c>
      <c r="S800" s="39" t="s">
        <v>16</v>
      </c>
      <c r="T800" s="39" t="s">
        <v>16</v>
      </c>
    </row>
    <row r="801" spans="2:20" x14ac:dyDescent="0.3">
      <c r="B801" s="4"/>
      <c r="C801" s="93" t="s">
        <v>49</v>
      </c>
      <c r="D801" s="4"/>
      <c r="E801" s="34">
        <f>SUM(E795:E800)</f>
        <v>28623</v>
      </c>
      <c r="F801" s="34">
        <f>SUM(F794:F800)</f>
        <v>66800</v>
      </c>
      <c r="G801" s="34">
        <f>SUM(G794:G800)</f>
        <v>0</v>
      </c>
      <c r="H801" s="34">
        <f>SUM(H794:H800)</f>
        <v>0</v>
      </c>
      <c r="I801" s="34">
        <f>SUM(I800:I800)</f>
        <v>0</v>
      </c>
      <c r="J801" s="34">
        <f>SUM(J800:J800)</f>
        <v>0</v>
      </c>
      <c r="K801" s="1"/>
      <c r="L801" s="39" t="s">
        <v>16</v>
      </c>
      <c r="M801" s="39" t="s">
        <v>16</v>
      </c>
      <c r="N801" s="39" t="s">
        <v>16</v>
      </c>
      <c r="O801" s="39" t="s">
        <v>16</v>
      </c>
      <c r="P801" s="39" t="s">
        <v>16</v>
      </c>
      <c r="Q801" s="39" t="s">
        <v>16</v>
      </c>
      <c r="R801" s="39" t="s">
        <v>16</v>
      </c>
      <c r="S801" s="39" t="s">
        <v>16</v>
      </c>
      <c r="T801" s="39" t="s">
        <v>16</v>
      </c>
    </row>
    <row r="802" spans="2:20" x14ac:dyDescent="0.3">
      <c r="B802" s="11"/>
      <c r="C802" s="94"/>
      <c r="D802" s="12"/>
      <c r="E802" s="13"/>
      <c r="F802" s="13"/>
      <c r="G802" s="13"/>
      <c r="H802" s="13"/>
      <c r="I802" s="13"/>
      <c r="J802" s="14"/>
      <c r="K802" s="1"/>
      <c r="L802" s="11"/>
      <c r="M802" s="12"/>
      <c r="N802" s="12"/>
      <c r="O802" s="13"/>
      <c r="P802" s="13"/>
      <c r="Q802" s="13"/>
      <c r="R802" s="13"/>
      <c r="S802" s="13"/>
      <c r="T802" s="14"/>
    </row>
    <row r="803" spans="2:20" x14ac:dyDescent="0.3">
      <c r="B803" s="25"/>
      <c r="C803" s="26" t="s">
        <v>50</v>
      </c>
      <c r="D803" s="27"/>
      <c r="E803" s="28">
        <f t="shared" ref="E803:J803" si="151">E793+E801</f>
        <v>28623</v>
      </c>
      <c r="F803" s="28">
        <f t="shared" si="151"/>
        <v>166885</v>
      </c>
      <c r="G803" s="28">
        <f t="shared" si="151"/>
        <v>7189.5</v>
      </c>
      <c r="H803" s="28">
        <f t="shared" si="151"/>
        <v>212948.21999999974</v>
      </c>
      <c r="I803" s="28">
        <f t="shared" si="151"/>
        <v>56209.9</v>
      </c>
      <c r="J803" s="28">
        <f t="shared" si="151"/>
        <v>4926.07</v>
      </c>
      <c r="K803" s="1"/>
      <c r="L803" s="9"/>
      <c r="M803" s="26" t="s">
        <v>50</v>
      </c>
      <c r="N803" s="9"/>
      <c r="O803" s="10">
        <f t="shared" ref="O803:T803" si="152">SUM(O792:O802)</f>
        <v>28623</v>
      </c>
      <c r="P803" s="10">
        <f t="shared" si="152"/>
        <v>2500</v>
      </c>
      <c r="Q803" s="10">
        <f t="shared" si="152"/>
        <v>0</v>
      </c>
      <c r="R803" s="10">
        <f t="shared" si="152"/>
        <v>0</v>
      </c>
      <c r="S803" s="10">
        <f t="shared" si="152"/>
        <v>0</v>
      </c>
      <c r="T803" s="10">
        <f t="shared" si="152"/>
        <v>0</v>
      </c>
    </row>
    <row r="804" spans="2:20" x14ac:dyDescent="0.3">
      <c r="L804" s="2"/>
      <c r="M804" s="3" t="s">
        <v>12</v>
      </c>
      <c r="N804" s="15"/>
      <c r="O804" s="16">
        <f t="shared" ref="O804" si="153">E803-O803</f>
        <v>0</v>
      </c>
      <c r="P804" s="62">
        <f t="shared" ref="P804" si="154">F803-P803</f>
        <v>164385</v>
      </c>
      <c r="Q804" s="62">
        <f t="shared" ref="Q804" si="155">G803-Q803</f>
        <v>7189.5</v>
      </c>
      <c r="R804" s="62">
        <f t="shared" ref="R804" si="156">H803-R803</f>
        <v>212948.21999999974</v>
      </c>
      <c r="S804" s="62">
        <f t="shared" ref="S804" si="157">I803-S803</f>
        <v>56209.9</v>
      </c>
      <c r="T804" s="62">
        <f t="shared" ref="T804" si="158">J803-T803</f>
        <v>4926.07</v>
      </c>
    </row>
    <row r="805" spans="2:20" x14ac:dyDescent="0.3">
      <c r="C805" s="63" t="s">
        <v>375</v>
      </c>
      <c r="M805" s="22" t="s">
        <v>23</v>
      </c>
    </row>
    <row r="806" spans="2:20" x14ac:dyDescent="0.3">
      <c r="C806" s="64" t="s">
        <v>386</v>
      </c>
      <c r="D806" s="64" t="s">
        <v>376</v>
      </c>
      <c r="E806" s="1396" t="s">
        <v>377</v>
      </c>
      <c r="F806" s="1397"/>
      <c r="G806" s="64" t="s">
        <v>381</v>
      </c>
      <c r="H806" s="64" t="s">
        <v>378</v>
      </c>
      <c r="I806" s="64" t="s">
        <v>379</v>
      </c>
      <c r="J806" s="65" t="s">
        <v>380</v>
      </c>
      <c r="M806" s="41" t="s">
        <v>697</v>
      </c>
      <c r="N806" s="83">
        <f>P804</f>
        <v>164385</v>
      </c>
      <c r="O806" s="118" t="s">
        <v>725</v>
      </c>
      <c r="Q806" s="314"/>
      <c r="R806" s="121"/>
    </row>
    <row r="807" spans="2:20" x14ac:dyDescent="0.3">
      <c r="C807" s="299" t="s">
        <v>389</v>
      </c>
      <c r="D807" s="66" t="s">
        <v>279</v>
      </c>
      <c r="E807" s="305" t="s">
        <v>384</v>
      </c>
      <c r="F807" s="306"/>
      <c r="G807" s="66" t="s">
        <v>385</v>
      </c>
      <c r="H807" s="67">
        <v>100000</v>
      </c>
      <c r="I807" s="68">
        <v>0</v>
      </c>
      <c r="J807" s="68">
        <f>H807-I807</f>
        <v>100000</v>
      </c>
      <c r="M807" s="41" t="s">
        <v>18</v>
      </c>
      <c r="N807" s="83">
        <f>Q804</f>
        <v>7189.5</v>
      </c>
      <c r="O807" s="111"/>
      <c r="P807" s="112"/>
      <c r="Q807" s="113"/>
      <c r="R807" s="121"/>
      <c r="S807" s="115"/>
    </row>
    <row r="808" spans="2:20" x14ac:dyDescent="0.3">
      <c r="C808" s="299" t="s">
        <v>389</v>
      </c>
      <c r="D808" s="66" t="s">
        <v>279</v>
      </c>
      <c r="E808" s="1420" t="s">
        <v>384</v>
      </c>
      <c r="F808" s="1421"/>
      <c r="G808" s="66" t="s">
        <v>390</v>
      </c>
      <c r="H808" s="67">
        <v>200000</v>
      </c>
      <c r="I808" s="68">
        <v>0</v>
      </c>
      <c r="J808" s="68">
        <f>H808-I808</f>
        <v>200000</v>
      </c>
      <c r="M808" s="41" t="s">
        <v>19</v>
      </c>
      <c r="N808" s="83">
        <f>R804</f>
        <v>212948.21999999974</v>
      </c>
      <c r="O808" s="95"/>
      <c r="R808" s="321"/>
    </row>
    <row r="809" spans="2:20" x14ac:dyDescent="0.3">
      <c r="C809" s="99" t="s">
        <v>494</v>
      </c>
      <c r="D809" s="87" t="s">
        <v>165</v>
      </c>
      <c r="E809" s="1420" t="s">
        <v>388</v>
      </c>
      <c r="F809" s="1421"/>
      <c r="G809" s="86" t="s">
        <v>495</v>
      </c>
      <c r="H809" s="88">
        <v>3620</v>
      </c>
      <c r="I809" s="74">
        <v>0</v>
      </c>
      <c r="J809" s="88">
        <v>3620</v>
      </c>
      <c r="M809" s="41" t="s">
        <v>20</v>
      </c>
      <c r="N809" s="83">
        <f>S804</f>
        <v>56209.9</v>
      </c>
      <c r="R809" s="322"/>
    </row>
    <row r="810" spans="2:20" x14ac:dyDescent="0.3">
      <c r="C810" s="99" t="s">
        <v>494</v>
      </c>
      <c r="D810" s="87" t="s">
        <v>165</v>
      </c>
      <c r="E810" s="1420" t="s">
        <v>388</v>
      </c>
      <c r="F810" s="1421"/>
      <c r="G810" s="86" t="s">
        <v>496</v>
      </c>
      <c r="H810" s="74">
        <v>10000</v>
      </c>
      <c r="I810" s="74">
        <v>0</v>
      </c>
      <c r="J810" s="88">
        <f>SUM(H810:I810)</f>
        <v>10000</v>
      </c>
      <c r="M810" s="41" t="s">
        <v>21</v>
      </c>
      <c r="N810" s="83">
        <f>T804</f>
        <v>4926.07</v>
      </c>
      <c r="O810" s="35"/>
    </row>
    <row r="811" spans="2:20" ht="15" thickBot="1" x14ac:dyDescent="0.35">
      <c r="C811" s="104" t="s">
        <v>584</v>
      </c>
      <c r="D811" s="82" t="s">
        <v>569</v>
      </c>
      <c r="E811" s="1399" t="s">
        <v>585</v>
      </c>
      <c r="F811" s="1400"/>
      <c r="G811" s="82" t="s">
        <v>586</v>
      </c>
      <c r="H811" s="106">
        <v>50000</v>
      </c>
      <c r="I811" s="74">
        <v>0</v>
      </c>
      <c r="J811" s="88">
        <f>SUM(H811:I811)</f>
        <v>50000</v>
      </c>
      <c r="M811" s="307" t="s">
        <v>22</v>
      </c>
      <c r="N811" s="61">
        <f>SUM(N806:N810)</f>
        <v>445658.68999999977</v>
      </c>
      <c r="O811" s="314"/>
    </row>
    <row r="812" spans="2:20" ht="15" thickTop="1" x14ac:dyDescent="0.3">
      <c r="C812" s="104" t="s">
        <v>584</v>
      </c>
      <c r="D812" s="82" t="s">
        <v>569</v>
      </c>
      <c r="E812" s="1399" t="s">
        <v>587</v>
      </c>
      <c r="F812" s="1400"/>
      <c r="G812" s="105" t="s">
        <v>588</v>
      </c>
      <c r="H812" s="107">
        <v>100000</v>
      </c>
      <c r="I812" s="74">
        <v>0</v>
      </c>
      <c r="J812" s="88">
        <f>SUM(H812:I812)</f>
        <v>100000</v>
      </c>
      <c r="M812" s="21"/>
      <c r="N812" s="24"/>
      <c r="O812" s="314"/>
    </row>
    <row r="813" spans="2:20" x14ac:dyDescent="0.3">
      <c r="C813" s="299" t="s">
        <v>669</v>
      </c>
      <c r="D813" s="82" t="s">
        <v>652</v>
      </c>
      <c r="E813" s="1399" t="s">
        <v>587</v>
      </c>
      <c r="F813" s="1400"/>
      <c r="G813" s="105" t="s">
        <v>588</v>
      </c>
      <c r="H813" s="107">
        <v>50000</v>
      </c>
      <c r="I813" s="74">
        <v>0</v>
      </c>
      <c r="J813" s="88">
        <f>SUM(H813:I813)</f>
        <v>50000</v>
      </c>
      <c r="M813" s="21"/>
      <c r="N813" s="24"/>
      <c r="O813" s="314"/>
    </row>
    <row r="814" spans="2:20" x14ac:dyDescent="0.3">
      <c r="C814" s="299" t="s">
        <v>669</v>
      </c>
      <c r="D814" s="82" t="s">
        <v>652</v>
      </c>
      <c r="E814" s="1399" t="s">
        <v>585</v>
      </c>
      <c r="F814" s="1400"/>
      <c r="G814" s="82" t="s">
        <v>586</v>
      </c>
      <c r="H814" s="107">
        <v>50000</v>
      </c>
      <c r="I814" s="74">
        <v>0</v>
      </c>
      <c r="J814" s="88">
        <f>SUM(H814:I814)</f>
        <v>50000</v>
      </c>
      <c r="M814" s="21"/>
      <c r="N814" s="24"/>
      <c r="O814" s="314"/>
    </row>
    <row r="815" spans="2:20" x14ac:dyDescent="0.3">
      <c r="C815" s="1401" t="s">
        <v>589</v>
      </c>
      <c r="D815" s="1402"/>
      <c r="E815" s="1402"/>
      <c r="F815" s="1403"/>
      <c r="G815" s="108"/>
      <c r="H815" s="109">
        <f>SUM(H807:H814)</f>
        <v>563620</v>
      </c>
      <c r="I815" s="110">
        <f>SUM(I807:I814)</f>
        <v>0</v>
      </c>
      <c r="J815" s="110">
        <f>SUM(J807:J814)</f>
        <v>563620</v>
      </c>
      <c r="K815" s="21"/>
      <c r="M815" s="21"/>
      <c r="N815" s="24"/>
    </row>
    <row r="816" spans="2:20" x14ac:dyDescent="0.3">
      <c r="C816" s="75"/>
      <c r="D816" s="76"/>
      <c r="E816" s="75"/>
      <c r="F816" s="75"/>
      <c r="G816" s="75"/>
      <c r="H816" s="75"/>
      <c r="I816" s="75"/>
      <c r="J816" s="75"/>
      <c r="M816" s="21"/>
      <c r="N816" s="24"/>
    </row>
    <row r="817" spans="2:20" x14ac:dyDescent="0.3">
      <c r="C817" s="75"/>
      <c r="D817" s="76"/>
      <c r="E817" s="75"/>
      <c r="F817" s="75"/>
      <c r="G817" s="75"/>
      <c r="H817" s="75"/>
      <c r="I817" s="75"/>
      <c r="J817" s="75"/>
      <c r="M817" s="21"/>
      <c r="N817" s="24"/>
    </row>
    <row r="818" spans="2:20" x14ac:dyDescent="0.3">
      <c r="C818" s="75"/>
      <c r="D818" s="76"/>
      <c r="E818" s="75"/>
      <c r="F818" s="75"/>
      <c r="G818" s="75"/>
      <c r="H818" s="75"/>
      <c r="I818" s="75"/>
      <c r="J818" s="75"/>
      <c r="M818" s="21"/>
      <c r="N818" s="24"/>
    </row>
    <row r="819" spans="2:20" x14ac:dyDescent="0.3">
      <c r="C819" s="75"/>
      <c r="D819" s="76"/>
      <c r="E819" s="75"/>
      <c r="F819" s="75"/>
      <c r="G819" s="75"/>
      <c r="H819" s="75"/>
      <c r="I819" s="75"/>
      <c r="J819" s="75"/>
      <c r="M819" s="21"/>
      <c r="N819" s="24"/>
    </row>
    <row r="820" spans="2:20" x14ac:dyDescent="0.3">
      <c r="C820" s="75"/>
      <c r="D820" s="76"/>
      <c r="E820" s="75"/>
      <c r="F820" s="75"/>
      <c r="G820" s="75"/>
      <c r="H820" s="75"/>
      <c r="I820" s="75"/>
      <c r="J820" s="75"/>
      <c r="M820" s="21"/>
      <c r="N820" s="24"/>
    </row>
    <row r="821" spans="2:20" x14ac:dyDescent="0.3">
      <c r="C821" s="75"/>
      <c r="D821" s="76"/>
      <c r="E821" s="75"/>
      <c r="F821" s="75"/>
      <c r="G821" s="75"/>
      <c r="H821" s="75"/>
      <c r="I821" s="75"/>
      <c r="J821" s="75"/>
      <c r="M821" s="21"/>
      <c r="N821" s="24"/>
    </row>
    <row r="822" spans="2:20" x14ac:dyDescent="0.3">
      <c r="B822" s="1357" t="s">
        <v>541</v>
      </c>
      <c r="C822" s="1357"/>
      <c r="D822" s="1357"/>
      <c r="E822" s="1357"/>
      <c r="F822" s="1357"/>
      <c r="G822" s="1357"/>
      <c r="H822" s="1357"/>
      <c r="I822" s="1357"/>
      <c r="J822" s="1357"/>
      <c r="K822" s="1357"/>
      <c r="L822" s="1357"/>
      <c r="M822" s="1357"/>
      <c r="N822" s="1357"/>
      <c r="O822" s="1357"/>
      <c r="P822" s="1357"/>
      <c r="Q822" s="1357"/>
      <c r="R822" s="1357"/>
      <c r="S822" s="1357"/>
      <c r="T822" s="1357"/>
    </row>
    <row r="826" spans="2:20" ht="15.6" x14ac:dyDescent="0.3">
      <c r="B826" s="1349" t="s">
        <v>748</v>
      </c>
      <c r="C826" s="1349"/>
      <c r="D826" s="1349"/>
      <c r="E826" s="1349"/>
      <c r="F826" s="1349"/>
      <c r="G826" s="1349"/>
      <c r="H826" s="1349"/>
      <c r="I826" s="1349"/>
      <c r="J826" s="1349"/>
      <c r="K826" s="1349"/>
      <c r="L826" s="1349"/>
      <c r="M826" s="1349"/>
      <c r="N826" s="1349"/>
      <c r="O826" s="1349"/>
      <c r="P826" s="1349"/>
      <c r="Q826" s="1349"/>
      <c r="R826" s="1349"/>
      <c r="S826" s="1349"/>
      <c r="T826" s="1349"/>
    </row>
    <row r="827" spans="2:20" ht="15.6" x14ac:dyDescent="0.3">
      <c r="B827" s="1350" t="s">
        <v>10</v>
      </c>
      <c r="C827" s="1350"/>
      <c r="D827" s="1350"/>
      <c r="E827" s="1350"/>
      <c r="F827" s="1350"/>
      <c r="G827" s="1350"/>
      <c r="H827" s="1350"/>
      <c r="I827" s="1350"/>
      <c r="J827" s="1350"/>
      <c r="K827" s="1350"/>
      <c r="L827" s="1350"/>
      <c r="M827" s="1350"/>
      <c r="N827" s="1350"/>
      <c r="O827" s="1350"/>
      <c r="P827" s="1350"/>
      <c r="Q827" s="1350"/>
      <c r="R827" s="1350"/>
      <c r="S827" s="1350"/>
      <c r="T827" s="1350"/>
    </row>
    <row r="828" spans="2:20" x14ac:dyDescent="0.3">
      <c r="B828" s="1351" t="s">
        <v>11</v>
      </c>
      <c r="C828" s="1351"/>
      <c r="D828" s="1351"/>
      <c r="E828" s="1351"/>
      <c r="F828" s="1351"/>
      <c r="G828" s="1351"/>
      <c r="H828" s="1351"/>
      <c r="I828" s="1351"/>
      <c r="J828" s="1351"/>
      <c r="K828" s="1351"/>
      <c r="L828" s="1351"/>
      <c r="M828" s="1351"/>
      <c r="N828" s="1351"/>
      <c r="O828" s="1351"/>
      <c r="P828" s="1351"/>
      <c r="Q828" s="1351"/>
      <c r="R828" s="1351"/>
      <c r="S828" s="1351"/>
      <c r="T828" s="1351"/>
    </row>
    <row r="829" spans="2:20" x14ac:dyDescent="0.3">
      <c r="B829" s="1352" t="s">
        <v>749</v>
      </c>
      <c r="C829" s="1352"/>
      <c r="D829" s="1352"/>
      <c r="E829" s="1352"/>
      <c r="F829" s="1352"/>
      <c r="G829" s="1352"/>
      <c r="H829" s="1352"/>
      <c r="I829" s="1352"/>
      <c r="J829" s="1352"/>
      <c r="K829" s="1352"/>
      <c r="L829" s="1352"/>
      <c r="M829" s="1352"/>
      <c r="N829" s="1352"/>
      <c r="O829" s="1352"/>
      <c r="P829" s="1352"/>
      <c r="Q829" s="1352"/>
      <c r="R829" s="1352"/>
      <c r="S829" s="1352"/>
      <c r="T829" s="1352"/>
    </row>
    <row r="830" spans="2:20" ht="15" thickBot="1" x14ac:dyDescent="0.35">
      <c r="B830" s="309"/>
      <c r="C830" s="309"/>
      <c r="D830" s="309"/>
      <c r="E830" s="309"/>
      <c r="F830" s="309"/>
      <c r="G830" s="309"/>
      <c r="H830" s="309"/>
      <c r="I830" s="309"/>
      <c r="J830" s="309"/>
      <c r="L830" s="309"/>
      <c r="M830" s="309"/>
      <c r="N830" s="309"/>
      <c r="O830" s="309"/>
      <c r="P830" s="309"/>
      <c r="Q830" s="309"/>
      <c r="R830" s="1363" t="s">
        <v>750</v>
      </c>
      <c r="S830" s="1363"/>
      <c r="T830" s="1363"/>
    </row>
    <row r="831" spans="2:20" ht="15" thickTop="1" x14ac:dyDescent="0.3">
      <c r="B831" s="1354" t="s">
        <v>8</v>
      </c>
      <c r="C831" s="1354"/>
      <c r="D831" s="1354"/>
      <c r="E831" s="1354"/>
      <c r="F831" s="1354"/>
      <c r="G831" s="1354"/>
      <c r="H831" s="1354"/>
      <c r="I831" s="1354"/>
      <c r="J831" s="1354"/>
      <c r="L831" s="1354" t="s">
        <v>9</v>
      </c>
      <c r="M831" s="1354"/>
      <c r="N831" s="1354"/>
      <c r="O831" s="1354"/>
      <c r="P831" s="1354"/>
      <c r="Q831" s="1354"/>
      <c r="R831" s="1354"/>
      <c r="S831" s="1354"/>
      <c r="T831" s="1354"/>
    </row>
    <row r="832" spans="2:20" x14ac:dyDescent="0.3">
      <c r="B832" s="4" t="s">
        <v>0</v>
      </c>
      <c r="C832" s="4" t="s">
        <v>1</v>
      </c>
      <c r="D832" s="4" t="s">
        <v>2</v>
      </c>
      <c r="E832" s="4" t="s">
        <v>13</v>
      </c>
      <c r="F832" s="4" t="s">
        <v>3</v>
      </c>
      <c r="G832" s="4" t="s">
        <v>4</v>
      </c>
      <c r="H832" s="4" t="s">
        <v>5</v>
      </c>
      <c r="I832" s="4" t="s">
        <v>6</v>
      </c>
      <c r="J832" s="4" t="s">
        <v>7</v>
      </c>
      <c r="L832" s="4" t="s">
        <v>0</v>
      </c>
      <c r="M832" s="4" t="s">
        <v>1</v>
      </c>
      <c r="N832" s="4" t="s">
        <v>2</v>
      </c>
      <c r="O832" s="4" t="s">
        <v>13</v>
      </c>
      <c r="P832" s="4" t="s">
        <v>3</v>
      </c>
      <c r="Q832" s="4" t="s">
        <v>4</v>
      </c>
      <c r="R832" s="4" t="s">
        <v>5</v>
      </c>
      <c r="S832" s="4" t="s">
        <v>6</v>
      </c>
      <c r="T832" s="4" t="s">
        <v>7</v>
      </c>
    </row>
    <row r="833" spans="2:20" x14ac:dyDescent="0.3">
      <c r="B833" s="310"/>
      <c r="C833" s="311"/>
      <c r="D833" s="311"/>
      <c r="E833" s="5"/>
      <c r="F833" s="5"/>
      <c r="G833" s="5"/>
      <c r="H833" s="5"/>
      <c r="I833" s="5"/>
      <c r="J833" s="6"/>
      <c r="L833" s="310"/>
      <c r="M833" s="311"/>
      <c r="N833" s="311"/>
      <c r="O833" s="5"/>
      <c r="P833" s="5"/>
      <c r="Q833" s="5"/>
      <c r="R833" s="5"/>
      <c r="S833" s="5"/>
      <c r="T833" s="6"/>
    </row>
    <row r="834" spans="2:20" x14ac:dyDescent="0.3">
      <c r="B834" s="55" t="s">
        <v>751</v>
      </c>
      <c r="C834" s="17" t="s">
        <v>15</v>
      </c>
      <c r="D834" s="18" t="s">
        <v>16</v>
      </c>
      <c r="E834" s="19">
        <f t="shared" ref="E834" si="159">O811</f>
        <v>0</v>
      </c>
      <c r="F834" s="19">
        <f>P804</f>
        <v>164385</v>
      </c>
      <c r="G834" s="49">
        <f>Q804</f>
        <v>7189.5</v>
      </c>
      <c r="H834" s="49">
        <f>R804</f>
        <v>212948.21999999974</v>
      </c>
      <c r="I834" s="20">
        <f>S804</f>
        <v>56209.9</v>
      </c>
      <c r="J834" s="20">
        <f>T804</f>
        <v>4926.07</v>
      </c>
      <c r="K834" s="1"/>
      <c r="L834" s="55"/>
      <c r="M834" s="55"/>
      <c r="N834" s="55"/>
      <c r="O834" s="122"/>
      <c r="P834" s="122"/>
      <c r="Q834" s="122"/>
      <c r="R834" s="122"/>
      <c r="S834" s="122"/>
      <c r="T834" s="122"/>
    </row>
    <row r="835" spans="2:20" x14ac:dyDescent="0.3">
      <c r="B835" s="119" t="s">
        <v>751</v>
      </c>
      <c r="C835" s="101" t="s">
        <v>754</v>
      </c>
      <c r="D835" s="82" t="s">
        <v>755</v>
      </c>
      <c r="E835" s="123">
        <v>0</v>
      </c>
      <c r="F835" s="123">
        <v>0</v>
      </c>
      <c r="G835" s="124">
        <v>0</v>
      </c>
      <c r="H835" s="124">
        <v>161300</v>
      </c>
      <c r="I835" s="125">
        <v>0</v>
      </c>
      <c r="J835" s="125">
        <v>0</v>
      </c>
      <c r="K835" s="1"/>
      <c r="L835" s="119" t="s">
        <v>751</v>
      </c>
      <c r="M835" s="101" t="s">
        <v>754</v>
      </c>
      <c r="N835" s="82" t="s">
        <v>755</v>
      </c>
      <c r="O835" s="123">
        <v>0</v>
      </c>
      <c r="P835" s="123">
        <v>161300</v>
      </c>
      <c r="Q835" s="124">
        <v>0</v>
      </c>
      <c r="R835" s="124">
        <v>0</v>
      </c>
      <c r="S835" s="122">
        <v>0</v>
      </c>
      <c r="T835" s="122">
        <v>0</v>
      </c>
    </row>
    <row r="836" spans="2:20" x14ac:dyDescent="0.3">
      <c r="B836" s="119" t="s">
        <v>751</v>
      </c>
      <c r="C836" s="101" t="s">
        <v>756</v>
      </c>
      <c r="D836" s="82" t="s">
        <v>752</v>
      </c>
      <c r="E836" s="123">
        <v>0</v>
      </c>
      <c r="F836" s="123">
        <v>0</v>
      </c>
      <c r="G836" s="124">
        <v>0</v>
      </c>
      <c r="H836" s="124">
        <v>150000</v>
      </c>
      <c r="I836" s="125">
        <v>0</v>
      </c>
      <c r="J836" s="125">
        <v>0</v>
      </c>
      <c r="K836" s="1"/>
      <c r="L836" s="119" t="s">
        <v>16</v>
      </c>
      <c r="M836" s="128" t="s">
        <v>16</v>
      </c>
      <c r="N836" s="127" t="s">
        <v>16</v>
      </c>
      <c r="O836" s="123" t="s">
        <v>16</v>
      </c>
      <c r="P836" s="123" t="s">
        <v>16</v>
      </c>
      <c r="Q836" s="129" t="s">
        <v>16</v>
      </c>
      <c r="R836" s="129" t="s">
        <v>16</v>
      </c>
      <c r="S836" s="122" t="s">
        <v>16</v>
      </c>
      <c r="T836" s="122" t="s">
        <v>16</v>
      </c>
    </row>
    <row r="837" spans="2:20" ht="20.399999999999999" x14ac:dyDescent="0.3">
      <c r="B837" s="119" t="s">
        <v>751</v>
      </c>
      <c r="C837" s="101" t="s">
        <v>717</v>
      </c>
      <c r="D837" s="82" t="s">
        <v>753</v>
      </c>
      <c r="E837" s="123">
        <v>0</v>
      </c>
      <c r="F837" s="123">
        <v>15000</v>
      </c>
      <c r="G837" s="124">
        <v>0</v>
      </c>
      <c r="H837" s="124">
        <v>0</v>
      </c>
      <c r="I837" s="125">
        <v>0</v>
      </c>
      <c r="J837" s="125">
        <v>0</v>
      </c>
      <c r="K837" s="1"/>
      <c r="L837" s="119" t="s">
        <v>16</v>
      </c>
      <c r="M837" s="128" t="s">
        <v>16</v>
      </c>
      <c r="N837" s="127" t="s">
        <v>16</v>
      </c>
      <c r="O837" s="123" t="s">
        <v>16</v>
      </c>
      <c r="P837" s="123" t="s">
        <v>16</v>
      </c>
      <c r="Q837" s="129" t="s">
        <v>16</v>
      </c>
      <c r="R837" s="129" t="s">
        <v>16</v>
      </c>
      <c r="S837" s="122" t="s">
        <v>16</v>
      </c>
      <c r="T837" s="122" t="s">
        <v>16</v>
      </c>
    </row>
    <row r="838" spans="2:20" x14ac:dyDescent="0.3">
      <c r="B838" s="102" t="s">
        <v>16</v>
      </c>
      <c r="C838" s="102" t="s">
        <v>16</v>
      </c>
      <c r="D838" s="102" t="s">
        <v>16</v>
      </c>
      <c r="E838" s="102" t="s">
        <v>16</v>
      </c>
      <c r="F838" s="102" t="s">
        <v>16</v>
      </c>
      <c r="G838" s="102" t="s">
        <v>16</v>
      </c>
      <c r="H838" s="102" t="s">
        <v>16</v>
      </c>
      <c r="I838" s="102" t="s">
        <v>16</v>
      </c>
      <c r="J838" s="102" t="s">
        <v>16</v>
      </c>
      <c r="K838" s="40"/>
      <c r="L838" s="119" t="s">
        <v>16</v>
      </c>
      <c r="M838" s="128" t="s">
        <v>16</v>
      </c>
      <c r="N838" s="127" t="s">
        <v>16</v>
      </c>
      <c r="O838" s="123" t="s">
        <v>16</v>
      </c>
      <c r="P838" s="123" t="s">
        <v>16</v>
      </c>
      <c r="Q838" s="129" t="s">
        <v>16</v>
      </c>
      <c r="R838" s="129" t="s">
        <v>16</v>
      </c>
      <c r="S838" s="122" t="s">
        <v>16</v>
      </c>
      <c r="T838" s="122" t="s">
        <v>16</v>
      </c>
    </row>
    <row r="839" spans="2:20" x14ac:dyDescent="0.3">
      <c r="B839" s="4"/>
      <c r="C839" s="93" t="s">
        <v>49</v>
      </c>
      <c r="D839" s="4"/>
      <c r="E839" s="34">
        <f>SUM(E838:E838)</f>
        <v>0</v>
      </c>
      <c r="F839" s="34">
        <f>SUM(F837:F838)</f>
        <v>15000</v>
      </c>
      <c r="G839" s="34">
        <f>SUM(G838:G838)</f>
        <v>0</v>
      </c>
      <c r="H839" s="34">
        <f>SUM(H835:H838)</f>
        <v>311300</v>
      </c>
      <c r="I839" s="34">
        <f>SUM(I838:I838)</f>
        <v>0</v>
      </c>
      <c r="J839" s="34">
        <f>SUM(J838:J838)</f>
        <v>0</v>
      </c>
      <c r="K839" s="1"/>
      <c r="L839" s="119" t="s">
        <v>16</v>
      </c>
      <c r="M839" s="128" t="s">
        <v>16</v>
      </c>
      <c r="N839" s="127" t="s">
        <v>16</v>
      </c>
      <c r="O839" s="123" t="s">
        <v>16</v>
      </c>
      <c r="P839" s="123" t="s">
        <v>16</v>
      </c>
      <c r="Q839" s="129" t="s">
        <v>16</v>
      </c>
      <c r="R839" s="129" t="s">
        <v>16</v>
      </c>
      <c r="S839" s="122" t="s">
        <v>16</v>
      </c>
      <c r="T839" s="122" t="s">
        <v>16</v>
      </c>
    </row>
    <row r="840" spans="2:20" x14ac:dyDescent="0.3">
      <c r="B840" s="11"/>
      <c r="C840" s="94"/>
      <c r="D840" s="12"/>
      <c r="E840" s="13"/>
      <c r="F840" s="13"/>
      <c r="G840" s="13"/>
      <c r="H840" s="13"/>
      <c r="I840" s="13"/>
      <c r="J840" s="14"/>
      <c r="K840" s="1"/>
      <c r="L840" s="11"/>
      <c r="M840" s="12"/>
      <c r="N840" s="12"/>
      <c r="O840" s="13"/>
      <c r="P840" s="13"/>
      <c r="Q840" s="13"/>
      <c r="R840" s="13"/>
      <c r="S840" s="13"/>
      <c r="T840" s="14"/>
    </row>
    <row r="841" spans="2:20" x14ac:dyDescent="0.3">
      <c r="B841" s="25"/>
      <c r="C841" s="26" t="s">
        <v>50</v>
      </c>
      <c r="D841" s="27"/>
      <c r="E841" s="28">
        <f t="shared" ref="E841:J841" si="160">E834+E839</f>
        <v>0</v>
      </c>
      <c r="F841" s="28">
        <f t="shared" si="160"/>
        <v>179385</v>
      </c>
      <c r="G841" s="28">
        <f t="shared" si="160"/>
        <v>7189.5</v>
      </c>
      <c r="H841" s="28">
        <f t="shared" si="160"/>
        <v>524248.21999999974</v>
      </c>
      <c r="I841" s="28">
        <f t="shared" si="160"/>
        <v>56209.9</v>
      </c>
      <c r="J841" s="28">
        <f t="shared" si="160"/>
        <v>4926.07</v>
      </c>
      <c r="K841" s="1"/>
      <c r="L841" s="9"/>
      <c r="M841" s="26" t="s">
        <v>50</v>
      </c>
      <c r="N841" s="9"/>
      <c r="O841" s="10">
        <f t="shared" ref="O841:T841" si="161">SUM(O833:O840)</f>
        <v>0</v>
      </c>
      <c r="P841" s="10">
        <f t="shared" si="161"/>
        <v>161300</v>
      </c>
      <c r="Q841" s="10">
        <f t="shared" si="161"/>
        <v>0</v>
      </c>
      <c r="R841" s="10">
        <f t="shared" si="161"/>
        <v>0</v>
      </c>
      <c r="S841" s="10">
        <f t="shared" si="161"/>
        <v>0</v>
      </c>
      <c r="T841" s="10">
        <f t="shared" si="161"/>
        <v>0</v>
      </c>
    </row>
    <row r="842" spans="2:20" x14ac:dyDescent="0.3">
      <c r="L842" s="2"/>
      <c r="M842" s="3" t="s">
        <v>12</v>
      </c>
      <c r="N842" s="15"/>
      <c r="O842" s="16">
        <f t="shared" ref="O842" si="162">E841-O841</f>
        <v>0</v>
      </c>
      <c r="P842" s="62">
        <f t="shared" ref="P842" si="163">F841-P841</f>
        <v>18085</v>
      </c>
      <c r="Q842" s="62">
        <f t="shared" ref="Q842" si="164">G841-Q841</f>
        <v>7189.5</v>
      </c>
      <c r="R842" s="62">
        <f t="shared" ref="R842" si="165">H841-R841</f>
        <v>524248.21999999974</v>
      </c>
      <c r="S842" s="62">
        <f t="shared" ref="S842" si="166">I841-S841</f>
        <v>56209.9</v>
      </c>
      <c r="T842" s="62">
        <f t="shared" ref="T842" si="167">J841-T841</f>
        <v>4926.07</v>
      </c>
    </row>
    <row r="843" spans="2:20" x14ac:dyDescent="0.3">
      <c r="C843" s="63" t="s">
        <v>375</v>
      </c>
      <c r="M843" s="22" t="s">
        <v>23</v>
      </c>
    </row>
    <row r="844" spans="2:20" x14ac:dyDescent="0.3">
      <c r="C844" s="64" t="s">
        <v>386</v>
      </c>
      <c r="D844" s="64" t="s">
        <v>376</v>
      </c>
      <c r="E844" s="1396" t="s">
        <v>377</v>
      </c>
      <c r="F844" s="1397"/>
      <c r="G844" s="64" t="s">
        <v>381</v>
      </c>
      <c r="H844" s="64" t="s">
        <v>378</v>
      </c>
      <c r="I844" s="64" t="s">
        <v>379</v>
      </c>
      <c r="J844" s="65" t="s">
        <v>380</v>
      </c>
      <c r="M844" s="41" t="s">
        <v>697</v>
      </c>
      <c r="N844" s="126">
        <f>P842</f>
        <v>18085</v>
      </c>
      <c r="O844" s="118"/>
      <c r="Q844" s="314"/>
      <c r="R844" s="121"/>
    </row>
    <row r="845" spans="2:20" x14ac:dyDescent="0.3">
      <c r="C845" s="299" t="s">
        <v>389</v>
      </c>
      <c r="D845" s="66" t="s">
        <v>279</v>
      </c>
      <c r="E845" s="305" t="s">
        <v>384</v>
      </c>
      <c r="F845" s="306"/>
      <c r="G845" s="66" t="s">
        <v>385</v>
      </c>
      <c r="H845" s="67">
        <v>100000</v>
      </c>
      <c r="I845" s="68">
        <v>0</v>
      </c>
      <c r="J845" s="68">
        <f>H845-I845</f>
        <v>100000</v>
      </c>
      <c r="M845" s="41" t="s">
        <v>18</v>
      </c>
      <c r="N845" s="126">
        <f>Q842</f>
        <v>7189.5</v>
      </c>
      <c r="O845" s="111"/>
      <c r="P845" s="112"/>
      <c r="Q845" s="113"/>
      <c r="R845" s="121"/>
      <c r="S845" s="115"/>
    </row>
    <row r="846" spans="2:20" x14ac:dyDescent="0.3">
      <c r="C846" s="299" t="s">
        <v>389</v>
      </c>
      <c r="D846" s="66" t="s">
        <v>279</v>
      </c>
      <c r="E846" s="1420" t="s">
        <v>384</v>
      </c>
      <c r="F846" s="1421"/>
      <c r="G846" s="66" t="s">
        <v>390</v>
      </c>
      <c r="H846" s="67">
        <v>200000</v>
      </c>
      <c r="I846" s="68">
        <v>0</v>
      </c>
      <c r="J846" s="68">
        <f>H846-I846</f>
        <v>200000</v>
      </c>
      <c r="M846" s="41" t="s">
        <v>19</v>
      </c>
      <c r="N846" s="126">
        <f>R842</f>
        <v>524248.21999999974</v>
      </c>
      <c r="O846" s="95"/>
      <c r="R846" s="321"/>
    </row>
    <row r="847" spans="2:20" x14ac:dyDescent="0.3">
      <c r="C847" s="99" t="s">
        <v>494</v>
      </c>
      <c r="D847" s="87" t="s">
        <v>165</v>
      </c>
      <c r="E847" s="1420" t="s">
        <v>388</v>
      </c>
      <c r="F847" s="1421"/>
      <c r="G847" s="86" t="s">
        <v>495</v>
      </c>
      <c r="H847" s="88">
        <v>3620</v>
      </c>
      <c r="I847" s="74">
        <v>0</v>
      </c>
      <c r="J847" s="88">
        <v>3620</v>
      </c>
      <c r="M847" s="41" t="s">
        <v>20</v>
      </c>
      <c r="N847" s="126">
        <f>S842</f>
        <v>56209.9</v>
      </c>
      <c r="R847" s="322"/>
    </row>
    <row r="848" spans="2:20" x14ac:dyDescent="0.3">
      <c r="C848" s="99" t="s">
        <v>494</v>
      </c>
      <c r="D848" s="87" t="s">
        <v>165</v>
      </c>
      <c r="E848" s="1420" t="s">
        <v>388</v>
      </c>
      <c r="F848" s="1421"/>
      <c r="G848" s="86" t="s">
        <v>496</v>
      </c>
      <c r="H848" s="74">
        <v>10000</v>
      </c>
      <c r="I848" s="74">
        <v>0</v>
      </c>
      <c r="J848" s="88">
        <f>SUM(H848:I848)</f>
        <v>10000</v>
      </c>
      <c r="M848" s="41" t="s">
        <v>21</v>
      </c>
      <c r="N848" s="126">
        <f>T842</f>
        <v>4926.07</v>
      </c>
      <c r="O848" s="35"/>
    </row>
    <row r="849" spans="2:20" ht="15" thickBot="1" x14ac:dyDescent="0.35">
      <c r="C849" s="104" t="s">
        <v>584</v>
      </c>
      <c r="D849" s="82" t="s">
        <v>569</v>
      </c>
      <c r="E849" s="1399" t="s">
        <v>585</v>
      </c>
      <c r="F849" s="1400"/>
      <c r="G849" s="82" t="s">
        <v>586</v>
      </c>
      <c r="H849" s="106">
        <v>50000</v>
      </c>
      <c r="I849" s="74">
        <v>0</v>
      </c>
      <c r="J849" s="88">
        <f>SUM(H849:I849)</f>
        <v>50000</v>
      </c>
      <c r="M849" s="307" t="s">
        <v>22</v>
      </c>
      <c r="N849" s="61">
        <f>SUM(N844:N848)</f>
        <v>610658.68999999971</v>
      </c>
      <c r="O849" s="314"/>
    </row>
    <row r="850" spans="2:20" ht="15" thickTop="1" x14ac:dyDescent="0.3">
      <c r="C850" s="104" t="s">
        <v>584</v>
      </c>
      <c r="D850" s="82" t="s">
        <v>569</v>
      </c>
      <c r="E850" s="1399" t="s">
        <v>587</v>
      </c>
      <c r="F850" s="1400"/>
      <c r="G850" s="105" t="s">
        <v>588</v>
      </c>
      <c r="H850" s="107">
        <v>100000</v>
      </c>
      <c r="I850" s="74">
        <v>0</v>
      </c>
      <c r="J850" s="88">
        <f>SUM(H850:I850)</f>
        <v>100000</v>
      </c>
      <c r="M850" s="21"/>
      <c r="N850" s="24"/>
      <c r="O850" s="314"/>
    </row>
    <row r="851" spans="2:20" x14ac:dyDescent="0.3">
      <c r="C851" s="299" t="s">
        <v>669</v>
      </c>
      <c r="D851" s="82" t="s">
        <v>652</v>
      </c>
      <c r="E851" s="1399" t="s">
        <v>587</v>
      </c>
      <c r="F851" s="1400"/>
      <c r="G851" s="105" t="s">
        <v>588</v>
      </c>
      <c r="H851" s="107">
        <v>50000</v>
      </c>
      <c r="I851" s="74">
        <v>0</v>
      </c>
      <c r="J851" s="88">
        <f>SUM(H851:I851)</f>
        <v>50000</v>
      </c>
      <c r="M851" s="21"/>
      <c r="N851" s="24"/>
      <c r="O851" s="314"/>
    </row>
    <row r="852" spans="2:20" x14ac:dyDescent="0.3">
      <c r="C852" s="299" t="s">
        <v>669</v>
      </c>
      <c r="D852" s="82" t="s">
        <v>652</v>
      </c>
      <c r="E852" s="1399" t="s">
        <v>585</v>
      </c>
      <c r="F852" s="1400"/>
      <c r="G852" s="82" t="s">
        <v>586</v>
      </c>
      <c r="H852" s="107">
        <v>50000</v>
      </c>
      <c r="I852" s="74">
        <v>0</v>
      </c>
      <c r="J852" s="88">
        <f>SUM(H852:I852)</f>
        <v>50000</v>
      </c>
      <c r="M852" s="21"/>
      <c r="N852" s="24"/>
      <c r="O852" s="314"/>
    </row>
    <row r="853" spans="2:20" x14ac:dyDescent="0.3">
      <c r="C853" s="1401" t="s">
        <v>589</v>
      </c>
      <c r="D853" s="1402"/>
      <c r="E853" s="1402"/>
      <c r="F853" s="1403"/>
      <c r="G853" s="108"/>
      <c r="H853" s="109">
        <f>SUM(H845:H852)</f>
        <v>563620</v>
      </c>
      <c r="I853" s="110">
        <f>SUM(I845:I852)</f>
        <v>0</v>
      </c>
      <c r="J853" s="110">
        <f>SUM(J845:J852)</f>
        <v>563620</v>
      </c>
      <c r="K853" s="21"/>
      <c r="M853" s="21"/>
      <c r="N853" s="24"/>
    </row>
    <row r="854" spans="2:20" x14ac:dyDescent="0.3">
      <c r="C854" s="75"/>
      <c r="D854" s="76"/>
      <c r="E854" s="75"/>
      <c r="F854" s="75"/>
      <c r="G854" s="75"/>
      <c r="H854" s="75"/>
      <c r="I854" s="75"/>
      <c r="J854" s="75"/>
      <c r="M854" s="21"/>
      <c r="N854" s="24"/>
    </row>
    <row r="855" spans="2:20" x14ac:dyDescent="0.3">
      <c r="C855" s="75"/>
      <c r="D855" s="76"/>
      <c r="E855" s="75"/>
      <c r="F855" s="75"/>
      <c r="G855" s="75"/>
      <c r="H855" s="75"/>
      <c r="I855" s="75"/>
      <c r="J855" s="75"/>
      <c r="M855" s="21"/>
      <c r="N855" s="24"/>
    </row>
    <row r="856" spans="2:20" x14ac:dyDescent="0.3">
      <c r="C856" s="75"/>
      <c r="D856" s="76"/>
      <c r="E856" s="75"/>
      <c r="F856" s="75"/>
      <c r="G856" s="75"/>
      <c r="H856" s="75"/>
      <c r="I856" s="75"/>
      <c r="J856" s="75"/>
      <c r="M856" s="21"/>
      <c r="N856" s="24"/>
    </row>
    <row r="857" spans="2:20" x14ac:dyDescent="0.3">
      <c r="C857" s="75"/>
      <c r="D857" s="76"/>
      <c r="E857" s="75"/>
      <c r="F857" s="75"/>
      <c r="G857" s="75"/>
      <c r="H857" s="75"/>
      <c r="I857" s="75"/>
      <c r="J857" s="75"/>
      <c r="M857" s="21"/>
      <c r="N857" s="24"/>
    </row>
    <row r="858" spans="2:20" x14ac:dyDescent="0.3">
      <c r="C858" s="75"/>
      <c r="D858" s="76"/>
      <c r="E858" s="75"/>
      <c r="F858" s="75"/>
      <c r="G858" s="75"/>
      <c r="H858" s="75"/>
      <c r="I858" s="75"/>
      <c r="J858" s="75"/>
      <c r="M858" s="21"/>
      <c r="N858" s="24"/>
    </row>
    <row r="859" spans="2:20" x14ac:dyDescent="0.3">
      <c r="C859" s="75"/>
      <c r="D859" s="76"/>
      <c r="E859" s="75"/>
      <c r="F859" s="75"/>
      <c r="G859" s="75"/>
      <c r="H859" s="75"/>
      <c r="I859" s="75"/>
      <c r="J859" s="75"/>
      <c r="M859" s="21"/>
      <c r="N859" s="24"/>
    </row>
    <row r="860" spans="2:20" x14ac:dyDescent="0.3">
      <c r="B860" s="1357" t="s">
        <v>541</v>
      </c>
      <c r="C860" s="1357"/>
      <c r="D860" s="1357"/>
      <c r="E860" s="1357"/>
      <c r="F860" s="1357"/>
      <c r="G860" s="1357"/>
      <c r="H860" s="1357"/>
      <c r="I860" s="1357"/>
      <c r="J860" s="1357"/>
      <c r="K860" s="1357"/>
      <c r="L860" s="1357"/>
      <c r="M860" s="1357"/>
      <c r="N860" s="1357"/>
      <c r="O860" s="1357"/>
      <c r="P860" s="1357"/>
      <c r="Q860" s="1357"/>
      <c r="R860" s="1357"/>
      <c r="S860" s="1357"/>
      <c r="T860" s="1357"/>
    </row>
    <row r="864" spans="2:20" ht="15.6" x14ac:dyDescent="0.3">
      <c r="B864" s="1349" t="s">
        <v>757</v>
      </c>
      <c r="C864" s="1349"/>
      <c r="D864" s="1349"/>
      <c r="E864" s="1349"/>
      <c r="F864" s="1349"/>
      <c r="G864" s="1349"/>
      <c r="H864" s="1349"/>
      <c r="I864" s="1349"/>
      <c r="J864" s="1349"/>
      <c r="K864" s="1349"/>
      <c r="L864" s="1349"/>
      <c r="M864" s="1349"/>
      <c r="N864" s="1349"/>
      <c r="O864" s="1349"/>
      <c r="P864" s="1349"/>
      <c r="Q864" s="1349"/>
      <c r="R864" s="1349"/>
      <c r="S864" s="1349"/>
      <c r="T864" s="1349"/>
    </row>
    <row r="865" spans="2:20" ht="15.6" x14ac:dyDescent="0.3">
      <c r="B865" s="1350" t="s">
        <v>10</v>
      </c>
      <c r="C865" s="1350"/>
      <c r="D865" s="1350"/>
      <c r="E865" s="1350"/>
      <c r="F865" s="1350"/>
      <c r="G865" s="1350"/>
      <c r="H865" s="1350"/>
      <c r="I865" s="1350"/>
      <c r="J865" s="1350"/>
      <c r="K865" s="1350"/>
      <c r="L865" s="1350"/>
      <c r="M865" s="1350"/>
      <c r="N865" s="1350"/>
      <c r="O865" s="1350"/>
      <c r="P865" s="1350"/>
      <c r="Q865" s="1350"/>
      <c r="R865" s="1350"/>
      <c r="S865" s="1350"/>
      <c r="T865" s="1350"/>
    </row>
    <row r="866" spans="2:20" x14ac:dyDescent="0.3">
      <c r="B866" s="1351" t="s">
        <v>11</v>
      </c>
      <c r="C866" s="1351"/>
      <c r="D866" s="1351"/>
      <c r="E866" s="1351"/>
      <c r="F866" s="1351"/>
      <c r="G866" s="1351"/>
      <c r="H866" s="1351"/>
      <c r="I866" s="1351"/>
      <c r="J866" s="1351"/>
      <c r="K866" s="1351"/>
      <c r="L866" s="1351"/>
      <c r="M866" s="1351"/>
      <c r="N866" s="1351"/>
      <c r="O866" s="1351"/>
      <c r="P866" s="1351"/>
      <c r="Q866" s="1351"/>
      <c r="R866" s="1351"/>
      <c r="S866" s="1351"/>
      <c r="T866" s="1351"/>
    </row>
    <row r="867" spans="2:20" x14ac:dyDescent="0.3">
      <c r="B867" s="1352" t="s">
        <v>758</v>
      </c>
      <c r="C867" s="1352"/>
      <c r="D867" s="1352"/>
      <c r="E867" s="1352"/>
      <c r="F867" s="1352"/>
      <c r="G867" s="1352"/>
      <c r="H867" s="1352"/>
      <c r="I867" s="1352"/>
      <c r="J867" s="1352"/>
      <c r="K867" s="1352"/>
      <c r="L867" s="1352"/>
      <c r="M867" s="1352"/>
      <c r="N867" s="1352"/>
      <c r="O867" s="1352"/>
      <c r="P867" s="1352"/>
      <c r="Q867" s="1352"/>
      <c r="R867" s="1352"/>
      <c r="S867" s="1352"/>
      <c r="T867" s="1352"/>
    </row>
    <row r="868" spans="2:20" ht="15" thickBot="1" x14ac:dyDescent="0.35">
      <c r="B868" s="309"/>
      <c r="C868" s="309"/>
      <c r="D868" s="309"/>
      <c r="E868" s="309"/>
      <c r="F868" s="309"/>
      <c r="G868" s="309"/>
      <c r="H868" s="309"/>
      <c r="I868" s="309"/>
      <c r="J868" s="309"/>
      <c r="L868" s="309"/>
      <c r="M868" s="309"/>
      <c r="N868" s="309"/>
      <c r="O868" s="309"/>
      <c r="P868" s="309"/>
      <c r="Q868" s="309"/>
      <c r="R868" s="1363" t="s">
        <v>760</v>
      </c>
      <c r="S868" s="1363"/>
      <c r="T868" s="1363"/>
    </row>
    <row r="869" spans="2:20" ht="15" thickTop="1" x14ac:dyDescent="0.3">
      <c r="B869" s="1354" t="s">
        <v>8</v>
      </c>
      <c r="C869" s="1354"/>
      <c r="D869" s="1354"/>
      <c r="E869" s="1354"/>
      <c r="F869" s="1354"/>
      <c r="G869" s="1354"/>
      <c r="H869" s="1354"/>
      <c r="I869" s="1354"/>
      <c r="J869" s="1354"/>
      <c r="L869" s="1354" t="s">
        <v>9</v>
      </c>
      <c r="M869" s="1354"/>
      <c r="N869" s="1354"/>
      <c r="O869" s="1354"/>
      <c r="P869" s="1354"/>
      <c r="Q869" s="1354"/>
      <c r="R869" s="1354"/>
      <c r="S869" s="1354"/>
      <c r="T869" s="1354"/>
    </row>
    <row r="870" spans="2:20" x14ac:dyDescent="0.3">
      <c r="B870" s="4" t="s">
        <v>0</v>
      </c>
      <c r="C870" s="4" t="s">
        <v>1</v>
      </c>
      <c r="D870" s="4" t="s">
        <v>2</v>
      </c>
      <c r="E870" s="4" t="s">
        <v>13</v>
      </c>
      <c r="F870" s="4" t="s">
        <v>3</v>
      </c>
      <c r="G870" s="4" t="s">
        <v>4</v>
      </c>
      <c r="H870" s="4" t="s">
        <v>5</v>
      </c>
      <c r="I870" s="4" t="s">
        <v>6</v>
      </c>
      <c r="J870" s="4" t="s">
        <v>7</v>
      </c>
      <c r="L870" s="4" t="s">
        <v>0</v>
      </c>
      <c r="M870" s="4" t="s">
        <v>1</v>
      </c>
      <c r="N870" s="4" t="s">
        <v>2</v>
      </c>
      <c r="O870" s="4" t="s">
        <v>13</v>
      </c>
      <c r="P870" s="4" t="s">
        <v>3</v>
      </c>
      <c r="Q870" s="4" t="s">
        <v>4</v>
      </c>
      <c r="R870" s="4" t="s">
        <v>5</v>
      </c>
      <c r="S870" s="4" t="s">
        <v>6</v>
      </c>
      <c r="T870" s="4" t="s">
        <v>7</v>
      </c>
    </row>
    <row r="871" spans="2:20" x14ac:dyDescent="0.3">
      <c r="B871" s="310"/>
      <c r="C871" s="311"/>
      <c r="D871" s="311"/>
      <c r="E871" s="5"/>
      <c r="F871" s="5"/>
      <c r="G871" s="5"/>
      <c r="H871" s="5"/>
      <c r="I871" s="5"/>
      <c r="J871" s="6"/>
      <c r="L871" s="310"/>
      <c r="M871" s="311"/>
      <c r="N871" s="311"/>
      <c r="O871" s="5"/>
      <c r="P871" s="5"/>
      <c r="Q871" s="5"/>
      <c r="R871" s="5"/>
      <c r="S871" s="5"/>
      <c r="T871" s="6"/>
    </row>
    <row r="872" spans="2:20" x14ac:dyDescent="0.3">
      <c r="B872" s="55" t="s">
        <v>759</v>
      </c>
      <c r="C872" s="17" t="s">
        <v>15</v>
      </c>
      <c r="D872" s="18" t="s">
        <v>16</v>
      </c>
      <c r="E872" s="19">
        <f t="shared" ref="E872" si="168">O849</f>
        <v>0</v>
      </c>
      <c r="F872" s="19">
        <f>P842</f>
        <v>18085</v>
      </c>
      <c r="G872" s="49">
        <f>Q842</f>
        <v>7189.5</v>
      </c>
      <c r="H872" s="49">
        <f>R842</f>
        <v>524248.21999999974</v>
      </c>
      <c r="I872" s="20">
        <f>S842</f>
        <v>56209.9</v>
      </c>
      <c r="J872" s="20">
        <f>T842</f>
        <v>4926.07</v>
      </c>
      <c r="K872" s="1"/>
      <c r="L872" s="55" t="s">
        <v>16</v>
      </c>
      <c r="M872" s="55" t="s">
        <v>16</v>
      </c>
      <c r="N872" s="55" t="s">
        <v>16</v>
      </c>
      <c r="O872" s="122" t="s">
        <v>16</v>
      </c>
      <c r="P872" s="122" t="s">
        <v>16</v>
      </c>
      <c r="Q872" s="122" t="s">
        <v>16</v>
      </c>
      <c r="R872" s="122" t="s">
        <v>16</v>
      </c>
      <c r="S872" s="122" t="s">
        <v>16</v>
      </c>
      <c r="T872" s="122" t="s">
        <v>16</v>
      </c>
    </row>
    <row r="873" spans="2:20" ht="20.399999999999999" x14ac:dyDescent="0.3">
      <c r="B873" s="55" t="s">
        <v>759</v>
      </c>
      <c r="C873" s="101" t="s">
        <v>769</v>
      </c>
      <c r="D873" s="82" t="s">
        <v>761</v>
      </c>
      <c r="E873" s="123">
        <v>0</v>
      </c>
      <c r="F873" s="123">
        <v>0</v>
      </c>
      <c r="G873" s="124">
        <v>0</v>
      </c>
      <c r="H873" s="124">
        <v>50000</v>
      </c>
      <c r="I873" s="125">
        <v>0</v>
      </c>
      <c r="J873" s="125">
        <v>0</v>
      </c>
      <c r="K873" s="1"/>
      <c r="L873" s="119" t="s">
        <v>16</v>
      </c>
      <c r="M873" s="128" t="s">
        <v>16</v>
      </c>
      <c r="N873" s="82" t="s">
        <v>16</v>
      </c>
      <c r="O873" s="123" t="s">
        <v>16</v>
      </c>
      <c r="P873" s="123" t="s">
        <v>16</v>
      </c>
      <c r="Q873" s="129" t="s">
        <v>16</v>
      </c>
      <c r="R873" s="129" t="s">
        <v>16</v>
      </c>
      <c r="S873" s="122" t="s">
        <v>16</v>
      </c>
      <c r="T873" s="122" t="s">
        <v>16</v>
      </c>
    </row>
    <row r="874" spans="2:20" ht="20.399999999999999" x14ac:dyDescent="0.3">
      <c r="B874" s="119" t="s">
        <v>167</v>
      </c>
      <c r="C874" s="101" t="s">
        <v>770</v>
      </c>
      <c r="D874" s="82" t="s">
        <v>762</v>
      </c>
      <c r="E874" s="123">
        <v>160000</v>
      </c>
      <c r="F874" s="123">
        <v>10000</v>
      </c>
      <c r="G874" s="124">
        <v>0</v>
      </c>
      <c r="H874" s="124">
        <v>0</v>
      </c>
      <c r="I874" s="125">
        <v>0</v>
      </c>
      <c r="J874" s="125">
        <v>0</v>
      </c>
      <c r="K874" s="1"/>
      <c r="L874" s="119" t="s">
        <v>759</v>
      </c>
      <c r="M874" s="101" t="s">
        <v>782</v>
      </c>
      <c r="N874" s="82" t="s">
        <v>762</v>
      </c>
      <c r="O874" s="123">
        <v>125000</v>
      </c>
      <c r="P874" s="123">
        <v>0</v>
      </c>
      <c r="Q874" s="124">
        <v>0</v>
      </c>
      <c r="R874" s="124">
        <v>0</v>
      </c>
      <c r="S874" s="122">
        <v>0</v>
      </c>
      <c r="T874" s="122">
        <v>0</v>
      </c>
    </row>
    <row r="875" spans="2:20" ht="36.75" customHeight="1" x14ac:dyDescent="0.3">
      <c r="B875" s="119" t="s">
        <v>167</v>
      </c>
      <c r="C875" s="101" t="s">
        <v>788</v>
      </c>
      <c r="D875" s="82" t="s">
        <v>763</v>
      </c>
      <c r="E875" s="123">
        <v>150000</v>
      </c>
      <c r="F875" s="123">
        <v>40000</v>
      </c>
      <c r="G875" s="124">
        <v>0</v>
      </c>
      <c r="H875" s="124">
        <v>0</v>
      </c>
      <c r="I875" s="125">
        <v>0</v>
      </c>
      <c r="J875" s="125">
        <v>0</v>
      </c>
      <c r="K875" s="1"/>
      <c r="L875" s="119" t="s">
        <v>759</v>
      </c>
      <c r="M875" s="101" t="s">
        <v>783</v>
      </c>
      <c r="N875" s="82" t="s">
        <v>762</v>
      </c>
      <c r="O875" s="123">
        <v>35000</v>
      </c>
      <c r="P875" s="123">
        <v>0</v>
      </c>
      <c r="Q875" s="124">
        <v>0</v>
      </c>
      <c r="R875" s="124">
        <v>0</v>
      </c>
      <c r="S875" s="122">
        <v>0</v>
      </c>
      <c r="T875" s="122">
        <v>0</v>
      </c>
    </row>
    <row r="876" spans="2:20" ht="20.399999999999999" x14ac:dyDescent="0.3">
      <c r="B876" s="119" t="s">
        <v>167</v>
      </c>
      <c r="C876" s="101" t="s">
        <v>771</v>
      </c>
      <c r="D876" s="82" t="s">
        <v>764</v>
      </c>
      <c r="E876" s="123">
        <v>25000</v>
      </c>
      <c r="F876" s="123">
        <v>35000</v>
      </c>
      <c r="G876" s="124">
        <v>0</v>
      </c>
      <c r="H876" s="124">
        <v>0</v>
      </c>
      <c r="I876" s="125">
        <v>0</v>
      </c>
      <c r="J876" s="125">
        <v>0</v>
      </c>
      <c r="K876" s="1"/>
      <c r="L876" s="119" t="s">
        <v>759</v>
      </c>
      <c r="M876" s="101" t="s">
        <v>782</v>
      </c>
      <c r="N876" s="82" t="s">
        <v>763</v>
      </c>
      <c r="O876" s="123">
        <v>100000</v>
      </c>
      <c r="P876" s="123">
        <v>0</v>
      </c>
      <c r="Q876" s="124">
        <v>0</v>
      </c>
      <c r="R876" s="124">
        <v>0</v>
      </c>
      <c r="S876" s="122">
        <v>0</v>
      </c>
      <c r="T876" s="122">
        <v>0</v>
      </c>
    </row>
    <row r="877" spans="2:20" ht="20.399999999999999" x14ac:dyDescent="0.3">
      <c r="B877" s="119" t="s">
        <v>167</v>
      </c>
      <c r="C877" s="101" t="s">
        <v>772</v>
      </c>
      <c r="D877" s="82" t="s">
        <v>765</v>
      </c>
      <c r="E877" s="123">
        <v>0</v>
      </c>
      <c r="F877" s="123">
        <v>100000</v>
      </c>
      <c r="G877" s="124">
        <v>0</v>
      </c>
      <c r="H877" s="124">
        <v>0</v>
      </c>
      <c r="I877" s="125">
        <v>0</v>
      </c>
      <c r="J877" s="125">
        <v>0</v>
      </c>
      <c r="K877" s="1"/>
      <c r="L877" s="119" t="s">
        <v>759</v>
      </c>
      <c r="M877" s="101" t="s">
        <v>784</v>
      </c>
      <c r="N877" s="82" t="s">
        <v>763</v>
      </c>
      <c r="O877" s="123">
        <v>50000</v>
      </c>
      <c r="P877" s="123">
        <v>0</v>
      </c>
      <c r="Q877" s="124">
        <v>0</v>
      </c>
      <c r="R877" s="124">
        <v>0</v>
      </c>
      <c r="S877" s="122">
        <v>0</v>
      </c>
      <c r="T877" s="122">
        <v>0</v>
      </c>
    </row>
    <row r="878" spans="2:20" ht="20.399999999999999" x14ac:dyDescent="0.3">
      <c r="B878" s="119" t="s">
        <v>167</v>
      </c>
      <c r="C878" s="101" t="s">
        <v>773</v>
      </c>
      <c r="D878" s="82" t="s">
        <v>766</v>
      </c>
      <c r="E878" s="123">
        <v>0</v>
      </c>
      <c r="F878" s="123">
        <v>100000</v>
      </c>
      <c r="G878" s="124">
        <v>0</v>
      </c>
      <c r="H878" s="124">
        <v>0</v>
      </c>
      <c r="I878" s="125">
        <v>0</v>
      </c>
      <c r="J878" s="125">
        <v>0</v>
      </c>
      <c r="K878" s="1"/>
      <c r="L878" s="119" t="s">
        <v>759</v>
      </c>
      <c r="M878" s="101" t="s">
        <v>785</v>
      </c>
      <c r="N878" s="82" t="s">
        <v>764</v>
      </c>
      <c r="O878" s="123">
        <v>25000</v>
      </c>
      <c r="P878" s="123">
        <v>0</v>
      </c>
      <c r="Q878" s="124">
        <v>0</v>
      </c>
      <c r="R878" s="124">
        <v>0</v>
      </c>
      <c r="S878" s="122">
        <v>0</v>
      </c>
      <c r="T878" s="122">
        <v>0</v>
      </c>
    </row>
    <row r="879" spans="2:20" ht="20.399999999999999" x14ac:dyDescent="0.3">
      <c r="B879" s="119" t="s">
        <v>167</v>
      </c>
      <c r="C879" s="101" t="s">
        <v>774</v>
      </c>
      <c r="D879" s="82" t="s">
        <v>767</v>
      </c>
      <c r="E879" s="123">
        <v>85000</v>
      </c>
      <c r="F879" s="123">
        <v>0</v>
      </c>
      <c r="G879" s="124">
        <v>0</v>
      </c>
      <c r="H879" s="124">
        <v>0</v>
      </c>
      <c r="I879" s="125">
        <v>0</v>
      </c>
      <c r="J879" s="125">
        <v>0</v>
      </c>
      <c r="K879" s="1"/>
      <c r="L879" s="119" t="s">
        <v>759</v>
      </c>
      <c r="M879" s="101" t="s">
        <v>786</v>
      </c>
      <c r="N879" s="82" t="s">
        <v>767</v>
      </c>
      <c r="O879" s="123">
        <v>85000</v>
      </c>
      <c r="P879" s="123">
        <v>0</v>
      </c>
      <c r="Q879" s="124">
        <v>0</v>
      </c>
      <c r="R879" s="124">
        <v>0</v>
      </c>
      <c r="S879" s="122">
        <v>0</v>
      </c>
      <c r="T879" s="122">
        <v>0</v>
      </c>
    </row>
    <row r="880" spans="2:20" ht="20.399999999999999" x14ac:dyDescent="0.3">
      <c r="B880" s="119" t="s">
        <v>167</v>
      </c>
      <c r="C880" s="101" t="s">
        <v>775</v>
      </c>
      <c r="D880" s="82" t="s">
        <v>768</v>
      </c>
      <c r="E880" s="123">
        <v>0</v>
      </c>
      <c r="F880" s="123">
        <v>1100</v>
      </c>
      <c r="G880" s="124">
        <v>0</v>
      </c>
      <c r="H880" s="124">
        <v>0</v>
      </c>
      <c r="I880" s="125">
        <v>0</v>
      </c>
      <c r="J880" s="125">
        <v>0</v>
      </c>
      <c r="K880" s="1"/>
      <c r="L880" s="119" t="s">
        <v>759</v>
      </c>
      <c r="M880" s="101" t="s">
        <v>782</v>
      </c>
      <c r="N880" s="82" t="s">
        <v>777</v>
      </c>
      <c r="O880" s="123">
        <v>270000</v>
      </c>
      <c r="P880" s="123">
        <v>0</v>
      </c>
      <c r="Q880" s="124">
        <v>0</v>
      </c>
      <c r="R880" s="124">
        <v>0</v>
      </c>
      <c r="S880" s="122">
        <v>0</v>
      </c>
      <c r="T880" s="122">
        <v>0</v>
      </c>
    </row>
    <row r="881" spans="2:20" ht="20.399999999999999" x14ac:dyDescent="0.3">
      <c r="B881" s="119" t="s">
        <v>167</v>
      </c>
      <c r="C881" s="101" t="s">
        <v>776</v>
      </c>
      <c r="D881" s="82" t="s">
        <v>777</v>
      </c>
      <c r="E881" s="123">
        <v>70000</v>
      </c>
      <c r="F881" s="123">
        <v>0</v>
      </c>
      <c r="G881" s="124">
        <v>0</v>
      </c>
      <c r="H881" s="124">
        <v>0</v>
      </c>
      <c r="I881" s="125">
        <v>0</v>
      </c>
      <c r="J881" s="125">
        <v>0</v>
      </c>
      <c r="K881" s="1"/>
      <c r="L881" s="119" t="s">
        <v>16</v>
      </c>
      <c r="M881" s="119" t="s">
        <v>16</v>
      </c>
      <c r="N881" s="119" t="s">
        <v>16</v>
      </c>
      <c r="O881" s="119" t="s">
        <v>16</v>
      </c>
      <c r="P881" s="119" t="s">
        <v>16</v>
      </c>
      <c r="Q881" s="119" t="s">
        <v>16</v>
      </c>
      <c r="R881" s="119" t="s">
        <v>16</v>
      </c>
      <c r="S881" s="119" t="s">
        <v>16</v>
      </c>
      <c r="T881" s="119" t="s">
        <v>16</v>
      </c>
    </row>
    <row r="882" spans="2:20" ht="20.399999999999999" x14ac:dyDescent="0.3">
      <c r="B882" s="119" t="s">
        <v>167</v>
      </c>
      <c r="C882" s="101" t="s">
        <v>779</v>
      </c>
      <c r="D882" s="82" t="s">
        <v>778</v>
      </c>
      <c r="E882" s="123">
        <v>100000</v>
      </c>
      <c r="F882" s="123">
        <v>0</v>
      </c>
      <c r="G882" s="124">
        <v>0</v>
      </c>
      <c r="H882" s="124">
        <v>0</v>
      </c>
      <c r="I882" s="125">
        <v>0</v>
      </c>
      <c r="J882" s="125">
        <v>0</v>
      </c>
      <c r="K882" s="1"/>
      <c r="L882" s="119" t="s">
        <v>16</v>
      </c>
      <c r="M882" s="128" t="s">
        <v>16</v>
      </c>
      <c r="N882" s="127" t="s">
        <v>16</v>
      </c>
      <c r="O882" s="123" t="s">
        <v>16</v>
      </c>
      <c r="P882" s="123" t="s">
        <v>16</v>
      </c>
      <c r="Q882" s="129" t="s">
        <v>16</v>
      </c>
      <c r="R882" s="129" t="s">
        <v>16</v>
      </c>
      <c r="S882" s="122" t="s">
        <v>16</v>
      </c>
      <c r="T882" s="122" t="s">
        <v>16</v>
      </c>
    </row>
    <row r="883" spans="2:20" x14ac:dyDescent="0.3">
      <c r="B883" s="119" t="s">
        <v>167</v>
      </c>
      <c r="C883" s="101" t="s">
        <v>781</v>
      </c>
      <c r="D883" s="82" t="s">
        <v>780</v>
      </c>
      <c r="E883" s="123">
        <v>100000</v>
      </c>
      <c r="F883" s="123">
        <v>0</v>
      </c>
      <c r="G883" s="124">
        <v>0</v>
      </c>
      <c r="H883" s="124">
        <v>0</v>
      </c>
      <c r="I883" s="125">
        <v>0</v>
      </c>
      <c r="J883" s="125">
        <v>0</v>
      </c>
      <c r="K883" s="1"/>
      <c r="L883" s="119" t="s">
        <v>16</v>
      </c>
      <c r="M883" s="128" t="s">
        <v>16</v>
      </c>
      <c r="N883" s="82" t="s">
        <v>16</v>
      </c>
      <c r="O883" s="123" t="s">
        <v>16</v>
      </c>
      <c r="P883" s="123" t="s">
        <v>16</v>
      </c>
      <c r="Q883" s="129" t="s">
        <v>16</v>
      </c>
      <c r="R883" s="129" t="s">
        <v>16</v>
      </c>
      <c r="S883" s="122" t="s">
        <v>16</v>
      </c>
      <c r="T883" s="122" t="s">
        <v>16</v>
      </c>
    </row>
    <row r="884" spans="2:20" x14ac:dyDescent="0.3">
      <c r="B884" s="102" t="s">
        <v>16</v>
      </c>
      <c r="C884" s="102" t="s">
        <v>16</v>
      </c>
      <c r="D884" s="102" t="s">
        <v>16</v>
      </c>
      <c r="E884" s="102" t="s">
        <v>16</v>
      </c>
      <c r="F884" s="102" t="s">
        <v>16</v>
      </c>
      <c r="G884" s="102" t="s">
        <v>16</v>
      </c>
      <c r="H884" s="102" t="s">
        <v>16</v>
      </c>
      <c r="I884" s="102" t="s">
        <v>16</v>
      </c>
      <c r="J884" s="102" t="s">
        <v>16</v>
      </c>
      <c r="K884" s="40"/>
      <c r="L884" s="119" t="s">
        <v>16</v>
      </c>
      <c r="M884" s="128" t="s">
        <v>16</v>
      </c>
      <c r="N884" s="82" t="s">
        <v>16</v>
      </c>
      <c r="O884" s="123" t="s">
        <v>16</v>
      </c>
      <c r="P884" s="123" t="s">
        <v>16</v>
      </c>
      <c r="Q884" s="129" t="s">
        <v>16</v>
      </c>
      <c r="R884" s="129" t="s">
        <v>16</v>
      </c>
      <c r="S884" s="122" t="s">
        <v>16</v>
      </c>
      <c r="T884" s="122" t="s">
        <v>16</v>
      </c>
    </row>
    <row r="885" spans="2:20" x14ac:dyDescent="0.3">
      <c r="B885" s="4"/>
      <c r="C885" s="93" t="s">
        <v>49</v>
      </c>
      <c r="D885" s="4"/>
      <c r="E885" s="34">
        <f>SUM(E872:E884)</f>
        <v>690000</v>
      </c>
      <c r="F885" s="34">
        <f>SUM(F873:F884)</f>
        <v>286100</v>
      </c>
      <c r="G885" s="34">
        <f>SUM(G884:G884)</f>
        <v>0</v>
      </c>
      <c r="H885" s="34">
        <f>SUM(H873:H884)</f>
        <v>50000</v>
      </c>
      <c r="I885" s="34">
        <f>SUM(I884:I884)</f>
        <v>0</v>
      </c>
      <c r="J885" s="34">
        <f>SUM(J884:J884)</f>
        <v>0</v>
      </c>
      <c r="K885" s="1"/>
      <c r="L885" s="119" t="s">
        <v>16</v>
      </c>
      <c r="M885" s="128" t="s">
        <v>16</v>
      </c>
      <c r="N885" s="82" t="s">
        <v>16</v>
      </c>
      <c r="O885" s="123" t="s">
        <v>16</v>
      </c>
      <c r="P885" s="123" t="s">
        <v>16</v>
      </c>
      <c r="Q885" s="129" t="s">
        <v>16</v>
      </c>
      <c r="R885" s="129" t="s">
        <v>16</v>
      </c>
      <c r="S885" s="122" t="s">
        <v>16</v>
      </c>
      <c r="T885" s="122" t="s">
        <v>16</v>
      </c>
    </row>
    <row r="886" spans="2:20" x14ac:dyDescent="0.3">
      <c r="B886" s="11"/>
      <c r="C886" s="94"/>
      <c r="D886" s="12"/>
      <c r="E886" s="13"/>
      <c r="F886" s="13"/>
      <c r="G886" s="13"/>
      <c r="H886" s="13"/>
      <c r="I886" s="13"/>
      <c r="J886" s="14"/>
      <c r="K886" s="1"/>
      <c r="L886" s="11"/>
      <c r="M886" s="12"/>
      <c r="N886" s="12"/>
      <c r="O886" s="13"/>
      <c r="P886" s="13"/>
      <c r="Q886" s="13"/>
      <c r="R886" s="13"/>
      <c r="S886" s="13"/>
      <c r="T886" s="14"/>
    </row>
    <row r="887" spans="2:20" x14ac:dyDescent="0.3">
      <c r="B887" s="25"/>
      <c r="C887" s="26" t="s">
        <v>50</v>
      </c>
      <c r="D887" s="27"/>
      <c r="E887" s="28">
        <f t="shared" ref="E887:J887" si="169">E872+E885</f>
        <v>690000</v>
      </c>
      <c r="F887" s="28">
        <f t="shared" si="169"/>
        <v>304185</v>
      </c>
      <c r="G887" s="28">
        <f t="shared" si="169"/>
        <v>7189.5</v>
      </c>
      <c r="H887" s="28">
        <f t="shared" si="169"/>
        <v>574248.21999999974</v>
      </c>
      <c r="I887" s="28">
        <f t="shared" si="169"/>
        <v>56209.9</v>
      </c>
      <c r="J887" s="28">
        <f t="shared" si="169"/>
        <v>4926.07</v>
      </c>
      <c r="K887" s="1"/>
      <c r="L887" s="9"/>
      <c r="M887" s="26" t="s">
        <v>50</v>
      </c>
      <c r="N887" s="9"/>
      <c r="O887" s="10">
        <f>SUM(O874:O886)</f>
        <v>690000</v>
      </c>
      <c r="P887" s="10">
        <f t="shared" ref="P887:T887" si="170">SUM(P871:P886)</f>
        <v>0</v>
      </c>
      <c r="Q887" s="10">
        <f t="shared" si="170"/>
        <v>0</v>
      </c>
      <c r="R887" s="10">
        <f t="shared" si="170"/>
        <v>0</v>
      </c>
      <c r="S887" s="10">
        <f t="shared" si="170"/>
        <v>0</v>
      </c>
      <c r="T887" s="10">
        <f t="shared" si="170"/>
        <v>0</v>
      </c>
    </row>
    <row r="888" spans="2:20" x14ac:dyDescent="0.3">
      <c r="L888" s="2"/>
      <c r="M888" s="3" t="s">
        <v>12</v>
      </c>
      <c r="N888" s="15"/>
      <c r="O888" s="16">
        <f t="shared" ref="O888" si="171">E887-O887</f>
        <v>0</v>
      </c>
      <c r="P888" s="62">
        <f t="shared" ref="P888" si="172">F887-P887</f>
        <v>304185</v>
      </c>
      <c r="Q888" s="62">
        <f t="shared" ref="Q888" si="173">G887-Q887</f>
        <v>7189.5</v>
      </c>
      <c r="R888" s="62">
        <f t="shared" ref="R888" si="174">H887-R887</f>
        <v>574248.21999999974</v>
      </c>
      <c r="S888" s="62">
        <f t="shared" ref="S888" si="175">I887-S887</f>
        <v>56209.9</v>
      </c>
      <c r="T888" s="62">
        <f t="shared" ref="T888" si="176">J887-T887</f>
        <v>4926.07</v>
      </c>
    </row>
    <row r="889" spans="2:20" x14ac:dyDescent="0.3">
      <c r="C889" s="63" t="s">
        <v>375</v>
      </c>
      <c r="M889" s="22" t="s">
        <v>23</v>
      </c>
    </row>
    <row r="890" spans="2:20" x14ac:dyDescent="0.3">
      <c r="C890" s="64" t="s">
        <v>386</v>
      </c>
      <c r="D890" s="64" t="s">
        <v>376</v>
      </c>
      <c r="E890" s="1396" t="s">
        <v>377</v>
      </c>
      <c r="F890" s="1397"/>
      <c r="G890" s="64" t="s">
        <v>381</v>
      </c>
      <c r="H890" s="64" t="s">
        <v>378</v>
      </c>
      <c r="I890" s="64" t="s">
        <v>379</v>
      </c>
      <c r="J890" s="65" t="s">
        <v>380</v>
      </c>
      <c r="M890" s="41" t="s">
        <v>787</v>
      </c>
      <c r="N890" s="126">
        <f>P888</f>
        <v>304185</v>
      </c>
      <c r="O890" s="118"/>
      <c r="Q890" s="314"/>
      <c r="R890" s="121"/>
    </row>
    <row r="891" spans="2:20" x14ac:dyDescent="0.3">
      <c r="C891" s="299" t="s">
        <v>389</v>
      </c>
      <c r="D891" s="66" t="s">
        <v>279</v>
      </c>
      <c r="E891" s="305" t="s">
        <v>384</v>
      </c>
      <c r="F891" s="306"/>
      <c r="G891" s="66" t="s">
        <v>385</v>
      </c>
      <c r="H891" s="67">
        <v>100000</v>
      </c>
      <c r="I891" s="68">
        <v>0</v>
      </c>
      <c r="J891" s="68">
        <f>H891-I891</f>
        <v>100000</v>
      </c>
      <c r="M891" s="41" t="s">
        <v>18</v>
      </c>
      <c r="N891" s="126">
        <f>Q888</f>
        <v>7189.5</v>
      </c>
      <c r="O891" s="111"/>
      <c r="P891" s="112"/>
      <c r="Q891" s="113"/>
      <c r="R891" s="121"/>
      <c r="S891" s="115"/>
    </row>
    <row r="892" spans="2:20" x14ac:dyDescent="0.3">
      <c r="C892" s="299" t="s">
        <v>389</v>
      </c>
      <c r="D892" s="66" t="s">
        <v>279</v>
      </c>
      <c r="E892" s="1420" t="s">
        <v>384</v>
      </c>
      <c r="F892" s="1421"/>
      <c r="G892" s="66" t="s">
        <v>390</v>
      </c>
      <c r="H892" s="67">
        <v>200000</v>
      </c>
      <c r="I892" s="68">
        <v>0</v>
      </c>
      <c r="J892" s="68">
        <f>H892-I892</f>
        <v>200000</v>
      </c>
      <c r="M892" s="41" t="s">
        <v>19</v>
      </c>
      <c r="N892" s="126">
        <f>R888</f>
        <v>574248.21999999974</v>
      </c>
      <c r="O892" s="95"/>
      <c r="R892" s="321"/>
    </row>
    <row r="893" spans="2:20" x14ac:dyDescent="0.3">
      <c r="C893" s="99" t="s">
        <v>494</v>
      </c>
      <c r="D893" s="87" t="s">
        <v>165</v>
      </c>
      <c r="E893" s="1420" t="s">
        <v>388</v>
      </c>
      <c r="F893" s="1421"/>
      <c r="G893" s="86" t="s">
        <v>495</v>
      </c>
      <c r="H893" s="88">
        <v>3620</v>
      </c>
      <c r="I893" s="74">
        <v>0</v>
      </c>
      <c r="J893" s="88">
        <v>3620</v>
      </c>
      <c r="M893" s="41" t="s">
        <v>20</v>
      </c>
      <c r="N893" s="126">
        <f>S888</f>
        <v>56209.9</v>
      </c>
      <c r="R893" s="322"/>
    </row>
    <row r="894" spans="2:20" x14ac:dyDescent="0.3">
      <c r="C894" s="99" t="s">
        <v>494</v>
      </c>
      <c r="D894" s="87" t="s">
        <v>165</v>
      </c>
      <c r="E894" s="1420" t="s">
        <v>388</v>
      </c>
      <c r="F894" s="1421"/>
      <c r="G894" s="86" t="s">
        <v>496</v>
      </c>
      <c r="H894" s="74">
        <v>10000</v>
      </c>
      <c r="I894" s="74">
        <v>0</v>
      </c>
      <c r="J894" s="88">
        <f>SUM(H894:I894)</f>
        <v>10000</v>
      </c>
      <c r="M894" s="41" t="s">
        <v>21</v>
      </c>
      <c r="N894" s="126">
        <f>T888</f>
        <v>4926.07</v>
      </c>
      <c r="O894" s="35"/>
    </row>
    <row r="895" spans="2:20" ht="15" thickBot="1" x14ac:dyDescent="0.35">
      <c r="C895" s="104" t="s">
        <v>584</v>
      </c>
      <c r="D895" s="82" t="s">
        <v>569</v>
      </c>
      <c r="E895" s="1399" t="s">
        <v>585</v>
      </c>
      <c r="F895" s="1400"/>
      <c r="G895" s="82" t="s">
        <v>586</v>
      </c>
      <c r="H895" s="106">
        <v>50000</v>
      </c>
      <c r="I895" s="74">
        <v>0</v>
      </c>
      <c r="J895" s="88">
        <f>SUM(H895:I895)</f>
        <v>50000</v>
      </c>
      <c r="M895" s="307" t="s">
        <v>22</v>
      </c>
      <c r="N895" s="130">
        <f>SUM(N890:N894)</f>
        <v>946758.68999999971</v>
      </c>
      <c r="O895" s="314"/>
    </row>
    <row r="896" spans="2:20" ht="15" thickTop="1" x14ac:dyDescent="0.3">
      <c r="C896" s="104" t="s">
        <v>584</v>
      </c>
      <c r="D896" s="82" t="s">
        <v>569</v>
      </c>
      <c r="E896" s="1399" t="s">
        <v>587</v>
      </c>
      <c r="F896" s="1400"/>
      <c r="G896" s="105" t="s">
        <v>588</v>
      </c>
      <c r="H896" s="107">
        <v>100000</v>
      </c>
      <c r="I896" s="74">
        <v>0</v>
      </c>
      <c r="J896" s="88">
        <f>SUM(H896:I896)</f>
        <v>100000</v>
      </c>
      <c r="M896" s="21"/>
      <c r="N896" s="24"/>
      <c r="O896" s="314"/>
    </row>
    <row r="897" spans="2:20" x14ac:dyDescent="0.3">
      <c r="C897" s="299" t="s">
        <v>669</v>
      </c>
      <c r="D897" s="82" t="s">
        <v>652</v>
      </c>
      <c r="E897" s="1399" t="s">
        <v>587</v>
      </c>
      <c r="F897" s="1400"/>
      <c r="G897" s="105" t="s">
        <v>588</v>
      </c>
      <c r="H897" s="107">
        <v>50000</v>
      </c>
      <c r="I897" s="74">
        <v>0</v>
      </c>
      <c r="J897" s="88">
        <f>SUM(H897:I897)</f>
        <v>50000</v>
      </c>
      <c r="M897" s="21"/>
      <c r="N897" s="24"/>
      <c r="O897" s="314"/>
    </row>
    <row r="898" spans="2:20" x14ac:dyDescent="0.3">
      <c r="C898" s="299" t="s">
        <v>669</v>
      </c>
      <c r="D898" s="82" t="s">
        <v>652</v>
      </c>
      <c r="E898" s="1399" t="s">
        <v>585</v>
      </c>
      <c r="F898" s="1400"/>
      <c r="G898" s="82" t="s">
        <v>586</v>
      </c>
      <c r="H898" s="107">
        <v>50000</v>
      </c>
      <c r="I898" s="74">
        <v>0</v>
      </c>
      <c r="J898" s="88">
        <f>SUM(H898:I898)</f>
        <v>50000</v>
      </c>
      <c r="M898" s="21"/>
      <c r="N898" s="24"/>
      <c r="O898" s="314"/>
    </row>
    <row r="899" spans="2:20" x14ac:dyDescent="0.3">
      <c r="C899" s="1401" t="s">
        <v>589</v>
      </c>
      <c r="D899" s="1402"/>
      <c r="E899" s="1402"/>
      <c r="F899" s="1403"/>
      <c r="G899" s="108"/>
      <c r="H899" s="109">
        <f>SUM(H891:H898)</f>
        <v>563620</v>
      </c>
      <c r="I899" s="110">
        <f>SUM(I891:I898)</f>
        <v>0</v>
      </c>
      <c r="J899" s="110">
        <f>SUM(J891:J898)</f>
        <v>563620</v>
      </c>
      <c r="K899" s="21"/>
      <c r="M899" s="21"/>
      <c r="N899" s="24"/>
    </row>
    <row r="900" spans="2:20" x14ac:dyDescent="0.3">
      <c r="C900" s="75"/>
      <c r="D900" s="76"/>
      <c r="E900" s="75"/>
      <c r="F900" s="75"/>
      <c r="G900" s="75"/>
      <c r="H900" s="75"/>
      <c r="I900" s="75"/>
      <c r="J900" s="75"/>
      <c r="M900" s="21"/>
      <c r="N900" s="24"/>
    </row>
    <row r="901" spans="2:20" x14ac:dyDescent="0.3">
      <c r="C901" s="75"/>
      <c r="D901" s="76"/>
      <c r="E901" s="75"/>
      <c r="F901" s="75"/>
      <c r="G901" s="75"/>
      <c r="H901" s="75"/>
      <c r="I901" s="75"/>
      <c r="J901" s="75"/>
      <c r="M901" s="21"/>
      <c r="N901" s="24"/>
    </row>
    <row r="902" spans="2:20" x14ac:dyDescent="0.3">
      <c r="C902" s="75"/>
      <c r="D902" s="76"/>
      <c r="E902" s="75"/>
      <c r="F902" s="75"/>
      <c r="G902" s="75"/>
      <c r="H902" s="75"/>
      <c r="I902" s="75"/>
      <c r="J902" s="75"/>
      <c r="M902" s="21"/>
      <c r="N902" s="24"/>
    </row>
    <row r="903" spans="2:20" x14ac:dyDescent="0.3">
      <c r="C903" s="75"/>
      <c r="D903" s="76"/>
      <c r="E903" s="75"/>
      <c r="F903" s="75"/>
      <c r="G903" s="75"/>
      <c r="H903" s="75"/>
      <c r="I903" s="75"/>
      <c r="J903" s="75"/>
      <c r="M903" s="21"/>
      <c r="N903" s="24"/>
    </row>
    <row r="904" spans="2:20" x14ac:dyDescent="0.3">
      <c r="C904" s="75"/>
      <c r="D904" s="76"/>
      <c r="E904" s="75"/>
      <c r="F904" s="75"/>
      <c r="G904" s="75"/>
      <c r="H904" s="75"/>
      <c r="I904" s="75"/>
      <c r="J904" s="75"/>
      <c r="M904" s="21"/>
      <c r="N904" s="24"/>
    </row>
    <row r="905" spans="2:20" x14ac:dyDescent="0.3">
      <c r="C905" s="75"/>
      <c r="D905" s="76"/>
      <c r="E905" s="75"/>
      <c r="F905" s="75"/>
      <c r="G905" s="75"/>
      <c r="H905" s="75"/>
      <c r="I905" s="75"/>
      <c r="J905" s="75"/>
      <c r="M905" s="21"/>
      <c r="N905" s="24"/>
    </row>
    <row r="906" spans="2:20" x14ac:dyDescent="0.3">
      <c r="B906" s="1357" t="s">
        <v>541</v>
      </c>
      <c r="C906" s="1357"/>
      <c r="D906" s="1357"/>
      <c r="E906" s="1357"/>
      <c r="F906" s="1357"/>
      <c r="G906" s="1357"/>
      <c r="H906" s="1357"/>
      <c r="I906" s="1357"/>
      <c r="J906" s="1357"/>
      <c r="K906" s="1357"/>
      <c r="L906" s="1357"/>
      <c r="M906" s="1357"/>
      <c r="N906" s="1357"/>
      <c r="O906" s="1357"/>
      <c r="P906" s="1357"/>
      <c r="Q906" s="1357"/>
      <c r="R906" s="1357"/>
      <c r="S906" s="1357"/>
      <c r="T906" s="1357"/>
    </row>
    <row r="909" spans="2:20" ht="15.6" x14ac:dyDescent="0.3">
      <c r="B909" s="1349" t="s">
        <v>789</v>
      </c>
      <c r="C909" s="1349"/>
      <c r="D909" s="1349"/>
      <c r="E909" s="1349"/>
      <c r="F909" s="1349"/>
      <c r="G909" s="1349"/>
      <c r="H909" s="1349"/>
      <c r="I909" s="1349"/>
      <c r="J909" s="1349"/>
      <c r="K909" s="1349"/>
      <c r="L909" s="1349"/>
      <c r="M909" s="1349"/>
      <c r="N909" s="1349"/>
      <c r="O909" s="1349"/>
      <c r="P909" s="1349"/>
      <c r="Q909" s="1349"/>
      <c r="R909" s="1349"/>
      <c r="S909" s="1349"/>
      <c r="T909" s="1349"/>
    </row>
    <row r="910" spans="2:20" ht="15.6" x14ac:dyDescent="0.3">
      <c r="B910" s="1350" t="s">
        <v>10</v>
      </c>
      <c r="C910" s="1350"/>
      <c r="D910" s="1350"/>
      <c r="E910" s="1350"/>
      <c r="F910" s="1350"/>
      <c r="G910" s="1350"/>
      <c r="H910" s="1350"/>
      <c r="I910" s="1350"/>
      <c r="J910" s="1350"/>
      <c r="K910" s="1350"/>
      <c r="L910" s="1350"/>
      <c r="M910" s="1350"/>
      <c r="N910" s="1350"/>
      <c r="O910" s="1350"/>
      <c r="P910" s="1350"/>
      <c r="Q910" s="1350"/>
      <c r="R910" s="1350"/>
      <c r="S910" s="1350"/>
      <c r="T910" s="1350"/>
    </row>
    <row r="911" spans="2:20" x14ac:dyDescent="0.3">
      <c r="B911" s="1351" t="s">
        <v>11</v>
      </c>
      <c r="C911" s="1351"/>
      <c r="D911" s="1351"/>
      <c r="E911" s="1351"/>
      <c r="F911" s="1351"/>
      <c r="G911" s="1351"/>
      <c r="H911" s="1351"/>
      <c r="I911" s="1351"/>
      <c r="J911" s="1351"/>
      <c r="K911" s="1351"/>
      <c r="L911" s="1351"/>
      <c r="M911" s="1351"/>
      <c r="N911" s="1351"/>
      <c r="O911" s="1351"/>
      <c r="P911" s="1351"/>
      <c r="Q911" s="1351"/>
      <c r="R911" s="1351"/>
      <c r="S911" s="1351"/>
      <c r="T911" s="1351"/>
    </row>
    <row r="912" spans="2:20" x14ac:dyDescent="0.3">
      <c r="B912" s="1352" t="s">
        <v>790</v>
      </c>
      <c r="C912" s="1352"/>
      <c r="D912" s="1352"/>
      <c r="E912" s="1352"/>
      <c r="F912" s="1352"/>
      <c r="G912" s="1352"/>
      <c r="H912" s="1352"/>
      <c r="I912" s="1352"/>
      <c r="J912" s="1352"/>
      <c r="K912" s="1352"/>
      <c r="L912" s="1352"/>
      <c r="M912" s="1352"/>
      <c r="N912" s="1352"/>
      <c r="O912" s="1352"/>
      <c r="P912" s="1352"/>
      <c r="Q912" s="1352"/>
      <c r="R912" s="1352"/>
      <c r="S912" s="1352"/>
      <c r="T912" s="1352"/>
    </row>
    <row r="913" spans="2:20" ht="15" thickBot="1" x14ac:dyDescent="0.35">
      <c r="B913" s="309"/>
      <c r="C913" s="309"/>
      <c r="D913" s="309"/>
      <c r="E913" s="309"/>
      <c r="F913" s="309"/>
      <c r="G913" s="309"/>
      <c r="H913" s="309"/>
      <c r="I913" s="309"/>
      <c r="J913" s="309"/>
      <c r="L913" s="309"/>
      <c r="M913" s="309"/>
      <c r="N913" s="309"/>
      <c r="O913" s="309"/>
      <c r="P913" s="309"/>
      <c r="Q913" s="309"/>
      <c r="R913" s="1363" t="s">
        <v>791</v>
      </c>
      <c r="S913" s="1363"/>
      <c r="T913" s="1363"/>
    </row>
    <row r="914" spans="2:20" ht="15" thickTop="1" x14ac:dyDescent="0.3">
      <c r="B914" s="1354" t="s">
        <v>8</v>
      </c>
      <c r="C914" s="1354"/>
      <c r="D914" s="1354"/>
      <c r="E914" s="1354"/>
      <c r="F914" s="1354"/>
      <c r="G914" s="1354"/>
      <c r="H914" s="1354"/>
      <c r="I914" s="1354"/>
      <c r="J914" s="1354"/>
      <c r="L914" s="1354" t="s">
        <v>9</v>
      </c>
      <c r="M914" s="1354"/>
      <c r="N914" s="1354"/>
      <c r="O914" s="1354"/>
      <c r="P914" s="1354"/>
      <c r="Q914" s="1354"/>
      <c r="R914" s="1354"/>
      <c r="S914" s="1354"/>
      <c r="T914" s="1354"/>
    </row>
    <row r="915" spans="2:20" x14ac:dyDescent="0.3">
      <c r="B915" s="4" t="s">
        <v>0</v>
      </c>
      <c r="C915" s="4" t="s">
        <v>1</v>
      </c>
      <c r="D915" s="4" t="s">
        <v>2</v>
      </c>
      <c r="E915" s="4" t="s">
        <v>13</v>
      </c>
      <c r="F915" s="4" t="s">
        <v>3</v>
      </c>
      <c r="G915" s="4" t="s">
        <v>4</v>
      </c>
      <c r="H915" s="4" t="s">
        <v>5</v>
      </c>
      <c r="I915" s="4" t="s">
        <v>6</v>
      </c>
      <c r="J915" s="4" t="s">
        <v>7</v>
      </c>
      <c r="L915" s="4" t="s">
        <v>0</v>
      </c>
      <c r="M915" s="4" t="s">
        <v>1</v>
      </c>
      <c r="N915" s="4" t="s">
        <v>2</v>
      </c>
      <c r="O915" s="4" t="s">
        <v>13</v>
      </c>
      <c r="P915" s="4" t="s">
        <v>3</v>
      </c>
      <c r="Q915" s="4" t="s">
        <v>4</v>
      </c>
      <c r="R915" s="4" t="s">
        <v>5</v>
      </c>
      <c r="S915" s="4" t="s">
        <v>6</v>
      </c>
      <c r="T915" s="4" t="s">
        <v>7</v>
      </c>
    </row>
    <row r="916" spans="2:20" x14ac:dyDescent="0.3">
      <c r="B916" s="310"/>
      <c r="C916" s="311"/>
      <c r="D916" s="311"/>
      <c r="E916" s="5"/>
      <c r="F916" s="5"/>
      <c r="G916" s="5"/>
      <c r="H916" s="5"/>
      <c r="I916" s="5"/>
      <c r="J916" s="6"/>
      <c r="L916" s="310"/>
      <c r="M916" s="311"/>
      <c r="N916" s="311"/>
      <c r="O916" s="5"/>
      <c r="P916" s="5"/>
      <c r="Q916" s="5"/>
      <c r="R916" s="5"/>
      <c r="S916" s="5"/>
      <c r="T916" s="6"/>
    </row>
    <row r="917" spans="2:20" x14ac:dyDescent="0.3">
      <c r="B917" s="55" t="s">
        <v>792</v>
      </c>
      <c r="C917" s="17" t="s">
        <v>15</v>
      </c>
      <c r="D917" s="18" t="s">
        <v>16</v>
      </c>
      <c r="E917" s="19">
        <f t="shared" ref="E917" si="177">O894</f>
        <v>0</v>
      </c>
      <c r="F917" s="19">
        <f>P888</f>
        <v>304185</v>
      </c>
      <c r="G917" s="49">
        <f>Q888</f>
        <v>7189.5</v>
      </c>
      <c r="H917" s="49">
        <f>R888</f>
        <v>574248.21999999974</v>
      </c>
      <c r="I917" s="20">
        <f>S888</f>
        <v>56209.9</v>
      </c>
      <c r="J917" s="20">
        <f>T888</f>
        <v>4926.07</v>
      </c>
      <c r="K917" s="1"/>
      <c r="L917" s="55" t="s">
        <v>16</v>
      </c>
      <c r="M917" s="55" t="s">
        <v>16</v>
      </c>
      <c r="N917" s="55" t="s">
        <v>16</v>
      </c>
      <c r="O917" s="122" t="s">
        <v>16</v>
      </c>
      <c r="P917" s="122" t="s">
        <v>16</v>
      </c>
      <c r="Q917" s="122" t="s">
        <v>16</v>
      </c>
      <c r="R917" s="122" t="s">
        <v>16</v>
      </c>
      <c r="S917" s="122" t="s">
        <v>16</v>
      </c>
      <c r="T917" s="122" t="s">
        <v>16</v>
      </c>
    </row>
    <row r="918" spans="2:20" x14ac:dyDescent="0.3">
      <c r="B918" s="55" t="s">
        <v>792</v>
      </c>
      <c r="C918" s="101" t="s">
        <v>793</v>
      </c>
      <c r="D918" s="82" t="s">
        <v>345</v>
      </c>
      <c r="E918" s="123">
        <v>0</v>
      </c>
      <c r="F918" s="123">
        <v>0</v>
      </c>
      <c r="G918" s="124">
        <v>0</v>
      </c>
      <c r="H918" s="124">
        <f>278100+8000</f>
        <v>286100</v>
      </c>
      <c r="I918" s="125">
        <v>0</v>
      </c>
      <c r="J918" s="125">
        <v>0</v>
      </c>
      <c r="K918" s="1"/>
      <c r="L918" s="55" t="s">
        <v>792</v>
      </c>
      <c r="M918" s="101" t="s">
        <v>793</v>
      </c>
      <c r="N918" s="82" t="s">
        <v>345</v>
      </c>
      <c r="O918" s="123" t="s">
        <v>16</v>
      </c>
      <c r="P918" s="123">
        <f>H918</f>
        <v>286100</v>
      </c>
      <c r="Q918" s="129" t="s">
        <v>16</v>
      </c>
      <c r="R918" s="129" t="s">
        <v>16</v>
      </c>
      <c r="S918" s="122" t="s">
        <v>16</v>
      </c>
      <c r="T918" s="122" t="s">
        <v>16</v>
      </c>
    </row>
    <row r="919" spans="2:20" ht="30.6" x14ac:dyDescent="0.3">
      <c r="B919" s="55" t="s">
        <v>792</v>
      </c>
      <c r="C919" s="101" t="s">
        <v>788</v>
      </c>
      <c r="D919" s="82" t="s">
        <v>763</v>
      </c>
      <c r="E919" s="123">
        <v>0</v>
      </c>
      <c r="F919" s="146">
        <v>500</v>
      </c>
      <c r="G919" s="124">
        <v>0</v>
      </c>
      <c r="H919" s="124">
        <v>109500</v>
      </c>
      <c r="I919" s="123" t="s">
        <v>16</v>
      </c>
      <c r="J919" s="123" t="s">
        <v>16</v>
      </c>
      <c r="K919" s="1"/>
      <c r="L919" s="55" t="s">
        <v>792</v>
      </c>
      <c r="M919" s="101" t="s">
        <v>803</v>
      </c>
      <c r="N919" s="82">
        <v>243</v>
      </c>
      <c r="O919" s="123" t="s">
        <v>16</v>
      </c>
      <c r="P919" s="123" t="s">
        <v>16</v>
      </c>
      <c r="Q919" s="129" t="s">
        <v>16</v>
      </c>
      <c r="R919" s="129">
        <v>5000</v>
      </c>
      <c r="S919" s="122" t="s">
        <v>16</v>
      </c>
      <c r="T919" s="122" t="s">
        <v>16</v>
      </c>
    </row>
    <row r="920" spans="2:20" ht="20.399999999999999" x14ac:dyDescent="0.3">
      <c r="B920" s="55" t="s">
        <v>792</v>
      </c>
      <c r="C920" s="101" t="s">
        <v>685</v>
      </c>
      <c r="D920" s="82" t="s">
        <v>794</v>
      </c>
      <c r="E920" s="123">
        <v>0</v>
      </c>
      <c r="F920" s="123">
        <v>0</v>
      </c>
      <c r="G920" s="124">
        <v>0</v>
      </c>
      <c r="H920" s="124">
        <v>0</v>
      </c>
      <c r="I920" s="125">
        <v>0</v>
      </c>
      <c r="J920" s="125">
        <v>0</v>
      </c>
      <c r="K920" s="1"/>
      <c r="L920" s="119" t="s">
        <v>167</v>
      </c>
      <c r="M920" s="101" t="s">
        <v>804</v>
      </c>
      <c r="N920" s="82" t="s">
        <v>16</v>
      </c>
      <c r="O920" s="123" t="s">
        <v>16</v>
      </c>
      <c r="P920" s="123" t="s">
        <v>16</v>
      </c>
      <c r="Q920" s="129" t="s">
        <v>16</v>
      </c>
      <c r="R920" s="129">
        <v>30000</v>
      </c>
      <c r="S920" s="122" t="s">
        <v>16</v>
      </c>
      <c r="T920" s="122" t="s">
        <v>16</v>
      </c>
    </row>
    <row r="921" spans="2:20" ht="20.399999999999999" x14ac:dyDescent="0.3">
      <c r="B921" s="55" t="s">
        <v>792</v>
      </c>
      <c r="C921" s="101" t="s">
        <v>796</v>
      </c>
      <c r="D921" s="82" t="s">
        <v>795</v>
      </c>
      <c r="E921" s="123">
        <v>0</v>
      </c>
      <c r="F921" s="123">
        <v>0</v>
      </c>
      <c r="G921" s="124">
        <v>0</v>
      </c>
      <c r="H921" s="124">
        <v>1000000</v>
      </c>
      <c r="I921" s="125">
        <v>0</v>
      </c>
      <c r="J921" s="125">
        <v>0</v>
      </c>
      <c r="K921" s="1"/>
      <c r="L921" s="119" t="s">
        <v>167</v>
      </c>
      <c r="M921" s="101" t="s">
        <v>805</v>
      </c>
      <c r="N921" s="82" t="s">
        <v>16</v>
      </c>
      <c r="O921" s="123" t="s">
        <v>16</v>
      </c>
      <c r="P921" s="123" t="s">
        <v>16</v>
      </c>
      <c r="Q921" s="129" t="s">
        <v>16</v>
      </c>
      <c r="R921" s="129">
        <v>66000</v>
      </c>
      <c r="S921" s="122" t="s">
        <v>16</v>
      </c>
      <c r="T921" s="122" t="s">
        <v>16</v>
      </c>
    </row>
    <row r="922" spans="2:20" ht="30.6" x14ac:dyDescent="0.3">
      <c r="B922" s="55" t="s">
        <v>167</v>
      </c>
      <c r="C922" s="101" t="s">
        <v>814</v>
      </c>
      <c r="D922" s="82" t="s">
        <v>797</v>
      </c>
      <c r="E922" s="123">
        <v>35000</v>
      </c>
      <c r="F922" s="123">
        <v>65000</v>
      </c>
      <c r="G922" s="124">
        <v>0</v>
      </c>
      <c r="H922" s="124">
        <v>0</v>
      </c>
      <c r="I922" s="125">
        <v>0</v>
      </c>
      <c r="J922" s="125">
        <v>0</v>
      </c>
      <c r="K922" s="1"/>
      <c r="L922" s="119" t="s">
        <v>167</v>
      </c>
      <c r="M922" s="101" t="s">
        <v>806</v>
      </c>
      <c r="N922" s="82" t="s">
        <v>16</v>
      </c>
      <c r="O922" s="123" t="s">
        <v>16</v>
      </c>
      <c r="P922" s="123" t="s">
        <v>16</v>
      </c>
      <c r="Q922" s="129" t="s">
        <v>16</v>
      </c>
      <c r="R922" s="129">
        <v>54000</v>
      </c>
      <c r="S922" s="122" t="s">
        <v>16</v>
      </c>
      <c r="T922" s="122" t="s">
        <v>16</v>
      </c>
    </row>
    <row r="923" spans="2:20" ht="20.399999999999999" x14ac:dyDescent="0.3">
      <c r="B923" s="55" t="s">
        <v>167</v>
      </c>
      <c r="C923" s="101" t="s">
        <v>815</v>
      </c>
      <c r="D923" s="82" t="s">
        <v>798</v>
      </c>
      <c r="E923" s="123">
        <v>35000</v>
      </c>
      <c r="F923" s="123">
        <v>5000</v>
      </c>
      <c r="G923" s="124">
        <v>0</v>
      </c>
      <c r="H923" s="124">
        <v>0</v>
      </c>
      <c r="I923" s="125">
        <v>0</v>
      </c>
      <c r="J923" s="125">
        <v>0</v>
      </c>
      <c r="K923" s="1"/>
      <c r="L923" s="119" t="s">
        <v>167</v>
      </c>
      <c r="M923" s="101" t="s">
        <v>807</v>
      </c>
      <c r="N923" s="82" t="s">
        <v>16</v>
      </c>
      <c r="O923" s="123" t="s">
        <v>16</v>
      </c>
      <c r="P923" s="123" t="s">
        <v>16</v>
      </c>
      <c r="Q923" s="129" t="s">
        <v>16</v>
      </c>
      <c r="R923" s="129">
        <v>36000</v>
      </c>
      <c r="S923" s="122" t="s">
        <v>16</v>
      </c>
      <c r="T923" s="122" t="s">
        <v>16</v>
      </c>
    </row>
    <row r="924" spans="2:20" ht="20.399999999999999" x14ac:dyDescent="0.3">
      <c r="B924" s="55" t="s">
        <v>167</v>
      </c>
      <c r="C924" s="101" t="s">
        <v>808</v>
      </c>
      <c r="D924" s="82" t="s">
        <v>799</v>
      </c>
      <c r="E924" s="123">
        <v>35000</v>
      </c>
      <c r="F924" s="123">
        <v>95000</v>
      </c>
      <c r="G924" s="124">
        <v>0</v>
      </c>
      <c r="H924" s="124">
        <v>0</v>
      </c>
      <c r="I924" s="125">
        <v>0</v>
      </c>
      <c r="J924" s="125">
        <v>0</v>
      </c>
      <c r="K924" s="1"/>
      <c r="L924" s="55" t="s">
        <v>792</v>
      </c>
      <c r="M924" s="101" t="s">
        <v>812</v>
      </c>
      <c r="N924" s="82">
        <v>1</v>
      </c>
      <c r="O924" s="123">
        <v>210000</v>
      </c>
      <c r="P924" s="123" t="s">
        <v>16</v>
      </c>
      <c r="Q924" s="129" t="s">
        <v>16</v>
      </c>
      <c r="R924" s="129" t="s">
        <v>16</v>
      </c>
      <c r="S924" s="122" t="s">
        <v>16</v>
      </c>
      <c r="T924" s="122" t="s">
        <v>16</v>
      </c>
    </row>
    <row r="925" spans="2:20" ht="20.399999999999999" x14ac:dyDescent="0.3">
      <c r="B925" s="55" t="s">
        <v>167</v>
      </c>
      <c r="C925" s="101" t="s">
        <v>809</v>
      </c>
      <c r="D925" s="82" t="s">
        <v>800</v>
      </c>
      <c r="E925" s="123">
        <v>56938</v>
      </c>
      <c r="F925" s="123">
        <v>93062</v>
      </c>
      <c r="G925" s="124">
        <v>0</v>
      </c>
      <c r="H925" s="124">
        <v>0</v>
      </c>
      <c r="I925" s="125">
        <v>0</v>
      </c>
      <c r="J925" s="125">
        <v>0</v>
      </c>
      <c r="K925" s="1"/>
      <c r="L925" s="119" t="s">
        <v>167</v>
      </c>
      <c r="M925" s="101" t="s">
        <v>813</v>
      </c>
      <c r="N925" s="82">
        <v>1</v>
      </c>
      <c r="O925" s="123">
        <v>21938</v>
      </c>
      <c r="P925" s="123" t="s">
        <v>16</v>
      </c>
      <c r="Q925" s="129" t="s">
        <v>16</v>
      </c>
      <c r="R925" s="129" t="s">
        <v>16</v>
      </c>
      <c r="S925" s="122" t="s">
        <v>16</v>
      </c>
      <c r="T925" s="122" t="s">
        <v>16</v>
      </c>
    </row>
    <row r="926" spans="2:20" ht="20.399999999999999" x14ac:dyDescent="0.3">
      <c r="B926" s="55" t="s">
        <v>167</v>
      </c>
      <c r="C926" s="101" t="s">
        <v>810</v>
      </c>
      <c r="D926" s="82" t="s">
        <v>801</v>
      </c>
      <c r="E926" s="123">
        <v>70000</v>
      </c>
      <c r="F926" s="123">
        <v>230000</v>
      </c>
      <c r="G926" s="124">
        <v>0</v>
      </c>
      <c r="H926" s="124">
        <v>0</v>
      </c>
      <c r="I926" s="125">
        <v>0</v>
      </c>
      <c r="J926" s="125">
        <v>0</v>
      </c>
      <c r="K926" s="1"/>
      <c r="L926" s="119" t="s">
        <v>16</v>
      </c>
      <c r="M926" s="128" t="s">
        <v>16</v>
      </c>
      <c r="N926" s="82" t="s">
        <v>16</v>
      </c>
      <c r="O926" s="123" t="s">
        <v>16</v>
      </c>
      <c r="P926" s="123" t="s">
        <v>16</v>
      </c>
      <c r="Q926" s="129" t="s">
        <v>16</v>
      </c>
      <c r="R926" s="129" t="s">
        <v>16</v>
      </c>
      <c r="S926" s="122" t="s">
        <v>16</v>
      </c>
      <c r="T926" s="122" t="s">
        <v>16</v>
      </c>
    </row>
    <row r="927" spans="2:20" ht="20.399999999999999" x14ac:dyDescent="0.3">
      <c r="B927" s="55" t="s">
        <v>167</v>
      </c>
      <c r="C927" s="101" t="s">
        <v>811</v>
      </c>
      <c r="D927" s="82" t="s">
        <v>802</v>
      </c>
      <c r="E927" s="123">
        <v>0</v>
      </c>
      <c r="F927" s="123">
        <v>25000</v>
      </c>
      <c r="G927" s="124">
        <v>0</v>
      </c>
      <c r="H927" s="124">
        <v>0</v>
      </c>
      <c r="I927" s="125">
        <v>0</v>
      </c>
      <c r="J927" s="125">
        <v>0</v>
      </c>
      <c r="K927" s="1"/>
      <c r="L927" s="119" t="s">
        <v>16</v>
      </c>
      <c r="M927" s="128" t="s">
        <v>16</v>
      </c>
      <c r="N927" s="82" t="s">
        <v>16</v>
      </c>
      <c r="O927" s="123" t="s">
        <v>16</v>
      </c>
      <c r="P927" s="123" t="s">
        <v>16</v>
      </c>
      <c r="Q927" s="129" t="s">
        <v>16</v>
      </c>
      <c r="R927" s="129" t="s">
        <v>16</v>
      </c>
      <c r="S927" s="122" t="s">
        <v>16</v>
      </c>
      <c r="T927" s="122" t="s">
        <v>16</v>
      </c>
    </row>
    <row r="928" spans="2:20" ht="20.399999999999999" x14ac:dyDescent="0.3">
      <c r="B928" s="55" t="s">
        <v>792</v>
      </c>
      <c r="C928" s="101" t="s">
        <v>817</v>
      </c>
      <c r="D928" s="82" t="s">
        <v>816</v>
      </c>
      <c r="E928" s="123">
        <v>0</v>
      </c>
      <c r="F928" s="123">
        <v>35000</v>
      </c>
      <c r="G928" s="124">
        <v>0</v>
      </c>
      <c r="H928" s="124">
        <v>0</v>
      </c>
      <c r="I928" s="125">
        <v>0</v>
      </c>
      <c r="J928" s="125">
        <v>0</v>
      </c>
      <c r="K928" s="1"/>
      <c r="L928" s="119"/>
      <c r="M928" s="128" t="s">
        <v>16</v>
      </c>
      <c r="N928" s="82" t="s">
        <v>16</v>
      </c>
      <c r="O928" s="123" t="s">
        <v>16</v>
      </c>
      <c r="P928" s="123" t="s">
        <v>16</v>
      </c>
      <c r="Q928" s="129" t="s">
        <v>16</v>
      </c>
      <c r="R928" s="129" t="s">
        <v>16</v>
      </c>
      <c r="S928" s="122" t="s">
        <v>16</v>
      </c>
      <c r="T928" s="122" t="s">
        <v>16</v>
      </c>
    </row>
    <row r="929" spans="2:20" ht="20.399999999999999" x14ac:dyDescent="0.3">
      <c r="B929" s="55" t="s">
        <v>792</v>
      </c>
      <c r="C929" s="101" t="s">
        <v>818</v>
      </c>
      <c r="D929" s="82" t="s">
        <v>819</v>
      </c>
      <c r="E929" s="123" t="s">
        <v>16</v>
      </c>
      <c r="F929" s="123">
        <v>30000</v>
      </c>
      <c r="G929" s="124">
        <v>0</v>
      </c>
      <c r="H929" s="124">
        <v>0</v>
      </c>
      <c r="I929" s="125">
        <v>0</v>
      </c>
      <c r="J929" s="125">
        <v>0</v>
      </c>
      <c r="K929" s="1"/>
      <c r="L929" s="119"/>
      <c r="M929" s="128" t="s">
        <v>16</v>
      </c>
      <c r="N929" s="82" t="s">
        <v>16</v>
      </c>
      <c r="O929" s="123" t="s">
        <v>16</v>
      </c>
      <c r="P929" s="123" t="s">
        <v>16</v>
      </c>
      <c r="Q929" s="129" t="s">
        <v>16</v>
      </c>
      <c r="R929" s="129" t="s">
        <v>16</v>
      </c>
      <c r="S929" s="122" t="s">
        <v>16</v>
      </c>
      <c r="T929" s="122" t="s">
        <v>16</v>
      </c>
    </row>
    <row r="930" spans="2:20" ht="20.399999999999999" x14ac:dyDescent="0.3">
      <c r="B930" s="55" t="s">
        <v>792</v>
      </c>
      <c r="C930" s="101" t="s">
        <v>821</v>
      </c>
      <c r="D930" s="82" t="s">
        <v>822</v>
      </c>
      <c r="E930" s="123" t="s">
        <v>16</v>
      </c>
      <c r="F930" s="123">
        <v>10000</v>
      </c>
      <c r="G930" s="124">
        <v>0</v>
      </c>
      <c r="H930" s="124">
        <v>0</v>
      </c>
      <c r="I930" s="125">
        <v>0</v>
      </c>
      <c r="J930" s="125">
        <v>0</v>
      </c>
      <c r="K930" s="1"/>
      <c r="L930" s="119"/>
      <c r="M930" s="128"/>
      <c r="N930" s="82"/>
      <c r="O930" s="123"/>
      <c r="P930" s="123"/>
      <c r="Q930" s="129"/>
      <c r="R930" s="129"/>
      <c r="S930" s="122"/>
      <c r="T930" s="122"/>
    </row>
    <row r="931" spans="2:20" ht="20.399999999999999" x14ac:dyDescent="0.3">
      <c r="B931" s="55" t="s">
        <v>792</v>
      </c>
      <c r="C931" s="101" t="s">
        <v>823</v>
      </c>
      <c r="D931" s="82" t="s">
        <v>824</v>
      </c>
      <c r="E931" s="123" t="s">
        <v>16</v>
      </c>
      <c r="F931" s="123">
        <v>1000</v>
      </c>
      <c r="G931" s="124">
        <v>0</v>
      </c>
      <c r="H931" s="124">
        <v>0</v>
      </c>
      <c r="I931" s="125">
        <v>0</v>
      </c>
      <c r="J931" s="125">
        <v>0</v>
      </c>
      <c r="K931" s="1"/>
      <c r="L931" s="119"/>
      <c r="M931" s="128"/>
      <c r="N931" s="82"/>
      <c r="O931" s="123"/>
      <c r="P931" s="123"/>
      <c r="Q931" s="129"/>
      <c r="R931" s="129"/>
      <c r="S931" s="122"/>
      <c r="T931" s="122"/>
    </row>
    <row r="932" spans="2:20" x14ac:dyDescent="0.3">
      <c r="B932" s="102" t="s">
        <v>16</v>
      </c>
      <c r="C932" s="102" t="s">
        <v>16</v>
      </c>
      <c r="D932" s="102" t="s">
        <v>16</v>
      </c>
      <c r="E932" s="102" t="s">
        <v>16</v>
      </c>
      <c r="F932" s="102" t="s">
        <v>16</v>
      </c>
      <c r="G932" s="102" t="s">
        <v>16</v>
      </c>
      <c r="H932" s="102" t="s">
        <v>16</v>
      </c>
      <c r="I932" s="102" t="s">
        <v>16</v>
      </c>
      <c r="J932" s="102" t="s">
        <v>16</v>
      </c>
      <c r="K932" s="40"/>
      <c r="L932" s="119" t="s">
        <v>16</v>
      </c>
      <c r="M932" s="128" t="s">
        <v>16</v>
      </c>
      <c r="N932" s="82" t="s">
        <v>16</v>
      </c>
      <c r="O932" s="123" t="s">
        <v>16</v>
      </c>
      <c r="P932" s="123" t="s">
        <v>16</v>
      </c>
      <c r="Q932" s="129" t="s">
        <v>16</v>
      </c>
      <c r="R932" s="129" t="s">
        <v>16</v>
      </c>
      <c r="S932" s="122" t="s">
        <v>16</v>
      </c>
      <c r="T932" s="122" t="s">
        <v>16</v>
      </c>
    </row>
    <row r="933" spans="2:20" x14ac:dyDescent="0.3">
      <c r="B933" s="4"/>
      <c r="C933" s="93" t="s">
        <v>49</v>
      </c>
      <c r="D933" s="4"/>
      <c r="E933" s="34">
        <f>SUM(E918:E932)</f>
        <v>231938</v>
      </c>
      <c r="F933" s="34">
        <f>SUM(F918:F932)</f>
        <v>589562</v>
      </c>
      <c r="G933" s="34">
        <f>SUM(G932:G932)</f>
        <v>0</v>
      </c>
      <c r="H933" s="34">
        <f>SUM(H918:H932)</f>
        <v>1395600</v>
      </c>
      <c r="I933" s="34">
        <f>SUM(I932:I932)</f>
        <v>0</v>
      </c>
      <c r="J933" s="34">
        <f>SUM(J932:J932)</f>
        <v>0</v>
      </c>
      <c r="K933" s="1"/>
      <c r="L933" s="119" t="s">
        <v>16</v>
      </c>
      <c r="M933" s="128" t="s">
        <v>16</v>
      </c>
      <c r="N933" s="82" t="s">
        <v>16</v>
      </c>
      <c r="O933" s="123" t="s">
        <v>16</v>
      </c>
      <c r="P933" s="123" t="s">
        <v>16</v>
      </c>
      <c r="Q933" s="129" t="s">
        <v>16</v>
      </c>
      <c r="R933" s="129" t="s">
        <v>16</v>
      </c>
      <c r="S933" s="122" t="s">
        <v>16</v>
      </c>
      <c r="T933" s="122" t="s">
        <v>16</v>
      </c>
    </row>
    <row r="934" spans="2:20" x14ac:dyDescent="0.3">
      <c r="B934" s="11"/>
      <c r="C934" s="94"/>
      <c r="D934" s="12"/>
      <c r="E934" s="13"/>
      <c r="F934" s="13"/>
      <c r="G934" s="13"/>
      <c r="H934" s="13"/>
      <c r="I934" s="13"/>
      <c r="J934" s="14"/>
      <c r="K934" s="1"/>
      <c r="L934" s="11"/>
      <c r="M934" s="12"/>
      <c r="N934" s="12"/>
      <c r="O934" s="13"/>
      <c r="P934" s="13"/>
      <c r="Q934" s="13"/>
      <c r="R934" s="13"/>
      <c r="S934" s="13"/>
      <c r="T934" s="14"/>
    </row>
    <row r="935" spans="2:20" x14ac:dyDescent="0.3">
      <c r="B935" s="25"/>
      <c r="C935" s="26" t="s">
        <v>50</v>
      </c>
      <c r="D935" s="27"/>
      <c r="E935" s="28">
        <f t="shared" ref="E935:J935" si="178">E917+E933</f>
        <v>231938</v>
      </c>
      <c r="F935" s="28">
        <f t="shared" si="178"/>
        <v>893747</v>
      </c>
      <c r="G935" s="28">
        <f t="shared" si="178"/>
        <v>7189.5</v>
      </c>
      <c r="H935" s="28">
        <f t="shared" si="178"/>
        <v>1969848.2199999997</v>
      </c>
      <c r="I935" s="28">
        <f t="shared" si="178"/>
        <v>56209.9</v>
      </c>
      <c r="J935" s="28">
        <f t="shared" si="178"/>
        <v>4926.07</v>
      </c>
      <c r="K935" s="1"/>
      <c r="L935" s="9"/>
      <c r="M935" s="26" t="s">
        <v>50</v>
      </c>
      <c r="N935" s="9"/>
      <c r="O935" s="10">
        <f>SUM(O919:O934)</f>
        <v>231938</v>
      </c>
      <c r="P935" s="10">
        <f t="shared" ref="P935:T935" si="179">SUM(P916:P934)</f>
        <v>286100</v>
      </c>
      <c r="Q935" s="10">
        <f t="shared" si="179"/>
        <v>0</v>
      </c>
      <c r="R935" s="10">
        <f t="shared" si="179"/>
        <v>191000</v>
      </c>
      <c r="S935" s="10">
        <f t="shared" si="179"/>
        <v>0</v>
      </c>
      <c r="T935" s="10">
        <f t="shared" si="179"/>
        <v>0</v>
      </c>
    </row>
    <row r="936" spans="2:20" x14ac:dyDescent="0.3">
      <c r="L936" s="2"/>
      <c r="M936" s="3" t="s">
        <v>12</v>
      </c>
      <c r="N936" s="15"/>
      <c r="O936" s="16">
        <f t="shared" ref="O936" si="180">E935-O935</f>
        <v>0</v>
      </c>
      <c r="P936" s="62">
        <f t="shared" ref="P936" si="181">F935-P935</f>
        <v>607647</v>
      </c>
      <c r="Q936" s="62">
        <f t="shared" ref="Q936" si="182">G935-Q935</f>
        <v>7189.5</v>
      </c>
      <c r="R936" s="62">
        <f t="shared" ref="R936" si="183">H935-R935</f>
        <v>1778848.2199999997</v>
      </c>
      <c r="S936" s="62">
        <f t="shared" ref="S936" si="184">I935-S935</f>
        <v>56209.9</v>
      </c>
      <c r="T936" s="62">
        <f t="shared" ref="T936" si="185">J935-T935</f>
        <v>4926.07</v>
      </c>
    </row>
    <row r="937" spans="2:20" x14ac:dyDescent="0.3">
      <c r="C937" s="63" t="s">
        <v>375</v>
      </c>
      <c r="M937" s="22" t="s">
        <v>23</v>
      </c>
    </row>
    <row r="938" spans="2:20" x14ac:dyDescent="0.3">
      <c r="C938" s="64" t="s">
        <v>386</v>
      </c>
      <c r="D938" s="64" t="s">
        <v>376</v>
      </c>
      <c r="E938" s="1396" t="s">
        <v>377</v>
      </c>
      <c r="F938" s="1397"/>
      <c r="G938" s="64" t="s">
        <v>381</v>
      </c>
      <c r="H938" s="64" t="s">
        <v>378</v>
      </c>
      <c r="I938" s="64" t="s">
        <v>379</v>
      </c>
      <c r="J938" s="65" t="s">
        <v>380</v>
      </c>
      <c r="M938" s="41" t="s">
        <v>484</v>
      </c>
      <c r="N938" s="126">
        <f>P936</f>
        <v>607647</v>
      </c>
      <c r="O938" s="132" t="s">
        <v>3</v>
      </c>
      <c r="P938" s="132">
        <f>101147+65000+500+11000</f>
        <v>177647</v>
      </c>
      <c r="Q938" s="132" t="s">
        <v>820</v>
      </c>
      <c r="R938" s="138">
        <v>430000</v>
      </c>
      <c r="S938" s="139" t="s">
        <v>456</v>
      </c>
      <c r="T938" s="140">
        <f>P938+R938</f>
        <v>607647</v>
      </c>
    </row>
    <row r="939" spans="2:20" x14ac:dyDescent="0.3">
      <c r="C939" s="299" t="s">
        <v>389</v>
      </c>
      <c r="D939" s="66" t="s">
        <v>279</v>
      </c>
      <c r="E939" s="305" t="s">
        <v>384</v>
      </c>
      <c r="F939" s="306"/>
      <c r="G939" s="66" t="s">
        <v>385</v>
      </c>
      <c r="H939" s="67">
        <v>100000</v>
      </c>
      <c r="I939" s="68">
        <v>0</v>
      </c>
      <c r="J939" s="68">
        <f>H939-I939</f>
        <v>100000</v>
      </c>
      <c r="M939" s="41" t="s">
        <v>18</v>
      </c>
      <c r="N939" s="126">
        <f>Q936</f>
        <v>7189.5</v>
      </c>
      <c r="O939" s="133"/>
      <c r="P939" s="134"/>
      <c r="Q939" s="135"/>
      <c r="R939" s="131"/>
      <c r="S939" s="115"/>
      <c r="T939" s="314"/>
    </row>
    <row r="940" spans="2:20" x14ac:dyDescent="0.3">
      <c r="C940" s="299" t="s">
        <v>389</v>
      </c>
      <c r="D940" s="66" t="s">
        <v>279</v>
      </c>
      <c r="E940" s="1420" t="s">
        <v>384</v>
      </c>
      <c r="F940" s="1421"/>
      <c r="G940" s="66" t="s">
        <v>390</v>
      </c>
      <c r="H940" s="67">
        <v>200000</v>
      </c>
      <c r="I940" s="68">
        <v>0</v>
      </c>
      <c r="J940" s="68">
        <f>H940-I940</f>
        <v>200000</v>
      </c>
      <c r="M940" s="41" t="s">
        <v>19</v>
      </c>
      <c r="N940" s="126">
        <f>R936</f>
        <v>1778848.2199999997</v>
      </c>
      <c r="O940" s="136"/>
      <c r="P940" s="323"/>
      <c r="Q940" s="323"/>
      <c r="R940" s="321"/>
      <c r="T940" s="314"/>
    </row>
    <row r="941" spans="2:20" x14ac:dyDescent="0.3">
      <c r="C941" s="99" t="s">
        <v>494</v>
      </c>
      <c r="D941" s="87" t="s">
        <v>165</v>
      </c>
      <c r="E941" s="1420" t="s">
        <v>388</v>
      </c>
      <c r="F941" s="1421"/>
      <c r="G941" s="86" t="s">
        <v>495</v>
      </c>
      <c r="H941" s="88">
        <v>3620</v>
      </c>
      <c r="I941" s="74">
        <v>0</v>
      </c>
      <c r="J941" s="88">
        <v>3620</v>
      </c>
      <c r="M941" s="41" t="s">
        <v>20</v>
      </c>
      <c r="N941" s="126">
        <f>S936</f>
        <v>56209.9</v>
      </c>
      <c r="O941" s="323"/>
      <c r="P941" s="323"/>
      <c r="Q941" s="323"/>
      <c r="R941" s="322"/>
    </row>
    <row r="942" spans="2:20" x14ac:dyDescent="0.3">
      <c r="C942" s="99" t="s">
        <v>494</v>
      </c>
      <c r="D942" s="87" t="s">
        <v>165</v>
      </c>
      <c r="E942" s="1420" t="s">
        <v>388</v>
      </c>
      <c r="F942" s="1421"/>
      <c r="G942" s="86" t="s">
        <v>496</v>
      </c>
      <c r="H942" s="74">
        <v>10000</v>
      </c>
      <c r="I942" s="74">
        <v>0</v>
      </c>
      <c r="J942" s="88">
        <f>SUM(H942:I942)</f>
        <v>10000</v>
      </c>
      <c r="M942" s="41" t="s">
        <v>21</v>
      </c>
      <c r="N942" s="126">
        <f>T936</f>
        <v>4926.07</v>
      </c>
      <c r="O942" s="137"/>
      <c r="P942" s="323"/>
      <c r="Q942" s="323"/>
    </row>
    <row r="943" spans="2:20" ht="15" thickBot="1" x14ac:dyDescent="0.35">
      <c r="C943" s="104" t="s">
        <v>584</v>
      </c>
      <c r="D943" s="82" t="s">
        <v>569</v>
      </c>
      <c r="E943" s="1399" t="s">
        <v>585</v>
      </c>
      <c r="F943" s="1400"/>
      <c r="G943" s="82" t="s">
        <v>586</v>
      </c>
      <c r="H943" s="106">
        <v>50000</v>
      </c>
      <c r="I943" s="74">
        <v>0</v>
      </c>
      <c r="J943" s="88">
        <f>SUM(H943:I943)</f>
        <v>50000</v>
      </c>
      <c r="M943" s="307" t="s">
        <v>22</v>
      </c>
      <c r="N943" s="130">
        <f>SUM(N938:N942)</f>
        <v>2454820.6899999995</v>
      </c>
      <c r="O943" s="314"/>
    </row>
    <row r="944" spans="2:20" ht="15" thickTop="1" x14ac:dyDescent="0.3">
      <c r="C944" s="104" t="s">
        <v>584</v>
      </c>
      <c r="D944" s="82" t="s">
        <v>569</v>
      </c>
      <c r="E944" s="1399" t="s">
        <v>587</v>
      </c>
      <c r="F944" s="1400"/>
      <c r="G944" s="105" t="s">
        <v>588</v>
      </c>
      <c r="H944" s="107">
        <v>100000</v>
      </c>
      <c r="I944" s="74">
        <v>0</v>
      </c>
      <c r="J944" s="88">
        <f>SUM(H944:I944)</f>
        <v>100000</v>
      </c>
      <c r="M944" s="21"/>
      <c r="N944" s="24"/>
      <c r="O944" s="314"/>
    </row>
    <row r="945" spans="2:20" x14ac:dyDescent="0.3">
      <c r="C945" s="299" t="s">
        <v>669</v>
      </c>
      <c r="D945" s="82" t="s">
        <v>652</v>
      </c>
      <c r="E945" s="1399" t="s">
        <v>587</v>
      </c>
      <c r="F945" s="1400"/>
      <c r="G945" s="105" t="s">
        <v>588</v>
      </c>
      <c r="H945" s="107">
        <v>50000</v>
      </c>
      <c r="I945" s="74">
        <v>0</v>
      </c>
      <c r="J945" s="88">
        <f>SUM(H945:I945)</f>
        <v>50000</v>
      </c>
      <c r="M945" s="21"/>
      <c r="N945" s="24"/>
      <c r="O945" s="314"/>
    </row>
    <row r="946" spans="2:20" x14ac:dyDescent="0.3">
      <c r="C946" s="299" t="s">
        <v>669</v>
      </c>
      <c r="D946" s="82" t="s">
        <v>652</v>
      </c>
      <c r="E946" s="1399" t="s">
        <v>585</v>
      </c>
      <c r="F946" s="1400"/>
      <c r="G946" s="82" t="s">
        <v>586</v>
      </c>
      <c r="H946" s="107">
        <v>50000</v>
      </c>
      <c r="I946" s="74">
        <v>0</v>
      </c>
      <c r="J946" s="88">
        <f>SUM(H946:I946)</f>
        <v>50000</v>
      </c>
      <c r="M946" s="21"/>
      <c r="N946" s="24"/>
      <c r="O946" s="314"/>
    </row>
    <row r="947" spans="2:20" x14ac:dyDescent="0.3">
      <c r="C947" s="1401" t="s">
        <v>589</v>
      </c>
      <c r="D947" s="1402"/>
      <c r="E947" s="1402"/>
      <c r="F947" s="1403"/>
      <c r="G947" s="108"/>
      <c r="H947" s="109">
        <f>SUM(H939:H946)</f>
        <v>563620</v>
      </c>
      <c r="I947" s="110">
        <f>SUM(I939:I946)</f>
        <v>0</v>
      </c>
      <c r="J947" s="110">
        <f>SUM(J939:J946)</f>
        <v>563620</v>
      </c>
      <c r="K947" s="21"/>
      <c r="M947" s="21"/>
      <c r="N947" s="24"/>
    </row>
    <row r="948" spans="2:20" x14ac:dyDescent="0.3">
      <c r="C948" s="298"/>
      <c r="D948" s="298"/>
      <c r="E948" s="298"/>
      <c r="F948" s="298"/>
      <c r="G948" s="141"/>
      <c r="H948" s="142"/>
      <c r="I948" s="143"/>
      <c r="J948" s="143"/>
      <c r="K948" s="21"/>
      <c r="M948" s="21"/>
      <c r="N948" s="24"/>
    </row>
    <row r="949" spans="2:20" x14ac:dyDescent="0.3">
      <c r="C949" s="298"/>
      <c r="D949" s="298"/>
      <c r="E949" s="298"/>
      <c r="F949" s="298"/>
      <c r="G949" s="141"/>
      <c r="H949" s="142"/>
      <c r="I949" s="143"/>
      <c r="J949" s="143"/>
      <c r="K949" s="21"/>
      <c r="M949" s="21"/>
      <c r="N949" s="24"/>
    </row>
    <row r="950" spans="2:20" x14ac:dyDescent="0.3">
      <c r="C950" s="298"/>
      <c r="D950" s="298"/>
      <c r="E950" s="298"/>
      <c r="F950" s="298"/>
      <c r="G950" s="141"/>
      <c r="H950" s="142"/>
      <c r="I950" s="143"/>
      <c r="J950" s="143"/>
      <c r="K950" s="21"/>
      <c r="M950" s="21"/>
      <c r="N950" s="24"/>
    </row>
    <row r="951" spans="2:20" x14ac:dyDescent="0.3">
      <c r="C951" s="298"/>
      <c r="D951" s="298"/>
      <c r="E951" s="298"/>
      <c r="F951" s="298"/>
      <c r="G951" s="141"/>
      <c r="H951" s="142"/>
      <c r="I951" s="143"/>
      <c r="J951" s="143"/>
      <c r="K951" s="21"/>
      <c r="M951" s="21"/>
      <c r="N951" s="24"/>
    </row>
    <row r="952" spans="2:20" x14ac:dyDescent="0.3">
      <c r="C952" s="298"/>
      <c r="D952" s="298"/>
      <c r="E952" s="298"/>
      <c r="F952" s="298"/>
      <c r="G952" s="141"/>
      <c r="H952" s="142"/>
      <c r="I952" s="143"/>
      <c r="J952" s="143"/>
      <c r="K952" s="21"/>
      <c r="M952" s="21"/>
      <c r="N952" s="24"/>
    </row>
    <row r="953" spans="2:20" x14ac:dyDescent="0.3">
      <c r="C953" s="144"/>
      <c r="D953" s="145"/>
      <c r="E953" s="144"/>
      <c r="F953" s="144"/>
      <c r="G953" s="144"/>
      <c r="H953" s="144"/>
      <c r="I953" s="144"/>
      <c r="J953" s="144"/>
      <c r="M953" s="21"/>
      <c r="N953" s="24"/>
    </row>
    <row r="954" spans="2:20" x14ac:dyDescent="0.3">
      <c r="C954" s="75"/>
      <c r="D954" s="76"/>
      <c r="E954" s="75"/>
      <c r="F954" s="75"/>
      <c r="G954" s="75"/>
      <c r="H954" s="75"/>
      <c r="I954" s="75"/>
      <c r="J954" s="75"/>
      <c r="M954" s="21"/>
      <c r="N954" s="24"/>
    </row>
    <row r="955" spans="2:20" x14ac:dyDescent="0.3">
      <c r="B955" s="1357" t="s">
        <v>541</v>
      </c>
      <c r="C955" s="1357"/>
      <c r="D955" s="1357"/>
      <c r="E955" s="1357"/>
      <c r="F955" s="1357"/>
      <c r="G955" s="1357"/>
      <c r="H955" s="1357"/>
      <c r="I955" s="1357"/>
      <c r="J955" s="1357"/>
      <c r="K955" s="1357"/>
      <c r="L955" s="1357"/>
      <c r="M955" s="1357"/>
      <c r="N955" s="1357"/>
      <c r="O955" s="1357"/>
      <c r="P955" s="1357"/>
      <c r="Q955" s="1357"/>
      <c r="R955" s="1357"/>
      <c r="S955" s="1357"/>
      <c r="T955" s="1357"/>
    </row>
    <row r="959" spans="2:20" ht="15.6" x14ac:dyDescent="0.3">
      <c r="B959" s="1349" t="s">
        <v>825</v>
      </c>
      <c r="C959" s="1349"/>
      <c r="D959" s="1349"/>
      <c r="E959" s="1349"/>
      <c r="F959" s="1349"/>
      <c r="G959" s="1349"/>
      <c r="H959" s="1349"/>
      <c r="I959" s="1349"/>
      <c r="J959" s="1349"/>
      <c r="K959" s="1349"/>
      <c r="L959" s="1349"/>
      <c r="M959" s="1349"/>
      <c r="N959" s="1349"/>
      <c r="O959" s="1349"/>
      <c r="P959" s="1349"/>
      <c r="Q959" s="1349"/>
      <c r="R959" s="1349"/>
      <c r="S959" s="1349"/>
      <c r="T959" s="1349"/>
    </row>
    <row r="960" spans="2:20" ht="15.6" x14ac:dyDescent="0.3">
      <c r="B960" s="1350" t="s">
        <v>10</v>
      </c>
      <c r="C960" s="1350"/>
      <c r="D960" s="1350"/>
      <c r="E960" s="1350"/>
      <c r="F960" s="1350"/>
      <c r="G960" s="1350"/>
      <c r="H960" s="1350"/>
      <c r="I960" s="1350"/>
      <c r="J960" s="1350"/>
      <c r="K960" s="1350"/>
      <c r="L960" s="1350"/>
      <c r="M960" s="1350"/>
      <c r="N960" s="1350"/>
      <c r="O960" s="1350"/>
      <c r="P960" s="1350"/>
      <c r="Q960" s="1350"/>
      <c r="R960" s="1350"/>
      <c r="S960" s="1350"/>
      <c r="T960" s="1350"/>
    </row>
    <row r="961" spans="2:20" x14ac:dyDescent="0.3">
      <c r="B961" s="1351" t="s">
        <v>11</v>
      </c>
      <c r="C961" s="1351"/>
      <c r="D961" s="1351"/>
      <c r="E961" s="1351"/>
      <c r="F961" s="1351"/>
      <c r="G961" s="1351"/>
      <c r="H961" s="1351"/>
      <c r="I961" s="1351"/>
      <c r="J961" s="1351"/>
      <c r="K961" s="1351"/>
      <c r="L961" s="1351"/>
      <c r="M961" s="1351"/>
      <c r="N961" s="1351"/>
      <c r="O961" s="1351"/>
      <c r="P961" s="1351"/>
      <c r="Q961" s="1351"/>
      <c r="R961" s="1351"/>
      <c r="S961" s="1351"/>
      <c r="T961" s="1351"/>
    </row>
    <row r="962" spans="2:20" x14ac:dyDescent="0.3">
      <c r="B962" s="1352" t="s">
        <v>826</v>
      </c>
      <c r="C962" s="1352"/>
      <c r="D962" s="1352"/>
      <c r="E962" s="1352"/>
      <c r="F962" s="1352"/>
      <c r="G962" s="1352"/>
      <c r="H962" s="1352"/>
      <c r="I962" s="1352"/>
      <c r="J962" s="1352"/>
      <c r="K962" s="1352"/>
      <c r="L962" s="1352"/>
      <c r="M962" s="1352"/>
      <c r="N962" s="1352"/>
      <c r="O962" s="1352"/>
      <c r="P962" s="1352"/>
      <c r="Q962" s="1352"/>
      <c r="R962" s="1352"/>
      <c r="S962" s="1352"/>
      <c r="T962" s="1352"/>
    </row>
    <row r="963" spans="2:20" ht="15" thickBot="1" x14ac:dyDescent="0.35">
      <c r="B963" s="309"/>
      <c r="C963" s="309"/>
      <c r="D963" s="309"/>
      <c r="E963" s="309"/>
      <c r="F963" s="309"/>
      <c r="G963" s="309"/>
      <c r="H963" s="309"/>
      <c r="I963" s="309"/>
      <c r="J963" s="309"/>
      <c r="L963" s="309"/>
      <c r="M963" s="309"/>
      <c r="N963" s="309"/>
      <c r="O963" s="309"/>
      <c r="P963" s="309"/>
      <c r="Q963" s="309"/>
      <c r="R963" s="1363" t="s">
        <v>827</v>
      </c>
      <c r="S963" s="1363"/>
      <c r="T963" s="1363"/>
    </row>
    <row r="964" spans="2:20" ht="15" thickTop="1" x14ac:dyDescent="0.3">
      <c r="B964" s="1354" t="s">
        <v>8</v>
      </c>
      <c r="C964" s="1354"/>
      <c r="D964" s="1354"/>
      <c r="E964" s="1354"/>
      <c r="F964" s="1354"/>
      <c r="G964" s="1354"/>
      <c r="H964" s="1354"/>
      <c r="I964" s="1354"/>
      <c r="J964" s="1354"/>
      <c r="L964" s="1354" t="s">
        <v>9</v>
      </c>
      <c r="M964" s="1354"/>
      <c r="N964" s="1354"/>
      <c r="O964" s="1354"/>
      <c r="P964" s="1354"/>
      <c r="Q964" s="1354"/>
      <c r="R964" s="1354"/>
      <c r="S964" s="1354"/>
      <c r="T964" s="1354"/>
    </row>
    <row r="965" spans="2:20" x14ac:dyDescent="0.3">
      <c r="B965" s="4" t="s">
        <v>0</v>
      </c>
      <c r="C965" s="4" t="s">
        <v>1</v>
      </c>
      <c r="D965" s="4" t="s">
        <v>2</v>
      </c>
      <c r="E965" s="4" t="s">
        <v>13</v>
      </c>
      <c r="F965" s="4" t="s">
        <v>3</v>
      </c>
      <c r="G965" s="4" t="s">
        <v>4</v>
      </c>
      <c r="H965" s="4" t="s">
        <v>5</v>
      </c>
      <c r="I965" s="4" t="s">
        <v>6</v>
      </c>
      <c r="J965" s="4" t="s">
        <v>7</v>
      </c>
      <c r="L965" s="4" t="s">
        <v>0</v>
      </c>
      <c r="M965" s="4" t="s">
        <v>1</v>
      </c>
      <c r="N965" s="4" t="s">
        <v>2</v>
      </c>
      <c r="O965" s="4" t="s">
        <v>13</v>
      </c>
      <c r="P965" s="4" t="s">
        <v>3</v>
      </c>
      <c r="Q965" s="4" t="s">
        <v>4</v>
      </c>
      <c r="R965" s="4" t="s">
        <v>5</v>
      </c>
      <c r="S965" s="4" t="s">
        <v>6</v>
      </c>
      <c r="T965" s="4" t="s">
        <v>7</v>
      </c>
    </row>
    <row r="966" spans="2:20" x14ac:dyDescent="0.3">
      <c r="B966" s="310"/>
      <c r="C966" s="311"/>
      <c r="D966" s="311"/>
      <c r="E966" s="5"/>
      <c r="F966" s="5"/>
      <c r="G966" s="5"/>
      <c r="H966" s="5"/>
      <c r="I966" s="5"/>
      <c r="J966" s="6"/>
      <c r="L966" s="310"/>
      <c r="M966" s="311"/>
      <c r="N966" s="311"/>
      <c r="O966" s="5"/>
      <c r="P966" s="5"/>
      <c r="Q966" s="5"/>
      <c r="R966" s="5"/>
      <c r="S966" s="5"/>
      <c r="T966" s="6"/>
    </row>
    <row r="967" spans="2:20" x14ac:dyDescent="0.3">
      <c r="B967" s="55" t="s">
        <v>828</v>
      </c>
      <c r="C967" s="17" t="s">
        <v>15</v>
      </c>
      <c r="D967" s="18" t="s">
        <v>16</v>
      </c>
      <c r="E967" s="19">
        <f t="shared" ref="E967" si="186">O944</f>
        <v>0</v>
      </c>
      <c r="F967" s="19">
        <f>P936</f>
        <v>607647</v>
      </c>
      <c r="G967" s="49">
        <f>Q936</f>
        <v>7189.5</v>
      </c>
      <c r="H967" s="49">
        <f>R936</f>
        <v>1778848.2199999997</v>
      </c>
      <c r="I967" s="20">
        <f>S936</f>
        <v>56209.9</v>
      </c>
      <c r="J967" s="20">
        <f>T936</f>
        <v>4926.07</v>
      </c>
      <c r="K967" s="1"/>
      <c r="L967" s="55" t="s">
        <v>16</v>
      </c>
      <c r="M967" s="55" t="s">
        <v>16</v>
      </c>
      <c r="N967" s="55" t="s">
        <v>16</v>
      </c>
      <c r="O967" s="122" t="s">
        <v>16</v>
      </c>
      <c r="P967" s="122" t="s">
        <v>16</v>
      </c>
      <c r="Q967" s="122" t="s">
        <v>16</v>
      </c>
      <c r="R967" s="122" t="s">
        <v>16</v>
      </c>
      <c r="S967" s="122" t="s">
        <v>16</v>
      </c>
      <c r="T967" s="122" t="s">
        <v>16</v>
      </c>
    </row>
    <row r="968" spans="2:20" x14ac:dyDescent="0.3">
      <c r="B968" s="55" t="s">
        <v>828</v>
      </c>
      <c r="C968" s="101" t="s">
        <v>793</v>
      </c>
      <c r="D968" s="82" t="s">
        <v>345</v>
      </c>
      <c r="E968" s="123">
        <v>0</v>
      </c>
      <c r="F968" s="123">
        <v>0</v>
      </c>
      <c r="G968" s="124">
        <v>0</v>
      </c>
      <c r="H968" s="124">
        <f>159562+18085</f>
        <v>177647</v>
      </c>
      <c r="I968" s="125">
        <v>0</v>
      </c>
      <c r="J968" s="125">
        <v>0</v>
      </c>
      <c r="K968" s="1"/>
      <c r="L968" s="55" t="s">
        <v>792</v>
      </c>
      <c r="M968" s="101" t="s">
        <v>793</v>
      </c>
      <c r="N968" s="82" t="s">
        <v>345</v>
      </c>
      <c r="O968" s="123" t="s">
        <v>16</v>
      </c>
      <c r="P968" s="123">
        <f>H968</f>
        <v>177647</v>
      </c>
      <c r="Q968" s="129" t="s">
        <v>16</v>
      </c>
      <c r="R968" s="129" t="s">
        <v>16</v>
      </c>
      <c r="S968" s="122" t="s">
        <v>16</v>
      </c>
      <c r="T968" s="122" t="s">
        <v>16</v>
      </c>
    </row>
    <row r="969" spans="2:20" x14ac:dyDescent="0.3">
      <c r="B969" s="55" t="s">
        <v>828</v>
      </c>
      <c r="C969" s="101" t="s">
        <v>829</v>
      </c>
      <c r="D969" s="82" t="s">
        <v>345</v>
      </c>
      <c r="E969" s="123" t="s">
        <v>16</v>
      </c>
      <c r="F969" s="123" t="s">
        <v>16</v>
      </c>
      <c r="G969" s="129" t="s">
        <v>16</v>
      </c>
      <c r="H969" s="124">
        <v>430000</v>
      </c>
      <c r="I969" s="123" t="s">
        <v>16</v>
      </c>
      <c r="J969" s="123" t="s">
        <v>16</v>
      </c>
      <c r="K969" s="1"/>
      <c r="L969" s="55" t="s">
        <v>828</v>
      </c>
      <c r="M969" s="101" t="s">
        <v>829</v>
      </c>
      <c r="N969" s="82" t="s">
        <v>345</v>
      </c>
      <c r="O969" s="123" t="s">
        <v>16</v>
      </c>
      <c r="P969" s="123">
        <v>430000</v>
      </c>
      <c r="Q969" s="129">
        <v>0</v>
      </c>
      <c r="R969" s="129">
        <v>0</v>
      </c>
      <c r="S969" s="122">
        <v>0</v>
      </c>
      <c r="T969" s="122">
        <v>0</v>
      </c>
    </row>
    <row r="970" spans="2:20" ht="20.399999999999999" x14ac:dyDescent="0.3">
      <c r="B970" s="55" t="s">
        <v>167</v>
      </c>
      <c r="C970" s="101" t="s">
        <v>837</v>
      </c>
      <c r="D970" s="82" t="s">
        <v>830</v>
      </c>
      <c r="E970" s="123">
        <v>0</v>
      </c>
      <c r="F970" s="123">
        <v>0</v>
      </c>
      <c r="G970" s="124">
        <v>0</v>
      </c>
      <c r="H970" s="124">
        <v>100000</v>
      </c>
      <c r="I970" s="125">
        <v>0</v>
      </c>
      <c r="J970" s="125">
        <v>0</v>
      </c>
      <c r="K970" s="1"/>
      <c r="L970" s="119" t="s">
        <v>828</v>
      </c>
      <c r="M970" s="101" t="s">
        <v>843</v>
      </c>
      <c r="N970" s="82">
        <v>244</v>
      </c>
      <c r="O970" s="123" t="s">
        <v>16</v>
      </c>
      <c r="P970" s="123" t="s">
        <v>16</v>
      </c>
      <c r="Q970" s="129" t="s">
        <v>16</v>
      </c>
      <c r="R970" s="129">
        <v>15000</v>
      </c>
      <c r="S970" s="122">
        <v>0</v>
      </c>
      <c r="T970" s="122">
        <v>0</v>
      </c>
    </row>
    <row r="971" spans="2:20" ht="20.399999999999999" x14ac:dyDescent="0.3">
      <c r="B971" s="55" t="s">
        <v>167</v>
      </c>
      <c r="C971" s="101" t="s">
        <v>434</v>
      </c>
      <c r="D971" s="82" t="s">
        <v>831</v>
      </c>
      <c r="E971" s="123">
        <v>20000</v>
      </c>
      <c r="F971" s="123">
        <v>0</v>
      </c>
      <c r="G971" s="124">
        <v>0</v>
      </c>
      <c r="H971" s="124">
        <v>0</v>
      </c>
      <c r="I971" s="125">
        <v>0</v>
      </c>
      <c r="J971" s="125">
        <v>0</v>
      </c>
      <c r="K971" s="1"/>
      <c r="L971" s="119" t="s">
        <v>167</v>
      </c>
      <c r="M971" s="101" t="s">
        <v>844</v>
      </c>
      <c r="N971" s="82">
        <v>244</v>
      </c>
      <c r="O971" s="123" t="s">
        <v>16</v>
      </c>
      <c r="P971" s="123" t="s">
        <v>16</v>
      </c>
      <c r="Q971" s="129" t="s">
        <v>16</v>
      </c>
      <c r="R971" s="129">
        <v>190417</v>
      </c>
      <c r="S971" s="122">
        <v>0</v>
      </c>
      <c r="T971" s="122">
        <v>0</v>
      </c>
    </row>
    <row r="972" spans="2:20" ht="30.6" x14ac:dyDescent="0.3">
      <c r="B972" s="55" t="s">
        <v>167</v>
      </c>
      <c r="C972" s="101" t="s">
        <v>838</v>
      </c>
      <c r="D972" s="82" t="s">
        <v>832</v>
      </c>
      <c r="E972" s="123">
        <v>150000</v>
      </c>
      <c r="F972" s="123">
        <v>0</v>
      </c>
      <c r="G972" s="124">
        <v>0</v>
      </c>
      <c r="H972" s="124">
        <v>350000</v>
      </c>
      <c r="I972" s="125">
        <v>0</v>
      </c>
      <c r="J972" s="125">
        <v>0</v>
      </c>
      <c r="K972" s="1"/>
      <c r="L972" s="119" t="s">
        <v>167</v>
      </c>
      <c r="M972" s="101" t="s">
        <v>845</v>
      </c>
      <c r="N972" s="82">
        <v>244</v>
      </c>
      <c r="O972" s="123" t="s">
        <v>16</v>
      </c>
      <c r="P972" s="123" t="s">
        <v>16</v>
      </c>
      <c r="Q972" s="129" t="s">
        <v>16</v>
      </c>
      <c r="R972" s="129">
        <v>18000</v>
      </c>
      <c r="S972" s="122">
        <v>0</v>
      </c>
      <c r="T972" s="122">
        <v>0</v>
      </c>
    </row>
    <row r="973" spans="2:20" x14ac:dyDescent="0.3">
      <c r="B973" s="55" t="s">
        <v>167</v>
      </c>
      <c r="C973" s="101" t="s">
        <v>839</v>
      </c>
      <c r="D973" s="82" t="s">
        <v>833</v>
      </c>
      <c r="E973" s="123">
        <v>100000</v>
      </c>
      <c r="F973" s="123">
        <v>0</v>
      </c>
      <c r="G973" s="124">
        <v>0</v>
      </c>
      <c r="H973" s="124">
        <v>0</v>
      </c>
      <c r="I973" s="125">
        <v>0</v>
      </c>
      <c r="J973" s="125">
        <v>0</v>
      </c>
      <c r="K973" s="1"/>
      <c r="L973" s="119" t="s">
        <v>167</v>
      </c>
      <c r="M973" s="101" t="s">
        <v>846</v>
      </c>
      <c r="N973" s="82">
        <v>244</v>
      </c>
      <c r="O973" s="123" t="s">
        <v>16</v>
      </c>
      <c r="P973" s="123" t="s">
        <v>16</v>
      </c>
      <c r="Q973" s="129" t="s">
        <v>16</v>
      </c>
      <c r="R973" s="129">
        <v>20000</v>
      </c>
      <c r="S973" s="122">
        <v>0</v>
      </c>
      <c r="T973" s="122">
        <v>0</v>
      </c>
    </row>
    <row r="974" spans="2:20" ht="20.399999999999999" x14ac:dyDescent="0.3">
      <c r="B974" s="55" t="s">
        <v>167</v>
      </c>
      <c r="C974" s="101" t="s">
        <v>840</v>
      </c>
      <c r="D974" s="82" t="s">
        <v>834</v>
      </c>
      <c r="E974" s="123">
        <v>0</v>
      </c>
      <c r="F974" s="123">
        <v>0</v>
      </c>
      <c r="G974" s="124">
        <v>0</v>
      </c>
      <c r="H974" s="124">
        <v>50000</v>
      </c>
      <c r="I974" s="125">
        <v>0</v>
      </c>
      <c r="J974" s="125">
        <v>0</v>
      </c>
      <c r="K974" s="1"/>
      <c r="L974" s="119" t="s">
        <v>167</v>
      </c>
      <c r="M974" s="101" t="s">
        <v>847</v>
      </c>
      <c r="N974" s="82">
        <v>244</v>
      </c>
      <c r="O974" s="123" t="s">
        <v>16</v>
      </c>
      <c r="P974" s="123" t="s">
        <v>16</v>
      </c>
      <c r="Q974" s="129" t="s">
        <v>16</v>
      </c>
      <c r="R974" s="129">
        <v>10000</v>
      </c>
      <c r="S974" s="122">
        <v>0</v>
      </c>
      <c r="T974" s="122">
        <v>0</v>
      </c>
    </row>
    <row r="975" spans="2:20" ht="30.6" x14ac:dyDescent="0.3">
      <c r="B975" s="55" t="s">
        <v>167</v>
      </c>
      <c r="C975" s="101" t="s">
        <v>841</v>
      </c>
      <c r="D975" s="82" t="s">
        <v>835</v>
      </c>
      <c r="E975" s="123">
        <v>0</v>
      </c>
      <c r="F975" s="123" t="s">
        <v>16</v>
      </c>
      <c r="G975" s="129" t="s">
        <v>16</v>
      </c>
      <c r="H975" s="124">
        <v>70000</v>
      </c>
      <c r="I975" s="125">
        <v>0</v>
      </c>
      <c r="J975" s="125">
        <v>0</v>
      </c>
      <c r="K975" s="1"/>
      <c r="L975" s="119" t="s">
        <v>167</v>
      </c>
      <c r="M975" s="101" t="s">
        <v>848</v>
      </c>
      <c r="N975" s="82">
        <v>244</v>
      </c>
      <c r="O975" s="123" t="s">
        <v>16</v>
      </c>
      <c r="P975" s="123" t="s">
        <v>16</v>
      </c>
      <c r="Q975" s="129" t="s">
        <v>16</v>
      </c>
      <c r="R975" s="129">
        <v>43800</v>
      </c>
      <c r="S975" s="122">
        <v>0</v>
      </c>
      <c r="T975" s="122">
        <v>0</v>
      </c>
    </row>
    <row r="976" spans="2:20" ht="20.399999999999999" x14ac:dyDescent="0.3">
      <c r="B976" s="55" t="s">
        <v>167</v>
      </c>
      <c r="C976" s="101" t="s">
        <v>842</v>
      </c>
      <c r="D976" s="82" t="s">
        <v>836</v>
      </c>
      <c r="E976" s="123" t="s">
        <v>16</v>
      </c>
      <c r="F976" s="123" t="s">
        <v>16</v>
      </c>
      <c r="G976" s="129" t="s">
        <v>16</v>
      </c>
      <c r="H976" s="124">
        <v>350000</v>
      </c>
      <c r="I976" s="123" t="s">
        <v>16</v>
      </c>
      <c r="J976" s="123" t="s">
        <v>16</v>
      </c>
      <c r="K976" s="1"/>
      <c r="L976" s="119" t="s">
        <v>167</v>
      </c>
      <c r="M976" s="101" t="s">
        <v>849</v>
      </c>
      <c r="N976" s="82">
        <v>244</v>
      </c>
      <c r="O976" s="123" t="s">
        <v>16</v>
      </c>
      <c r="P976" s="123" t="s">
        <v>16</v>
      </c>
      <c r="Q976" s="129" t="s">
        <v>16</v>
      </c>
      <c r="R976" s="129">
        <v>60000</v>
      </c>
      <c r="S976" s="122">
        <v>0</v>
      </c>
      <c r="T976" s="122">
        <v>0</v>
      </c>
    </row>
    <row r="977" spans="2:20" ht="20.399999999999999" x14ac:dyDescent="0.3">
      <c r="B977" s="55" t="s">
        <v>16</v>
      </c>
      <c r="C977" s="128" t="s">
        <v>16</v>
      </c>
      <c r="D977" s="82" t="s">
        <v>16</v>
      </c>
      <c r="E977" s="123" t="s">
        <v>16</v>
      </c>
      <c r="F977" s="123" t="s">
        <v>16</v>
      </c>
      <c r="G977" s="129" t="s">
        <v>16</v>
      </c>
      <c r="H977" s="129" t="s">
        <v>16</v>
      </c>
      <c r="I977" s="123" t="s">
        <v>16</v>
      </c>
      <c r="J977" s="123" t="s">
        <v>16</v>
      </c>
      <c r="K977" s="1"/>
      <c r="L977" s="119" t="s">
        <v>167</v>
      </c>
      <c r="M977" s="101" t="s">
        <v>850</v>
      </c>
      <c r="N977" s="82">
        <v>244</v>
      </c>
      <c r="O977" s="123" t="s">
        <v>16</v>
      </c>
      <c r="P977" s="123" t="s">
        <v>16</v>
      </c>
      <c r="Q977" s="129" t="s">
        <v>16</v>
      </c>
      <c r="R977" s="129">
        <v>5000</v>
      </c>
      <c r="S977" s="122">
        <v>0</v>
      </c>
      <c r="T977" s="122">
        <v>0</v>
      </c>
    </row>
    <row r="978" spans="2:20" x14ac:dyDescent="0.3">
      <c r="B978" s="55" t="s">
        <v>16</v>
      </c>
      <c r="C978" s="128" t="s">
        <v>16</v>
      </c>
      <c r="D978" s="82" t="s">
        <v>16</v>
      </c>
      <c r="E978" s="123" t="s">
        <v>16</v>
      </c>
      <c r="F978" s="123" t="s">
        <v>16</v>
      </c>
      <c r="G978" s="129" t="s">
        <v>16</v>
      </c>
      <c r="H978" s="129" t="s">
        <v>16</v>
      </c>
      <c r="I978" s="123" t="s">
        <v>16</v>
      </c>
      <c r="J978" s="123" t="s">
        <v>16</v>
      </c>
      <c r="K978" s="1"/>
      <c r="L978" s="119" t="s">
        <v>16</v>
      </c>
      <c r="M978" s="128" t="s">
        <v>16</v>
      </c>
      <c r="N978" s="82" t="s">
        <v>16</v>
      </c>
      <c r="O978" s="123" t="s">
        <v>16</v>
      </c>
      <c r="P978" s="123" t="s">
        <v>16</v>
      </c>
      <c r="Q978" s="129" t="s">
        <v>16</v>
      </c>
      <c r="R978" s="129" t="s">
        <v>16</v>
      </c>
      <c r="S978" s="122" t="s">
        <v>16</v>
      </c>
      <c r="T978" s="122" t="s">
        <v>16</v>
      </c>
    </row>
    <row r="979" spans="2:20" x14ac:dyDescent="0.3">
      <c r="B979" s="55" t="s">
        <v>16</v>
      </c>
      <c r="C979" s="128" t="s">
        <v>16</v>
      </c>
      <c r="D979" s="82" t="s">
        <v>16</v>
      </c>
      <c r="E979" s="123" t="s">
        <v>16</v>
      </c>
      <c r="F979" s="123" t="s">
        <v>16</v>
      </c>
      <c r="G979" s="129" t="s">
        <v>16</v>
      </c>
      <c r="H979" s="129" t="s">
        <v>16</v>
      </c>
      <c r="I979" s="123" t="s">
        <v>16</v>
      </c>
      <c r="J979" s="123" t="s">
        <v>16</v>
      </c>
      <c r="K979" s="1"/>
      <c r="L979" s="55" t="s">
        <v>851</v>
      </c>
      <c r="M979" s="101" t="s">
        <v>853</v>
      </c>
      <c r="N979" s="82" t="s">
        <v>831</v>
      </c>
      <c r="O979" s="123">
        <v>20000</v>
      </c>
      <c r="P979" s="123" t="s">
        <v>16</v>
      </c>
      <c r="Q979" s="129" t="s">
        <v>16</v>
      </c>
      <c r="R979" s="129" t="s">
        <v>16</v>
      </c>
      <c r="S979" s="122" t="s">
        <v>16</v>
      </c>
      <c r="T979" s="122" t="s">
        <v>16</v>
      </c>
    </row>
    <row r="980" spans="2:20" x14ac:dyDescent="0.3">
      <c r="B980" s="55" t="s">
        <v>16</v>
      </c>
      <c r="C980" s="128" t="s">
        <v>16</v>
      </c>
      <c r="D980" s="82" t="s">
        <v>16</v>
      </c>
      <c r="E980" s="123" t="s">
        <v>16</v>
      </c>
      <c r="F980" s="123" t="s">
        <v>16</v>
      </c>
      <c r="G980" s="129" t="s">
        <v>16</v>
      </c>
      <c r="H980" s="129" t="s">
        <v>16</v>
      </c>
      <c r="I980" s="123" t="s">
        <v>16</v>
      </c>
      <c r="J980" s="123" t="s">
        <v>16</v>
      </c>
      <c r="K980" s="1"/>
      <c r="L980" s="55">
        <v>23</v>
      </c>
      <c r="M980" s="101" t="s">
        <v>852</v>
      </c>
      <c r="N980" s="82" t="s">
        <v>832</v>
      </c>
      <c r="O980" s="123">
        <v>150000</v>
      </c>
      <c r="P980" s="123" t="s">
        <v>16</v>
      </c>
      <c r="Q980" s="129" t="s">
        <v>16</v>
      </c>
      <c r="R980" s="129" t="s">
        <v>16</v>
      </c>
      <c r="S980" s="122" t="s">
        <v>16</v>
      </c>
      <c r="T980" s="122" t="s">
        <v>16</v>
      </c>
    </row>
    <row r="981" spans="2:20" x14ac:dyDescent="0.3">
      <c r="B981" s="55" t="s">
        <v>16</v>
      </c>
      <c r="C981" s="128" t="s">
        <v>16</v>
      </c>
      <c r="D981" s="82" t="s">
        <v>16</v>
      </c>
      <c r="E981" s="123" t="s">
        <v>16</v>
      </c>
      <c r="F981" s="123" t="s">
        <v>16</v>
      </c>
      <c r="G981" s="129" t="s">
        <v>16</v>
      </c>
      <c r="H981" s="129" t="s">
        <v>16</v>
      </c>
      <c r="I981" s="123" t="s">
        <v>16</v>
      </c>
      <c r="J981" s="123" t="s">
        <v>16</v>
      </c>
      <c r="K981" s="1"/>
      <c r="L981" s="55" t="s">
        <v>167</v>
      </c>
      <c r="M981" s="101" t="s">
        <v>852</v>
      </c>
      <c r="N981" s="82" t="s">
        <v>833</v>
      </c>
      <c r="O981" s="123">
        <v>100000</v>
      </c>
      <c r="P981" s="123" t="s">
        <v>16</v>
      </c>
      <c r="Q981" s="129" t="s">
        <v>16</v>
      </c>
      <c r="R981" s="129" t="s">
        <v>16</v>
      </c>
      <c r="S981" s="122" t="s">
        <v>16</v>
      </c>
      <c r="T981" s="122" t="s">
        <v>16</v>
      </c>
    </row>
    <row r="982" spans="2:20" x14ac:dyDescent="0.3">
      <c r="B982" s="102" t="s">
        <v>16</v>
      </c>
      <c r="C982" s="102" t="s">
        <v>16</v>
      </c>
      <c r="D982" s="102" t="s">
        <v>16</v>
      </c>
      <c r="E982" s="102" t="s">
        <v>16</v>
      </c>
      <c r="F982" s="102" t="s">
        <v>16</v>
      </c>
      <c r="G982" s="102" t="s">
        <v>16</v>
      </c>
      <c r="H982" s="102" t="s">
        <v>16</v>
      </c>
      <c r="I982" s="102" t="s">
        <v>16</v>
      </c>
      <c r="J982" s="102" t="s">
        <v>16</v>
      </c>
      <c r="K982" s="40"/>
      <c r="L982" s="119" t="s">
        <v>16</v>
      </c>
      <c r="M982" s="128" t="s">
        <v>16</v>
      </c>
      <c r="N982" s="82" t="s">
        <v>16</v>
      </c>
      <c r="O982" s="123" t="s">
        <v>16</v>
      </c>
      <c r="P982" s="123" t="s">
        <v>16</v>
      </c>
      <c r="Q982" s="129" t="s">
        <v>16</v>
      </c>
      <c r="R982" s="129" t="s">
        <v>16</v>
      </c>
      <c r="S982" s="122" t="s">
        <v>16</v>
      </c>
      <c r="T982" s="122" t="s">
        <v>16</v>
      </c>
    </row>
    <row r="983" spans="2:20" x14ac:dyDescent="0.3">
      <c r="B983" s="4"/>
      <c r="C983" s="93" t="s">
        <v>49</v>
      </c>
      <c r="D983" s="4"/>
      <c r="E983" s="34">
        <f>SUM(E968:E982)</f>
        <v>270000</v>
      </c>
      <c r="F983" s="34">
        <f>SUM(F968:F982)</f>
        <v>0</v>
      </c>
      <c r="G983" s="34">
        <f>SUM(G982:G982)</f>
        <v>0</v>
      </c>
      <c r="H983" s="34">
        <f>SUM(H968:H982)</f>
        <v>1527647</v>
      </c>
      <c r="I983" s="34">
        <f>SUM(I982:I982)</f>
        <v>0</v>
      </c>
      <c r="J983" s="34">
        <f>SUM(J982:J982)</f>
        <v>0</v>
      </c>
      <c r="K983" s="1"/>
      <c r="L983" s="119" t="s">
        <v>16</v>
      </c>
      <c r="M983" s="128" t="s">
        <v>16</v>
      </c>
      <c r="N983" s="82" t="s">
        <v>16</v>
      </c>
      <c r="O983" s="123" t="s">
        <v>16</v>
      </c>
      <c r="P983" s="123" t="s">
        <v>16</v>
      </c>
      <c r="Q983" s="129" t="s">
        <v>16</v>
      </c>
      <c r="R983" s="129" t="s">
        <v>16</v>
      </c>
      <c r="S983" s="122" t="s">
        <v>16</v>
      </c>
      <c r="T983" s="122" t="s">
        <v>16</v>
      </c>
    </row>
    <row r="984" spans="2:20" x14ac:dyDescent="0.3">
      <c r="B984" s="11"/>
      <c r="C984" s="94"/>
      <c r="D984" s="12"/>
      <c r="E984" s="13"/>
      <c r="F984" s="13"/>
      <c r="G984" s="13"/>
      <c r="H984" s="13"/>
      <c r="I984" s="13"/>
      <c r="J984" s="14"/>
      <c r="K984" s="1"/>
      <c r="L984" s="11"/>
      <c r="M984" s="12"/>
      <c r="N984" s="12"/>
      <c r="O984" s="13"/>
      <c r="P984" s="13"/>
      <c r="Q984" s="13"/>
      <c r="R984" s="13"/>
      <c r="S984" s="13"/>
      <c r="T984" s="14"/>
    </row>
    <row r="985" spans="2:20" x14ac:dyDescent="0.3">
      <c r="B985" s="25"/>
      <c r="C985" s="26" t="s">
        <v>50</v>
      </c>
      <c r="D985" s="27"/>
      <c r="E985" s="28">
        <f t="shared" ref="E985:J985" si="187">E967+E983</f>
        <v>270000</v>
      </c>
      <c r="F985" s="28">
        <f t="shared" si="187"/>
        <v>607647</v>
      </c>
      <c r="G985" s="28">
        <f t="shared" si="187"/>
        <v>7189.5</v>
      </c>
      <c r="H985" s="28">
        <f t="shared" si="187"/>
        <v>3306495.2199999997</v>
      </c>
      <c r="I985" s="28">
        <f t="shared" si="187"/>
        <v>56209.9</v>
      </c>
      <c r="J985" s="28">
        <f t="shared" si="187"/>
        <v>4926.07</v>
      </c>
      <c r="K985" s="1"/>
      <c r="L985" s="9"/>
      <c r="M985" s="26" t="s">
        <v>50</v>
      </c>
      <c r="N985" s="9"/>
      <c r="O985" s="10">
        <f>SUM(O969:O984)</f>
        <v>270000</v>
      </c>
      <c r="P985" s="10">
        <f t="shared" ref="P985:T985" si="188">SUM(P966:P984)</f>
        <v>607647</v>
      </c>
      <c r="Q985" s="10">
        <f t="shared" si="188"/>
        <v>0</v>
      </c>
      <c r="R985" s="10">
        <f t="shared" si="188"/>
        <v>362217</v>
      </c>
      <c r="S985" s="10">
        <f t="shared" si="188"/>
        <v>0</v>
      </c>
      <c r="T985" s="10">
        <f t="shared" si="188"/>
        <v>0</v>
      </c>
    </row>
    <row r="986" spans="2:20" x14ac:dyDescent="0.3">
      <c r="L986" s="2"/>
      <c r="M986" s="3" t="s">
        <v>12</v>
      </c>
      <c r="N986" s="15"/>
      <c r="O986" s="16">
        <f t="shared" ref="O986" si="189">E985-O985</f>
        <v>0</v>
      </c>
      <c r="P986" s="62">
        <f t="shared" ref="P986" si="190">F985-P985</f>
        <v>0</v>
      </c>
      <c r="Q986" s="62">
        <f t="shared" ref="Q986" si="191">G985-Q985</f>
        <v>7189.5</v>
      </c>
      <c r="R986" s="62">
        <f t="shared" ref="R986" si="192">H985-R985</f>
        <v>2944278.2199999997</v>
      </c>
      <c r="S986" s="62">
        <f t="shared" ref="S986" si="193">I985-S985</f>
        <v>56209.9</v>
      </c>
      <c r="T986" s="62">
        <f t="shared" ref="T986" si="194">J985-T985</f>
        <v>4926.07</v>
      </c>
    </row>
    <row r="987" spans="2:20" x14ac:dyDescent="0.3">
      <c r="C987" s="63" t="s">
        <v>375</v>
      </c>
      <c r="M987" s="22" t="s">
        <v>23</v>
      </c>
    </row>
    <row r="988" spans="2:20" x14ac:dyDescent="0.3">
      <c r="C988" s="64" t="s">
        <v>386</v>
      </c>
      <c r="D988" s="64" t="s">
        <v>376</v>
      </c>
      <c r="E988" s="1396" t="s">
        <v>377</v>
      </c>
      <c r="F988" s="1397"/>
      <c r="G988" s="64" t="s">
        <v>381</v>
      </c>
      <c r="H988" s="64" t="s">
        <v>378</v>
      </c>
      <c r="I988" s="64" t="s">
        <v>379</v>
      </c>
      <c r="J988" s="65" t="s">
        <v>380</v>
      </c>
      <c r="M988" s="41" t="s">
        <v>17</v>
      </c>
      <c r="N988" s="126">
        <f>P986</f>
        <v>0</v>
      </c>
      <c r="O988" s="147"/>
      <c r="P988" s="147"/>
      <c r="Q988" s="147"/>
      <c r="R988" s="138"/>
      <c r="S988" s="148"/>
      <c r="T988" s="149"/>
    </row>
    <row r="989" spans="2:20" x14ac:dyDescent="0.3">
      <c r="C989" s="299" t="s">
        <v>389</v>
      </c>
      <c r="D989" s="66" t="s">
        <v>279</v>
      </c>
      <c r="E989" s="305" t="s">
        <v>384</v>
      </c>
      <c r="F989" s="306"/>
      <c r="G989" s="66" t="s">
        <v>385</v>
      </c>
      <c r="H989" s="67">
        <v>100000</v>
      </c>
      <c r="I989" s="68">
        <v>0</v>
      </c>
      <c r="J989" s="68">
        <f>H989-I989</f>
        <v>100000</v>
      </c>
      <c r="M989" s="41" t="s">
        <v>18</v>
      </c>
      <c r="N989" s="126">
        <f>Q986</f>
        <v>7189.5</v>
      </c>
      <c r="O989" s="133"/>
      <c r="P989" s="134"/>
      <c r="Q989" s="135"/>
      <c r="R989" s="131"/>
      <c r="S989" s="115"/>
      <c r="T989" s="314"/>
    </row>
    <row r="990" spans="2:20" x14ac:dyDescent="0.3">
      <c r="C990" s="299" t="s">
        <v>389</v>
      </c>
      <c r="D990" s="66" t="s">
        <v>279</v>
      </c>
      <c r="E990" s="1420" t="s">
        <v>384</v>
      </c>
      <c r="F990" s="1421"/>
      <c r="G990" s="66" t="s">
        <v>390</v>
      </c>
      <c r="H990" s="67">
        <v>200000</v>
      </c>
      <c r="I990" s="68">
        <v>0</v>
      </c>
      <c r="J990" s="68">
        <f>H990-I990</f>
        <v>200000</v>
      </c>
      <c r="M990" s="41" t="s">
        <v>19</v>
      </c>
      <c r="N990" s="126">
        <f>R986</f>
        <v>2944278.2199999997</v>
      </c>
      <c r="O990" s="136"/>
      <c r="P990" s="323"/>
      <c r="Q990" s="323"/>
      <c r="R990" s="321"/>
      <c r="T990" s="314"/>
    </row>
    <row r="991" spans="2:20" x14ac:dyDescent="0.3">
      <c r="C991" s="99" t="s">
        <v>494</v>
      </c>
      <c r="D991" s="87" t="s">
        <v>165</v>
      </c>
      <c r="E991" s="1420" t="s">
        <v>388</v>
      </c>
      <c r="F991" s="1421"/>
      <c r="G991" s="86" t="s">
        <v>495</v>
      </c>
      <c r="H991" s="88">
        <v>3620</v>
      </c>
      <c r="I991" s="74">
        <v>0</v>
      </c>
      <c r="J991" s="88">
        <v>3620</v>
      </c>
      <c r="M991" s="41" t="s">
        <v>20</v>
      </c>
      <c r="N991" s="126">
        <f>S986</f>
        <v>56209.9</v>
      </c>
      <c r="O991" s="323"/>
      <c r="P991" s="323"/>
      <c r="Q991" s="323"/>
      <c r="R991" s="322"/>
    </row>
    <row r="992" spans="2:20" x14ac:dyDescent="0.3">
      <c r="C992" s="99" t="s">
        <v>494</v>
      </c>
      <c r="D992" s="87" t="s">
        <v>165</v>
      </c>
      <c r="E992" s="1420" t="s">
        <v>388</v>
      </c>
      <c r="F992" s="1421"/>
      <c r="G992" s="86" t="s">
        <v>496</v>
      </c>
      <c r="H992" s="74">
        <v>10000</v>
      </c>
      <c r="I992" s="74">
        <v>0</v>
      </c>
      <c r="J992" s="88">
        <f>SUM(H992:I992)</f>
        <v>10000</v>
      </c>
      <c r="M992" s="41" t="s">
        <v>21</v>
      </c>
      <c r="N992" s="126">
        <f>T986</f>
        <v>4926.07</v>
      </c>
      <c r="O992" s="137"/>
      <c r="P992" s="323"/>
      <c r="Q992" s="323"/>
    </row>
    <row r="993" spans="2:20" ht="15" thickBot="1" x14ac:dyDescent="0.35">
      <c r="C993" s="104" t="s">
        <v>584</v>
      </c>
      <c r="D993" s="82" t="s">
        <v>569</v>
      </c>
      <c r="E993" s="1399" t="s">
        <v>585</v>
      </c>
      <c r="F993" s="1400"/>
      <c r="G993" s="82" t="s">
        <v>586</v>
      </c>
      <c r="H993" s="106">
        <v>50000</v>
      </c>
      <c r="I993" s="74">
        <v>0</v>
      </c>
      <c r="J993" s="88">
        <f>SUM(H993:I993)</f>
        <v>50000</v>
      </c>
      <c r="M993" s="307" t="s">
        <v>22</v>
      </c>
      <c r="N993" s="130">
        <f>SUM(N988:N992)</f>
        <v>3012603.6899999995</v>
      </c>
      <c r="O993" s="314"/>
    </row>
    <row r="994" spans="2:20" ht="15" thickTop="1" x14ac:dyDescent="0.3">
      <c r="C994" s="104" t="s">
        <v>584</v>
      </c>
      <c r="D994" s="82" t="s">
        <v>569</v>
      </c>
      <c r="E994" s="1399" t="s">
        <v>587</v>
      </c>
      <c r="F994" s="1400"/>
      <c r="G994" s="105" t="s">
        <v>588</v>
      </c>
      <c r="H994" s="107">
        <v>100000</v>
      </c>
      <c r="I994" s="74">
        <v>0</v>
      </c>
      <c r="J994" s="88">
        <f>SUM(H994:I994)</f>
        <v>100000</v>
      </c>
      <c r="M994" s="21"/>
      <c r="N994" s="24"/>
      <c r="O994" s="314"/>
    </row>
    <row r="995" spans="2:20" x14ac:dyDescent="0.3">
      <c r="C995" s="299" t="s">
        <v>669</v>
      </c>
      <c r="D995" s="82" t="s">
        <v>652</v>
      </c>
      <c r="E995" s="1399" t="s">
        <v>587</v>
      </c>
      <c r="F995" s="1400"/>
      <c r="G995" s="105" t="s">
        <v>588</v>
      </c>
      <c r="H995" s="107">
        <v>50000</v>
      </c>
      <c r="I995" s="74">
        <v>0</v>
      </c>
      <c r="J995" s="88">
        <f>SUM(H995:I995)</f>
        <v>50000</v>
      </c>
      <c r="M995" s="21"/>
      <c r="N995" s="24"/>
      <c r="O995" s="314"/>
    </row>
    <row r="996" spans="2:20" x14ac:dyDescent="0.3">
      <c r="C996" s="299" t="s">
        <v>669</v>
      </c>
      <c r="D996" s="82" t="s">
        <v>652</v>
      </c>
      <c r="E996" s="1399" t="s">
        <v>585</v>
      </c>
      <c r="F996" s="1400"/>
      <c r="G996" s="82" t="s">
        <v>586</v>
      </c>
      <c r="H996" s="107">
        <v>50000</v>
      </c>
      <c r="I996" s="74">
        <v>0</v>
      </c>
      <c r="J996" s="88">
        <f>SUM(H996:I996)</f>
        <v>50000</v>
      </c>
      <c r="M996" s="21"/>
      <c r="N996" s="24"/>
      <c r="O996" s="314"/>
    </row>
    <row r="997" spans="2:20" x14ac:dyDescent="0.3">
      <c r="C997" s="1401" t="s">
        <v>589</v>
      </c>
      <c r="D997" s="1402"/>
      <c r="E997" s="1402"/>
      <c r="F997" s="1403"/>
      <c r="G997" s="108"/>
      <c r="H997" s="109">
        <f>SUM(H989:H996)</f>
        <v>563620</v>
      </c>
      <c r="I997" s="110">
        <f>SUM(I989:I996)</f>
        <v>0</v>
      </c>
      <c r="J997" s="110">
        <f>SUM(J989:J996)</f>
        <v>563620</v>
      </c>
      <c r="K997" s="21"/>
      <c r="M997" s="21"/>
      <c r="N997" s="24"/>
    </row>
    <row r="998" spans="2:20" x14ac:dyDescent="0.3">
      <c r="C998" s="298"/>
      <c r="D998" s="298"/>
      <c r="E998" s="298"/>
      <c r="F998" s="298"/>
      <c r="G998" s="141"/>
      <c r="H998" s="142"/>
      <c r="I998" s="143"/>
      <c r="J998" s="143"/>
      <c r="K998" s="21"/>
      <c r="M998" s="21"/>
      <c r="N998" s="24"/>
    </row>
    <row r="999" spans="2:20" x14ac:dyDescent="0.3">
      <c r="C999" s="298"/>
      <c r="D999" s="298"/>
      <c r="E999" s="298"/>
      <c r="F999" s="298"/>
      <c r="G999" s="141"/>
      <c r="H999" s="142"/>
      <c r="I999" s="143"/>
      <c r="J999" s="143"/>
      <c r="K999" s="21"/>
      <c r="M999" s="21"/>
      <c r="N999" s="24"/>
    </row>
    <row r="1000" spans="2:20" x14ac:dyDescent="0.3">
      <c r="C1000" s="298"/>
      <c r="D1000" s="298"/>
      <c r="E1000" s="298"/>
      <c r="F1000" s="298"/>
      <c r="G1000" s="141"/>
      <c r="H1000" s="142"/>
      <c r="I1000" s="143"/>
      <c r="J1000" s="143"/>
      <c r="K1000" s="21"/>
      <c r="M1000" s="21"/>
      <c r="N1000" s="24"/>
    </row>
    <row r="1001" spans="2:20" x14ac:dyDescent="0.3">
      <c r="C1001" s="298"/>
      <c r="D1001" s="298"/>
      <c r="E1001" s="298"/>
      <c r="F1001" s="298"/>
      <c r="G1001" s="141"/>
      <c r="H1001" s="142"/>
      <c r="I1001" s="143"/>
      <c r="J1001" s="143"/>
      <c r="K1001" s="21"/>
      <c r="M1001" s="21"/>
      <c r="N1001" s="24"/>
    </row>
    <row r="1002" spans="2:20" x14ac:dyDescent="0.3">
      <c r="C1002" s="298"/>
      <c r="D1002" s="298"/>
      <c r="E1002" s="298"/>
      <c r="F1002" s="298"/>
      <c r="G1002" s="141"/>
      <c r="H1002" s="142"/>
      <c r="I1002" s="143"/>
      <c r="J1002" s="143"/>
      <c r="K1002" s="21"/>
      <c r="M1002" s="21"/>
      <c r="N1002" s="24"/>
    </row>
    <row r="1003" spans="2:20" x14ac:dyDescent="0.3">
      <c r="C1003" s="144"/>
      <c r="D1003" s="145"/>
      <c r="E1003" s="144"/>
      <c r="F1003" s="144"/>
      <c r="G1003" s="144"/>
      <c r="H1003" s="144"/>
      <c r="I1003" s="144"/>
      <c r="J1003" s="144"/>
      <c r="M1003" s="21"/>
      <c r="N1003" s="24"/>
    </row>
    <row r="1004" spans="2:20" x14ac:dyDescent="0.3">
      <c r="B1004" s="1357" t="s">
        <v>854</v>
      </c>
      <c r="C1004" s="1357"/>
      <c r="D1004" s="1357"/>
      <c r="E1004" s="1357"/>
      <c r="F1004" s="1357"/>
      <c r="G1004" s="1357"/>
      <c r="H1004" s="1357"/>
      <c r="I1004" s="1357"/>
      <c r="J1004" s="1357"/>
      <c r="K1004" s="1357"/>
      <c r="L1004" s="1357"/>
      <c r="M1004" s="1357"/>
      <c r="N1004" s="1357"/>
      <c r="O1004" s="1357"/>
      <c r="P1004" s="1357"/>
      <c r="Q1004" s="1357"/>
      <c r="R1004" s="1357"/>
      <c r="S1004" s="1357"/>
      <c r="T1004" s="1357"/>
    </row>
    <row r="1007" spans="2:20" ht="15.6" x14ac:dyDescent="0.3">
      <c r="B1007" s="1349" t="s">
        <v>855</v>
      </c>
      <c r="C1007" s="1349"/>
      <c r="D1007" s="1349"/>
      <c r="E1007" s="1349"/>
      <c r="F1007" s="1349"/>
      <c r="G1007" s="1349"/>
      <c r="H1007" s="1349"/>
      <c r="I1007" s="1349"/>
      <c r="J1007" s="1349"/>
      <c r="K1007" s="1349"/>
      <c r="L1007" s="1349"/>
      <c r="M1007" s="1349"/>
      <c r="N1007" s="1349"/>
      <c r="O1007" s="1349"/>
      <c r="P1007" s="1349"/>
      <c r="Q1007" s="1349"/>
      <c r="R1007" s="1349"/>
      <c r="S1007" s="1349"/>
      <c r="T1007" s="1349"/>
    </row>
    <row r="1008" spans="2:20" ht="15.6" x14ac:dyDescent="0.3">
      <c r="B1008" s="1350" t="s">
        <v>10</v>
      </c>
      <c r="C1008" s="1350"/>
      <c r="D1008" s="1350"/>
      <c r="E1008" s="1350"/>
      <c r="F1008" s="1350"/>
      <c r="G1008" s="1350"/>
      <c r="H1008" s="1350"/>
      <c r="I1008" s="1350"/>
      <c r="J1008" s="1350"/>
      <c r="K1008" s="1350"/>
      <c r="L1008" s="1350"/>
      <c r="M1008" s="1350"/>
      <c r="N1008" s="1350"/>
      <c r="O1008" s="1350"/>
      <c r="P1008" s="1350"/>
      <c r="Q1008" s="1350"/>
      <c r="R1008" s="1350"/>
      <c r="S1008" s="1350"/>
      <c r="T1008" s="1350"/>
    </row>
    <row r="1009" spans="2:20" x14ac:dyDescent="0.3">
      <c r="B1009" s="1351" t="s">
        <v>11</v>
      </c>
      <c r="C1009" s="1351"/>
      <c r="D1009" s="1351"/>
      <c r="E1009" s="1351"/>
      <c r="F1009" s="1351"/>
      <c r="G1009" s="1351"/>
      <c r="H1009" s="1351"/>
      <c r="I1009" s="1351"/>
      <c r="J1009" s="1351"/>
      <c r="K1009" s="1351"/>
      <c r="L1009" s="1351"/>
      <c r="M1009" s="1351"/>
      <c r="N1009" s="1351"/>
      <c r="O1009" s="1351"/>
      <c r="P1009" s="1351"/>
      <c r="Q1009" s="1351"/>
      <c r="R1009" s="1351"/>
      <c r="S1009" s="1351"/>
      <c r="T1009" s="1351"/>
    </row>
    <row r="1010" spans="2:20" x14ac:dyDescent="0.3">
      <c r="B1010" s="1352" t="s">
        <v>856</v>
      </c>
      <c r="C1010" s="1352"/>
      <c r="D1010" s="1352"/>
      <c r="E1010" s="1352"/>
      <c r="F1010" s="1352"/>
      <c r="G1010" s="1352"/>
      <c r="H1010" s="1352"/>
      <c r="I1010" s="1352"/>
      <c r="J1010" s="1352"/>
      <c r="K1010" s="1352"/>
      <c r="L1010" s="1352"/>
      <c r="M1010" s="1352"/>
      <c r="N1010" s="1352"/>
      <c r="O1010" s="1352"/>
      <c r="P1010" s="1352"/>
      <c r="Q1010" s="1352"/>
      <c r="R1010" s="1352"/>
      <c r="S1010" s="1352"/>
      <c r="T1010" s="1352"/>
    </row>
    <row r="1011" spans="2:20" ht="15" thickBot="1" x14ac:dyDescent="0.35">
      <c r="B1011" s="309"/>
      <c r="C1011" s="309"/>
      <c r="D1011" s="309"/>
      <c r="E1011" s="309"/>
      <c r="F1011" s="309"/>
      <c r="G1011" s="309"/>
      <c r="H1011" s="309"/>
      <c r="I1011" s="309"/>
      <c r="J1011" s="309"/>
      <c r="L1011" s="309"/>
      <c r="M1011" s="309"/>
      <c r="N1011" s="309"/>
      <c r="O1011" s="309"/>
      <c r="P1011" s="309"/>
      <c r="Q1011" s="309"/>
      <c r="R1011" s="1363" t="s">
        <v>857</v>
      </c>
      <c r="S1011" s="1363"/>
      <c r="T1011" s="1363"/>
    </row>
    <row r="1012" spans="2:20" ht="15" thickTop="1" x14ac:dyDescent="0.3">
      <c r="B1012" s="1354" t="s">
        <v>8</v>
      </c>
      <c r="C1012" s="1354"/>
      <c r="D1012" s="1354"/>
      <c r="E1012" s="1354"/>
      <c r="F1012" s="1354"/>
      <c r="G1012" s="1354"/>
      <c r="H1012" s="1354"/>
      <c r="I1012" s="1354"/>
      <c r="J1012" s="1354"/>
      <c r="L1012" s="1354" t="s">
        <v>9</v>
      </c>
      <c r="M1012" s="1354"/>
      <c r="N1012" s="1354"/>
      <c r="O1012" s="1354"/>
      <c r="P1012" s="1354"/>
      <c r="Q1012" s="1354"/>
      <c r="R1012" s="1354"/>
      <c r="S1012" s="1354"/>
      <c r="T1012" s="1354"/>
    </row>
    <row r="1013" spans="2:20" x14ac:dyDescent="0.3">
      <c r="B1013" s="4" t="s">
        <v>0</v>
      </c>
      <c r="C1013" s="4" t="s">
        <v>1</v>
      </c>
      <c r="D1013" s="4" t="s">
        <v>2</v>
      </c>
      <c r="E1013" s="4" t="s">
        <v>13</v>
      </c>
      <c r="F1013" s="4" t="s">
        <v>3</v>
      </c>
      <c r="G1013" s="4" t="s">
        <v>4</v>
      </c>
      <c r="H1013" s="4" t="s">
        <v>5</v>
      </c>
      <c r="I1013" s="4" t="s">
        <v>6</v>
      </c>
      <c r="J1013" s="4" t="s">
        <v>7</v>
      </c>
      <c r="L1013" s="4" t="s">
        <v>0</v>
      </c>
      <c r="M1013" s="4" t="s">
        <v>1</v>
      </c>
      <c r="N1013" s="4" t="s">
        <v>2</v>
      </c>
      <c r="O1013" s="4" t="s">
        <v>13</v>
      </c>
      <c r="P1013" s="4" t="s">
        <v>3</v>
      </c>
      <c r="Q1013" s="4" t="s">
        <v>4</v>
      </c>
      <c r="R1013" s="4" t="s">
        <v>5</v>
      </c>
      <c r="S1013" s="4" t="s">
        <v>6</v>
      </c>
      <c r="T1013" s="4" t="s">
        <v>7</v>
      </c>
    </row>
    <row r="1014" spans="2:20" x14ac:dyDescent="0.3">
      <c r="B1014" s="310"/>
      <c r="C1014" s="311"/>
      <c r="D1014" s="311"/>
      <c r="E1014" s="5"/>
      <c r="F1014" s="5"/>
      <c r="G1014" s="5"/>
      <c r="H1014" s="5"/>
      <c r="I1014" s="5"/>
      <c r="J1014" s="6"/>
      <c r="L1014" s="310"/>
      <c r="M1014" s="311"/>
      <c r="N1014" s="311"/>
      <c r="O1014" s="5"/>
      <c r="P1014" s="5"/>
      <c r="Q1014" s="5"/>
      <c r="R1014" s="5"/>
      <c r="S1014" s="5"/>
      <c r="T1014" s="6"/>
    </row>
    <row r="1015" spans="2:20" x14ac:dyDescent="0.3">
      <c r="B1015" s="55" t="s">
        <v>858</v>
      </c>
      <c r="C1015" s="17" t="s">
        <v>15</v>
      </c>
      <c r="D1015" s="18" t="s">
        <v>16</v>
      </c>
      <c r="E1015" s="19">
        <f t="shared" ref="E1015" si="195">O992</f>
        <v>0</v>
      </c>
      <c r="F1015" s="19">
        <f>P984</f>
        <v>0</v>
      </c>
      <c r="G1015" s="49">
        <f>Q986</f>
        <v>7189.5</v>
      </c>
      <c r="H1015" s="49">
        <f>R986</f>
        <v>2944278.2199999997</v>
      </c>
      <c r="I1015" s="20">
        <f>S986</f>
        <v>56209.9</v>
      </c>
      <c r="J1015" s="20">
        <f>T986</f>
        <v>4926.07</v>
      </c>
      <c r="K1015" s="1"/>
      <c r="L1015" s="55"/>
      <c r="M1015" s="55"/>
      <c r="N1015" s="55"/>
      <c r="O1015" s="122"/>
      <c r="P1015" s="122"/>
      <c r="Q1015" s="122"/>
      <c r="R1015" s="122"/>
      <c r="S1015" s="122"/>
      <c r="T1015" s="122"/>
    </row>
    <row r="1016" spans="2:20" ht="20.399999999999999" x14ac:dyDescent="0.3">
      <c r="B1016" s="55" t="s">
        <v>858</v>
      </c>
      <c r="C1016" s="101" t="s">
        <v>341</v>
      </c>
      <c r="D1016" s="82" t="s">
        <v>859</v>
      </c>
      <c r="E1016" s="123">
        <v>0</v>
      </c>
      <c r="F1016" s="123">
        <v>0</v>
      </c>
      <c r="G1016" s="124">
        <v>50000</v>
      </c>
      <c r="H1016" s="124">
        <v>0</v>
      </c>
      <c r="I1016" s="125">
        <v>0</v>
      </c>
      <c r="J1016" s="125">
        <v>0</v>
      </c>
      <c r="K1016" s="1"/>
      <c r="L1016" s="55" t="s">
        <v>16</v>
      </c>
      <c r="M1016" s="128" t="s">
        <v>16</v>
      </c>
      <c r="N1016" s="82" t="s">
        <v>16</v>
      </c>
      <c r="O1016" s="123" t="s">
        <v>16</v>
      </c>
      <c r="P1016" s="123" t="s">
        <v>16</v>
      </c>
      <c r="Q1016" s="129" t="s">
        <v>16</v>
      </c>
      <c r="R1016" s="129" t="s">
        <v>16</v>
      </c>
      <c r="S1016" s="122" t="s">
        <v>16</v>
      </c>
      <c r="T1016" s="122" t="s">
        <v>16</v>
      </c>
    </row>
    <row r="1017" spans="2:20" ht="20.399999999999999" x14ac:dyDescent="0.3">
      <c r="B1017" s="55" t="s">
        <v>858</v>
      </c>
      <c r="C1017" s="101" t="s">
        <v>861</v>
      </c>
      <c r="D1017" s="82" t="s">
        <v>860</v>
      </c>
      <c r="E1017" s="123">
        <v>10000</v>
      </c>
      <c r="F1017" s="123">
        <v>0</v>
      </c>
      <c r="G1017" s="129">
        <v>20000</v>
      </c>
      <c r="H1017" s="124">
        <v>0</v>
      </c>
      <c r="I1017" s="123">
        <v>0</v>
      </c>
      <c r="J1017" s="123">
        <v>0</v>
      </c>
      <c r="K1017" s="1"/>
      <c r="L1017" s="55" t="s">
        <v>858</v>
      </c>
      <c r="M1017" s="101" t="s">
        <v>862</v>
      </c>
      <c r="N1017" s="82" t="s">
        <v>860</v>
      </c>
      <c r="O1017" s="123">
        <f>E1017</f>
        <v>10000</v>
      </c>
      <c r="P1017" s="123" t="s">
        <v>16</v>
      </c>
      <c r="Q1017" s="129" t="s">
        <v>16</v>
      </c>
      <c r="R1017" s="129" t="s">
        <v>16</v>
      </c>
      <c r="S1017" s="122" t="s">
        <v>16</v>
      </c>
      <c r="T1017" s="122" t="s">
        <v>16</v>
      </c>
    </row>
    <row r="1018" spans="2:20" ht="20.399999999999999" x14ac:dyDescent="0.3">
      <c r="B1018" s="55" t="s">
        <v>858</v>
      </c>
      <c r="C1018" s="101" t="s">
        <v>863</v>
      </c>
      <c r="D1018" s="82" t="s">
        <v>192</v>
      </c>
      <c r="E1018" s="123" t="s">
        <v>864</v>
      </c>
      <c r="F1018" s="123" t="s">
        <v>16</v>
      </c>
      <c r="G1018" s="129" t="s">
        <v>16</v>
      </c>
      <c r="H1018" s="124">
        <v>91000</v>
      </c>
      <c r="I1018" s="125"/>
      <c r="J1018" s="125"/>
      <c r="K1018" s="1"/>
      <c r="L1018" s="55" t="s">
        <v>16</v>
      </c>
      <c r="M1018" s="128" t="s">
        <v>16</v>
      </c>
      <c r="N1018" s="82" t="s">
        <v>16</v>
      </c>
      <c r="O1018" s="123" t="s">
        <v>16</v>
      </c>
      <c r="P1018" s="123" t="s">
        <v>16</v>
      </c>
      <c r="Q1018" s="129" t="s">
        <v>16</v>
      </c>
      <c r="R1018" s="129" t="s">
        <v>16</v>
      </c>
      <c r="S1018" s="122" t="s">
        <v>16</v>
      </c>
      <c r="T1018" s="122" t="s">
        <v>16</v>
      </c>
    </row>
    <row r="1019" spans="2:20" ht="20.399999999999999" x14ac:dyDescent="0.3">
      <c r="B1019" s="55" t="s">
        <v>167</v>
      </c>
      <c r="C1019" s="101" t="s">
        <v>865</v>
      </c>
      <c r="D1019" s="82" t="s">
        <v>192</v>
      </c>
      <c r="E1019" s="123">
        <v>0</v>
      </c>
      <c r="F1019" s="123">
        <v>0</v>
      </c>
      <c r="G1019" s="124">
        <v>0</v>
      </c>
      <c r="H1019" s="124">
        <v>55000</v>
      </c>
      <c r="I1019" s="125"/>
      <c r="J1019" s="125"/>
      <c r="K1019" s="1"/>
      <c r="L1019" s="55" t="s">
        <v>16</v>
      </c>
      <c r="M1019" s="128" t="s">
        <v>16</v>
      </c>
      <c r="N1019" s="82" t="s">
        <v>16</v>
      </c>
      <c r="O1019" s="123" t="s">
        <v>16</v>
      </c>
      <c r="P1019" s="123" t="s">
        <v>16</v>
      </c>
      <c r="Q1019" s="129" t="s">
        <v>16</v>
      </c>
      <c r="R1019" s="129" t="s">
        <v>16</v>
      </c>
      <c r="S1019" s="122" t="s">
        <v>16</v>
      </c>
      <c r="T1019" s="122" t="s">
        <v>16</v>
      </c>
    </row>
    <row r="1020" spans="2:20" ht="20.399999999999999" x14ac:dyDescent="0.3">
      <c r="B1020" s="55" t="s">
        <v>858</v>
      </c>
      <c r="C1020" s="101" t="s">
        <v>867</v>
      </c>
      <c r="D1020" s="82" t="s">
        <v>192</v>
      </c>
      <c r="E1020" s="123">
        <v>0</v>
      </c>
      <c r="F1020" s="123">
        <v>0</v>
      </c>
      <c r="G1020" s="124">
        <v>300000</v>
      </c>
      <c r="H1020" s="124">
        <v>0</v>
      </c>
      <c r="I1020" s="125">
        <v>0</v>
      </c>
      <c r="J1020" s="125">
        <v>0</v>
      </c>
      <c r="K1020" s="1"/>
      <c r="L1020" s="55" t="s">
        <v>16</v>
      </c>
      <c r="M1020" s="128" t="s">
        <v>16</v>
      </c>
      <c r="N1020" s="82" t="s">
        <v>16</v>
      </c>
      <c r="O1020" s="123" t="s">
        <v>16</v>
      </c>
      <c r="P1020" s="123" t="s">
        <v>16</v>
      </c>
      <c r="Q1020" s="129" t="s">
        <v>16</v>
      </c>
      <c r="R1020" s="129" t="s">
        <v>16</v>
      </c>
      <c r="S1020" s="122" t="s">
        <v>16</v>
      </c>
      <c r="T1020" s="122" t="s">
        <v>16</v>
      </c>
    </row>
    <row r="1021" spans="2:20" x14ac:dyDescent="0.3">
      <c r="B1021" s="102" t="s">
        <v>16</v>
      </c>
      <c r="C1021" s="102" t="s">
        <v>16</v>
      </c>
      <c r="D1021" s="102" t="s">
        <v>16</v>
      </c>
      <c r="E1021" s="102" t="s">
        <v>16</v>
      </c>
      <c r="F1021" s="102" t="s">
        <v>16</v>
      </c>
      <c r="G1021" s="102" t="s">
        <v>16</v>
      </c>
      <c r="H1021" s="102" t="s">
        <v>16</v>
      </c>
      <c r="I1021" s="102" t="s">
        <v>16</v>
      </c>
      <c r="J1021" s="102" t="s">
        <v>16</v>
      </c>
      <c r="K1021" s="40" t="s">
        <v>866</v>
      </c>
      <c r="L1021" s="55" t="s">
        <v>16</v>
      </c>
      <c r="M1021" s="128" t="s">
        <v>16</v>
      </c>
      <c r="N1021" s="82" t="s">
        <v>16</v>
      </c>
      <c r="O1021" s="123" t="s">
        <v>16</v>
      </c>
      <c r="P1021" s="123" t="s">
        <v>16</v>
      </c>
      <c r="Q1021" s="129" t="s">
        <v>16</v>
      </c>
      <c r="R1021" s="129" t="s">
        <v>16</v>
      </c>
      <c r="S1021" s="122" t="s">
        <v>16</v>
      </c>
      <c r="T1021" s="122" t="s">
        <v>16</v>
      </c>
    </row>
    <row r="1022" spans="2:20" x14ac:dyDescent="0.3">
      <c r="B1022" s="4"/>
      <c r="C1022" s="150" t="s">
        <v>49</v>
      </c>
      <c r="D1022" s="4"/>
      <c r="E1022" s="34">
        <f>SUM(E1016:E1021)</f>
        <v>10000</v>
      </c>
      <c r="F1022" s="34">
        <f>SUM(F1016:F1021)</f>
        <v>0</v>
      </c>
      <c r="G1022" s="34">
        <f>SUM(G1016:G1021)</f>
        <v>370000</v>
      </c>
      <c r="H1022" s="34">
        <f>SUM(H1016:H1021)</f>
        <v>146000</v>
      </c>
      <c r="I1022" s="34">
        <f>SUM(I1021:I1021)</f>
        <v>0</v>
      </c>
      <c r="J1022" s="34">
        <f>SUM(J1021:J1021)</f>
        <v>0</v>
      </c>
      <c r="K1022" s="1"/>
      <c r="L1022" s="55" t="s">
        <v>16</v>
      </c>
      <c r="M1022" s="128" t="s">
        <v>16</v>
      </c>
      <c r="N1022" s="82" t="s">
        <v>16</v>
      </c>
      <c r="O1022" s="123" t="s">
        <v>16</v>
      </c>
      <c r="P1022" s="123" t="s">
        <v>16</v>
      </c>
      <c r="Q1022" s="129" t="s">
        <v>16</v>
      </c>
      <c r="R1022" s="129">
        <f t="shared" ref="R1022" si="196">---L1024</f>
        <v>0</v>
      </c>
      <c r="S1022" s="122" t="s">
        <v>16</v>
      </c>
      <c r="T1022" s="122" t="s">
        <v>16</v>
      </c>
    </row>
    <row r="1023" spans="2:20" x14ac:dyDescent="0.3">
      <c r="B1023" s="11"/>
      <c r="C1023" s="94"/>
      <c r="D1023" s="12"/>
      <c r="E1023" s="13"/>
      <c r="F1023" s="13"/>
      <c r="G1023" s="13"/>
      <c r="H1023" s="13"/>
      <c r="I1023" s="13"/>
      <c r="J1023" s="14"/>
      <c r="K1023" s="1"/>
      <c r="L1023" s="11"/>
      <c r="M1023" s="12"/>
      <c r="N1023" s="12"/>
      <c r="O1023" s="123">
        <f t="shared" ref="O1023" si="197">E1023</f>
        <v>0</v>
      </c>
      <c r="P1023" s="13"/>
      <c r="Q1023" s="13"/>
      <c r="R1023" s="13"/>
      <c r="S1023" s="13"/>
      <c r="T1023" s="14"/>
    </row>
    <row r="1024" spans="2:20" x14ac:dyDescent="0.3">
      <c r="B1024" s="25"/>
      <c r="C1024" s="26" t="s">
        <v>50</v>
      </c>
      <c r="D1024" s="27"/>
      <c r="E1024" s="28">
        <f t="shared" ref="E1024:J1024" si="198">E1015+E1022</f>
        <v>10000</v>
      </c>
      <c r="F1024" s="28">
        <f t="shared" si="198"/>
        <v>0</v>
      </c>
      <c r="G1024" s="28">
        <f t="shared" si="198"/>
        <v>377189.5</v>
      </c>
      <c r="H1024" s="28">
        <f t="shared" si="198"/>
        <v>3090278.2199999997</v>
      </c>
      <c r="I1024" s="28">
        <f t="shared" si="198"/>
        <v>56209.9</v>
      </c>
      <c r="J1024" s="28">
        <f t="shared" si="198"/>
        <v>4926.07</v>
      </c>
      <c r="K1024" s="1"/>
      <c r="L1024" s="9"/>
      <c r="M1024" s="26" t="s">
        <v>50</v>
      </c>
      <c r="N1024" s="9"/>
      <c r="O1024" s="10">
        <f>SUM(O1017:O1023)</f>
        <v>10000</v>
      </c>
      <c r="P1024" s="10">
        <f t="shared" ref="P1024:T1024" si="199">SUM(P1014:P1023)</f>
        <v>0</v>
      </c>
      <c r="Q1024" s="10">
        <f t="shared" si="199"/>
        <v>0</v>
      </c>
      <c r="R1024" s="10">
        <f t="shared" si="199"/>
        <v>0</v>
      </c>
      <c r="S1024" s="10">
        <f t="shared" si="199"/>
        <v>0</v>
      </c>
      <c r="T1024" s="10">
        <f t="shared" si="199"/>
        <v>0</v>
      </c>
    </row>
    <row r="1025" spans="3:20" x14ac:dyDescent="0.3">
      <c r="L1025" s="2"/>
      <c r="M1025" s="3" t="s">
        <v>12</v>
      </c>
      <c r="N1025" s="15"/>
      <c r="O1025" s="16">
        <f t="shared" ref="O1025" si="200">E1024-O1024</f>
        <v>0</v>
      </c>
      <c r="P1025" s="62">
        <f t="shared" ref="P1025" si="201">F1024-P1024</f>
        <v>0</v>
      </c>
      <c r="Q1025" s="62">
        <f t="shared" ref="Q1025" si="202">G1024-Q1024</f>
        <v>377189.5</v>
      </c>
      <c r="R1025" s="62">
        <f t="shared" ref="R1025" si="203">H1024-R1024</f>
        <v>3090278.2199999997</v>
      </c>
      <c r="S1025" s="62">
        <f t="shared" ref="S1025" si="204">I1024-S1024</f>
        <v>56209.9</v>
      </c>
      <c r="T1025" s="62">
        <f t="shared" ref="T1025" si="205">J1024-T1024</f>
        <v>4926.07</v>
      </c>
    </row>
    <row r="1026" spans="3:20" x14ac:dyDescent="0.3">
      <c r="C1026" s="63" t="s">
        <v>375</v>
      </c>
      <c r="M1026" s="22" t="s">
        <v>23</v>
      </c>
    </row>
    <row r="1027" spans="3:20" x14ac:dyDescent="0.3">
      <c r="C1027" s="64" t="s">
        <v>386</v>
      </c>
      <c r="D1027" s="64" t="s">
        <v>376</v>
      </c>
      <c r="E1027" s="1396" t="s">
        <v>377</v>
      </c>
      <c r="F1027" s="1397"/>
      <c r="G1027" s="64" t="s">
        <v>381</v>
      </c>
      <c r="H1027" s="64" t="s">
        <v>378</v>
      </c>
      <c r="I1027" s="64" t="s">
        <v>379</v>
      </c>
      <c r="J1027" s="65" t="s">
        <v>380</v>
      </c>
      <c r="M1027" s="41" t="s">
        <v>17</v>
      </c>
      <c r="N1027" s="126">
        <f>P1025</f>
        <v>0</v>
      </c>
      <c r="O1027" s="147"/>
      <c r="P1027" s="147"/>
      <c r="Q1027" s="147"/>
      <c r="R1027" s="138"/>
      <c r="S1027" s="148"/>
      <c r="T1027" s="149"/>
    </row>
    <row r="1028" spans="3:20" x14ac:dyDescent="0.3">
      <c r="C1028" s="299" t="s">
        <v>389</v>
      </c>
      <c r="D1028" s="66" t="s">
        <v>279</v>
      </c>
      <c r="E1028" s="305" t="s">
        <v>384</v>
      </c>
      <c r="F1028" s="306"/>
      <c r="G1028" s="66" t="s">
        <v>385</v>
      </c>
      <c r="H1028" s="67">
        <v>100000</v>
      </c>
      <c r="I1028" s="68">
        <v>0</v>
      </c>
      <c r="J1028" s="68">
        <f>H1028-I1028</f>
        <v>100000</v>
      </c>
      <c r="M1028" s="41" t="s">
        <v>18</v>
      </c>
      <c r="N1028" s="126">
        <f>Q1025</f>
        <v>377189.5</v>
      </c>
      <c r="O1028" s="133"/>
      <c r="P1028" s="134"/>
      <c r="Q1028" s="135"/>
      <c r="R1028" s="131"/>
      <c r="S1028" s="115"/>
      <c r="T1028" s="314"/>
    </row>
    <row r="1029" spans="3:20" x14ac:dyDescent="0.3">
      <c r="C1029" s="299" t="s">
        <v>389</v>
      </c>
      <c r="D1029" s="66" t="s">
        <v>279</v>
      </c>
      <c r="E1029" s="1420" t="s">
        <v>384</v>
      </c>
      <c r="F1029" s="1421"/>
      <c r="G1029" s="66" t="s">
        <v>390</v>
      </c>
      <c r="H1029" s="67">
        <v>200000</v>
      </c>
      <c r="I1029" s="68">
        <v>0</v>
      </c>
      <c r="J1029" s="68">
        <f>H1029-I1029</f>
        <v>200000</v>
      </c>
      <c r="M1029" s="41" t="s">
        <v>19</v>
      </c>
      <c r="N1029" s="126">
        <f>R1025</f>
        <v>3090278.2199999997</v>
      </c>
      <c r="O1029" s="136"/>
      <c r="P1029" s="323"/>
      <c r="Q1029" s="323"/>
      <c r="R1029" s="321"/>
      <c r="T1029" s="314"/>
    </row>
    <row r="1030" spans="3:20" x14ac:dyDescent="0.3">
      <c r="C1030" s="99" t="s">
        <v>494</v>
      </c>
      <c r="D1030" s="87" t="s">
        <v>165</v>
      </c>
      <c r="E1030" s="1420" t="s">
        <v>388</v>
      </c>
      <c r="F1030" s="1421"/>
      <c r="G1030" s="86" t="s">
        <v>495</v>
      </c>
      <c r="H1030" s="88">
        <v>3620</v>
      </c>
      <c r="I1030" s="74">
        <v>0</v>
      </c>
      <c r="J1030" s="88">
        <v>3620</v>
      </c>
      <c r="M1030" s="41" t="s">
        <v>20</v>
      </c>
      <c r="N1030" s="126">
        <f>S1025</f>
        <v>56209.9</v>
      </c>
      <c r="O1030" s="323"/>
      <c r="P1030" s="323"/>
      <c r="Q1030" s="323"/>
      <c r="R1030" s="322"/>
    </row>
    <row r="1031" spans="3:20" x14ac:dyDescent="0.3">
      <c r="C1031" s="99" t="s">
        <v>494</v>
      </c>
      <c r="D1031" s="87" t="s">
        <v>165</v>
      </c>
      <c r="E1031" s="1420" t="s">
        <v>388</v>
      </c>
      <c r="F1031" s="1421"/>
      <c r="G1031" s="86" t="s">
        <v>496</v>
      </c>
      <c r="H1031" s="74">
        <v>10000</v>
      </c>
      <c r="I1031" s="74">
        <v>0</v>
      </c>
      <c r="J1031" s="88">
        <f>SUM(H1031:I1031)</f>
        <v>10000</v>
      </c>
      <c r="M1031" s="41" t="s">
        <v>21</v>
      </c>
      <c r="N1031" s="126">
        <f>T1025</f>
        <v>4926.07</v>
      </c>
      <c r="O1031" s="137"/>
      <c r="P1031" s="323"/>
      <c r="Q1031" s="323"/>
    </row>
    <row r="1032" spans="3:20" ht="15" thickBot="1" x14ac:dyDescent="0.35">
      <c r="C1032" s="104" t="s">
        <v>584</v>
      </c>
      <c r="D1032" s="82" t="s">
        <v>569</v>
      </c>
      <c r="E1032" s="1399" t="s">
        <v>585</v>
      </c>
      <c r="F1032" s="1400"/>
      <c r="G1032" s="82" t="s">
        <v>586</v>
      </c>
      <c r="H1032" s="106">
        <v>50000</v>
      </c>
      <c r="I1032" s="74">
        <v>0</v>
      </c>
      <c r="J1032" s="88">
        <f>SUM(H1032:I1032)</f>
        <v>50000</v>
      </c>
      <c r="M1032" s="307" t="s">
        <v>22</v>
      </c>
      <c r="N1032" s="130">
        <f>SUM(N1027:N1031)</f>
        <v>3528603.6899999995</v>
      </c>
      <c r="O1032" s="314"/>
    </row>
    <row r="1033" spans="3:20" ht="15" thickTop="1" x14ac:dyDescent="0.3">
      <c r="C1033" s="104" t="s">
        <v>584</v>
      </c>
      <c r="D1033" s="82" t="s">
        <v>569</v>
      </c>
      <c r="E1033" s="1399" t="s">
        <v>587</v>
      </c>
      <c r="F1033" s="1400"/>
      <c r="G1033" s="105" t="s">
        <v>588</v>
      </c>
      <c r="H1033" s="107">
        <v>100000</v>
      </c>
      <c r="I1033" s="74">
        <v>0</v>
      </c>
      <c r="J1033" s="88">
        <f>SUM(H1033:I1033)</f>
        <v>100000</v>
      </c>
      <c r="M1033" s="21"/>
      <c r="N1033" s="24"/>
      <c r="O1033" s="314"/>
    </row>
    <row r="1034" spans="3:20" x14ac:dyDescent="0.3">
      <c r="C1034" s="299" t="s">
        <v>669</v>
      </c>
      <c r="D1034" s="82" t="s">
        <v>652</v>
      </c>
      <c r="E1034" s="1399" t="s">
        <v>587</v>
      </c>
      <c r="F1034" s="1400"/>
      <c r="G1034" s="105" t="s">
        <v>588</v>
      </c>
      <c r="H1034" s="107">
        <v>50000</v>
      </c>
      <c r="I1034" s="74">
        <v>0</v>
      </c>
      <c r="J1034" s="88">
        <f>SUM(H1034:I1034)</f>
        <v>50000</v>
      </c>
      <c r="M1034" s="21"/>
      <c r="N1034" s="24"/>
      <c r="O1034" s="314"/>
    </row>
    <row r="1035" spans="3:20" x14ac:dyDescent="0.3">
      <c r="C1035" s="299" t="s">
        <v>669</v>
      </c>
      <c r="D1035" s="82" t="s">
        <v>652</v>
      </c>
      <c r="E1035" s="1399" t="s">
        <v>585</v>
      </c>
      <c r="F1035" s="1400"/>
      <c r="G1035" s="82" t="s">
        <v>586</v>
      </c>
      <c r="H1035" s="107">
        <v>50000</v>
      </c>
      <c r="I1035" s="74">
        <v>0</v>
      </c>
      <c r="J1035" s="88">
        <f>SUM(H1035:I1035)</f>
        <v>50000</v>
      </c>
      <c r="M1035" s="21"/>
      <c r="N1035" s="24"/>
      <c r="O1035" s="314"/>
    </row>
    <row r="1036" spans="3:20" x14ac:dyDescent="0.3">
      <c r="C1036" s="1401" t="s">
        <v>589</v>
      </c>
      <c r="D1036" s="1402"/>
      <c r="E1036" s="1402"/>
      <c r="F1036" s="1403"/>
      <c r="G1036" s="108"/>
      <c r="H1036" s="109">
        <f>SUM(H1028:H1035)</f>
        <v>563620</v>
      </c>
      <c r="I1036" s="110">
        <f>SUM(I1028:I1035)</f>
        <v>0</v>
      </c>
      <c r="J1036" s="110">
        <f>SUM(J1028:J1035)</f>
        <v>563620</v>
      </c>
      <c r="K1036" s="21"/>
      <c r="M1036" s="21"/>
      <c r="N1036" s="24"/>
    </row>
    <row r="1037" spans="3:20" x14ac:dyDescent="0.3">
      <c r="C1037" s="298"/>
      <c r="D1037" s="298"/>
      <c r="E1037" s="298"/>
      <c r="F1037" s="298"/>
      <c r="G1037" s="141"/>
      <c r="H1037" s="142"/>
      <c r="I1037" s="143"/>
      <c r="J1037" s="143"/>
      <c r="K1037" s="21"/>
      <c r="M1037" s="21"/>
      <c r="N1037" s="24"/>
    </row>
    <row r="1038" spans="3:20" x14ac:dyDescent="0.3">
      <c r="C1038" s="298"/>
      <c r="D1038" s="298"/>
      <c r="E1038" s="298"/>
      <c r="F1038" s="298"/>
      <c r="G1038" s="141"/>
      <c r="H1038" s="142"/>
      <c r="I1038" s="143"/>
      <c r="J1038" s="143"/>
      <c r="K1038" s="21"/>
      <c r="M1038" s="21"/>
      <c r="N1038" s="24"/>
    </row>
    <row r="1039" spans="3:20" x14ac:dyDescent="0.3">
      <c r="C1039" s="298"/>
      <c r="D1039" s="298"/>
      <c r="E1039" s="298"/>
      <c r="F1039" s="298"/>
      <c r="G1039" s="141"/>
      <c r="H1039" s="142"/>
      <c r="I1039" s="143"/>
      <c r="J1039" s="143"/>
      <c r="K1039" s="21"/>
      <c r="M1039" s="21"/>
      <c r="N1039" s="24"/>
    </row>
    <row r="1040" spans="3:20" x14ac:dyDescent="0.3">
      <c r="C1040" s="298"/>
      <c r="D1040" s="298"/>
      <c r="E1040" s="298"/>
      <c r="F1040" s="298"/>
      <c r="G1040" s="141"/>
      <c r="H1040" s="142"/>
      <c r="I1040" s="143"/>
      <c r="J1040" s="143"/>
      <c r="K1040" s="21"/>
      <c r="M1040" s="21"/>
      <c r="N1040" s="24"/>
    </row>
    <row r="1041" spans="2:20" x14ac:dyDescent="0.3">
      <c r="C1041" s="298"/>
      <c r="D1041" s="298"/>
      <c r="E1041" s="298"/>
      <c r="F1041" s="298"/>
      <c r="G1041" s="141"/>
      <c r="H1041" s="142"/>
      <c r="I1041" s="143"/>
      <c r="J1041" s="143"/>
      <c r="K1041" s="21"/>
      <c r="M1041" s="21"/>
      <c r="N1041" s="24"/>
    </row>
    <row r="1042" spans="2:20" x14ac:dyDescent="0.3">
      <c r="C1042" s="298"/>
      <c r="D1042" s="298"/>
      <c r="E1042" s="298"/>
      <c r="F1042" s="298"/>
      <c r="G1042" s="141"/>
      <c r="H1042" s="142"/>
      <c r="I1042" s="143"/>
      <c r="J1042" s="143"/>
      <c r="K1042" s="21"/>
      <c r="M1042" s="21"/>
      <c r="N1042" s="24"/>
    </row>
    <row r="1043" spans="2:20" x14ac:dyDescent="0.3">
      <c r="C1043" s="298"/>
      <c r="D1043" s="298"/>
      <c r="E1043" s="298"/>
      <c r="F1043" s="298"/>
      <c r="G1043" s="141"/>
      <c r="H1043" s="142"/>
      <c r="I1043" s="143"/>
      <c r="J1043" s="143"/>
      <c r="K1043" s="21"/>
      <c r="M1043" s="21"/>
      <c r="N1043" s="24"/>
    </row>
    <row r="1044" spans="2:20" x14ac:dyDescent="0.3">
      <c r="C1044" s="144"/>
      <c r="D1044" s="145"/>
      <c r="E1044" s="144"/>
      <c r="F1044" s="144"/>
      <c r="G1044" s="144"/>
      <c r="H1044" s="144"/>
      <c r="I1044" s="144"/>
      <c r="J1044" s="144"/>
      <c r="M1044" s="21"/>
      <c r="N1044" s="24"/>
    </row>
    <row r="1045" spans="2:20" x14ac:dyDescent="0.3">
      <c r="B1045" s="1357" t="s">
        <v>854</v>
      </c>
      <c r="C1045" s="1357"/>
      <c r="D1045" s="1357"/>
      <c r="E1045" s="1357"/>
      <c r="F1045" s="1357"/>
      <c r="G1045" s="1357"/>
      <c r="H1045" s="1357"/>
      <c r="I1045" s="1357"/>
      <c r="J1045" s="1357"/>
      <c r="K1045" s="1357"/>
      <c r="L1045" s="1357"/>
      <c r="M1045" s="1357"/>
      <c r="N1045" s="1357"/>
      <c r="O1045" s="1357"/>
      <c r="P1045" s="1357"/>
      <c r="Q1045" s="1357"/>
      <c r="R1045" s="1357"/>
      <c r="S1045" s="1357"/>
      <c r="T1045" s="1357"/>
    </row>
    <row r="1049" spans="2:20" ht="15.6" x14ac:dyDescent="0.3">
      <c r="B1049" s="1349" t="s">
        <v>868</v>
      </c>
      <c r="C1049" s="1349"/>
      <c r="D1049" s="1349"/>
      <c r="E1049" s="1349"/>
      <c r="F1049" s="1349"/>
      <c r="G1049" s="1349"/>
      <c r="H1049" s="1349"/>
      <c r="I1049" s="1349"/>
      <c r="J1049" s="1349"/>
      <c r="K1049" s="1349"/>
      <c r="L1049" s="1349"/>
      <c r="M1049" s="1349"/>
      <c r="N1049" s="1349"/>
      <c r="O1049" s="1349"/>
      <c r="P1049" s="1349"/>
      <c r="Q1049" s="1349"/>
      <c r="R1049" s="1349"/>
      <c r="S1049" s="1349"/>
      <c r="T1049" s="1349"/>
    </row>
    <row r="1050" spans="2:20" ht="15.6" x14ac:dyDescent="0.3">
      <c r="B1050" s="1350" t="s">
        <v>10</v>
      </c>
      <c r="C1050" s="1350"/>
      <c r="D1050" s="1350"/>
      <c r="E1050" s="1350"/>
      <c r="F1050" s="1350"/>
      <c r="G1050" s="1350"/>
      <c r="H1050" s="1350"/>
      <c r="I1050" s="1350"/>
      <c r="J1050" s="1350"/>
      <c r="K1050" s="1350"/>
      <c r="L1050" s="1350"/>
      <c r="M1050" s="1350"/>
      <c r="N1050" s="1350"/>
      <c r="O1050" s="1350"/>
      <c r="P1050" s="1350"/>
      <c r="Q1050" s="1350"/>
      <c r="R1050" s="1350"/>
      <c r="S1050" s="1350"/>
      <c r="T1050" s="1350"/>
    </row>
    <row r="1051" spans="2:20" x14ac:dyDescent="0.3">
      <c r="B1051" s="1351" t="s">
        <v>11</v>
      </c>
      <c r="C1051" s="1351"/>
      <c r="D1051" s="1351"/>
      <c r="E1051" s="1351"/>
      <c r="F1051" s="1351"/>
      <c r="G1051" s="1351"/>
      <c r="H1051" s="1351"/>
      <c r="I1051" s="1351"/>
      <c r="J1051" s="1351"/>
      <c r="K1051" s="1351"/>
      <c r="L1051" s="1351"/>
      <c r="M1051" s="1351"/>
      <c r="N1051" s="1351"/>
      <c r="O1051" s="1351"/>
      <c r="P1051" s="1351"/>
      <c r="Q1051" s="1351"/>
      <c r="R1051" s="1351"/>
      <c r="S1051" s="1351"/>
      <c r="T1051" s="1351"/>
    </row>
    <row r="1052" spans="2:20" x14ac:dyDescent="0.3">
      <c r="B1052" s="1352" t="s">
        <v>869</v>
      </c>
      <c r="C1052" s="1352"/>
      <c r="D1052" s="1352"/>
      <c r="E1052" s="1352"/>
      <c r="F1052" s="1352"/>
      <c r="G1052" s="1352"/>
      <c r="H1052" s="1352"/>
      <c r="I1052" s="1352"/>
      <c r="J1052" s="1352"/>
      <c r="K1052" s="1352"/>
      <c r="L1052" s="1352"/>
      <c r="M1052" s="1352"/>
      <c r="N1052" s="1352"/>
      <c r="O1052" s="1352"/>
      <c r="P1052" s="1352"/>
      <c r="Q1052" s="1352"/>
      <c r="R1052" s="1352"/>
      <c r="S1052" s="1352"/>
      <c r="T1052" s="1352"/>
    </row>
    <row r="1053" spans="2:20" ht="15" thickBot="1" x14ac:dyDescent="0.35">
      <c r="B1053" s="309"/>
      <c r="C1053" s="309"/>
      <c r="D1053" s="309"/>
      <c r="E1053" s="309"/>
      <c r="F1053" s="309"/>
      <c r="G1053" s="309"/>
      <c r="H1053" s="309"/>
      <c r="I1053" s="309"/>
      <c r="J1053" s="309"/>
      <c r="L1053" s="309"/>
      <c r="M1053" s="309"/>
      <c r="N1053" s="309"/>
      <c r="O1053" s="309"/>
      <c r="P1053" s="309"/>
      <c r="Q1053" s="309"/>
      <c r="R1053" s="1363" t="s">
        <v>871</v>
      </c>
      <c r="S1053" s="1363"/>
      <c r="T1053" s="1363"/>
    </row>
    <row r="1054" spans="2:20" ht="15" thickTop="1" x14ac:dyDescent="0.3">
      <c r="B1054" s="1354" t="s">
        <v>8</v>
      </c>
      <c r="C1054" s="1354"/>
      <c r="D1054" s="1354"/>
      <c r="E1054" s="1354"/>
      <c r="F1054" s="1354"/>
      <c r="G1054" s="1354"/>
      <c r="H1054" s="1354"/>
      <c r="I1054" s="1354"/>
      <c r="J1054" s="1354"/>
      <c r="L1054" s="1354" t="s">
        <v>9</v>
      </c>
      <c r="M1054" s="1354"/>
      <c r="N1054" s="1354"/>
      <c r="O1054" s="1354"/>
      <c r="P1054" s="1354"/>
      <c r="Q1054" s="1354"/>
      <c r="R1054" s="1354"/>
      <c r="S1054" s="1354"/>
      <c r="T1054" s="1354"/>
    </row>
    <row r="1055" spans="2:20" x14ac:dyDescent="0.3">
      <c r="B1055" s="4" t="s">
        <v>0</v>
      </c>
      <c r="C1055" s="4" t="s">
        <v>1</v>
      </c>
      <c r="D1055" s="4" t="s">
        <v>2</v>
      </c>
      <c r="E1055" s="4" t="s">
        <v>13</v>
      </c>
      <c r="F1055" s="4" t="s">
        <v>3</v>
      </c>
      <c r="G1055" s="4" t="s">
        <v>4</v>
      </c>
      <c r="H1055" s="4" t="s">
        <v>5</v>
      </c>
      <c r="I1055" s="4" t="s">
        <v>6</v>
      </c>
      <c r="J1055" s="4" t="s">
        <v>7</v>
      </c>
      <c r="L1055" s="4" t="s">
        <v>0</v>
      </c>
      <c r="M1055" s="4" t="s">
        <v>1</v>
      </c>
      <c r="N1055" s="4" t="s">
        <v>2</v>
      </c>
      <c r="O1055" s="4" t="s">
        <v>13</v>
      </c>
      <c r="P1055" s="4" t="s">
        <v>3</v>
      </c>
      <c r="Q1055" s="4" t="s">
        <v>4</v>
      </c>
      <c r="R1055" s="4" t="s">
        <v>5</v>
      </c>
      <c r="S1055" s="4" t="s">
        <v>6</v>
      </c>
      <c r="T1055" s="4" t="s">
        <v>7</v>
      </c>
    </row>
    <row r="1056" spans="2:20" x14ac:dyDescent="0.3">
      <c r="B1056" s="310"/>
      <c r="C1056" s="311"/>
      <c r="D1056" s="311"/>
      <c r="E1056" s="5"/>
      <c r="F1056" s="5"/>
      <c r="G1056" s="5"/>
      <c r="H1056" s="5"/>
      <c r="I1056" s="5"/>
      <c r="J1056" s="6"/>
      <c r="L1056" s="310"/>
      <c r="M1056" s="311"/>
      <c r="N1056" s="311"/>
      <c r="O1056" s="5"/>
      <c r="P1056" s="5"/>
      <c r="Q1056" s="5"/>
      <c r="R1056" s="5"/>
      <c r="S1056" s="5"/>
      <c r="T1056" s="6"/>
    </row>
    <row r="1057" spans="2:20" x14ac:dyDescent="0.3">
      <c r="B1057" s="55" t="s">
        <v>870</v>
      </c>
      <c r="C1057" s="17" t="s">
        <v>15</v>
      </c>
      <c r="D1057" s="18" t="s">
        <v>16</v>
      </c>
      <c r="E1057" s="19">
        <f t="shared" ref="E1057" si="206">O1034</f>
        <v>0</v>
      </c>
      <c r="F1057" s="19">
        <f>P1026</f>
        <v>0</v>
      </c>
      <c r="G1057" s="49">
        <f>Q1025</f>
        <v>377189.5</v>
      </c>
      <c r="H1057" s="49">
        <f>R1025</f>
        <v>3090278.2199999997</v>
      </c>
      <c r="I1057" s="20">
        <f>S1025</f>
        <v>56209.9</v>
      </c>
      <c r="J1057" s="20">
        <f>T1025</f>
        <v>4926.07</v>
      </c>
      <c r="K1057" s="1"/>
      <c r="L1057" s="55"/>
      <c r="M1057" s="55"/>
      <c r="N1057" s="55"/>
      <c r="O1057" s="122"/>
      <c r="P1057" s="122"/>
      <c r="Q1057" s="122"/>
      <c r="R1057" s="122"/>
      <c r="S1057" s="122"/>
      <c r="T1057" s="122"/>
    </row>
    <row r="1058" spans="2:20" ht="30.6" x14ac:dyDescent="0.3">
      <c r="B1058" s="55" t="s">
        <v>870</v>
      </c>
      <c r="C1058" s="101" t="s">
        <v>884</v>
      </c>
      <c r="D1058" s="82" t="s">
        <v>872</v>
      </c>
      <c r="E1058" s="123">
        <v>0</v>
      </c>
      <c r="F1058" s="123">
        <v>0</v>
      </c>
      <c r="G1058" s="124">
        <v>0</v>
      </c>
      <c r="H1058" s="124">
        <v>66000</v>
      </c>
      <c r="I1058" s="125">
        <v>0</v>
      </c>
      <c r="J1058" s="125">
        <v>0</v>
      </c>
      <c r="K1058" s="1"/>
      <c r="L1058" s="55" t="s">
        <v>870</v>
      </c>
      <c r="M1058" s="101" t="s">
        <v>888</v>
      </c>
      <c r="N1058" s="82" t="s">
        <v>876</v>
      </c>
      <c r="O1058" s="123">
        <v>11000</v>
      </c>
      <c r="P1058" s="123" t="s">
        <v>16</v>
      </c>
      <c r="Q1058" s="129" t="s">
        <v>16</v>
      </c>
      <c r="R1058" s="129" t="s">
        <v>16</v>
      </c>
      <c r="S1058" s="122" t="s">
        <v>16</v>
      </c>
      <c r="T1058" s="122" t="s">
        <v>16</v>
      </c>
    </row>
    <row r="1059" spans="2:20" ht="20.399999999999999" x14ac:dyDescent="0.3">
      <c r="B1059" s="55" t="s">
        <v>167</v>
      </c>
      <c r="C1059" s="101" t="s">
        <v>885</v>
      </c>
      <c r="D1059" s="82" t="s">
        <v>873</v>
      </c>
      <c r="E1059" s="123">
        <v>0</v>
      </c>
      <c r="F1059" s="123">
        <v>0</v>
      </c>
      <c r="G1059" s="124">
        <v>0</v>
      </c>
      <c r="H1059" s="124">
        <v>100000</v>
      </c>
      <c r="I1059" s="125">
        <v>0</v>
      </c>
      <c r="J1059" s="125">
        <v>0</v>
      </c>
      <c r="K1059" s="1"/>
      <c r="L1059" s="55" t="s">
        <v>167</v>
      </c>
      <c r="M1059" s="101" t="s">
        <v>889</v>
      </c>
      <c r="N1059" s="82" t="s">
        <v>877</v>
      </c>
      <c r="O1059" s="123">
        <v>65000</v>
      </c>
      <c r="P1059" s="123" t="s">
        <v>16</v>
      </c>
      <c r="Q1059" s="129" t="s">
        <v>16</v>
      </c>
      <c r="R1059" s="129" t="s">
        <v>16</v>
      </c>
      <c r="S1059" s="122" t="s">
        <v>16</v>
      </c>
      <c r="T1059" s="122" t="s">
        <v>16</v>
      </c>
    </row>
    <row r="1060" spans="2:20" ht="20.399999999999999" x14ac:dyDescent="0.3">
      <c r="B1060" s="55" t="s">
        <v>167</v>
      </c>
      <c r="C1060" s="101" t="s">
        <v>886</v>
      </c>
      <c r="D1060" s="82" t="s">
        <v>874</v>
      </c>
      <c r="E1060" s="123">
        <v>0</v>
      </c>
      <c r="F1060" s="123">
        <v>0</v>
      </c>
      <c r="G1060" s="124">
        <v>0</v>
      </c>
      <c r="H1060" s="124">
        <v>100000</v>
      </c>
      <c r="I1060" s="125">
        <v>0</v>
      </c>
      <c r="J1060" s="125">
        <v>0</v>
      </c>
      <c r="K1060" s="1"/>
      <c r="L1060" s="55" t="s">
        <v>167</v>
      </c>
      <c r="M1060" s="101" t="s">
        <v>890</v>
      </c>
      <c r="N1060" s="82" t="s">
        <v>878</v>
      </c>
      <c r="O1060" s="123">
        <v>70000</v>
      </c>
      <c r="P1060" s="123" t="s">
        <v>16</v>
      </c>
      <c r="Q1060" s="129" t="s">
        <v>16</v>
      </c>
      <c r="R1060" s="129" t="s">
        <v>16</v>
      </c>
      <c r="S1060" s="122" t="s">
        <v>16</v>
      </c>
      <c r="T1060" s="122" t="s">
        <v>16</v>
      </c>
    </row>
    <row r="1061" spans="2:20" ht="20.399999999999999" x14ac:dyDescent="0.3">
      <c r="B1061" s="55" t="s">
        <v>167</v>
      </c>
      <c r="C1061" s="101" t="s">
        <v>887</v>
      </c>
      <c r="D1061" s="82" t="s">
        <v>875</v>
      </c>
      <c r="E1061" s="123">
        <v>0</v>
      </c>
      <c r="F1061" s="123">
        <v>0</v>
      </c>
      <c r="G1061" s="124">
        <v>0</v>
      </c>
      <c r="H1061" s="124">
        <v>100000</v>
      </c>
      <c r="I1061" s="125">
        <v>0</v>
      </c>
      <c r="J1061" s="125">
        <v>0</v>
      </c>
      <c r="K1061" s="1"/>
      <c r="L1061" s="55" t="s">
        <v>167</v>
      </c>
      <c r="M1061" s="101" t="s">
        <v>891</v>
      </c>
      <c r="N1061" s="82" t="s">
        <v>879</v>
      </c>
      <c r="O1061" s="123">
        <v>150000</v>
      </c>
      <c r="P1061" s="123" t="s">
        <v>16</v>
      </c>
      <c r="Q1061" s="129" t="s">
        <v>16</v>
      </c>
      <c r="R1061" s="129" t="s">
        <v>16</v>
      </c>
      <c r="S1061" s="122" t="s">
        <v>16</v>
      </c>
      <c r="T1061" s="122" t="s">
        <v>16</v>
      </c>
    </row>
    <row r="1062" spans="2:20" ht="30.6" x14ac:dyDescent="0.3">
      <c r="B1062" s="55" t="s">
        <v>167</v>
      </c>
      <c r="C1062" s="101" t="s">
        <v>888</v>
      </c>
      <c r="D1062" s="82" t="s">
        <v>876</v>
      </c>
      <c r="E1062" s="123">
        <v>11000</v>
      </c>
      <c r="F1062" s="123">
        <v>0</v>
      </c>
      <c r="G1062" s="124">
        <v>0</v>
      </c>
      <c r="H1062" s="124">
        <v>23000</v>
      </c>
      <c r="I1062" s="125">
        <v>0</v>
      </c>
      <c r="J1062" s="125">
        <v>0</v>
      </c>
      <c r="K1062" s="1"/>
      <c r="L1062" s="55" t="s">
        <v>167</v>
      </c>
      <c r="M1062" s="101" t="s">
        <v>892</v>
      </c>
      <c r="N1062" s="82" t="s">
        <v>880</v>
      </c>
      <c r="O1062" s="123">
        <v>150000</v>
      </c>
      <c r="P1062" s="123" t="s">
        <v>16</v>
      </c>
      <c r="Q1062" s="129" t="s">
        <v>16</v>
      </c>
      <c r="R1062" s="129" t="s">
        <v>16</v>
      </c>
      <c r="S1062" s="122" t="s">
        <v>16</v>
      </c>
      <c r="T1062" s="122" t="s">
        <v>16</v>
      </c>
    </row>
    <row r="1063" spans="2:20" ht="20.399999999999999" x14ac:dyDescent="0.3">
      <c r="B1063" s="55" t="s">
        <v>167</v>
      </c>
      <c r="C1063" s="101" t="s">
        <v>889</v>
      </c>
      <c r="D1063" s="82" t="s">
        <v>877</v>
      </c>
      <c r="E1063" s="123">
        <v>65000</v>
      </c>
      <c r="F1063" s="123">
        <v>0</v>
      </c>
      <c r="G1063" s="129">
        <v>0</v>
      </c>
      <c r="H1063" s="124">
        <v>0</v>
      </c>
      <c r="I1063" s="123">
        <v>0</v>
      </c>
      <c r="J1063" s="123">
        <v>0</v>
      </c>
      <c r="K1063" s="1"/>
      <c r="L1063" s="55" t="s">
        <v>870</v>
      </c>
      <c r="M1063" s="101" t="s">
        <v>904</v>
      </c>
      <c r="N1063" s="82" t="s">
        <v>905</v>
      </c>
      <c r="O1063" s="123" t="s">
        <v>16</v>
      </c>
      <c r="P1063" s="123" t="s">
        <v>16</v>
      </c>
      <c r="Q1063" s="129">
        <v>500.5</v>
      </c>
      <c r="R1063" s="129" t="s">
        <v>16</v>
      </c>
      <c r="S1063" s="122" t="s">
        <v>16</v>
      </c>
      <c r="T1063" s="122" t="s">
        <v>16</v>
      </c>
    </row>
    <row r="1064" spans="2:20" ht="20.399999999999999" x14ac:dyDescent="0.3">
      <c r="B1064" s="55" t="s">
        <v>167</v>
      </c>
      <c r="C1064" s="101" t="s">
        <v>890</v>
      </c>
      <c r="D1064" s="82" t="s">
        <v>878</v>
      </c>
      <c r="E1064" s="123">
        <v>70000</v>
      </c>
      <c r="F1064" s="123">
        <v>0</v>
      </c>
      <c r="G1064" s="129">
        <v>0</v>
      </c>
      <c r="H1064" s="124">
        <v>0</v>
      </c>
      <c r="I1064" s="125">
        <v>0</v>
      </c>
      <c r="J1064" s="125">
        <v>0</v>
      </c>
      <c r="K1064" s="1"/>
      <c r="L1064" s="55" t="s">
        <v>870</v>
      </c>
      <c r="M1064" s="101" t="s">
        <v>906</v>
      </c>
      <c r="N1064" s="82" t="s">
        <v>905</v>
      </c>
      <c r="O1064" s="123" t="s">
        <v>16</v>
      </c>
      <c r="P1064" s="123" t="s">
        <v>16</v>
      </c>
      <c r="Q1064" s="129" t="s">
        <v>16</v>
      </c>
      <c r="R1064" s="129">
        <v>569.78</v>
      </c>
      <c r="S1064" s="122" t="s">
        <v>16</v>
      </c>
      <c r="T1064" s="122" t="s">
        <v>16</v>
      </c>
    </row>
    <row r="1065" spans="2:20" ht="30.6" x14ac:dyDescent="0.3">
      <c r="B1065" s="55" t="s">
        <v>167</v>
      </c>
      <c r="C1065" s="101" t="s">
        <v>891</v>
      </c>
      <c r="D1065" s="82" t="s">
        <v>879</v>
      </c>
      <c r="E1065" s="123">
        <v>150000</v>
      </c>
      <c r="F1065" s="123">
        <v>0</v>
      </c>
      <c r="G1065" s="124">
        <v>0</v>
      </c>
      <c r="H1065" s="124">
        <v>0</v>
      </c>
      <c r="I1065" s="125">
        <v>0</v>
      </c>
      <c r="J1065" s="125">
        <v>0</v>
      </c>
      <c r="K1065" s="1"/>
      <c r="L1065" s="55" t="s">
        <v>870</v>
      </c>
      <c r="M1065" s="101" t="s">
        <v>907</v>
      </c>
      <c r="N1065" s="82">
        <v>245</v>
      </c>
      <c r="O1065" s="123" t="s">
        <v>16</v>
      </c>
      <c r="P1065" s="123" t="s">
        <v>16</v>
      </c>
      <c r="Q1065" s="129" t="s">
        <v>16</v>
      </c>
      <c r="R1065" s="129">
        <v>1350000</v>
      </c>
      <c r="S1065" s="122" t="s">
        <v>16</v>
      </c>
      <c r="T1065" s="122" t="s">
        <v>16</v>
      </c>
    </row>
    <row r="1066" spans="2:20" ht="20.399999999999999" x14ac:dyDescent="0.3">
      <c r="B1066" s="55" t="s">
        <v>167</v>
      </c>
      <c r="C1066" s="101" t="s">
        <v>892</v>
      </c>
      <c r="D1066" s="82" t="s">
        <v>880</v>
      </c>
      <c r="E1066" s="123">
        <v>150000</v>
      </c>
      <c r="F1066" s="123">
        <v>0</v>
      </c>
      <c r="G1066" s="124">
        <v>0</v>
      </c>
      <c r="H1066" s="124">
        <v>0</v>
      </c>
      <c r="I1066" s="125">
        <v>0</v>
      </c>
      <c r="J1066" s="125">
        <v>0</v>
      </c>
      <c r="K1066" s="1"/>
      <c r="L1066" s="55" t="s">
        <v>16</v>
      </c>
      <c r="M1066" s="128" t="s">
        <v>16</v>
      </c>
      <c r="N1066" s="82" t="s">
        <v>16</v>
      </c>
      <c r="O1066" s="123" t="s">
        <v>16</v>
      </c>
      <c r="P1066" s="123" t="s">
        <v>16</v>
      </c>
      <c r="Q1066" s="129" t="s">
        <v>16</v>
      </c>
      <c r="R1066" s="129" t="s">
        <v>16</v>
      </c>
      <c r="S1066" s="122" t="s">
        <v>16</v>
      </c>
      <c r="T1066" s="122" t="s">
        <v>16</v>
      </c>
    </row>
    <row r="1067" spans="2:20" x14ac:dyDescent="0.3">
      <c r="B1067" s="55" t="s">
        <v>167</v>
      </c>
      <c r="C1067" s="101" t="s">
        <v>893</v>
      </c>
      <c r="D1067" s="82" t="s">
        <v>881</v>
      </c>
      <c r="E1067" s="123">
        <v>0</v>
      </c>
      <c r="F1067" s="123">
        <v>0</v>
      </c>
      <c r="G1067" s="124">
        <v>40000</v>
      </c>
      <c r="H1067" s="124">
        <v>0</v>
      </c>
      <c r="I1067" s="125">
        <v>0</v>
      </c>
      <c r="J1067" s="125">
        <v>0</v>
      </c>
      <c r="K1067" s="1"/>
      <c r="L1067" s="55" t="s">
        <v>16</v>
      </c>
      <c r="M1067" s="128" t="s">
        <v>16</v>
      </c>
      <c r="N1067" s="82" t="s">
        <v>16</v>
      </c>
      <c r="O1067" s="123" t="s">
        <v>16</v>
      </c>
      <c r="P1067" s="123" t="s">
        <v>16</v>
      </c>
      <c r="Q1067" s="129" t="s">
        <v>16</v>
      </c>
      <c r="R1067" s="129" t="s">
        <v>16</v>
      </c>
      <c r="S1067" s="122" t="s">
        <v>16</v>
      </c>
      <c r="T1067" s="122" t="s">
        <v>16</v>
      </c>
    </row>
    <row r="1068" spans="2:20" ht="20.399999999999999" x14ac:dyDescent="0.3">
      <c r="B1068" s="55" t="s">
        <v>167</v>
      </c>
      <c r="C1068" s="101" t="s">
        <v>894</v>
      </c>
      <c r="D1068" s="82" t="s">
        <v>882</v>
      </c>
      <c r="E1068" s="123">
        <v>0</v>
      </c>
      <c r="F1068" s="123">
        <v>1000</v>
      </c>
      <c r="G1068" s="124">
        <v>0</v>
      </c>
      <c r="H1068" s="124">
        <v>0</v>
      </c>
      <c r="I1068" s="125">
        <v>0</v>
      </c>
      <c r="J1068" s="125">
        <v>0</v>
      </c>
      <c r="K1068" s="1"/>
      <c r="L1068" s="55" t="s">
        <v>16</v>
      </c>
      <c r="M1068" s="128" t="s">
        <v>16</v>
      </c>
      <c r="N1068" s="82" t="s">
        <v>16</v>
      </c>
      <c r="O1068" s="123" t="s">
        <v>16</v>
      </c>
      <c r="P1068" s="123" t="s">
        <v>16</v>
      </c>
      <c r="Q1068" s="129" t="s">
        <v>16</v>
      </c>
      <c r="R1068" s="129" t="s">
        <v>16</v>
      </c>
      <c r="S1068" s="122" t="s">
        <v>16</v>
      </c>
      <c r="T1068" s="122" t="s">
        <v>16</v>
      </c>
    </row>
    <row r="1069" spans="2:20" ht="20.399999999999999" x14ac:dyDescent="0.3">
      <c r="B1069" s="55" t="s">
        <v>167</v>
      </c>
      <c r="C1069" s="101" t="s">
        <v>895</v>
      </c>
      <c r="D1069" s="82" t="s">
        <v>883</v>
      </c>
      <c r="E1069" s="123">
        <v>0</v>
      </c>
      <c r="F1069" s="123">
        <v>0</v>
      </c>
      <c r="G1069" s="124">
        <v>0</v>
      </c>
      <c r="H1069" s="124">
        <v>100000</v>
      </c>
      <c r="I1069" s="125">
        <v>0</v>
      </c>
      <c r="J1069" s="125">
        <v>0</v>
      </c>
      <c r="K1069" s="1"/>
      <c r="L1069" s="55" t="s">
        <v>16</v>
      </c>
      <c r="M1069" s="128" t="s">
        <v>16</v>
      </c>
      <c r="N1069" s="82" t="s">
        <v>16</v>
      </c>
      <c r="O1069" s="123" t="s">
        <v>16</v>
      </c>
      <c r="P1069" s="123" t="s">
        <v>16</v>
      </c>
      <c r="Q1069" s="129" t="s">
        <v>16</v>
      </c>
      <c r="R1069" s="129" t="s">
        <v>16</v>
      </c>
      <c r="S1069" s="122" t="s">
        <v>16</v>
      </c>
      <c r="T1069" s="122" t="s">
        <v>16</v>
      </c>
    </row>
    <row r="1070" spans="2:20" ht="20.399999999999999" x14ac:dyDescent="0.3">
      <c r="B1070" s="55" t="s">
        <v>167</v>
      </c>
      <c r="C1070" s="101" t="s">
        <v>900</v>
      </c>
      <c r="D1070" s="82" t="s">
        <v>896</v>
      </c>
      <c r="E1070" s="123">
        <v>0</v>
      </c>
      <c r="F1070" s="123">
        <v>1100</v>
      </c>
      <c r="G1070" s="124">
        <v>0</v>
      </c>
      <c r="H1070" s="124">
        <v>0</v>
      </c>
      <c r="I1070" s="125">
        <v>0</v>
      </c>
      <c r="J1070" s="125">
        <v>0</v>
      </c>
      <c r="K1070" s="1"/>
      <c r="L1070" s="55" t="s">
        <v>16</v>
      </c>
      <c r="M1070" s="128" t="s">
        <v>16</v>
      </c>
      <c r="N1070" s="82" t="s">
        <v>16</v>
      </c>
      <c r="O1070" s="123" t="s">
        <v>16</v>
      </c>
      <c r="P1070" s="123" t="s">
        <v>16</v>
      </c>
      <c r="Q1070" s="129" t="s">
        <v>16</v>
      </c>
      <c r="R1070" s="129" t="s">
        <v>16</v>
      </c>
      <c r="S1070" s="122" t="s">
        <v>16</v>
      </c>
      <c r="T1070" s="122" t="s">
        <v>16</v>
      </c>
    </row>
    <row r="1071" spans="2:20" ht="20.399999999999999" x14ac:dyDescent="0.3">
      <c r="B1071" s="55" t="s">
        <v>167</v>
      </c>
      <c r="C1071" s="101" t="s">
        <v>901</v>
      </c>
      <c r="D1071" s="82" t="s">
        <v>897</v>
      </c>
      <c r="E1071" s="123">
        <v>0</v>
      </c>
      <c r="F1071" s="123">
        <v>1100</v>
      </c>
      <c r="G1071" s="124">
        <v>0</v>
      </c>
      <c r="H1071" s="124">
        <v>0</v>
      </c>
      <c r="I1071" s="125">
        <v>0</v>
      </c>
      <c r="J1071" s="125">
        <v>0</v>
      </c>
      <c r="K1071" s="1"/>
      <c r="L1071" s="55" t="s">
        <v>16</v>
      </c>
      <c r="M1071" s="128" t="s">
        <v>16</v>
      </c>
      <c r="N1071" s="82" t="s">
        <v>16</v>
      </c>
      <c r="O1071" s="123" t="s">
        <v>16</v>
      </c>
      <c r="P1071" s="123" t="s">
        <v>16</v>
      </c>
      <c r="Q1071" s="129" t="s">
        <v>16</v>
      </c>
      <c r="R1071" s="129" t="s">
        <v>16</v>
      </c>
      <c r="S1071" s="122" t="s">
        <v>16</v>
      </c>
      <c r="T1071" s="122" t="s">
        <v>16</v>
      </c>
    </row>
    <row r="1072" spans="2:20" ht="20.399999999999999" x14ac:dyDescent="0.3">
      <c r="B1072" s="55" t="s">
        <v>167</v>
      </c>
      <c r="C1072" s="101" t="s">
        <v>328</v>
      </c>
      <c r="D1072" s="82" t="s">
        <v>898</v>
      </c>
      <c r="E1072" s="123">
        <v>0</v>
      </c>
      <c r="F1072" s="123">
        <v>1100</v>
      </c>
      <c r="G1072" s="124">
        <v>0</v>
      </c>
      <c r="H1072" s="124">
        <v>0</v>
      </c>
      <c r="I1072" s="125">
        <v>0</v>
      </c>
      <c r="J1072" s="125">
        <v>0</v>
      </c>
      <c r="K1072" s="1"/>
      <c r="L1072" s="55" t="s">
        <v>16</v>
      </c>
      <c r="M1072" s="128" t="s">
        <v>16</v>
      </c>
      <c r="N1072" s="82" t="s">
        <v>16</v>
      </c>
      <c r="O1072" s="123" t="s">
        <v>16</v>
      </c>
      <c r="P1072" s="123" t="s">
        <v>16</v>
      </c>
      <c r="Q1072" s="129" t="s">
        <v>16</v>
      </c>
      <c r="R1072" s="129" t="s">
        <v>16</v>
      </c>
      <c r="S1072" s="122" t="s">
        <v>16</v>
      </c>
      <c r="T1072" s="122" t="s">
        <v>16</v>
      </c>
    </row>
    <row r="1073" spans="2:20" ht="20.399999999999999" x14ac:dyDescent="0.3">
      <c r="B1073" s="55" t="s">
        <v>167</v>
      </c>
      <c r="C1073" s="101" t="s">
        <v>902</v>
      </c>
      <c r="D1073" s="82" t="s">
        <v>899</v>
      </c>
      <c r="E1073" s="123">
        <v>0</v>
      </c>
      <c r="F1073" s="123">
        <v>65500</v>
      </c>
      <c r="G1073" s="124">
        <v>0</v>
      </c>
      <c r="H1073" s="124">
        <v>0</v>
      </c>
      <c r="I1073" s="125">
        <v>0</v>
      </c>
      <c r="J1073" s="125">
        <v>0</v>
      </c>
      <c r="K1073" s="1"/>
      <c r="L1073" s="55" t="s">
        <v>16</v>
      </c>
      <c r="M1073" s="128" t="s">
        <v>16</v>
      </c>
      <c r="N1073" s="82" t="s">
        <v>16</v>
      </c>
      <c r="O1073" s="123" t="s">
        <v>16</v>
      </c>
      <c r="P1073" s="123" t="s">
        <v>16</v>
      </c>
      <c r="Q1073" s="129" t="s">
        <v>16</v>
      </c>
      <c r="R1073" s="129" t="s">
        <v>16</v>
      </c>
      <c r="S1073" s="122" t="s">
        <v>16</v>
      </c>
      <c r="T1073" s="122" t="s">
        <v>16</v>
      </c>
    </row>
    <row r="1074" spans="2:20" ht="20.399999999999999" x14ac:dyDescent="0.3">
      <c r="B1074" s="55"/>
      <c r="C1074" s="101" t="s">
        <v>909</v>
      </c>
      <c r="D1074" s="82"/>
      <c r="E1074" s="123"/>
      <c r="F1074" s="123"/>
      <c r="G1074" s="124"/>
      <c r="H1074" s="124"/>
      <c r="I1074" s="125"/>
      <c r="J1074" s="125"/>
      <c r="K1074" s="1"/>
      <c r="L1074" s="55" t="s">
        <v>16</v>
      </c>
      <c r="M1074" s="128" t="s">
        <v>16</v>
      </c>
      <c r="N1074" s="82" t="s">
        <v>16</v>
      </c>
      <c r="O1074" s="123" t="s">
        <v>16</v>
      </c>
      <c r="P1074" s="123" t="s">
        <v>16</v>
      </c>
      <c r="Q1074" s="129" t="s">
        <v>16</v>
      </c>
      <c r="R1074" s="129" t="s">
        <v>16</v>
      </c>
      <c r="S1074" s="122" t="s">
        <v>16</v>
      </c>
      <c r="T1074" s="122" t="s">
        <v>16</v>
      </c>
    </row>
    <row r="1075" spans="2:20" x14ac:dyDescent="0.3">
      <c r="B1075" s="55" t="s">
        <v>870</v>
      </c>
      <c r="C1075" s="99" t="s">
        <v>494</v>
      </c>
      <c r="D1075" s="82" t="s">
        <v>910</v>
      </c>
      <c r="E1075" s="123" t="s">
        <v>16</v>
      </c>
      <c r="F1075" s="123" t="s">
        <v>16</v>
      </c>
      <c r="G1075" s="129" t="s">
        <v>16</v>
      </c>
      <c r="H1075" s="153">
        <v>3620</v>
      </c>
      <c r="I1075" s="125"/>
      <c r="J1075" s="125"/>
      <c r="K1075" s="1"/>
      <c r="L1075" s="55" t="s">
        <v>16</v>
      </c>
      <c r="M1075" s="128" t="s">
        <v>16</v>
      </c>
      <c r="N1075" s="82" t="s">
        <v>16</v>
      </c>
      <c r="O1075" s="123" t="s">
        <v>16</v>
      </c>
      <c r="P1075" s="123" t="s">
        <v>16</v>
      </c>
      <c r="Q1075" s="129" t="s">
        <v>16</v>
      </c>
      <c r="R1075" s="129" t="s">
        <v>16</v>
      </c>
      <c r="S1075" s="122" t="s">
        <v>16</v>
      </c>
      <c r="T1075" s="122" t="s">
        <v>16</v>
      </c>
    </row>
    <row r="1076" spans="2:20" x14ac:dyDescent="0.3">
      <c r="B1076" s="55" t="s">
        <v>167</v>
      </c>
      <c r="C1076" s="99" t="s">
        <v>494</v>
      </c>
      <c r="D1076" s="82" t="s">
        <v>910</v>
      </c>
      <c r="E1076" s="123" t="s">
        <v>16</v>
      </c>
      <c r="F1076" s="123" t="s">
        <v>16</v>
      </c>
      <c r="G1076" s="129" t="s">
        <v>16</v>
      </c>
      <c r="H1076" s="73">
        <v>10000</v>
      </c>
      <c r="I1076" s="125"/>
      <c r="J1076" s="125"/>
      <c r="K1076" s="1"/>
      <c r="L1076" s="55" t="s">
        <v>16</v>
      </c>
      <c r="M1076" s="128" t="s">
        <v>16</v>
      </c>
      <c r="N1076" s="82" t="s">
        <v>16</v>
      </c>
      <c r="O1076" s="123" t="s">
        <v>16</v>
      </c>
      <c r="P1076" s="123" t="s">
        <v>16</v>
      </c>
      <c r="Q1076" s="129" t="s">
        <v>16</v>
      </c>
      <c r="R1076" s="129" t="s">
        <v>16</v>
      </c>
      <c r="S1076" s="122" t="s">
        <v>16</v>
      </c>
      <c r="T1076" s="122" t="s">
        <v>16</v>
      </c>
    </row>
    <row r="1077" spans="2:20" x14ac:dyDescent="0.3">
      <c r="B1077" s="102" t="s">
        <v>16</v>
      </c>
      <c r="C1077" s="102" t="s">
        <v>16</v>
      </c>
      <c r="D1077" s="102" t="s">
        <v>16</v>
      </c>
      <c r="E1077" s="102" t="s">
        <v>16</v>
      </c>
      <c r="F1077" s="102" t="s">
        <v>16</v>
      </c>
      <c r="G1077" s="102" t="s">
        <v>16</v>
      </c>
      <c r="H1077" s="102" t="s">
        <v>16</v>
      </c>
      <c r="I1077" s="102" t="s">
        <v>16</v>
      </c>
      <c r="J1077" s="102" t="s">
        <v>16</v>
      </c>
      <c r="K1077" s="40" t="s">
        <v>866</v>
      </c>
      <c r="L1077" s="55" t="s">
        <v>16</v>
      </c>
      <c r="M1077" s="128" t="s">
        <v>16</v>
      </c>
      <c r="N1077" s="82" t="s">
        <v>16</v>
      </c>
      <c r="O1077" s="123" t="s">
        <v>16</v>
      </c>
      <c r="P1077" s="123" t="s">
        <v>16</v>
      </c>
      <c r="Q1077" s="129" t="s">
        <v>16</v>
      </c>
      <c r="R1077" s="129" t="s">
        <v>16</v>
      </c>
      <c r="S1077" s="122" t="s">
        <v>16</v>
      </c>
      <c r="T1077" s="122" t="s">
        <v>16</v>
      </c>
    </row>
    <row r="1078" spans="2:20" x14ac:dyDescent="0.3">
      <c r="B1078" s="4"/>
      <c r="C1078" s="150" t="s">
        <v>49</v>
      </c>
      <c r="D1078" s="4"/>
      <c r="E1078" s="34">
        <f>SUM(E1058:E1077)</f>
        <v>446000</v>
      </c>
      <c r="F1078" s="34">
        <f>SUM(F1058:F1077)</f>
        <v>69800</v>
      </c>
      <c r="G1078" s="34">
        <f>SUM(G1058:G1077)</f>
        <v>40000</v>
      </c>
      <c r="H1078" s="34">
        <f>SUM(H1058:H1077)</f>
        <v>502620</v>
      </c>
      <c r="I1078" s="34">
        <f>SUM(I1077:I1077)</f>
        <v>0</v>
      </c>
      <c r="J1078" s="34">
        <f>SUM(J1077:J1077)</f>
        <v>0</v>
      </c>
      <c r="K1078" s="1"/>
      <c r="L1078" s="55" t="s">
        <v>16</v>
      </c>
      <c r="M1078" s="128" t="s">
        <v>16</v>
      </c>
      <c r="N1078" s="82" t="s">
        <v>16</v>
      </c>
      <c r="O1078" s="123" t="s">
        <v>16</v>
      </c>
      <c r="P1078" s="123" t="s">
        <v>16</v>
      </c>
      <c r="Q1078" s="129" t="s">
        <v>16</v>
      </c>
      <c r="R1078" s="129" t="s">
        <v>16</v>
      </c>
      <c r="S1078" s="122" t="s">
        <v>16</v>
      </c>
      <c r="T1078" s="122" t="s">
        <v>16</v>
      </c>
    </row>
    <row r="1079" spans="2:20" x14ac:dyDescent="0.3">
      <c r="B1079" s="11"/>
      <c r="C1079" s="94"/>
      <c r="D1079" s="12"/>
      <c r="E1079" s="13"/>
      <c r="F1079" s="13"/>
      <c r="G1079" s="13"/>
      <c r="H1079" s="13"/>
      <c r="I1079" s="13"/>
      <c r="J1079" s="14"/>
      <c r="K1079" s="1"/>
      <c r="L1079" s="11"/>
      <c r="M1079" s="12"/>
      <c r="N1079" s="12"/>
      <c r="O1079" s="123"/>
      <c r="P1079" s="13"/>
      <c r="Q1079" s="13"/>
      <c r="R1079" s="13"/>
      <c r="S1079" s="13"/>
      <c r="T1079" s="14"/>
    </row>
    <row r="1080" spans="2:20" x14ac:dyDescent="0.3">
      <c r="B1080" s="25"/>
      <c r="C1080" s="26" t="s">
        <v>50</v>
      </c>
      <c r="D1080" s="27"/>
      <c r="E1080" s="28">
        <f t="shared" ref="E1080:J1080" si="207">E1057+E1078</f>
        <v>446000</v>
      </c>
      <c r="F1080" s="28">
        <f t="shared" si="207"/>
        <v>69800</v>
      </c>
      <c r="G1080" s="28">
        <f t="shared" si="207"/>
        <v>417189.5</v>
      </c>
      <c r="H1080" s="28">
        <f t="shared" si="207"/>
        <v>3592898.2199999997</v>
      </c>
      <c r="I1080" s="28">
        <f t="shared" si="207"/>
        <v>56209.9</v>
      </c>
      <c r="J1080" s="28">
        <f t="shared" si="207"/>
        <v>4926.07</v>
      </c>
      <c r="K1080" s="1"/>
      <c r="L1080" s="9"/>
      <c r="M1080" s="26" t="s">
        <v>50</v>
      </c>
      <c r="N1080" s="9"/>
      <c r="O1080" s="10">
        <f>SUM(O1057:O1079)</f>
        <v>446000</v>
      </c>
      <c r="P1080" s="10">
        <f t="shared" ref="P1080:T1080" si="208">SUM(P1056:P1079)</f>
        <v>0</v>
      </c>
      <c r="Q1080" s="10">
        <f t="shared" si="208"/>
        <v>500.5</v>
      </c>
      <c r="R1080" s="10">
        <f t="shared" si="208"/>
        <v>1350569.78</v>
      </c>
      <c r="S1080" s="10">
        <f t="shared" si="208"/>
        <v>0</v>
      </c>
      <c r="T1080" s="10">
        <f t="shared" si="208"/>
        <v>0</v>
      </c>
    </row>
    <row r="1081" spans="2:20" x14ac:dyDescent="0.3">
      <c r="L1081" s="2"/>
      <c r="M1081" s="3" t="s">
        <v>12</v>
      </c>
      <c r="N1081" s="15"/>
      <c r="O1081" s="16">
        <f t="shared" ref="O1081" si="209">E1080-O1080</f>
        <v>0</v>
      </c>
      <c r="P1081" s="62">
        <f t="shared" ref="P1081" si="210">F1080-P1080</f>
        <v>69800</v>
      </c>
      <c r="Q1081" s="62">
        <f t="shared" ref="Q1081" si="211">G1080-Q1080</f>
        <v>416689</v>
      </c>
      <c r="R1081" s="62">
        <f t="shared" ref="R1081" si="212">H1080-R1080</f>
        <v>2242328.4399999995</v>
      </c>
      <c r="S1081" s="62">
        <f t="shared" ref="S1081" si="213">I1080-S1080</f>
        <v>56209.9</v>
      </c>
      <c r="T1081" s="62">
        <f t="shared" ref="T1081" si="214">J1080-T1080</f>
        <v>4926.07</v>
      </c>
    </row>
    <row r="1082" spans="2:20" x14ac:dyDescent="0.3">
      <c r="C1082" s="63" t="s">
        <v>375</v>
      </c>
      <c r="M1082" s="1393" t="s">
        <v>23</v>
      </c>
      <c r="N1082" s="1393"/>
    </row>
    <row r="1083" spans="2:20" x14ac:dyDescent="0.3">
      <c r="C1083" s="64" t="s">
        <v>386</v>
      </c>
      <c r="D1083" s="64" t="s">
        <v>376</v>
      </c>
      <c r="E1083" s="1396" t="s">
        <v>377</v>
      </c>
      <c r="F1083" s="1397"/>
      <c r="G1083" s="64" t="s">
        <v>381</v>
      </c>
      <c r="H1083" s="64" t="s">
        <v>378</v>
      </c>
      <c r="I1083" s="64" t="s">
        <v>379</v>
      </c>
      <c r="J1083" s="65" t="s">
        <v>380</v>
      </c>
      <c r="M1083" s="41" t="s">
        <v>484</v>
      </c>
      <c r="N1083" s="126">
        <f>P1081</f>
        <v>69800</v>
      </c>
      <c r="O1083" s="1418" t="s">
        <v>903</v>
      </c>
      <c r="P1083" s="1419"/>
      <c r="Q1083" s="1419"/>
      <c r="R1083" s="1419"/>
      <c r="S1083" s="1419"/>
      <c r="T1083" s="149"/>
    </row>
    <row r="1084" spans="2:20" x14ac:dyDescent="0.3">
      <c r="C1084" s="299" t="s">
        <v>389</v>
      </c>
      <c r="D1084" s="66" t="s">
        <v>279</v>
      </c>
      <c r="E1084" s="305" t="s">
        <v>384</v>
      </c>
      <c r="F1084" s="306"/>
      <c r="G1084" s="66" t="s">
        <v>385</v>
      </c>
      <c r="H1084" s="67">
        <v>100000</v>
      </c>
      <c r="I1084" s="67">
        <v>0</v>
      </c>
      <c r="J1084" s="67">
        <f>H1084-I1084</f>
        <v>100000</v>
      </c>
      <c r="M1084" s="41" t="s">
        <v>18</v>
      </c>
      <c r="N1084" s="126">
        <f>Q1081</f>
        <v>416689</v>
      </c>
      <c r="O1084" s="133"/>
      <c r="P1084" s="134"/>
      <c r="Q1084" s="135"/>
      <c r="R1084" s="131"/>
      <c r="S1084" s="115"/>
      <c r="T1084" s="314"/>
    </row>
    <row r="1085" spans="2:20" x14ac:dyDescent="0.3">
      <c r="C1085" s="154" t="s">
        <v>389</v>
      </c>
      <c r="D1085" s="78" t="s">
        <v>279</v>
      </c>
      <c r="E1085" s="1416" t="s">
        <v>384</v>
      </c>
      <c r="F1085" s="1417"/>
      <c r="G1085" s="78" t="s">
        <v>390</v>
      </c>
      <c r="H1085" s="155">
        <v>200000</v>
      </c>
      <c r="I1085" s="155">
        <v>0</v>
      </c>
      <c r="J1085" s="155">
        <f>H1085-I1085</f>
        <v>200000</v>
      </c>
      <c r="M1085" s="41" t="s">
        <v>19</v>
      </c>
      <c r="N1085" s="126">
        <f>R1081</f>
        <v>2242328.4399999995</v>
      </c>
      <c r="O1085" s="136"/>
      <c r="P1085" s="323"/>
      <c r="Q1085" s="323"/>
      <c r="R1085" s="321"/>
      <c r="T1085" s="314"/>
    </row>
    <row r="1086" spans="2:20" x14ac:dyDescent="0.3">
      <c r="C1086" s="156" t="s">
        <v>584</v>
      </c>
      <c r="D1086" s="127" t="s">
        <v>569</v>
      </c>
      <c r="E1086" s="160" t="s">
        <v>585</v>
      </c>
      <c r="F1086" s="161"/>
      <c r="G1086" s="127" t="s">
        <v>586</v>
      </c>
      <c r="H1086" s="157">
        <v>50000</v>
      </c>
      <c r="I1086" s="158">
        <v>0</v>
      </c>
      <c r="J1086" s="159">
        <f>SUM(H1086:I1086)</f>
        <v>50000</v>
      </c>
      <c r="M1086" s="41" t="s">
        <v>20</v>
      </c>
      <c r="N1086" s="126">
        <f>S1081</f>
        <v>56209.9</v>
      </c>
      <c r="O1086" s="323"/>
      <c r="P1086" s="323"/>
      <c r="Q1086" s="323"/>
      <c r="R1086" s="322"/>
    </row>
    <row r="1087" spans="2:20" x14ac:dyDescent="0.3">
      <c r="C1087" s="104" t="s">
        <v>584</v>
      </c>
      <c r="D1087" s="82" t="s">
        <v>569</v>
      </c>
      <c r="E1087" s="300" t="s">
        <v>587</v>
      </c>
      <c r="F1087" s="301"/>
      <c r="G1087" s="105" t="s">
        <v>588</v>
      </c>
      <c r="H1087" s="107">
        <v>100000</v>
      </c>
      <c r="I1087" s="73">
        <v>0</v>
      </c>
      <c r="J1087" s="153">
        <f>SUM(H1087:I1087)</f>
        <v>100000</v>
      </c>
      <c r="M1087" s="41" t="s">
        <v>21</v>
      </c>
      <c r="N1087" s="126">
        <f>T1081</f>
        <v>4926.07</v>
      </c>
      <c r="O1087" s="137"/>
      <c r="P1087" s="323"/>
      <c r="Q1087" s="323"/>
    </row>
    <row r="1088" spans="2:20" ht="15" thickBot="1" x14ac:dyDescent="0.35">
      <c r="C1088" s="299" t="s">
        <v>669</v>
      </c>
      <c r="D1088" s="82" t="s">
        <v>652</v>
      </c>
      <c r="E1088" s="300" t="s">
        <v>587</v>
      </c>
      <c r="F1088" s="301"/>
      <c r="G1088" s="105" t="s">
        <v>588</v>
      </c>
      <c r="H1088" s="107">
        <v>50000</v>
      </c>
      <c r="I1088" s="73">
        <v>0</v>
      </c>
      <c r="J1088" s="153">
        <f>SUM(H1088:I1088)</f>
        <v>50000</v>
      </c>
      <c r="M1088" s="307" t="s">
        <v>22</v>
      </c>
      <c r="N1088" s="130">
        <f>SUM(N1083:N1087)</f>
        <v>2789953.4099999992</v>
      </c>
      <c r="O1088" s="314"/>
    </row>
    <row r="1089" spans="2:20" ht="15" thickTop="1" x14ac:dyDescent="0.3">
      <c r="C1089" s="299" t="s">
        <v>669</v>
      </c>
      <c r="D1089" s="82" t="s">
        <v>652</v>
      </c>
      <c r="E1089" s="1399" t="s">
        <v>585</v>
      </c>
      <c r="F1089" s="1400"/>
      <c r="G1089" s="82" t="s">
        <v>586</v>
      </c>
      <c r="H1089" s="107">
        <v>50000</v>
      </c>
      <c r="I1089" s="73">
        <v>0</v>
      </c>
      <c r="J1089" s="153">
        <f>SUM(H1089:I1089)</f>
        <v>50000</v>
      </c>
      <c r="M1089" s="21"/>
      <c r="N1089" s="24"/>
      <c r="O1089" s="314"/>
    </row>
    <row r="1090" spans="2:20" x14ac:dyDescent="0.3">
      <c r="C1090" s="299" t="s">
        <v>911</v>
      </c>
      <c r="D1090" s="82" t="s">
        <v>870</v>
      </c>
      <c r="E1090" s="1414" t="s">
        <v>384</v>
      </c>
      <c r="F1090" s="1415"/>
      <c r="G1090" s="82" t="s">
        <v>912</v>
      </c>
      <c r="H1090" s="107">
        <v>1350000</v>
      </c>
      <c r="I1090" s="73">
        <v>0</v>
      </c>
      <c r="J1090" s="153">
        <f>SUM(H1090:I1090)</f>
        <v>1350000</v>
      </c>
      <c r="M1090" s="21"/>
      <c r="N1090" s="24"/>
      <c r="O1090" s="314"/>
    </row>
    <row r="1091" spans="2:20" x14ac:dyDescent="0.3">
      <c r="C1091" s="1401" t="s">
        <v>589</v>
      </c>
      <c r="D1091" s="1402"/>
      <c r="E1091" s="1402"/>
      <c r="F1091" s="1403"/>
      <c r="G1091" s="108"/>
      <c r="H1091" s="152">
        <f>SUM(H1084:H1090)</f>
        <v>1900000</v>
      </c>
      <c r="I1091" s="110">
        <f>SUM(I1084:I1090)</f>
        <v>0</v>
      </c>
      <c r="J1091" s="151">
        <f>SUM(J1084:J1090)</f>
        <v>1900000</v>
      </c>
      <c r="M1091" s="21"/>
      <c r="N1091" s="24"/>
      <c r="O1091" s="314"/>
    </row>
    <row r="1092" spans="2:20" x14ac:dyDescent="0.3">
      <c r="M1092" s="21"/>
      <c r="N1092" s="24"/>
      <c r="O1092" s="314"/>
    </row>
    <row r="1093" spans="2:20" x14ac:dyDescent="0.3">
      <c r="K1093" s="21"/>
      <c r="M1093" s="21"/>
      <c r="N1093" s="24"/>
    </row>
    <row r="1094" spans="2:20" x14ac:dyDescent="0.3">
      <c r="C1094" s="298"/>
      <c r="D1094" s="298"/>
      <c r="E1094" s="298"/>
      <c r="F1094" s="298"/>
      <c r="G1094" s="141"/>
      <c r="H1094" s="142"/>
      <c r="I1094" s="143"/>
      <c r="J1094" s="143"/>
      <c r="K1094" s="21"/>
      <c r="M1094" s="21"/>
      <c r="N1094" s="24"/>
    </row>
    <row r="1095" spans="2:20" x14ac:dyDescent="0.3">
      <c r="C1095" s="298"/>
      <c r="D1095" s="298"/>
      <c r="E1095" s="298"/>
      <c r="F1095" s="298"/>
      <c r="G1095" s="141"/>
      <c r="H1095" s="142"/>
      <c r="I1095" s="143"/>
      <c r="J1095" s="143"/>
      <c r="K1095" s="21"/>
      <c r="M1095" s="21"/>
      <c r="N1095" s="24"/>
    </row>
    <row r="1096" spans="2:20" x14ac:dyDescent="0.3">
      <c r="C1096" s="298"/>
      <c r="D1096" s="298"/>
      <c r="E1096" s="298"/>
      <c r="F1096" s="298"/>
      <c r="G1096" s="141"/>
      <c r="H1096" s="142"/>
      <c r="I1096" s="143"/>
      <c r="J1096" s="143"/>
      <c r="K1096" s="21"/>
      <c r="M1096" s="21"/>
      <c r="N1096" s="24"/>
    </row>
    <row r="1097" spans="2:20" x14ac:dyDescent="0.3">
      <c r="C1097" s="298"/>
      <c r="D1097" s="298"/>
      <c r="E1097" s="298"/>
      <c r="F1097" s="298"/>
      <c r="G1097" s="141"/>
      <c r="H1097" s="142"/>
      <c r="I1097" s="143"/>
      <c r="J1097" s="143"/>
      <c r="K1097" s="21"/>
      <c r="M1097" s="21"/>
      <c r="N1097" s="24"/>
    </row>
    <row r="1098" spans="2:20" x14ac:dyDescent="0.3">
      <c r="C1098" s="298"/>
      <c r="D1098" s="298"/>
      <c r="E1098" s="298"/>
      <c r="F1098" s="298"/>
      <c r="G1098" s="141"/>
      <c r="H1098" s="142"/>
      <c r="I1098" s="143"/>
      <c r="J1098" s="143"/>
      <c r="K1098" s="21"/>
      <c r="M1098" s="21"/>
      <c r="N1098" s="24"/>
    </row>
    <row r="1099" spans="2:20" x14ac:dyDescent="0.3">
      <c r="C1099" s="298"/>
      <c r="D1099" s="298"/>
      <c r="E1099" s="298"/>
      <c r="F1099" s="298"/>
      <c r="G1099" s="141"/>
      <c r="H1099" s="142"/>
      <c r="I1099" s="143"/>
      <c r="J1099" s="143"/>
      <c r="K1099" s="21"/>
      <c r="M1099" s="21"/>
      <c r="N1099" s="24"/>
    </row>
    <row r="1100" spans="2:20" x14ac:dyDescent="0.3">
      <c r="B1100" s="1357" t="s">
        <v>908</v>
      </c>
      <c r="C1100" s="1357"/>
      <c r="D1100" s="1357"/>
      <c r="E1100" s="1357"/>
      <c r="F1100" s="1357"/>
      <c r="G1100" s="1357"/>
      <c r="H1100" s="1357"/>
      <c r="I1100" s="1357"/>
      <c r="J1100" s="1357"/>
      <c r="K1100" s="1357"/>
      <c r="L1100" s="1357"/>
      <c r="M1100" s="1357"/>
      <c r="N1100" s="1357"/>
      <c r="O1100" s="1357"/>
      <c r="P1100" s="1357"/>
      <c r="Q1100" s="1357"/>
      <c r="R1100" s="1357"/>
      <c r="S1100" s="1357"/>
      <c r="T1100" s="1357"/>
    </row>
    <row r="1103" spans="2:20" ht="15.6" x14ac:dyDescent="0.3">
      <c r="B1103" s="1349" t="s">
        <v>913</v>
      </c>
      <c r="C1103" s="1349"/>
      <c r="D1103" s="1349"/>
      <c r="E1103" s="1349"/>
      <c r="F1103" s="1349"/>
      <c r="G1103" s="1349"/>
      <c r="H1103" s="1349"/>
      <c r="I1103" s="1349"/>
      <c r="J1103" s="1349"/>
      <c r="K1103" s="1349"/>
      <c r="L1103" s="1349"/>
      <c r="M1103" s="1349"/>
      <c r="N1103" s="1349"/>
      <c r="O1103" s="1349"/>
      <c r="P1103" s="1349"/>
      <c r="Q1103" s="1349"/>
      <c r="R1103" s="1349"/>
      <c r="S1103" s="1349"/>
      <c r="T1103" s="1349"/>
    </row>
    <row r="1104" spans="2:20" ht="15.6" x14ac:dyDescent="0.3">
      <c r="B1104" s="1350" t="s">
        <v>10</v>
      </c>
      <c r="C1104" s="1350"/>
      <c r="D1104" s="1350"/>
      <c r="E1104" s="1350"/>
      <c r="F1104" s="1350"/>
      <c r="G1104" s="1350"/>
      <c r="H1104" s="1350"/>
      <c r="I1104" s="1350"/>
      <c r="J1104" s="1350"/>
      <c r="K1104" s="1350"/>
      <c r="L1104" s="1350"/>
      <c r="M1104" s="1350"/>
      <c r="N1104" s="1350"/>
      <c r="O1104" s="1350"/>
      <c r="P1104" s="1350"/>
      <c r="Q1104" s="1350"/>
      <c r="R1104" s="1350"/>
      <c r="S1104" s="1350"/>
      <c r="T1104" s="1350"/>
    </row>
    <row r="1105" spans="2:20" x14ac:dyDescent="0.3">
      <c r="B1105" s="1351" t="s">
        <v>11</v>
      </c>
      <c r="C1105" s="1351"/>
      <c r="D1105" s="1351"/>
      <c r="E1105" s="1351"/>
      <c r="F1105" s="1351"/>
      <c r="G1105" s="1351"/>
      <c r="H1105" s="1351"/>
      <c r="I1105" s="1351"/>
      <c r="J1105" s="1351"/>
      <c r="K1105" s="1351"/>
      <c r="L1105" s="1351"/>
      <c r="M1105" s="1351"/>
      <c r="N1105" s="1351"/>
      <c r="O1105" s="1351"/>
      <c r="P1105" s="1351"/>
      <c r="Q1105" s="1351"/>
      <c r="R1105" s="1351"/>
      <c r="S1105" s="1351"/>
      <c r="T1105" s="1351"/>
    </row>
    <row r="1106" spans="2:20" x14ac:dyDescent="0.3">
      <c r="B1106" s="1352" t="s">
        <v>914</v>
      </c>
      <c r="C1106" s="1352"/>
      <c r="D1106" s="1352"/>
      <c r="E1106" s="1352"/>
      <c r="F1106" s="1352"/>
      <c r="G1106" s="1352"/>
      <c r="H1106" s="1352"/>
      <c r="I1106" s="1352"/>
      <c r="J1106" s="1352"/>
      <c r="K1106" s="1352"/>
      <c r="L1106" s="1352"/>
      <c r="M1106" s="1352"/>
      <c r="N1106" s="1352"/>
      <c r="O1106" s="1352"/>
      <c r="P1106" s="1352"/>
      <c r="Q1106" s="1352"/>
      <c r="R1106" s="1352"/>
      <c r="S1106" s="1352"/>
      <c r="T1106" s="1352"/>
    </row>
    <row r="1107" spans="2:20" ht="15" thickBot="1" x14ac:dyDescent="0.35">
      <c r="B1107" s="309"/>
      <c r="C1107" s="309"/>
      <c r="D1107" s="309"/>
      <c r="E1107" s="309"/>
      <c r="F1107" s="309"/>
      <c r="G1107" s="309"/>
      <c r="H1107" s="309"/>
      <c r="I1107" s="309"/>
      <c r="J1107" s="309"/>
      <c r="L1107" s="309"/>
      <c r="M1107" s="309"/>
      <c r="N1107" s="309"/>
      <c r="O1107" s="309"/>
      <c r="P1107" s="309"/>
      <c r="Q1107" s="309"/>
      <c r="R1107" s="1363" t="s">
        <v>915</v>
      </c>
      <c r="S1107" s="1363"/>
      <c r="T1107" s="1363"/>
    </row>
    <row r="1108" spans="2:20" ht="15" thickTop="1" x14ac:dyDescent="0.3">
      <c r="B1108" s="1354" t="s">
        <v>8</v>
      </c>
      <c r="C1108" s="1354"/>
      <c r="D1108" s="1354"/>
      <c r="E1108" s="1354"/>
      <c r="F1108" s="1354"/>
      <c r="G1108" s="1354"/>
      <c r="H1108" s="1354"/>
      <c r="I1108" s="1354"/>
      <c r="J1108" s="1354"/>
      <c r="L1108" s="1354" t="s">
        <v>9</v>
      </c>
      <c r="M1108" s="1354"/>
      <c r="N1108" s="1354"/>
      <c r="O1108" s="1354"/>
      <c r="P1108" s="1354"/>
      <c r="Q1108" s="1354"/>
      <c r="R1108" s="1354"/>
      <c r="S1108" s="1354"/>
      <c r="T1108" s="1354"/>
    </row>
    <row r="1109" spans="2:20" x14ac:dyDescent="0.3">
      <c r="B1109" s="4" t="s">
        <v>0</v>
      </c>
      <c r="C1109" s="4" t="s">
        <v>1</v>
      </c>
      <c r="D1109" s="4" t="s">
        <v>2</v>
      </c>
      <c r="E1109" s="4" t="s">
        <v>13</v>
      </c>
      <c r="F1109" s="4" t="s">
        <v>3</v>
      </c>
      <c r="G1109" s="4" t="s">
        <v>4</v>
      </c>
      <c r="H1109" s="4" t="s">
        <v>5</v>
      </c>
      <c r="I1109" s="4" t="s">
        <v>6</v>
      </c>
      <c r="J1109" s="4" t="s">
        <v>7</v>
      </c>
      <c r="L1109" s="4" t="s">
        <v>0</v>
      </c>
      <c r="M1109" s="4" t="s">
        <v>1</v>
      </c>
      <c r="N1109" s="4" t="s">
        <v>2</v>
      </c>
      <c r="O1109" s="4" t="s">
        <v>13</v>
      </c>
      <c r="P1109" s="4" t="s">
        <v>3</v>
      </c>
      <c r="Q1109" s="4" t="s">
        <v>4</v>
      </c>
      <c r="R1109" s="4" t="s">
        <v>5</v>
      </c>
      <c r="S1109" s="4" t="s">
        <v>6</v>
      </c>
      <c r="T1109" s="4" t="s">
        <v>7</v>
      </c>
    </row>
    <row r="1110" spans="2:20" x14ac:dyDescent="0.3">
      <c r="B1110" s="310"/>
      <c r="C1110" s="311"/>
      <c r="D1110" s="311"/>
      <c r="E1110" s="5"/>
      <c r="F1110" s="5"/>
      <c r="G1110" s="5"/>
      <c r="H1110" s="5"/>
      <c r="I1110" s="5"/>
      <c r="J1110" s="6"/>
      <c r="L1110" s="310"/>
      <c r="M1110" s="311"/>
      <c r="N1110" s="311"/>
      <c r="O1110" s="5"/>
      <c r="P1110" s="5"/>
      <c r="Q1110" s="5"/>
      <c r="R1110" s="5"/>
      <c r="S1110" s="5"/>
      <c r="T1110" s="6"/>
    </row>
    <row r="1111" spans="2:20" x14ac:dyDescent="0.3">
      <c r="B1111" s="55" t="s">
        <v>916</v>
      </c>
      <c r="C1111" s="17" t="s">
        <v>15</v>
      </c>
      <c r="D1111" s="18" t="s">
        <v>16</v>
      </c>
      <c r="E1111" s="19">
        <f t="shared" ref="E1111" si="215">O1088</f>
        <v>0</v>
      </c>
      <c r="F1111" s="19">
        <f>N1083</f>
        <v>69800</v>
      </c>
      <c r="G1111" s="49">
        <f>Q1081</f>
        <v>416689</v>
      </c>
      <c r="H1111" s="49">
        <f>R1081</f>
        <v>2242328.4399999995</v>
      </c>
      <c r="I1111" s="20">
        <f>S1081</f>
        <v>56209.9</v>
      </c>
      <c r="J1111" s="20">
        <f>T1081</f>
        <v>4926.07</v>
      </c>
      <c r="K1111" s="1"/>
      <c r="L1111" s="55"/>
      <c r="M1111" s="55"/>
      <c r="N1111" s="55"/>
      <c r="O1111" s="122"/>
      <c r="P1111" s="122"/>
      <c r="Q1111" s="122"/>
      <c r="R1111" s="122"/>
      <c r="S1111" s="122"/>
      <c r="T1111" s="122"/>
    </row>
    <row r="1112" spans="2:20" ht="20.399999999999999" x14ac:dyDescent="0.3">
      <c r="B1112" s="55" t="s">
        <v>916</v>
      </c>
      <c r="C1112" s="101" t="s">
        <v>921</v>
      </c>
      <c r="D1112" s="162" t="s">
        <v>922</v>
      </c>
      <c r="E1112" s="123">
        <v>0</v>
      </c>
      <c r="F1112" s="123">
        <v>0</v>
      </c>
      <c r="G1112" s="124">
        <v>65500</v>
      </c>
      <c r="H1112" s="124">
        <v>0</v>
      </c>
      <c r="I1112" s="125">
        <v>0</v>
      </c>
      <c r="J1112" s="125">
        <v>0</v>
      </c>
      <c r="K1112" s="1"/>
      <c r="L1112" s="55" t="s">
        <v>916</v>
      </c>
      <c r="M1112" s="101" t="s">
        <v>921</v>
      </c>
      <c r="N1112" s="162" t="s">
        <v>922</v>
      </c>
      <c r="O1112" s="123" t="s">
        <v>16</v>
      </c>
      <c r="P1112" s="123">
        <f>G1112</f>
        <v>65500</v>
      </c>
      <c r="Q1112" s="129" t="s">
        <v>16</v>
      </c>
      <c r="R1112" s="129" t="s">
        <v>16</v>
      </c>
      <c r="S1112" s="122" t="s">
        <v>16</v>
      </c>
      <c r="T1112" s="122" t="s">
        <v>16</v>
      </c>
    </row>
    <row r="1113" spans="2:20" ht="39.75" customHeight="1" x14ac:dyDescent="0.3">
      <c r="B1113" s="55" t="s">
        <v>916</v>
      </c>
      <c r="C1113" s="101" t="s">
        <v>928</v>
      </c>
      <c r="D1113" s="82" t="s">
        <v>917</v>
      </c>
      <c r="E1113" s="123">
        <v>0</v>
      </c>
      <c r="F1113" s="123">
        <v>100000</v>
      </c>
      <c r="G1113" s="124">
        <v>0</v>
      </c>
      <c r="H1113" s="124">
        <v>0</v>
      </c>
      <c r="I1113" s="125">
        <v>0</v>
      </c>
      <c r="J1113" s="125">
        <v>0</v>
      </c>
      <c r="K1113" s="1"/>
      <c r="L1113" s="55" t="s">
        <v>916</v>
      </c>
      <c r="M1113" s="101" t="s">
        <v>925</v>
      </c>
      <c r="N1113" s="162" t="s">
        <v>926</v>
      </c>
      <c r="O1113" s="123">
        <f>70000+30000</f>
        <v>100000</v>
      </c>
      <c r="P1113" s="123" t="s">
        <v>16</v>
      </c>
      <c r="Q1113" s="129" t="s">
        <v>16</v>
      </c>
      <c r="R1113" s="129" t="s">
        <v>16</v>
      </c>
      <c r="S1113" s="122" t="s">
        <v>16</v>
      </c>
      <c r="T1113" s="122" t="s">
        <v>16</v>
      </c>
    </row>
    <row r="1114" spans="2:20" ht="20.399999999999999" x14ac:dyDescent="0.3">
      <c r="B1114" s="55" t="s">
        <v>916</v>
      </c>
      <c r="C1114" s="101" t="s">
        <v>923</v>
      </c>
      <c r="D1114" s="82" t="s">
        <v>918</v>
      </c>
      <c r="E1114" s="123">
        <v>70000</v>
      </c>
      <c r="F1114" s="123">
        <v>0</v>
      </c>
      <c r="G1114" s="124">
        <v>0</v>
      </c>
      <c r="H1114" s="124">
        <v>0</v>
      </c>
      <c r="I1114" s="125">
        <v>0</v>
      </c>
      <c r="J1114" s="125">
        <v>0</v>
      </c>
      <c r="K1114" s="1"/>
      <c r="L1114" s="55" t="s">
        <v>916</v>
      </c>
      <c r="M1114" s="101" t="s">
        <v>927</v>
      </c>
      <c r="N1114" s="82" t="s">
        <v>309</v>
      </c>
      <c r="O1114" s="123">
        <v>0</v>
      </c>
      <c r="P1114" s="123">
        <v>10000</v>
      </c>
      <c r="Q1114" s="129">
        <v>0</v>
      </c>
      <c r="R1114" s="129">
        <v>0</v>
      </c>
      <c r="S1114" s="122">
        <v>0</v>
      </c>
      <c r="T1114" s="122">
        <v>0</v>
      </c>
    </row>
    <row r="1115" spans="2:20" ht="20.399999999999999" x14ac:dyDescent="0.3">
      <c r="B1115" s="55" t="s">
        <v>916</v>
      </c>
      <c r="C1115" s="101" t="s">
        <v>924</v>
      </c>
      <c r="D1115" s="82" t="s">
        <v>919</v>
      </c>
      <c r="E1115" s="123">
        <v>30000</v>
      </c>
      <c r="F1115" s="123">
        <v>0</v>
      </c>
      <c r="G1115" s="124">
        <v>0</v>
      </c>
      <c r="H1115" s="124">
        <v>0</v>
      </c>
      <c r="I1115" s="125">
        <v>0</v>
      </c>
      <c r="J1115" s="125">
        <v>0</v>
      </c>
      <c r="K1115" s="1"/>
      <c r="L1115" s="55" t="s">
        <v>16</v>
      </c>
      <c r="M1115" s="128" t="s">
        <v>16</v>
      </c>
      <c r="N1115" s="82" t="s">
        <v>16</v>
      </c>
      <c r="O1115" s="123" t="s">
        <v>16</v>
      </c>
      <c r="P1115" s="123" t="s">
        <v>16</v>
      </c>
      <c r="Q1115" s="129" t="s">
        <v>16</v>
      </c>
      <c r="R1115" s="129" t="s">
        <v>16</v>
      </c>
      <c r="S1115" s="122" t="s">
        <v>16</v>
      </c>
      <c r="T1115" s="122" t="s">
        <v>16</v>
      </c>
    </row>
    <row r="1116" spans="2:20" ht="20.399999999999999" x14ac:dyDescent="0.3">
      <c r="B1116" s="55" t="s">
        <v>916</v>
      </c>
      <c r="C1116" s="101" t="s">
        <v>436</v>
      </c>
      <c r="D1116" s="82" t="s">
        <v>920</v>
      </c>
      <c r="E1116" s="123">
        <v>0</v>
      </c>
      <c r="F1116" s="123">
        <v>20000</v>
      </c>
      <c r="G1116" s="129">
        <v>0</v>
      </c>
      <c r="H1116" s="124">
        <v>0</v>
      </c>
      <c r="I1116" s="123">
        <v>0</v>
      </c>
      <c r="J1116" s="123">
        <v>0</v>
      </c>
      <c r="K1116" s="1"/>
      <c r="L1116" s="55" t="s">
        <v>16</v>
      </c>
      <c r="M1116" s="128" t="s">
        <v>16</v>
      </c>
      <c r="N1116" s="82" t="s">
        <v>16</v>
      </c>
      <c r="O1116" s="123" t="s">
        <v>16</v>
      </c>
      <c r="P1116" s="123" t="s">
        <v>16</v>
      </c>
      <c r="Q1116" s="129" t="s">
        <v>16</v>
      </c>
      <c r="R1116" s="129" t="s">
        <v>16</v>
      </c>
      <c r="S1116" s="122" t="s">
        <v>16</v>
      </c>
      <c r="T1116" s="122" t="s">
        <v>16</v>
      </c>
    </row>
    <row r="1117" spans="2:20" x14ac:dyDescent="0.3">
      <c r="B1117" s="102" t="s">
        <v>16</v>
      </c>
      <c r="C1117" s="102" t="s">
        <v>16</v>
      </c>
      <c r="D1117" s="102" t="s">
        <v>16</v>
      </c>
      <c r="E1117" s="102" t="s">
        <v>16</v>
      </c>
      <c r="F1117" s="102" t="s">
        <v>16</v>
      </c>
      <c r="G1117" s="102" t="s">
        <v>16</v>
      </c>
      <c r="H1117" s="102" t="s">
        <v>16</v>
      </c>
      <c r="I1117" s="102" t="s">
        <v>16</v>
      </c>
      <c r="J1117" s="102" t="s">
        <v>16</v>
      </c>
      <c r="K1117" s="40" t="s">
        <v>866</v>
      </c>
      <c r="L1117" s="55" t="s">
        <v>16</v>
      </c>
      <c r="M1117" s="128" t="s">
        <v>16</v>
      </c>
      <c r="N1117" s="82" t="s">
        <v>16</v>
      </c>
      <c r="O1117" s="123" t="s">
        <v>16</v>
      </c>
      <c r="P1117" s="123" t="s">
        <v>16</v>
      </c>
      <c r="Q1117" s="129" t="s">
        <v>16</v>
      </c>
      <c r="R1117" s="129" t="s">
        <v>16</v>
      </c>
      <c r="S1117" s="122" t="s">
        <v>16</v>
      </c>
      <c r="T1117" s="122" t="s">
        <v>16</v>
      </c>
    </row>
    <row r="1118" spans="2:20" x14ac:dyDescent="0.3">
      <c r="B1118" s="4"/>
      <c r="C1118" s="150" t="s">
        <v>49</v>
      </c>
      <c r="D1118" s="4"/>
      <c r="E1118" s="34">
        <f>SUM(E1112:E1117)</f>
        <v>100000</v>
      </c>
      <c r="F1118" s="34">
        <f>SUM(F1112:F1117)</f>
        <v>120000</v>
      </c>
      <c r="G1118" s="34">
        <f>SUM(G1112:G1117)</f>
        <v>65500</v>
      </c>
      <c r="H1118" s="34">
        <f>SUM(H1112:H1117)</f>
        <v>0</v>
      </c>
      <c r="I1118" s="34">
        <f>SUM(I1117:I1117)</f>
        <v>0</v>
      </c>
      <c r="J1118" s="34">
        <f>SUM(J1117:J1117)</f>
        <v>0</v>
      </c>
      <c r="K1118" s="1"/>
      <c r="L1118" s="163" t="s">
        <v>16</v>
      </c>
      <c r="M1118" s="164" t="s">
        <v>16</v>
      </c>
      <c r="N1118" s="165" t="s">
        <v>16</v>
      </c>
      <c r="O1118" s="166" t="s">
        <v>16</v>
      </c>
      <c r="P1118" s="166" t="s">
        <v>16</v>
      </c>
      <c r="Q1118" s="167" t="s">
        <v>16</v>
      </c>
      <c r="R1118" s="167" t="s">
        <v>16</v>
      </c>
      <c r="S1118" s="168" t="s">
        <v>16</v>
      </c>
      <c r="T1118" s="168" t="s">
        <v>16</v>
      </c>
    </row>
    <row r="1119" spans="2:20" x14ac:dyDescent="0.3">
      <c r="B1119" s="11"/>
      <c r="C1119" s="94"/>
      <c r="D1119" s="12"/>
      <c r="E1119" s="13"/>
      <c r="F1119" s="13"/>
      <c r="G1119" s="13"/>
      <c r="H1119" s="13"/>
      <c r="I1119" s="13"/>
      <c r="J1119" s="14"/>
      <c r="K1119" s="1"/>
      <c r="L1119" s="11"/>
      <c r="M1119" s="12"/>
      <c r="N1119" s="12"/>
      <c r="O1119" s="169"/>
      <c r="P1119" s="13"/>
      <c r="Q1119" s="13"/>
      <c r="R1119" s="13"/>
      <c r="S1119" s="13"/>
      <c r="T1119" s="14"/>
    </row>
    <row r="1120" spans="2:20" x14ac:dyDescent="0.3">
      <c r="B1120" s="25"/>
      <c r="C1120" s="26" t="s">
        <v>50</v>
      </c>
      <c r="D1120" s="27"/>
      <c r="E1120" s="28">
        <f t="shared" ref="E1120:J1120" si="216">E1111+E1118</f>
        <v>100000</v>
      </c>
      <c r="F1120" s="28">
        <f t="shared" si="216"/>
        <v>189800</v>
      </c>
      <c r="G1120" s="28">
        <f t="shared" si="216"/>
        <v>482189</v>
      </c>
      <c r="H1120" s="28">
        <f t="shared" si="216"/>
        <v>2242328.4399999995</v>
      </c>
      <c r="I1120" s="28">
        <f t="shared" si="216"/>
        <v>56209.9</v>
      </c>
      <c r="J1120" s="28">
        <f t="shared" si="216"/>
        <v>4926.07</v>
      </c>
      <c r="K1120" s="1"/>
      <c r="L1120" s="9"/>
      <c r="M1120" s="26" t="s">
        <v>50</v>
      </c>
      <c r="N1120" s="9"/>
      <c r="O1120" s="10">
        <f>SUM(O1111:O1119)</f>
        <v>100000</v>
      </c>
      <c r="P1120" s="10">
        <f t="shared" ref="P1120:T1120" si="217">SUM(P1110:P1119)</f>
        <v>75500</v>
      </c>
      <c r="Q1120" s="10">
        <f t="shared" si="217"/>
        <v>0</v>
      </c>
      <c r="R1120" s="10">
        <f t="shared" si="217"/>
        <v>0</v>
      </c>
      <c r="S1120" s="10">
        <f t="shared" si="217"/>
        <v>0</v>
      </c>
      <c r="T1120" s="10">
        <f t="shared" si="217"/>
        <v>0</v>
      </c>
    </row>
    <row r="1121" spans="3:20" x14ac:dyDescent="0.3">
      <c r="L1121" s="2"/>
      <c r="M1121" s="3" t="s">
        <v>12</v>
      </c>
      <c r="N1121" s="15"/>
      <c r="O1121" s="16">
        <f t="shared" ref="O1121" si="218">E1120-O1120</f>
        <v>0</v>
      </c>
      <c r="P1121" s="62">
        <f t="shared" ref="P1121" si="219">F1120-P1120</f>
        <v>114300</v>
      </c>
      <c r="Q1121" s="62">
        <f t="shared" ref="Q1121" si="220">G1120-Q1120</f>
        <v>482189</v>
      </c>
      <c r="R1121" s="62">
        <f t="shared" ref="R1121" si="221">H1120-R1120</f>
        <v>2242328.4399999995</v>
      </c>
      <c r="S1121" s="62">
        <f t="shared" ref="S1121" si="222">I1120-S1120</f>
        <v>56209.9</v>
      </c>
      <c r="T1121" s="62">
        <f t="shared" ref="T1121" si="223">J1120-T1120</f>
        <v>4926.07</v>
      </c>
    </row>
    <row r="1122" spans="3:20" x14ac:dyDescent="0.3">
      <c r="C1122" s="63" t="s">
        <v>375</v>
      </c>
      <c r="M1122" s="1393" t="s">
        <v>23</v>
      </c>
      <c r="N1122" s="1393"/>
    </row>
    <row r="1123" spans="3:20" x14ac:dyDescent="0.3">
      <c r="C1123" s="64" t="s">
        <v>386</v>
      </c>
      <c r="D1123" s="64" t="s">
        <v>376</v>
      </c>
      <c r="E1123" s="1396" t="s">
        <v>377</v>
      </c>
      <c r="F1123" s="1397"/>
      <c r="G1123" s="64" t="s">
        <v>381</v>
      </c>
      <c r="H1123" s="64" t="s">
        <v>378</v>
      </c>
      <c r="I1123" s="64" t="s">
        <v>379</v>
      </c>
      <c r="J1123" s="65" t="s">
        <v>380</v>
      </c>
      <c r="M1123" s="41" t="s">
        <v>484</v>
      </c>
      <c r="N1123" s="126">
        <f>P1121</f>
        <v>114300</v>
      </c>
      <c r="O1123" s="1418" t="s">
        <v>929</v>
      </c>
      <c r="P1123" s="1419"/>
      <c r="Q1123" s="1419"/>
      <c r="R1123" s="1419"/>
      <c r="S1123" s="1419"/>
      <c r="T1123" s="149"/>
    </row>
    <row r="1124" spans="3:20" x14ac:dyDescent="0.3">
      <c r="C1124" s="299" t="s">
        <v>389</v>
      </c>
      <c r="D1124" s="66" t="s">
        <v>279</v>
      </c>
      <c r="E1124" s="305" t="s">
        <v>384</v>
      </c>
      <c r="F1124" s="306"/>
      <c r="G1124" s="66" t="s">
        <v>385</v>
      </c>
      <c r="H1124" s="67">
        <v>100000</v>
      </c>
      <c r="I1124" s="67">
        <v>0</v>
      </c>
      <c r="J1124" s="67">
        <f>H1124-I1124</f>
        <v>100000</v>
      </c>
      <c r="M1124" s="41" t="s">
        <v>18</v>
      </c>
      <c r="N1124" s="126">
        <f>Q1121</f>
        <v>482189</v>
      </c>
      <c r="O1124" s="133"/>
      <c r="P1124" s="134"/>
      <c r="Q1124" s="135"/>
      <c r="R1124" s="131"/>
      <c r="S1124" s="115"/>
      <c r="T1124" s="314"/>
    </row>
    <row r="1125" spans="3:20" x14ac:dyDescent="0.3">
      <c r="C1125" s="154" t="s">
        <v>389</v>
      </c>
      <c r="D1125" s="78" t="s">
        <v>279</v>
      </c>
      <c r="E1125" s="1416" t="s">
        <v>384</v>
      </c>
      <c r="F1125" s="1417"/>
      <c r="G1125" s="78" t="s">
        <v>390</v>
      </c>
      <c r="H1125" s="155">
        <v>200000</v>
      </c>
      <c r="I1125" s="155">
        <v>0</v>
      </c>
      <c r="J1125" s="155">
        <f>H1125-I1125</f>
        <v>200000</v>
      </c>
      <c r="M1125" s="41" t="s">
        <v>19</v>
      </c>
      <c r="N1125" s="126">
        <f>R1121</f>
        <v>2242328.4399999995</v>
      </c>
      <c r="O1125" s="136"/>
      <c r="P1125" s="323"/>
      <c r="Q1125" s="323"/>
      <c r="R1125" s="321"/>
      <c r="T1125" s="314"/>
    </row>
    <row r="1126" spans="3:20" x14ac:dyDescent="0.3">
      <c r="C1126" s="156" t="s">
        <v>584</v>
      </c>
      <c r="D1126" s="127" t="s">
        <v>569</v>
      </c>
      <c r="E1126" s="160" t="s">
        <v>585</v>
      </c>
      <c r="F1126" s="161"/>
      <c r="G1126" s="127" t="s">
        <v>586</v>
      </c>
      <c r="H1126" s="157">
        <v>50000</v>
      </c>
      <c r="I1126" s="158">
        <v>0</v>
      </c>
      <c r="J1126" s="159">
        <f>SUM(H1126:I1126)</f>
        <v>50000</v>
      </c>
      <c r="M1126" s="41" t="s">
        <v>20</v>
      </c>
      <c r="N1126" s="126">
        <f>S1121</f>
        <v>56209.9</v>
      </c>
      <c r="O1126" s="323"/>
      <c r="P1126" s="323"/>
      <c r="Q1126" s="323"/>
      <c r="R1126" s="322"/>
    </row>
    <row r="1127" spans="3:20" x14ac:dyDescent="0.3">
      <c r="C1127" s="104" t="s">
        <v>584</v>
      </c>
      <c r="D1127" s="82" t="s">
        <v>569</v>
      </c>
      <c r="E1127" s="300" t="s">
        <v>587</v>
      </c>
      <c r="F1127" s="301"/>
      <c r="G1127" s="105" t="s">
        <v>588</v>
      </c>
      <c r="H1127" s="107">
        <v>100000</v>
      </c>
      <c r="I1127" s="73">
        <v>0</v>
      </c>
      <c r="J1127" s="153">
        <f>SUM(H1127:I1127)</f>
        <v>100000</v>
      </c>
      <c r="M1127" s="41" t="s">
        <v>21</v>
      </c>
      <c r="N1127" s="126">
        <f>T1121</f>
        <v>4926.07</v>
      </c>
      <c r="O1127" s="137"/>
      <c r="P1127" s="323"/>
      <c r="Q1127" s="323"/>
    </row>
    <row r="1128" spans="3:20" ht="15" thickBot="1" x14ac:dyDescent="0.35">
      <c r="C1128" s="299" t="s">
        <v>669</v>
      </c>
      <c r="D1128" s="82" t="s">
        <v>652</v>
      </c>
      <c r="E1128" s="300" t="s">
        <v>587</v>
      </c>
      <c r="F1128" s="301"/>
      <c r="G1128" s="105" t="s">
        <v>588</v>
      </c>
      <c r="H1128" s="107">
        <v>50000</v>
      </c>
      <c r="I1128" s="73">
        <v>0</v>
      </c>
      <c r="J1128" s="153">
        <f>SUM(H1128:I1128)</f>
        <v>50000</v>
      </c>
      <c r="M1128" s="307" t="s">
        <v>22</v>
      </c>
      <c r="N1128" s="130">
        <f>SUM(N1123:N1127)</f>
        <v>2899953.4099999992</v>
      </c>
      <c r="O1128" s="314"/>
    </row>
    <row r="1129" spans="3:20" ht="15" thickTop="1" x14ac:dyDescent="0.3">
      <c r="C1129" s="299" t="s">
        <v>669</v>
      </c>
      <c r="D1129" s="82" t="s">
        <v>652</v>
      </c>
      <c r="E1129" s="1399" t="s">
        <v>585</v>
      </c>
      <c r="F1129" s="1400"/>
      <c r="G1129" s="82" t="s">
        <v>586</v>
      </c>
      <c r="H1129" s="107">
        <v>50000</v>
      </c>
      <c r="I1129" s="73">
        <v>0</v>
      </c>
      <c r="J1129" s="153">
        <f>SUM(H1129:I1129)</f>
        <v>50000</v>
      </c>
      <c r="M1129" s="21"/>
      <c r="N1129" s="24"/>
      <c r="O1129" s="314"/>
    </row>
    <row r="1130" spans="3:20" x14ac:dyDescent="0.3">
      <c r="C1130" s="299" t="s">
        <v>911</v>
      </c>
      <c r="D1130" s="82" t="s">
        <v>870</v>
      </c>
      <c r="E1130" s="1414" t="s">
        <v>384</v>
      </c>
      <c r="F1130" s="1415"/>
      <c r="G1130" s="82" t="s">
        <v>912</v>
      </c>
      <c r="H1130" s="107">
        <v>1350000</v>
      </c>
      <c r="I1130" s="73">
        <v>0</v>
      </c>
      <c r="J1130" s="153">
        <f>SUM(H1130:I1130)</f>
        <v>1350000</v>
      </c>
      <c r="M1130" s="21"/>
      <c r="N1130" s="24"/>
      <c r="O1130" s="314"/>
    </row>
    <row r="1131" spans="3:20" x14ac:dyDescent="0.3">
      <c r="C1131" s="1401" t="s">
        <v>589</v>
      </c>
      <c r="D1131" s="1402"/>
      <c r="E1131" s="1402"/>
      <c r="F1131" s="1403"/>
      <c r="G1131" s="108"/>
      <c r="H1131" s="152">
        <f>SUM(H1124:H1130)</f>
        <v>1900000</v>
      </c>
      <c r="I1131" s="110">
        <f>SUM(I1124:I1130)</f>
        <v>0</v>
      </c>
      <c r="J1131" s="151">
        <f>SUM(J1124:J1130)</f>
        <v>1900000</v>
      </c>
      <c r="M1131" s="21"/>
      <c r="N1131" s="24"/>
      <c r="O1131" s="314"/>
    </row>
    <row r="1132" spans="3:20" x14ac:dyDescent="0.3">
      <c r="M1132" s="21"/>
      <c r="N1132" s="24"/>
      <c r="O1132" s="314"/>
    </row>
    <row r="1133" spans="3:20" x14ac:dyDescent="0.3">
      <c r="K1133" s="21"/>
      <c r="M1133" s="21"/>
      <c r="N1133" s="24"/>
    </row>
    <row r="1134" spans="3:20" x14ac:dyDescent="0.3">
      <c r="C1134" s="298"/>
      <c r="D1134" s="298"/>
      <c r="E1134" s="298"/>
      <c r="F1134" s="298"/>
      <c r="G1134" s="141"/>
      <c r="H1134" s="142"/>
      <c r="I1134" s="143"/>
      <c r="J1134" s="143"/>
      <c r="K1134" s="21"/>
      <c r="M1134" s="21"/>
      <c r="N1134" s="24"/>
    </row>
    <row r="1135" spans="3:20" x14ac:dyDescent="0.3">
      <c r="C1135" s="298"/>
      <c r="D1135" s="298"/>
      <c r="E1135" s="298"/>
      <c r="F1135" s="298"/>
      <c r="G1135" s="141"/>
      <c r="H1135" s="142"/>
      <c r="I1135" s="143"/>
      <c r="J1135" s="143"/>
      <c r="K1135" s="21"/>
      <c r="M1135" s="21"/>
      <c r="N1135" s="24"/>
    </row>
    <row r="1136" spans="3:20" x14ac:dyDescent="0.3">
      <c r="C1136" s="298"/>
      <c r="D1136" s="298"/>
      <c r="E1136" s="298"/>
      <c r="F1136" s="298"/>
      <c r="G1136" s="141"/>
      <c r="H1136" s="142"/>
      <c r="I1136" s="143"/>
      <c r="J1136" s="143"/>
      <c r="K1136" s="21"/>
      <c r="M1136" s="21"/>
      <c r="N1136" s="24"/>
    </row>
    <row r="1137" spans="2:20" x14ac:dyDescent="0.3">
      <c r="C1137" s="298"/>
      <c r="D1137" s="298"/>
      <c r="E1137" s="298"/>
      <c r="F1137" s="298"/>
      <c r="G1137" s="141"/>
      <c r="H1137" s="142"/>
      <c r="I1137" s="143"/>
      <c r="J1137" s="143"/>
      <c r="K1137" s="21"/>
      <c r="M1137" s="21"/>
      <c r="N1137" s="24"/>
    </row>
    <row r="1138" spans="2:20" x14ac:dyDescent="0.3">
      <c r="C1138" s="298"/>
      <c r="D1138" s="298"/>
      <c r="E1138" s="298"/>
      <c r="F1138" s="298"/>
      <c r="G1138" s="141"/>
      <c r="H1138" s="142"/>
      <c r="I1138" s="143"/>
      <c r="J1138" s="143"/>
      <c r="K1138" s="21"/>
      <c r="M1138" s="21"/>
      <c r="N1138" s="24"/>
    </row>
    <row r="1139" spans="2:20" x14ac:dyDescent="0.3">
      <c r="C1139" s="298"/>
      <c r="D1139" s="298"/>
      <c r="E1139" s="298"/>
      <c r="F1139" s="298"/>
      <c r="G1139" s="141"/>
      <c r="H1139" s="142"/>
      <c r="I1139" s="143"/>
      <c r="J1139" s="143"/>
      <c r="K1139" s="21"/>
      <c r="M1139" s="21"/>
      <c r="N1139" s="24"/>
    </row>
    <row r="1140" spans="2:20" x14ac:dyDescent="0.3">
      <c r="B1140" s="1357" t="s">
        <v>908</v>
      </c>
      <c r="C1140" s="1357"/>
      <c r="D1140" s="1357"/>
      <c r="E1140" s="1357"/>
      <c r="F1140" s="1357"/>
      <c r="G1140" s="1357"/>
      <c r="H1140" s="1357"/>
      <c r="I1140" s="1357"/>
      <c r="J1140" s="1357"/>
      <c r="K1140" s="1357"/>
      <c r="L1140" s="1357"/>
      <c r="M1140" s="1357"/>
      <c r="N1140" s="1357"/>
      <c r="O1140" s="1357"/>
      <c r="P1140" s="1357"/>
      <c r="Q1140" s="1357"/>
      <c r="R1140" s="1357"/>
      <c r="S1140" s="1357"/>
      <c r="T1140" s="1357"/>
    </row>
    <row r="1143" spans="2:20" ht="15.6" x14ac:dyDescent="0.3">
      <c r="B1143" s="1349" t="s">
        <v>930</v>
      </c>
      <c r="C1143" s="1349"/>
      <c r="D1143" s="1349"/>
      <c r="E1143" s="1349"/>
      <c r="F1143" s="1349"/>
      <c r="G1143" s="1349"/>
      <c r="H1143" s="1349"/>
      <c r="I1143" s="1349"/>
      <c r="J1143" s="1349"/>
      <c r="K1143" s="1349"/>
      <c r="L1143" s="1349"/>
      <c r="M1143" s="1349"/>
      <c r="N1143" s="1349"/>
      <c r="O1143" s="1349"/>
      <c r="P1143" s="1349"/>
      <c r="Q1143" s="1349"/>
      <c r="R1143" s="1349"/>
      <c r="S1143" s="1349"/>
      <c r="T1143" s="1349"/>
    </row>
    <row r="1144" spans="2:20" ht="15.6" x14ac:dyDescent="0.3">
      <c r="B1144" s="1350" t="s">
        <v>10</v>
      </c>
      <c r="C1144" s="1350"/>
      <c r="D1144" s="1350"/>
      <c r="E1144" s="1350"/>
      <c r="F1144" s="1350"/>
      <c r="G1144" s="1350"/>
      <c r="H1144" s="1350"/>
      <c r="I1144" s="1350"/>
      <c r="J1144" s="1350"/>
      <c r="K1144" s="1350"/>
      <c r="L1144" s="1350"/>
      <c r="M1144" s="1350"/>
      <c r="N1144" s="1350"/>
      <c r="O1144" s="1350"/>
      <c r="P1144" s="1350"/>
      <c r="Q1144" s="1350"/>
      <c r="R1144" s="1350"/>
      <c r="S1144" s="1350"/>
      <c r="T1144" s="1350"/>
    </row>
    <row r="1145" spans="2:20" x14ac:dyDescent="0.3">
      <c r="B1145" s="1351" t="s">
        <v>11</v>
      </c>
      <c r="C1145" s="1351"/>
      <c r="D1145" s="1351"/>
      <c r="E1145" s="1351"/>
      <c r="F1145" s="1351"/>
      <c r="G1145" s="1351"/>
      <c r="H1145" s="1351"/>
      <c r="I1145" s="1351"/>
      <c r="J1145" s="1351"/>
      <c r="K1145" s="1351"/>
      <c r="L1145" s="1351"/>
      <c r="M1145" s="1351"/>
      <c r="N1145" s="1351"/>
      <c r="O1145" s="1351"/>
      <c r="P1145" s="1351"/>
      <c r="Q1145" s="1351"/>
      <c r="R1145" s="1351"/>
      <c r="S1145" s="1351"/>
      <c r="T1145" s="1351"/>
    </row>
    <row r="1146" spans="2:20" x14ac:dyDescent="0.3">
      <c r="B1146" s="1352" t="s">
        <v>931</v>
      </c>
      <c r="C1146" s="1352"/>
      <c r="D1146" s="1352"/>
      <c r="E1146" s="1352"/>
      <c r="F1146" s="1352"/>
      <c r="G1146" s="1352"/>
      <c r="H1146" s="1352"/>
      <c r="I1146" s="1352"/>
      <c r="J1146" s="1352"/>
      <c r="K1146" s="1352"/>
      <c r="L1146" s="1352"/>
      <c r="M1146" s="1352"/>
      <c r="N1146" s="1352"/>
      <c r="O1146" s="1352"/>
      <c r="P1146" s="1352"/>
      <c r="Q1146" s="1352"/>
      <c r="R1146" s="1352"/>
      <c r="S1146" s="1352"/>
      <c r="T1146" s="1352"/>
    </row>
    <row r="1147" spans="2:20" ht="15" thickBot="1" x14ac:dyDescent="0.35">
      <c r="B1147" s="309"/>
      <c r="C1147" s="309"/>
      <c r="D1147" s="309"/>
      <c r="E1147" s="309"/>
      <c r="F1147" s="309"/>
      <c r="G1147" s="309"/>
      <c r="H1147" s="309"/>
      <c r="I1147" s="309"/>
      <c r="J1147" s="309"/>
      <c r="L1147" s="309"/>
      <c r="M1147" s="309"/>
      <c r="N1147" s="309"/>
      <c r="O1147" s="309"/>
      <c r="P1147" s="309"/>
      <c r="Q1147" s="309"/>
      <c r="R1147" s="1363" t="s">
        <v>932</v>
      </c>
      <c r="S1147" s="1363"/>
      <c r="T1147" s="1363"/>
    </row>
    <row r="1148" spans="2:20" ht="15" thickTop="1" x14ac:dyDescent="0.3">
      <c r="B1148" s="1354" t="s">
        <v>8</v>
      </c>
      <c r="C1148" s="1354"/>
      <c r="D1148" s="1354"/>
      <c r="E1148" s="1354"/>
      <c r="F1148" s="1354"/>
      <c r="G1148" s="1354"/>
      <c r="H1148" s="1354"/>
      <c r="I1148" s="1354"/>
      <c r="J1148" s="1354"/>
      <c r="L1148" s="1354" t="s">
        <v>9</v>
      </c>
      <c r="M1148" s="1354"/>
      <c r="N1148" s="1354"/>
      <c r="O1148" s="1354"/>
      <c r="P1148" s="1354"/>
      <c r="Q1148" s="1354"/>
      <c r="R1148" s="1354"/>
      <c r="S1148" s="1354"/>
      <c r="T1148" s="1354"/>
    </row>
    <row r="1149" spans="2:20" x14ac:dyDescent="0.3">
      <c r="B1149" s="4" t="s">
        <v>0</v>
      </c>
      <c r="C1149" s="4" t="s">
        <v>1</v>
      </c>
      <c r="D1149" s="4" t="s">
        <v>2</v>
      </c>
      <c r="E1149" s="4" t="s">
        <v>13</v>
      </c>
      <c r="F1149" s="4" t="s">
        <v>3</v>
      </c>
      <c r="G1149" s="4" t="s">
        <v>4</v>
      </c>
      <c r="H1149" s="4" t="s">
        <v>5</v>
      </c>
      <c r="I1149" s="4" t="s">
        <v>6</v>
      </c>
      <c r="J1149" s="4" t="s">
        <v>7</v>
      </c>
      <c r="L1149" s="4" t="s">
        <v>0</v>
      </c>
      <c r="M1149" s="4" t="s">
        <v>1</v>
      </c>
      <c r="N1149" s="4" t="s">
        <v>2</v>
      </c>
      <c r="O1149" s="4" t="s">
        <v>13</v>
      </c>
      <c r="P1149" s="4" t="s">
        <v>3</v>
      </c>
      <c r="Q1149" s="4" t="s">
        <v>4</v>
      </c>
      <c r="R1149" s="4" t="s">
        <v>5</v>
      </c>
      <c r="S1149" s="4" t="s">
        <v>6</v>
      </c>
      <c r="T1149" s="4" t="s">
        <v>7</v>
      </c>
    </row>
    <row r="1150" spans="2:20" x14ac:dyDescent="0.3">
      <c r="B1150" s="310"/>
      <c r="C1150" s="311"/>
      <c r="D1150" s="311"/>
      <c r="E1150" s="5"/>
      <c r="F1150" s="5"/>
      <c r="G1150" s="5"/>
      <c r="H1150" s="5"/>
      <c r="I1150" s="5"/>
      <c r="J1150" s="6"/>
      <c r="L1150" s="310"/>
      <c r="M1150" s="311"/>
      <c r="N1150" s="311"/>
      <c r="O1150" s="5"/>
      <c r="P1150" s="5"/>
      <c r="Q1150" s="5"/>
      <c r="R1150" s="5"/>
      <c r="S1150" s="5"/>
      <c r="T1150" s="6"/>
    </row>
    <row r="1151" spans="2:20" x14ac:dyDescent="0.3">
      <c r="B1151" s="55" t="s">
        <v>933</v>
      </c>
      <c r="C1151" s="17" t="s">
        <v>15</v>
      </c>
      <c r="D1151" s="18" t="s">
        <v>16</v>
      </c>
      <c r="E1151" s="19">
        <f t="shared" ref="E1151" si="224">O1128</f>
        <v>0</v>
      </c>
      <c r="F1151" s="19">
        <f>N1123</f>
        <v>114300</v>
      </c>
      <c r="G1151" s="49">
        <f>Q1121</f>
        <v>482189</v>
      </c>
      <c r="H1151" s="49">
        <f>R1121</f>
        <v>2242328.4399999995</v>
      </c>
      <c r="I1151" s="20">
        <f>S1121</f>
        <v>56209.9</v>
      </c>
      <c r="J1151" s="20">
        <f>T1121</f>
        <v>4926.07</v>
      </c>
      <c r="K1151" s="1"/>
      <c r="L1151" s="55"/>
      <c r="M1151" s="55"/>
      <c r="N1151" s="55"/>
      <c r="O1151" s="122"/>
      <c r="P1151" s="122"/>
      <c r="Q1151" s="122"/>
      <c r="R1151" s="122"/>
      <c r="S1151" s="122"/>
      <c r="T1151" s="122"/>
    </row>
    <row r="1152" spans="2:20" ht="20.399999999999999" x14ac:dyDescent="0.3">
      <c r="B1152" s="55" t="s">
        <v>933</v>
      </c>
      <c r="C1152" s="101" t="s">
        <v>934</v>
      </c>
      <c r="D1152" s="162" t="s">
        <v>935</v>
      </c>
      <c r="E1152" s="123">
        <v>0</v>
      </c>
      <c r="F1152" s="123">
        <v>0</v>
      </c>
      <c r="G1152" s="124">
        <v>100000</v>
      </c>
      <c r="H1152" s="124">
        <v>0</v>
      </c>
      <c r="I1152" s="125">
        <v>0</v>
      </c>
      <c r="J1152" s="125">
        <v>0</v>
      </c>
      <c r="K1152" s="1"/>
      <c r="L1152" s="55" t="s">
        <v>933</v>
      </c>
      <c r="M1152" s="101" t="s">
        <v>934</v>
      </c>
      <c r="N1152" s="162" t="s">
        <v>935</v>
      </c>
      <c r="O1152" s="123">
        <v>0</v>
      </c>
      <c r="P1152" s="123">
        <f>G1152</f>
        <v>100000</v>
      </c>
      <c r="Q1152" s="129" t="s">
        <v>16</v>
      </c>
      <c r="R1152" s="129" t="s">
        <v>16</v>
      </c>
      <c r="S1152" s="122" t="s">
        <v>16</v>
      </c>
      <c r="T1152" s="122" t="s">
        <v>16</v>
      </c>
    </row>
    <row r="1153" spans="2:20" ht="20.399999999999999" x14ac:dyDescent="0.3">
      <c r="B1153" s="55" t="s">
        <v>167</v>
      </c>
      <c r="C1153" s="101" t="s">
        <v>945</v>
      </c>
      <c r="D1153" s="82" t="s">
        <v>936</v>
      </c>
      <c r="E1153" s="123">
        <v>0</v>
      </c>
      <c r="F1153" s="123">
        <v>0</v>
      </c>
      <c r="G1153" s="124">
        <v>500000</v>
      </c>
      <c r="H1153" s="124">
        <v>0</v>
      </c>
      <c r="I1153" s="125">
        <v>0</v>
      </c>
      <c r="J1153" s="125">
        <v>0</v>
      </c>
      <c r="K1153" s="1"/>
      <c r="L1153" s="55" t="s">
        <v>167</v>
      </c>
      <c r="M1153" s="101" t="s">
        <v>955</v>
      </c>
      <c r="N1153" s="82" t="s">
        <v>942</v>
      </c>
      <c r="O1153" s="123">
        <v>60000</v>
      </c>
      <c r="P1153" s="123" t="s">
        <v>16</v>
      </c>
      <c r="Q1153" s="129" t="s">
        <v>16</v>
      </c>
      <c r="R1153" s="129" t="s">
        <v>16</v>
      </c>
      <c r="S1153" s="122" t="s">
        <v>16</v>
      </c>
      <c r="T1153" s="122" t="s">
        <v>16</v>
      </c>
    </row>
    <row r="1154" spans="2:20" ht="20.399999999999999" x14ac:dyDescent="0.3">
      <c r="B1154" s="55" t="s">
        <v>167</v>
      </c>
      <c r="C1154" s="101" t="s">
        <v>946</v>
      </c>
      <c r="D1154" s="82" t="s">
        <v>937</v>
      </c>
      <c r="E1154" s="123">
        <v>0</v>
      </c>
      <c r="F1154" s="123">
        <v>0</v>
      </c>
      <c r="G1154" s="124">
        <v>200000</v>
      </c>
      <c r="H1154" s="124">
        <v>0</v>
      </c>
      <c r="I1154" s="125">
        <v>0</v>
      </c>
      <c r="J1154" s="125">
        <v>0</v>
      </c>
      <c r="K1154" s="1"/>
      <c r="L1154" s="55" t="s">
        <v>167</v>
      </c>
      <c r="M1154" s="101" t="s">
        <v>955</v>
      </c>
      <c r="N1154" s="82" t="s">
        <v>943</v>
      </c>
      <c r="O1154" s="123">
        <v>50000</v>
      </c>
      <c r="P1154" s="123" t="s">
        <v>16</v>
      </c>
      <c r="Q1154" s="129" t="s">
        <v>16</v>
      </c>
      <c r="R1154" s="129" t="s">
        <v>16</v>
      </c>
      <c r="S1154" s="122" t="s">
        <v>16</v>
      </c>
      <c r="T1154" s="122" t="s">
        <v>16</v>
      </c>
    </row>
    <row r="1155" spans="2:20" ht="20.399999999999999" x14ac:dyDescent="0.3">
      <c r="B1155" s="55" t="s">
        <v>167</v>
      </c>
      <c r="C1155" s="101" t="s">
        <v>947</v>
      </c>
      <c r="D1155" s="82" t="s">
        <v>938</v>
      </c>
      <c r="E1155" s="123">
        <v>0</v>
      </c>
      <c r="F1155" s="123">
        <v>0</v>
      </c>
      <c r="G1155" s="124">
        <v>85000</v>
      </c>
      <c r="H1155" s="124">
        <v>0</v>
      </c>
      <c r="I1155" s="125">
        <v>0</v>
      </c>
      <c r="J1155" s="125">
        <v>0</v>
      </c>
      <c r="K1155" s="1"/>
      <c r="L1155" s="55" t="s">
        <v>16</v>
      </c>
      <c r="M1155" s="55" t="s">
        <v>16</v>
      </c>
      <c r="N1155" s="55" t="s">
        <v>16</v>
      </c>
      <c r="O1155" s="55" t="s">
        <v>16</v>
      </c>
      <c r="P1155" s="55" t="s">
        <v>16</v>
      </c>
      <c r="Q1155" s="55" t="s">
        <v>16</v>
      </c>
      <c r="R1155" s="55" t="s">
        <v>16</v>
      </c>
      <c r="S1155" s="55" t="s">
        <v>16</v>
      </c>
      <c r="T1155" s="55" t="s">
        <v>16</v>
      </c>
    </row>
    <row r="1156" spans="2:20" ht="20.399999999999999" x14ac:dyDescent="0.3">
      <c r="B1156" s="55" t="s">
        <v>167</v>
      </c>
      <c r="C1156" s="101" t="s">
        <v>948</v>
      </c>
      <c r="D1156" s="82" t="s">
        <v>939</v>
      </c>
      <c r="E1156" s="123">
        <v>0</v>
      </c>
      <c r="F1156" s="123">
        <v>0</v>
      </c>
      <c r="G1156" s="124">
        <v>15000</v>
      </c>
      <c r="H1156" s="124">
        <v>0</v>
      </c>
      <c r="I1156" s="125">
        <v>0</v>
      </c>
      <c r="J1156" s="125">
        <v>0</v>
      </c>
      <c r="K1156" s="1"/>
      <c r="L1156" s="55" t="s">
        <v>16</v>
      </c>
      <c r="M1156" s="55" t="s">
        <v>16</v>
      </c>
      <c r="N1156" s="55" t="s">
        <v>16</v>
      </c>
      <c r="O1156" s="55" t="s">
        <v>16</v>
      </c>
      <c r="P1156" s="55" t="s">
        <v>16</v>
      </c>
      <c r="Q1156" s="55" t="s">
        <v>16</v>
      </c>
      <c r="R1156" s="55" t="s">
        <v>16</v>
      </c>
      <c r="S1156" s="55" t="s">
        <v>16</v>
      </c>
      <c r="T1156" s="55" t="s">
        <v>16</v>
      </c>
    </row>
    <row r="1157" spans="2:20" ht="20.399999999999999" x14ac:dyDescent="0.3">
      <c r="B1157" s="55" t="s">
        <v>167</v>
      </c>
      <c r="C1157" s="101" t="s">
        <v>949</v>
      </c>
      <c r="D1157" s="82" t="s">
        <v>940</v>
      </c>
      <c r="E1157" s="123">
        <v>0</v>
      </c>
      <c r="F1157" s="123">
        <v>0</v>
      </c>
      <c r="G1157" s="124">
        <v>100000</v>
      </c>
      <c r="H1157" s="124">
        <v>0</v>
      </c>
      <c r="I1157" s="125">
        <v>0</v>
      </c>
      <c r="J1157" s="125">
        <v>0</v>
      </c>
      <c r="K1157" s="1"/>
      <c r="L1157" s="55" t="s">
        <v>16</v>
      </c>
      <c r="M1157" s="55" t="s">
        <v>16</v>
      </c>
      <c r="N1157" s="55" t="s">
        <v>16</v>
      </c>
      <c r="O1157" s="55" t="s">
        <v>16</v>
      </c>
      <c r="P1157" s="55" t="s">
        <v>16</v>
      </c>
      <c r="Q1157" s="55" t="s">
        <v>16</v>
      </c>
      <c r="R1157" s="55" t="s">
        <v>16</v>
      </c>
      <c r="S1157" s="55" t="s">
        <v>16</v>
      </c>
      <c r="T1157" s="55" t="s">
        <v>16</v>
      </c>
    </row>
    <row r="1158" spans="2:20" ht="20.399999999999999" x14ac:dyDescent="0.3">
      <c r="B1158" s="55" t="s">
        <v>167</v>
      </c>
      <c r="C1158" s="101" t="s">
        <v>950</v>
      </c>
      <c r="D1158" s="82" t="s">
        <v>941</v>
      </c>
      <c r="E1158" s="123">
        <v>0</v>
      </c>
      <c r="F1158" s="123">
        <v>0</v>
      </c>
      <c r="G1158" s="124">
        <v>100000</v>
      </c>
      <c r="H1158" s="124">
        <v>0</v>
      </c>
      <c r="I1158" s="125">
        <v>0</v>
      </c>
      <c r="J1158" s="125">
        <v>0</v>
      </c>
      <c r="K1158" s="1"/>
      <c r="L1158" s="55" t="s">
        <v>16</v>
      </c>
      <c r="M1158" s="55" t="s">
        <v>16</v>
      </c>
      <c r="N1158" s="55" t="s">
        <v>16</v>
      </c>
      <c r="O1158" s="55" t="s">
        <v>16</v>
      </c>
      <c r="P1158" s="55" t="s">
        <v>16</v>
      </c>
      <c r="Q1158" s="55" t="s">
        <v>16</v>
      </c>
      <c r="R1158" s="55" t="s">
        <v>16</v>
      </c>
      <c r="S1158" s="55" t="s">
        <v>16</v>
      </c>
      <c r="T1158" s="55" t="s">
        <v>16</v>
      </c>
    </row>
    <row r="1159" spans="2:20" ht="20.399999999999999" x14ac:dyDescent="0.3">
      <c r="B1159" s="55" t="s">
        <v>167</v>
      </c>
      <c r="C1159" s="101" t="s">
        <v>951</v>
      </c>
      <c r="D1159" s="82" t="s">
        <v>942</v>
      </c>
      <c r="E1159" s="123">
        <v>60000</v>
      </c>
      <c r="F1159" s="123">
        <v>0</v>
      </c>
      <c r="G1159" s="124">
        <v>40000</v>
      </c>
      <c r="H1159" s="124">
        <v>0</v>
      </c>
      <c r="I1159" s="125">
        <v>0</v>
      </c>
      <c r="J1159" s="125">
        <v>0</v>
      </c>
      <c r="K1159" s="1"/>
      <c r="L1159" s="55" t="s">
        <v>16</v>
      </c>
      <c r="M1159" s="55" t="s">
        <v>16</v>
      </c>
      <c r="N1159" s="55" t="s">
        <v>16</v>
      </c>
      <c r="O1159" s="55" t="s">
        <v>16</v>
      </c>
      <c r="P1159" s="55" t="s">
        <v>16</v>
      </c>
      <c r="Q1159" s="55" t="s">
        <v>16</v>
      </c>
      <c r="R1159" s="55" t="s">
        <v>16</v>
      </c>
      <c r="S1159" s="55" t="s">
        <v>16</v>
      </c>
      <c r="T1159" s="55" t="s">
        <v>16</v>
      </c>
    </row>
    <row r="1160" spans="2:20" ht="20.399999999999999" x14ac:dyDescent="0.3">
      <c r="B1160" s="55" t="s">
        <v>167</v>
      </c>
      <c r="C1160" s="101" t="s">
        <v>948</v>
      </c>
      <c r="D1160" s="82" t="s">
        <v>943</v>
      </c>
      <c r="E1160" s="123">
        <v>50000</v>
      </c>
      <c r="F1160" s="123">
        <v>0</v>
      </c>
      <c r="G1160" s="124">
        <v>0</v>
      </c>
      <c r="H1160" s="124">
        <v>0</v>
      </c>
      <c r="I1160" s="125">
        <v>0</v>
      </c>
      <c r="J1160" s="125">
        <v>0</v>
      </c>
      <c r="K1160" s="1"/>
      <c r="L1160" s="55" t="s">
        <v>16</v>
      </c>
      <c r="M1160" s="55" t="s">
        <v>16</v>
      </c>
      <c r="N1160" s="55" t="s">
        <v>16</v>
      </c>
      <c r="O1160" s="55" t="s">
        <v>16</v>
      </c>
      <c r="P1160" s="55" t="s">
        <v>16</v>
      </c>
      <c r="Q1160" s="55" t="s">
        <v>16</v>
      </c>
      <c r="R1160" s="55" t="s">
        <v>16</v>
      </c>
      <c r="S1160" s="55" t="s">
        <v>16</v>
      </c>
      <c r="T1160" s="55" t="s">
        <v>16</v>
      </c>
    </row>
    <row r="1161" spans="2:20" ht="30.6" x14ac:dyDescent="0.3">
      <c r="B1161" s="55" t="s">
        <v>167</v>
      </c>
      <c r="C1161" s="101" t="s">
        <v>952</v>
      </c>
      <c r="D1161" s="82" t="s">
        <v>944</v>
      </c>
      <c r="E1161" s="123">
        <v>0</v>
      </c>
      <c r="F1161" s="123">
        <v>0</v>
      </c>
      <c r="G1161" s="124">
        <v>200000</v>
      </c>
      <c r="H1161" s="124">
        <v>0</v>
      </c>
      <c r="I1161" s="125">
        <v>0</v>
      </c>
      <c r="J1161" s="125">
        <v>0</v>
      </c>
      <c r="K1161" s="1"/>
      <c r="L1161" s="55" t="s">
        <v>16</v>
      </c>
      <c r="M1161" s="55" t="s">
        <v>16</v>
      </c>
      <c r="N1161" s="55" t="s">
        <v>16</v>
      </c>
      <c r="O1161" s="55" t="s">
        <v>16</v>
      </c>
      <c r="P1161" s="55" t="s">
        <v>16</v>
      </c>
      <c r="Q1161" s="55" t="s">
        <v>16</v>
      </c>
      <c r="R1161" s="55" t="s">
        <v>16</v>
      </c>
      <c r="S1161" s="55" t="s">
        <v>16</v>
      </c>
      <c r="T1161" s="55" t="s">
        <v>16</v>
      </c>
    </row>
    <row r="1162" spans="2:20" ht="20.399999999999999" x14ac:dyDescent="0.3">
      <c r="B1162" s="55" t="s">
        <v>167</v>
      </c>
      <c r="C1162" s="101" t="s">
        <v>953</v>
      </c>
      <c r="D1162" s="82" t="s">
        <v>954</v>
      </c>
      <c r="E1162" s="123" t="s">
        <v>16</v>
      </c>
      <c r="F1162" s="123" t="s">
        <v>16</v>
      </c>
      <c r="G1162" s="124">
        <v>100000</v>
      </c>
      <c r="H1162" s="124">
        <v>0</v>
      </c>
      <c r="I1162" s="125">
        <v>0</v>
      </c>
      <c r="J1162" s="125">
        <v>0</v>
      </c>
      <c r="K1162" s="1"/>
      <c r="L1162" s="55" t="s">
        <v>16</v>
      </c>
      <c r="M1162" s="55" t="s">
        <v>16</v>
      </c>
      <c r="N1162" s="55" t="s">
        <v>16</v>
      </c>
      <c r="O1162" s="55" t="s">
        <v>16</v>
      </c>
      <c r="P1162" s="55" t="s">
        <v>16</v>
      </c>
      <c r="Q1162" s="55" t="s">
        <v>16</v>
      </c>
      <c r="R1162" s="55" t="s">
        <v>16</v>
      </c>
      <c r="S1162" s="55" t="s">
        <v>16</v>
      </c>
      <c r="T1162" s="55" t="s">
        <v>16</v>
      </c>
    </row>
    <row r="1163" spans="2:20" x14ac:dyDescent="0.3">
      <c r="B1163" s="102" t="s">
        <v>16</v>
      </c>
      <c r="C1163" s="102" t="s">
        <v>16</v>
      </c>
      <c r="D1163" s="102" t="s">
        <v>16</v>
      </c>
      <c r="E1163" s="102" t="s">
        <v>16</v>
      </c>
      <c r="F1163" s="102" t="s">
        <v>16</v>
      </c>
      <c r="G1163" s="102" t="s">
        <v>16</v>
      </c>
      <c r="H1163" s="102" t="s">
        <v>16</v>
      </c>
      <c r="I1163" s="102" t="s">
        <v>16</v>
      </c>
      <c r="J1163" s="102" t="s">
        <v>16</v>
      </c>
      <c r="K1163" s="40" t="s">
        <v>866</v>
      </c>
      <c r="L1163" s="55" t="s">
        <v>16</v>
      </c>
      <c r="M1163" s="55" t="s">
        <v>16</v>
      </c>
      <c r="N1163" s="55" t="s">
        <v>16</v>
      </c>
      <c r="O1163" s="55" t="s">
        <v>16</v>
      </c>
      <c r="P1163" s="55" t="s">
        <v>16</v>
      </c>
      <c r="Q1163" s="55" t="s">
        <v>16</v>
      </c>
      <c r="R1163" s="55" t="s">
        <v>16</v>
      </c>
      <c r="S1163" s="55" t="s">
        <v>16</v>
      </c>
      <c r="T1163" s="55" t="s">
        <v>16</v>
      </c>
    </row>
    <row r="1164" spans="2:20" x14ac:dyDescent="0.3">
      <c r="B1164" s="4"/>
      <c r="C1164" s="150" t="s">
        <v>49</v>
      </c>
      <c r="D1164" s="4"/>
      <c r="E1164" s="34">
        <f>SUM(E1152:E1163)</f>
        <v>110000</v>
      </c>
      <c r="F1164" s="34">
        <f>SUM(F1152:F1163)</f>
        <v>0</v>
      </c>
      <c r="G1164" s="34">
        <f>SUM(G1152:G1163)</f>
        <v>1440000</v>
      </c>
      <c r="H1164" s="34">
        <f>SUM(H1152:H1163)</f>
        <v>0</v>
      </c>
      <c r="I1164" s="34">
        <f>SUM(I1163:I1163)</f>
        <v>0</v>
      </c>
      <c r="J1164" s="34">
        <f>SUM(J1163:J1163)</f>
        <v>0</v>
      </c>
      <c r="K1164" s="1"/>
      <c r="L1164" s="55" t="s">
        <v>16</v>
      </c>
      <c r="M1164" s="55" t="s">
        <v>16</v>
      </c>
      <c r="N1164" s="55" t="s">
        <v>16</v>
      </c>
      <c r="O1164" s="55" t="s">
        <v>16</v>
      </c>
      <c r="P1164" s="55" t="s">
        <v>16</v>
      </c>
      <c r="Q1164" s="55" t="s">
        <v>16</v>
      </c>
      <c r="R1164" s="55" t="s">
        <v>16</v>
      </c>
      <c r="S1164" s="55" t="s">
        <v>16</v>
      </c>
      <c r="T1164" s="55" t="s">
        <v>16</v>
      </c>
    </row>
    <row r="1165" spans="2:20" x14ac:dyDescent="0.3">
      <c r="B1165" s="11"/>
      <c r="C1165" s="94"/>
      <c r="D1165" s="12"/>
      <c r="E1165" s="13"/>
      <c r="F1165" s="13"/>
      <c r="G1165" s="13"/>
      <c r="H1165" s="13"/>
      <c r="I1165" s="13"/>
      <c r="J1165" s="14"/>
      <c r="K1165" s="1"/>
      <c r="L1165" s="11"/>
      <c r="M1165" s="12"/>
      <c r="N1165" s="12"/>
      <c r="O1165" s="169"/>
      <c r="P1165" s="13"/>
      <c r="Q1165" s="13"/>
      <c r="R1165" s="13"/>
      <c r="S1165" s="13"/>
      <c r="T1165" s="14"/>
    </row>
    <row r="1166" spans="2:20" x14ac:dyDescent="0.3">
      <c r="B1166" s="25"/>
      <c r="C1166" s="26" t="s">
        <v>50</v>
      </c>
      <c r="D1166" s="27"/>
      <c r="E1166" s="28">
        <f t="shared" ref="E1166:J1166" si="225">E1151+E1164</f>
        <v>110000</v>
      </c>
      <c r="F1166" s="28">
        <f t="shared" si="225"/>
        <v>114300</v>
      </c>
      <c r="G1166" s="28">
        <f t="shared" si="225"/>
        <v>1922189</v>
      </c>
      <c r="H1166" s="28">
        <f t="shared" si="225"/>
        <v>2242328.4399999995</v>
      </c>
      <c r="I1166" s="28">
        <f t="shared" si="225"/>
        <v>56209.9</v>
      </c>
      <c r="J1166" s="28">
        <f t="shared" si="225"/>
        <v>4926.07</v>
      </c>
      <c r="K1166" s="1"/>
      <c r="L1166" s="9"/>
      <c r="M1166" s="26" t="s">
        <v>50</v>
      </c>
      <c r="N1166" s="9"/>
      <c r="O1166" s="10">
        <f>SUM(O1151:O1165)</f>
        <v>110000</v>
      </c>
      <c r="P1166" s="10">
        <f t="shared" ref="P1166:T1166" si="226">SUM(P1150:P1165)</f>
        <v>100000</v>
      </c>
      <c r="Q1166" s="10">
        <f t="shared" si="226"/>
        <v>0</v>
      </c>
      <c r="R1166" s="10">
        <f t="shared" si="226"/>
        <v>0</v>
      </c>
      <c r="S1166" s="10">
        <f t="shared" si="226"/>
        <v>0</v>
      </c>
      <c r="T1166" s="10">
        <f t="shared" si="226"/>
        <v>0</v>
      </c>
    </row>
    <row r="1167" spans="2:20" x14ac:dyDescent="0.3">
      <c r="L1167" s="2"/>
      <c r="M1167" s="3" t="s">
        <v>12</v>
      </c>
      <c r="N1167" s="15"/>
      <c r="O1167" s="16">
        <f t="shared" ref="O1167" si="227">E1166-O1166</f>
        <v>0</v>
      </c>
      <c r="P1167" s="62">
        <f t="shared" ref="P1167" si="228">F1166-P1166</f>
        <v>14300</v>
      </c>
      <c r="Q1167" s="62">
        <f t="shared" ref="Q1167" si="229">G1166-Q1166</f>
        <v>1922189</v>
      </c>
      <c r="R1167" s="62">
        <f t="shared" ref="R1167" si="230">H1166-R1166</f>
        <v>2242328.4399999995</v>
      </c>
      <c r="S1167" s="62">
        <f t="shared" ref="S1167" si="231">I1166-S1166</f>
        <v>56209.9</v>
      </c>
      <c r="T1167" s="62">
        <f t="shared" ref="T1167" si="232">J1166-T1166</f>
        <v>4926.07</v>
      </c>
    </row>
    <row r="1168" spans="2:20" x14ac:dyDescent="0.3">
      <c r="C1168" s="63" t="s">
        <v>375</v>
      </c>
      <c r="M1168" s="1393" t="s">
        <v>23</v>
      </c>
      <c r="N1168" s="1393"/>
    </row>
    <row r="1169" spans="3:20" x14ac:dyDescent="0.3">
      <c r="C1169" s="64" t="s">
        <v>386</v>
      </c>
      <c r="D1169" s="64" t="s">
        <v>376</v>
      </c>
      <c r="E1169" s="1396" t="s">
        <v>377</v>
      </c>
      <c r="F1169" s="1397"/>
      <c r="G1169" s="64" t="s">
        <v>381</v>
      </c>
      <c r="H1169" s="64" t="s">
        <v>378</v>
      </c>
      <c r="I1169" s="64" t="s">
        <v>379</v>
      </c>
      <c r="J1169" s="65" t="s">
        <v>380</v>
      </c>
      <c r="M1169" s="41" t="s">
        <v>787</v>
      </c>
      <c r="N1169" s="126">
        <f>P1167</f>
        <v>14300</v>
      </c>
      <c r="O1169" s="1418"/>
      <c r="P1169" s="1419"/>
      <c r="Q1169" s="1419"/>
      <c r="R1169" s="1419"/>
      <c r="S1169" s="1419"/>
      <c r="T1169" s="149"/>
    </row>
    <row r="1170" spans="3:20" x14ac:dyDescent="0.3">
      <c r="C1170" s="299" t="s">
        <v>389</v>
      </c>
      <c r="D1170" s="66" t="s">
        <v>279</v>
      </c>
      <c r="E1170" s="305" t="s">
        <v>384</v>
      </c>
      <c r="F1170" s="306"/>
      <c r="G1170" s="66" t="s">
        <v>385</v>
      </c>
      <c r="H1170" s="67">
        <v>100000</v>
      </c>
      <c r="I1170" s="67">
        <v>0</v>
      </c>
      <c r="J1170" s="67">
        <f>H1170-I1170</f>
        <v>100000</v>
      </c>
      <c r="M1170" s="41" t="s">
        <v>18</v>
      </c>
      <c r="N1170" s="126">
        <f>Q1167</f>
        <v>1922189</v>
      </c>
      <c r="O1170" s="133"/>
      <c r="P1170" s="134"/>
      <c r="Q1170" s="135"/>
      <c r="R1170" s="131"/>
      <c r="S1170" s="115"/>
      <c r="T1170" s="314"/>
    </row>
    <row r="1171" spans="3:20" x14ac:dyDescent="0.3">
      <c r="C1171" s="154" t="s">
        <v>389</v>
      </c>
      <c r="D1171" s="78" t="s">
        <v>279</v>
      </c>
      <c r="E1171" s="1416" t="s">
        <v>384</v>
      </c>
      <c r="F1171" s="1417"/>
      <c r="G1171" s="78" t="s">
        <v>390</v>
      </c>
      <c r="H1171" s="155">
        <v>200000</v>
      </c>
      <c r="I1171" s="155">
        <v>0</v>
      </c>
      <c r="J1171" s="155">
        <f>H1171-I1171</f>
        <v>200000</v>
      </c>
      <c r="M1171" s="41" t="s">
        <v>19</v>
      </c>
      <c r="N1171" s="126">
        <f>R1167</f>
        <v>2242328.4399999995</v>
      </c>
      <c r="O1171" s="136"/>
      <c r="P1171" s="323"/>
      <c r="Q1171" s="323"/>
      <c r="R1171" s="321"/>
      <c r="T1171" s="314"/>
    </row>
    <row r="1172" spans="3:20" x14ac:dyDescent="0.3">
      <c r="C1172" s="156" t="s">
        <v>584</v>
      </c>
      <c r="D1172" s="127" t="s">
        <v>569</v>
      </c>
      <c r="E1172" s="160" t="s">
        <v>585</v>
      </c>
      <c r="F1172" s="161"/>
      <c r="G1172" s="127" t="s">
        <v>586</v>
      </c>
      <c r="H1172" s="157">
        <v>50000</v>
      </c>
      <c r="I1172" s="158">
        <v>0</v>
      </c>
      <c r="J1172" s="159">
        <f>SUM(H1172:I1172)</f>
        <v>50000</v>
      </c>
      <c r="M1172" s="41" t="s">
        <v>20</v>
      </c>
      <c r="N1172" s="126">
        <f>S1167</f>
        <v>56209.9</v>
      </c>
      <c r="O1172" s="323"/>
      <c r="P1172" s="323"/>
      <c r="Q1172" s="323"/>
      <c r="R1172" s="322"/>
    </row>
    <row r="1173" spans="3:20" x14ac:dyDescent="0.3">
      <c r="C1173" s="104" t="s">
        <v>584</v>
      </c>
      <c r="D1173" s="82" t="s">
        <v>569</v>
      </c>
      <c r="E1173" s="300" t="s">
        <v>587</v>
      </c>
      <c r="F1173" s="301"/>
      <c r="G1173" s="105" t="s">
        <v>588</v>
      </c>
      <c r="H1173" s="107">
        <v>100000</v>
      </c>
      <c r="I1173" s="73">
        <v>0</v>
      </c>
      <c r="J1173" s="153">
        <f>SUM(H1173:I1173)</f>
        <v>100000</v>
      </c>
      <c r="M1173" s="41" t="s">
        <v>21</v>
      </c>
      <c r="N1173" s="126">
        <f>T1167</f>
        <v>4926.07</v>
      </c>
      <c r="O1173" s="137"/>
      <c r="P1173" s="323"/>
      <c r="Q1173" s="323"/>
    </row>
    <row r="1174" spans="3:20" ht="15" thickBot="1" x14ac:dyDescent="0.35">
      <c r="C1174" s="299" t="s">
        <v>669</v>
      </c>
      <c r="D1174" s="82" t="s">
        <v>652</v>
      </c>
      <c r="E1174" s="300" t="s">
        <v>587</v>
      </c>
      <c r="F1174" s="301"/>
      <c r="G1174" s="105" t="s">
        <v>588</v>
      </c>
      <c r="H1174" s="107">
        <v>50000</v>
      </c>
      <c r="I1174" s="73">
        <v>0</v>
      </c>
      <c r="J1174" s="153">
        <f>SUM(H1174:I1174)</f>
        <v>50000</v>
      </c>
      <c r="M1174" s="307" t="s">
        <v>22</v>
      </c>
      <c r="N1174" s="130">
        <f>SUM(N1169:N1173)</f>
        <v>4239953.41</v>
      </c>
      <c r="O1174" s="314"/>
    </row>
    <row r="1175" spans="3:20" ht="15" thickTop="1" x14ac:dyDescent="0.3">
      <c r="C1175" s="299" t="s">
        <v>669</v>
      </c>
      <c r="D1175" s="82" t="s">
        <v>652</v>
      </c>
      <c r="E1175" s="1399" t="s">
        <v>585</v>
      </c>
      <c r="F1175" s="1400"/>
      <c r="G1175" s="82" t="s">
        <v>586</v>
      </c>
      <c r="H1175" s="107">
        <v>50000</v>
      </c>
      <c r="I1175" s="73">
        <v>0</v>
      </c>
      <c r="J1175" s="153">
        <f>SUM(H1175:I1175)</f>
        <v>50000</v>
      </c>
      <c r="M1175" s="21"/>
      <c r="N1175" s="24"/>
      <c r="O1175" s="314"/>
    </row>
    <row r="1176" spans="3:20" x14ac:dyDescent="0.3">
      <c r="C1176" s="299" t="s">
        <v>911</v>
      </c>
      <c r="D1176" s="82" t="s">
        <v>870</v>
      </c>
      <c r="E1176" s="1414" t="s">
        <v>384</v>
      </c>
      <c r="F1176" s="1415"/>
      <c r="G1176" s="82" t="s">
        <v>912</v>
      </c>
      <c r="H1176" s="107">
        <v>1350000</v>
      </c>
      <c r="I1176" s="73">
        <v>0</v>
      </c>
      <c r="J1176" s="153">
        <f>SUM(H1176:I1176)</f>
        <v>1350000</v>
      </c>
      <c r="M1176" s="21"/>
      <c r="N1176" s="24"/>
      <c r="O1176" s="314"/>
    </row>
    <row r="1177" spans="3:20" x14ac:dyDescent="0.3">
      <c r="C1177" s="1401" t="s">
        <v>589</v>
      </c>
      <c r="D1177" s="1402"/>
      <c r="E1177" s="1402"/>
      <c r="F1177" s="1403"/>
      <c r="G1177" s="108"/>
      <c r="H1177" s="152">
        <f>SUM(H1170:H1176)</f>
        <v>1900000</v>
      </c>
      <c r="I1177" s="110">
        <f>SUM(I1170:I1176)</f>
        <v>0</v>
      </c>
      <c r="J1177" s="151">
        <f>SUM(J1170:J1176)</f>
        <v>1900000</v>
      </c>
      <c r="M1177" s="21"/>
      <c r="N1177" s="24"/>
      <c r="O1177" s="314"/>
    </row>
    <row r="1178" spans="3:20" x14ac:dyDescent="0.3">
      <c r="M1178" s="21"/>
      <c r="N1178" s="24"/>
      <c r="O1178" s="314"/>
    </row>
    <row r="1179" spans="3:20" x14ac:dyDescent="0.3">
      <c r="M1179" s="21"/>
      <c r="N1179" s="24"/>
      <c r="O1179" s="314"/>
    </row>
    <row r="1180" spans="3:20" x14ac:dyDescent="0.3">
      <c r="M1180" s="21"/>
      <c r="N1180" s="24"/>
      <c r="O1180" s="314"/>
    </row>
    <row r="1181" spans="3:20" x14ac:dyDescent="0.3">
      <c r="M1181" s="21"/>
      <c r="N1181" s="24"/>
      <c r="O1181" s="314"/>
    </row>
    <row r="1182" spans="3:20" x14ac:dyDescent="0.3">
      <c r="M1182" s="21"/>
      <c r="N1182" s="24"/>
      <c r="O1182" s="314"/>
    </row>
    <row r="1183" spans="3:20" x14ac:dyDescent="0.3">
      <c r="M1183" s="21"/>
      <c r="N1183" s="24"/>
      <c r="O1183" s="314"/>
    </row>
    <row r="1184" spans="3:20" x14ac:dyDescent="0.3">
      <c r="M1184" s="21"/>
      <c r="N1184" s="24"/>
      <c r="O1184" s="314"/>
    </row>
    <row r="1185" spans="2:20" x14ac:dyDescent="0.3">
      <c r="B1185" s="1357" t="s">
        <v>908</v>
      </c>
      <c r="C1185" s="1357"/>
      <c r="D1185" s="1357"/>
      <c r="E1185" s="1357"/>
      <c r="F1185" s="1357"/>
      <c r="G1185" s="1357"/>
      <c r="H1185" s="1357"/>
      <c r="I1185" s="1357"/>
      <c r="J1185" s="1357"/>
      <c r="K1185" s="1357"/>
      <c r="L1185" s="1357"/>
      <c r="M1185" s="1357"/>
      <c r="N1185" s="1357"/>
      <c r="O1185" s="1357"/>
      <c r="P1185" s="1357"/>
      <c r="Q1185" s="1357"/>
      <c r="R1185" s="1357"/>
      <c r="S1185" s="1357"/>
      <c r="T1185" s="1357"/>
    </row>
    <row r="1189" spans="2:20" ht="15.6" x14ac:dyDescent="0.3">
      <c r="B1189" s="1349" t="s">
        <v>956</v>
      </c>
      <c r="C1189" s="1349"/>
      <c r="D1189" s="1349"/>
      <c r="E1189" s="1349"/>
      <c r="F1189" s="1349"/>
      <c r="G1189" s="1349"/>
      <c r="H1189" s="1349"/>
      <c r="I1189" s="1349"/>
      <c r="J1189" s="1349"/>
      <c r="K1189" s="1349"/>
      <c r="L1189" s="1349"/>
      <c r="M1189" s="1349"/>
      <c r="N1189" s="1349"/>
      <c r="O1189" s="1349"/>
      <c r="P1189" s="1349"/>
      <c r="Q1189" s="1349"/>
      <c r="R1189" s="1349"/>
      <c r="S1189" s="1349"/>
      <c r="T1189" s="1349"/>
    </row>
    <row r="1190" spans="2:20" ht="15.6" x14ac:dyDescent="0.3">
      <c r="B1190" s="1350" t="s">
        <v>10</v>
      </c>
      <c r="C1190" s="1350"/>
      <c r="D1190" s="1350"/>
      <c r="E1190" s="1350"/>
      <c r="F1190" s="1350"/>
      <c r="G1190" s="1350"/>
      <c r="H1190" s="1350"/>
      <c r="I1190" s="1350"/>
      <c r="J1190" s="1350"/>
      <c r="K1190" s="1350"/>
      <c r="L1190" s="1350"/>
      <c r="M1190" s="1350"/>
      <c r="N1190" s="1350"/>
      <c r="O1190" s="1350"/>
      <c r="P1190" s="1350"/>
      <c r="Q1190" s="1350"/>
      <c r="R1190" s="1350"/>
      <c r="S1190" s="1350"/>
      <c r="T1190" s="1350"/>
    </row>
    <row r="1191" spans="2:20" x14ac:dyDescent="0.3">
      <c r="B1191" s="1351" t="s">
        <v>11</v>
      </c>
      <c r="C1191" s="1351"/>
      <c r="D1191" s="1351"/>
      <c r="E1191" s="1351"/>
      <c r="F1191" s="1351"/>
      <c r="G1191" s="1351"/>
      <c r="H1191" s="1351"/>
      <c r="I1191" s="1351"/>
      <c r="J1191" s="1351"/>
      <c r="K1191" s="1351"/>
      <c r="L1191" s="1351"/>
      <c r="M1191" s="1351"/>
      <c r="N1191" s="1351"/>
      <c r="O1191" s="1351"/>
      <c r="P1191" s="1351"/>
      <c r="Q1191" s="1351"/>
      <c r="R1191" s="1351"/>
      <c r="S1191" s="1351"/>
      <c r="T1191" s="1351"/>
    </row>
    <row r="1192" spans="2:20" x14ac:dyDescent="0.3">
      <c r="B1192" s="1352" t="s">
        <v>957</v>
      </c>
      <c r="C1192" s="1352"/>
      <c r="D1192" s="1352"/>
      <c r="E1192" s="1352"/>
      <c r="F1192" s="1352"/>
      <c r="G1192" s="1352"/>
      <c r="H1192" s="1352"/>
      <c r="I1192" s="1352"/>
      <c r="J1192" s="1352"/>
      <c r="K1192" s="1352"/>
      <c r="L1192" s="1352"/>
      <c r="M1192" s="1352"/>
      <c r="N1192" s="1352"/>
      <c r="O1192" s="1352"/>
      <c r="P1192" s="1352"/>
      <c r="Q1192" s="1352"/>
      <c r="R1192" s="1352"/>
      <c r="S1192" s="1352"/>
      <c r="T1192" s="1352"/>
    </row>
    <row r="1193" spans="2:20" ht="15" thickBot="1" x14ac:dyDescent="0.35">
      <c r="B1193" s="309"/>
      <c r="C1193" s="309"/>
      <c r="D1193" s="309"/>
      <c r="E1193" s="309"/>
      <c r="F1193" s="309"/>
      <c r="G1193" s="309"/>
      <c r="H1193" s="309"/>
      <c r="I1193" s="309"/>
      <c r="J1193" s="309"/>
      <c r="L1193" s="309"/>
      <c r="M1193" s="309"/>
      <c r="N1193" s="309"/>
      <c r="O1193" s="309"/>
      <c r="P1193" s="309"/>
      <c r="Q1193" s="309"/>
      <c r="R1193" s="1363" t="s">
        <v>958</v>
      </c>
      <c r="S1193" s="1363"/>
      <c r="T1193" s="1363"/>
    </row>
    <row r="1194" spans="2:20" ht="15" thickTop="1" x14ac:dyDescent="0.3">
      <c r="B1194" s="1354" t="s">
        <v>8</v>
      </c>
      <c r="C1194" s="1354"/>
      <c r="D1194" s="1354"/>
      <c r="E1194" s="1354"/>
      <c r="F1194" s="1354"/>
      <c r="G1194" s="1354"/>
      <c r="H1194" s="1354"/>
      <c r="I1194" s="1354"/>
      <c r="J1194" s="1354"/>
      <c r="L1194" s="1354" t="s">
        <v>9</v>
      </c>
      <c r="M1194" s="1354"/>
      <c r="N1194" s="1354"/>
      <c r="O1194" s="1354"/>
      <c r="P1194" s="1354"/>
      <c r="Q1194" s="1354"/>
      <c r="R1194" s="1354"/>
      <c r="S1194" s="1354"/>
      <c r="T1194" s="1354"/>
    </row>
    <row r="1195" spans="2:20" x14ac:dyDescent="0.3">
      <c r="B1195" s="4" t="s">
        <v>0</v>
      </c>
      <c r="C1195" s="4" t="s">
        <v>1</v>
      </c>
      <c r="D1195" s="4" t="s">
        <v>2</v>
      </c>
      <c r="E1195" s="4" t="s">
        <v>13</v>
      </c>
      <c r="F1195" s="4" t="s">
        <v>3</v>
      </c>
      <c r="G1195" s="4" t="s">
        <v>4</v>
      </c>
      <c r="H1195" s="4" t="s">
        <v>5</v>
      </c>
      <c r="I1195" s="4" t="s">
        <v>6</v>
      </c>
      <c r="J1195" s="4" t="s">
        <v>7</v>
      </c>
      <c r="L1195" s="4" t="s">
        <v>0</v>
      </c>
      <c r="M1195" s="4" t="s">
        <v>1</v>
      </c>
      <c r="N1195" s="4" t="s">
        <v>2</v>
      </c>
      <c r="O1195" s="4" t="s">
        <v>13</v>
      </c>
      <c r="P1195" s="4" t="s">
        <v>3</v>
      </c>
      <c r="Q1195" s="4" t="s">
        <v>4</v>
      </c>
      <c r="R1195" s="4" t="s">
        <v>5</v>
      </c>
      <c r="S1195" s="4" t="s">
        <v>6</v>
      </c>
      <c r="T1195" s="4" t="s">
        <v>7</v>
      </c>
    </row>
    <row r="1196" spans="2:20" x14ac:dyDescent="0.3">
      <c r="B1196" s="310"/>
      <c r="C1196" s="311"/>
      <c r="D1196" s="311"/>
      <c r="E1196" s="5"/>
      <c r="F1196" s="5"/>
      <c r="G1196" s="5"/>
      <c r="H1196" s="5"/>
      <c r="I1196" s="5"/>
      <c r="J1196" s="6"/>
      <c r="L1196" s="310"/>
      <c r="M1196" s="311"/>
      <c r="N1196" s="311"/>
      <c r="O1196" s="5"/>
      <c r="P1196" s="5"/>
      <c r="Q1196" s="5"/>
      <c r="R1196" s="5"/>
      <c r="S1196" s="5"/>
      <c r="T1196" s="6"/>
    </row>
    <row r="1197" spans="2:20" x14ac:dyDescent="0.3">
      <c r="B1197" s="55" t="s">
        <v>966</v>
      </c>
      <c r="C1197" s="17" t="s">
        <v>15</v>
      </c>
      <c r="D1197" s="18" t="s">
        <v>16</v>
      </c>
      <c r="E1197" s="19">
        <f t="shared" ref="E1197" si="233">O1174</f>
        <v>0</v>
      </c>
      <c r="F1197" s="19">
        <f>N1169</f>
        <v>14300</v>
      </c>
      <c r="G1197" s="49">
        <f>Q1167</f>
        <v>1922189</v>
      </c>
      <c r="H1197" s="49">
        <f>R1167</f>
        <v>2242328.4399999995</v>
      </c>
      <c r="I1197" s="20">
        <f>S1167</f>
        <v>56209.9</v>
      </c>
      <c r="J1197" s="20">
        <f>T1167</f>
        <v>4926.07</v>
      </c>
      <c r="K1197" s="1"/>
      <c r="L1197" s="55"/>
      <c r="M1197" s="55"/>
      <c r="N1197" s="55"/>
      <c r="O1197" s="122"/>
      <c r="P1197" s="122"/>
      <c r="Q1197" s="122"/>
      <c r="R1197" s="122"/>
      <c r="S1197" s="122"/>
      <c r="T1197" s="122"/>
    </row>
    <row r="1198" spans="2:20" ht="30.6" x14ac:dyDescent="0.3">
      <c r="B1198" s="55" t="s">
        <v>968</v>
      </c>
      <c r="C1198" s="101" t="s">
        <v>967</v>
      </c>
      <c r="D1198" s="82" t="s">
        <v>960</v>
      </c>
      <c r="E1198" s="123">
        <v>119296</v>
      </c>
      <c r="F1198" s="123">
        <v>0</v>
      </c>
      <c r="G1198" s="124">
        <v>0</v>
      </c>
      <c r="H1198" s="124">
        <v>0</v>
      </c>
      <c r="I1198" s="125">
        <v>0</v>
      </c>
      <c r="J1198" s="125">
        <v>0</v>
      </c>
      <c r="K1198" s="1"/>
      <c r="L1198" s="55" t="s">
        <v>959</v>
      </c>
      <c r="M1198" s="101" t="s">
        <v>965</v>
      </c>
      <c r="N1198" s="162">
        <v>246</v>
      </c>
      <c r="O1198" s="123">
        <v>0</v>
      </c>
      <c r="P1198" s="123">
        <v>0</v>
      </c>
      <c r="Q1198" s="129">
        <v>0</v>
      </c>
      <c r="R1198" s="129">
        <f>369886</f>
        <v>369886</v>
      </c>
      <c r="S1198" s="122" t="s">
        <v>16</v>
      </c>
      <c r="T1198" s="122" t="s">
        <v>16</v>
      </c>
    </row>
    <row r="1199" spans="2:20" ht="20.399999999999999" x14ac:dyDescent="0.3">
      <c r="B1199" s="55" t="s">
        <v>968</v>
      </c>
      <c r="C1199" s="101" t="s">
        <v>971</v>
      </c>
      <c r="D1199" s="82" t="s">
        <v>961</v>
      </c>
      <c r="E1199" s="123">
        <v>0</v>
      </c>
      <c r="F1199" s="123">
        <v>2400</v>
      </c>
      <c r="G1199" s="124">
        <v>0</v>
      </c>
      <c r="H1199" s="124">
        <v>0</v>
      </c>
      <c r="I1199" s="125">
        <v>0</v>
      </c>
      <c r="J1199" s="125">
        <v>0</v>
      </c>
      <c r="K1199" s="1"/>
      <c r="L1199" s="55" t="s">
        <v>968</v>
      </c>
      <c r="M1199" s="101" t="s">
        <v>972</v>
      </c>
      <c r="N1199" s="82" t="s">
        <v>960</v>
      </c>
      <c r="O1199" s="123">
        <v>119296</v>
      </c>
      <c r="P1199" s="123">
        <v>0</v>
      </c>
      <c r="Q1199" s="129">
        <v>0</v>
      </c>
      <c r="R1199" s="129">
        <v>0</v>
      </c>
      <c r="S1199" s="122">
        <v>0</v>
      </c>
      <c r="T1199" s="122">
        <v>0</v>
      </c>
    </row>
    <row r="1200" spans="2:20" ht="30.6" x14ac:dyDescent="0.3">
      <c r="B1200" s="55" t="s">
        <v>968</v>
      </c>
      <c r="C1200" s="101" t="s">
        <v>823</v>
      </c>
      <c r="D1200" s="82" t="s">
        <v>962</v>
      </c>
      <c r="E1200" s="123">
        <v>0</v>
      </c>
      <c r="F1200" s="123">
        <v>2000</v>
      </c>
      <c r="G1200" s="124">
        <v>0</v>
      </c>
      <c r="H1200" s="124">
        <v>0</v>
      </c>
      <c r="I1200" s="125">
        <v>0</v>
      </c>
      <c r="J1200" s="125">
        <v>0</v>
      </c>
      <c r="K1200" s="1"/>
      <c r="L1200" s="55" t="s">
        <v>959</v>
      </c>
      <c r="M1200" s="101" t="s">
        <v>973</v>
      </c>
      <c r="N1200" s="82" t="s">
        <v>964</v>
      </c>
      <c r="O1200" s="123">
        <v>100000</v>
      </c>
      <c r="P1200" s="123">
        <v>0</v>
      </c>
      <c r="Q1200" s="129">
        <v>0</v>
      </c>
      <c r="R1200" s="129">
        <v>0</v>
      </c>
      <c r="S1200" s="122">
        <v>0</v>
      </c>
      <c r="T1200" s="122">
        <v>0</v>
      </c>
    </row>
    <row r="1201" spans="2:20" ht="20.399999999999999" x14ac:dyDescent="0.3">
      <c r="B1201" s="55" t="s">
        <v>959</v>
      </c>
      <c r="C1201" s="101" t="s">
        <v>969</v>
      </c>
      <c r="D1201" s="82" t="s">
        <v>963</v>
      </c>
      <c r="E1201" s="123">
        <v>0</v>
      </c>
      <c r="F1201" s="123">
        <v>10000</v>
      </c>
      <c r="G1201" s="124">
        <v>0</v>
      </c>
      <c r="H1201" s="124">
        <v>0</v>
      </c>
      <c r="I1201" s="125">
        <v>0</v>
      </c>
      <c r="J1201" s="125">
        <v>0</v>
      </c>
      <c r="K1201" s="1"/>
      <c r="L1201" s="55" t="s">
        <v>959</v>
      </c>
      <c r="M1201" s="101" t="s">
        <v>980</v>
      </c>
      <c r="N1201" s="55">
        <v>247</v>
      </c>
      <c r="O1201" s="55" t="s">
        <v>16</v>
      </c>
      <c r="P1201" s="55" t="s">
        <v>16</v>
      </c>
      <c r="Q1201" s="55" t="s">
        <v>16</v>
      </c>
      <c r="R1201" s="122">
        <v>15000</v>
      </c>
      <c r="S1201" s="122">
        <v>0</v>
      </c>
      <c r="T1201" s="122">
        <v>0</v>
      </c>
    </row>
    <row r="1202" spans="2:20" ht="20.399999999999999" x14ac:dyDescent="0.3">
      <c r="B1202" s="55" t="s">
        <v>959</v>
      </c>
      <c r="C1202" s="101" t="s">
        <v>970</v>
      </c>
      <c r="D1202" s="82" t="s">
        <v>964</v>
      </c>
      <c r="E1202" s="123">
        <v>100000</v>
      </c>
      <c r="F1202" s="123">
        <v>0</v>
      </c>
      <c r="G1202" s="124">
        <v>0</v>
      </c>
      <c r="H1202" s="124">
        <v>0</v>
      </c>
      <c r="I1202" s="125">
        <v>0</v>
      </c>
      <c r="J1202" s="125">
        <v>0</v>
      </c>
      <c r="K1202" s="1"/>
      <c r="L1202" s="55" t="s">
        <v>167</v>
      </c>
      <c r="M1202" s="101" t="s">
        <v>981</v>
      </c>
      <c r="N1202" s="55">
        <v>247</v>
      </c>
      <c r="O1202" s="55" t="s">
        <v>16</v>
      </c>
      <c r="P1202" s="55" t="s">
        <v>16</v>
      </c>
      <c r="Q1202" s="55" t="s">
        <v>16</v>
      </c>
      <c r="R1202" s="122">
        <v>300000</v>
      </c>
      <c r="S1202" s="122">
        <v>0</v>
      </c>
      <c r="T1202" s="122">
        <v>0</v>
      </c>
    </row>
    <row r="1203" spans="2:20" ht="20.399999999999999" x14ac:dyDescent="0.3">
      <c r="B1203" s="55" t="s">
        <v>959</v>
      </c>
      <c r="C1203" s="101" t="s">
        <v>978</v>
      </c>
      <c r="D1203" s="82" t="s">
        <v>975</v>
      </c>
      <c r="E1203" s="123">
        <v>0</v>
      </c>
      <c r="F1203" s="123">
        <v>30000</v>
      </c>
      <c r="G1203" s="124">
        <v>0</v>
      </c>
      <c r="H1203" s="124">
        <v>0</v>
      </c>
      <c r="I1203" s="125">
        <v>0</v>
      </c>
      <c r="J1203" s="125">
        <v>0</v>
      </c>
      <c r="K1203" s="1"/>
      <c r="L1203" s="55" t="s">
        <v>167</v>
      </c>
      <c r="M1203" s="101" t="s">
        <v>982</v>
      </c>
      <c r="N1203" s="55">
        <v>247</v>
      </c>
      <c r="O1203" s="55" t="s">
        <v>16</v>
      </c>
      <c r="P1203" s="55" t="s">
        <v>16</v>
      </c>
      <c r="Q1203" s="55" t="s">
        <v>16</v>
      </c>
      <c r="R1203" s="122">
        <v>22950</v>
      </c>
      <c r="S1203" s="122">
        <v>0</v>
      </c>
      <c r="T1203" s="122">
        <v>0</v>
      </c>
    </row>
    <row r="1204" spans="2:20" ht="20.399999999999999" x14ac:dyDescent="0.3">
      <c r="B1204" s="55" t="s">
        <v>959</v>
      </c>
      <c r="C1204" s="101" t="s">
        <v>979</v>
      </c>
      <c r="D1204" s="82" t="s">
        <v>976</v>
      </c>
      <c r="E1204" s="123">
        <v>3600</v>
      </c>
      <c r="F1204" s="123">
        <v>400</v>
      </c>
      <c r="G1204" s="124">
        <v>0</v>
      </c>
      <c r="H1204" s="124">
        <v>0</v>
      </c>
      <c r="I1204" s="125">
        <v>0</v>
      </c>
      <c r="J1204" s="125">
        <v>0</v>
      </c>
      <c r="K1204" s="1"/>
      <c r="L1204" s="55" t="s">
        <v>167</v>
      </c>
      <c r="M1204" s="101" t="s">
        <v>983</v>
      </c>
      <c r="N1204" s="55">
        <v>247</v>
      </c>
      <c r="O1204" s="55" t="s">
        <v>16</v>
      </c>
      <c r="P1204" s="55" t="s">
        <v>16</v>
      </c>
      <c r="Q1204" s="55" t="s">
        <v>16</v>
      </c>
      <c r="R1204" s="122">
        <v>500000</v>
      </c>
      <c r="S1204" s="122">
        <v>0</v>
      </c>
      <c r="T1204" s="122">
        <v>0</v>
      </c>
    </row>
    <row r="1205" spans="2:20" ht="20.399999999999999" x14ac:dyDescent="0.3">
      <c r="B1205" s="55" t="s">
        <v>959</v>
      </c>
      <c r="C1205" s="101" t="s">
        <v>678</v>
      </c>
      <c r="D1205" s="82" t="s">
        <v>977</v>
      </c>
      <c r="E1205" s="123">
        <v>0</v>
      </c>
      <c r="F1205" s="123">
        <v>50000</v>
      </c>
      <c r="G1205" s="124">
        <v>0</v>
      </c>
      <c r="H1205" s="124">
        <v>0</v>
      </c>
      <c r="I1205" s="125">
        <v>0</v>
      </c>
      <c r="J1205" s="125">
        <v>0</v>
      </c>
      <c r="K1205" s="1"/>
      <c r="L1205" s="55" t="s">
        <v>167</v>
      </c>
      <c r="M1205" s="101" t="s">
        <v>984</v>
      </c>
      <c r="N1205" s="55">
        <v>247</v>
      </c>
      <c r="O1205" s="55" t="s">
        <v>16</v>
      </c>
      <c r="P1205" s="55" t="s">
        <v>16</v>
      </c>
      <c r="Q1205" s="55" t="s">
        <v>16</v>
      </c>
      <c r="R1205" s="122">
        <v>24379</v>
      </c>
      <c r="S1205" s="122">
        <v>0</v>
      </c>
      <c r="T1205" s="122">
        <v>0</v>
      </c>
    </row>
    <row r="1206" spans="2:20" ht="20.399999999999999" x14ac:dyDescent="0.3">
      <c r="B1206" s="55" t="s">
        <v>959</v>
      </c>
      <c r="C1206" s="101" t="s">
        <v>997</v>
      </c>
      <c r="D1206" s="82" t="s">
        <v>987</v>
      </c>
      <c r="E1206" s="123">
        <v>25000</v>
      </c>
      <c r="F1206" s="123">
        <v>45000</v>
      </c>
      <c r="G1206" s="124">
        <v>0</v>
      </c>
      <c r="H1206" s="124">
        <v>0</v>
      </c>
      <c r="I1206" s="125">
        <v>0</v>
      </c>
      <c r="J1206" s="125">
        <v>0</v>
      </c>
      <c r="K1206" s="1"/>
      <c r="L1206" s="55" t="s">
        <v>167</v>
      </c>
      <c r="M1206" s="101" t="s">
        <v>985</v>
      </c>
      <c r="N1206" s="55">
        <v>247</v>
      </c>
      <c r="O1206" s="55" t="s">
        <v>16</v>
      </c>
      <c r="P1206" s="55" t="s">
        <v>16</v>
      </c>
      <c r="Q1206" s="55" t="s">
        <v>16</v>
      </c>
      <c r="R1206" s="122">
        <v>500</v>
      </c>
      <c r="S1206" s="122">
        <v>0</v>
      </c>
      <c r="T1206" s="122">
        <v>0</v>
      </c>
    </row>
    <row r="1207" spans="2:20" ht="20.399999999999999" x14ac:dyDescent="0.3">
      <c r="B1207" s="55" t="s">
        <v>167</v>
      </c>
      <c r="C1207" s="101" t="s">
        <v>998</v>
      </c>
      <c r="D1207" s="82" t="s">
        <v>988</v>
      </c>
      <c r="E1207" s="123">
        <v>0</v>
      </c>
      <c r="F1207" s="123">
        <v>8000</v>
      </c>
      <c r="G1207" s="124">
        <v>0</v>
      </c>
      <c r="H1207" s="124">
        <v>0</v>
      </c>
      <c r="I1207" s="125">
        <v>0</v>
      </c>
      <c r="J1207" s="125">
        <v>0</v>
      </c>
      <c r="K1207" s="1"/>
      <c r="L1207" s="55" t="s">
        <v>167</v>
      </c>
      <c r="M1207" s="101" t="s">
        <v>986</v>
      </c>
      <c r="N1207" s="55">
        <v>247</v>
      </c>
      <c r="O1207" s="55" t="s">
        <v>16</v>
      </c>
      <c r="P1207" s="55" t="s">
        <v>16</v>
      </c>
      <c r="Q1207" s="55" t="s">
        <v>16</v>
      </c>
      <c r="R1207" s="122">
        <v>1800</v>
      </c>
      <c r="S1207" s="122">
        <v>0</v>
      </c>
      <c r="T1207" s="122">
        <v>0</v>
      </c>
    </row>
    <row r="1208" spans="2:20" ht="20.399999999999999" x14ac:dyDescent="0.3">
      <c r="B1208" s="55" t="s">
        <v>959</v>
      </c>
      <c r="C1208" s="128" t="s">
        <v>999</v>
      </c>
      <c r="D1208" s="82" t="s">
        <v>989</v>
      </c>
      <c r="E1208" s="123">
        <v>20000</v>
      </c>
      <c r="F1208" s="123" t="s">
        <v>16</v>
      </c>
      <c r="G1208" s="129" t="s">
        <v>16</v>
      </c>
      <c r="H1208" s="129" t="s">
        <v>16</v>
      </c>
      <c r="I1208" s="123" t="s">
        <v>16</v>
      </c>
      <c r="J1208" s="123" t="s">
        <v>16</v>
      </c>
      <c r="K1208" s="1"/>
      <c r="L1208" s="55" t="s">
        <v>167</v>
      </c>
      <c r="M1208" s="101" t="s">
        <v>990</v>
      </c>
      <c r="N1208" s="55">
        <v>247</v>
      </c>
      <c r="O1208" s="55" t="s">
        <v>16</v>
      </c>
      <c r="P1208" s="55" t="s">
        <v>16</v>
      </c>
      <c r="Q1208" s="55" t="s">
        <v>16</v>
      </c>
      <c r="R1208" s="122">
        <v>2000</v>
      </c>
      <c r="S1208" s="122">
        <v>0</v>
      </c>
      <c r="T1208" s="122">
        <v>0</v>
      </c>
    </row>
    <row r="1209" spans="2:20" x14ac:dyDescent="0.3">
      <c r="B1209" s="55" t="s">
        <v>16</v>
      </c>
      <c r="C1209" s="128" t="s">
        <v>16</v>
      </c>
      <c r="D1209" s="82" t="s">
        <v>16</v>
      </c>
      <c r="E1209" s="123" t="s">
        <v>16</v>
      </c>
      <c r="F1209" s="123" t="s">
        <v>16</v>
      </c>
      <c r="G1209" s="129" t="s">
        <v>16</v>
      </c>
      <c r="H1209" s="129" t="s">
        <v>16</v>
      </c>
      <c r="I1209" s="123" t="s">
        <v>16</v>
      </c>
      <c r="J1209" s="123" t="s">
        <v>16</v>
      </c>
      <c r="K1209" s="40" t="s">
        <v>866</v>
      </c>
      <c r="L1209" s="55" t="s">
        <v>167</v>
      </c>
      <c r="M1209" s="101" t="s">
        <v>991</v>
      </c>
      <c r="N1209" s="55">
        <v>247</v>
      </c>
      <c r="O1209" s="55" t="s">
        <v>16</v>
      </c>
      <c r="P1209" s="55" t="s">
        <v>16</v>
      </c>
      <c r="Q1209" s="55" t="s">
        <v>16</v>
      </c>
      <c r="R1209" s="122">
        <v>2000</v>
      </c>
      <c r="S1209" s="122">
        <v>0</v>
      </c>
      <c r="T1209" s="122">
        <v>0</v>
      </c>
    </row>
    <row r="1210" spans="2:20" x14ac:dyDescent="0.3">
      <c r="B1210" s="55" t="s">
        <v>16</v>
      </c>
      <c r="C1210" s="128" t="s">
        <v>16</v>
      </c>
      <c r="D1210" s="82" t="s">
        <v>16</v>
      </c>
      <c r="E1210" s="123" t="s">
        <v>16</v>
      </c>
      <c r="F1210" s="123" t="s">
        <v>16</v>
      </c>
      <c r="G1210" s="129" t="s">
        <v>16</v>
      </c>
      <c r="H1210" s="129" t="s">
        <v>16</v>
      </c>
      <c r="I1210" s="123" t="s">
        <v>16</v>
      </c>
      <c r="J1210" s="123" t="s">
        <v>16</v>
      </c>
      <c r="K1210" s="40"/>
      <c r="L1210" s="55" t="s">
        <v>167</v>
      </c>
      <c r="M1210" s="101" t="s">
        <v>992</v>
      </c>
      <c r="N1210" s="55">
        <v>247</v>
      </c>
      <c r="O1210" s="55" t="s">
        <v>16</v>
      </c>
      <c r="P1210" s="55" t="s">
        <v>16</v>
      </c>
      <c r="Q1210" s="55" t="s">
        <v>16</v>
      </c>
      <c r="R1210" s="122">
        <v>23000</v>
      </c>
      <c r="S1210" s="122">
        <v>0</v>
      </c>
      <c r="T1210" s="122">
        <v>0</v>
      </c>
    </row>
    <row r="1211" spans="2:20" x14ac:dyDescent="0.3">
      <c r="B1211" s="55" t="s">
        <v>16</v>
      </c>
      <c r="C1211" s="128" t="s">
        <v>16</v>
      </c>
      <c r="D1211" s="82" t="s">
        <v>16</v>
      </c>
      <c r="E1211" s="123" t="s">
        <v>16</v>
      </c>
      <c r="F1211" s="123" t="s">
        <v>16</v>
      </c>
      <c r="G1211" s="129" t="s">
        <v>16</v>
      </c>
      <c r="H1211" s="129" t="s">
        <v>16</v>
      </c>
      <c r="I1211" s="123" t="s">
        <v>16</v>
      </c>
      <c r="J1211" s="123" t="s">
        <v>16</v>
      </c>
      <c r="K1211" s="40"/>
      <c r="L1211" s="55" t="s">
        <v>167</v>
      </c>
      <c r="M1211" s="101" t="s">
        <v>993</v>
      </c>
      <c r="N1211" s="55">
        <v>247</v>
      </c>
      <c r="O1211" s="55" t="s">
        <v>16</v>
      </c>
      <c r="P1211" s="55" t="s">
        <v>16</v>
      </c>
      <c r="Q1211" s="55" t="s">
        <v>16</v>
      </c>
      <c r="R1211" s="122">
        <v>3000</v>
      </c>
      <c r="S1211" s="122">
        <v>0</v>
      </c>
      <c r="T1211" s="122">
        <v>0</v>
      </c>
    </row>
    <row r="1212" spans="2:20" x14ac:dyDescent="0.3">
      <c r="B1212" s="55" t="s">
        <v>16</v>
      </c>
      <c r="C1212" s="128" t="s">
        <v>16</v>
      </c>
      <c r="D1212" s="82" t="s">
        <v>16</v>
      </c>
      <c r="E1212" s="123" t="s">
        <v>16</v>
      </c>
      <c r="F1212" s="123" t="s">
        <v>16</v>
      </c>
      <c r="G1212" s="129" t="s">
        <v>16</v>
      </c>
      <c r="H1212" s="129" t="s">
        <v>16</v>
      </c>
      <c r="I1212" s="123" t="s">
        <v>16</v>
      </c>
      <c r="J1212" s="123" t="s">
        <v>16</v>
      </c>
      <c r="K1212" s="40"/>
      <c r="L1212" s="55" t="s">
        <v>167</v>
      </c>
      <c r="M1212" s="101" t="s">
        <v>994</v>
      </c>
      <c r="N1212" s="55">
        <v>247</v>
      </c>
      <c r="O1212" s="55" t="s">
        <v>16</v>
      </c>
      <c r="P1212" s="55" t="s">
        <v>16</v>
      </c>
      <c r="Q1212" s="55" t="s">
        <v>16</v>
      </c>
      <c r="R1212" s="122">
        <v>2541</v>
      </c>
      <c r="S1212" s="122">
        <v>0</v>
      </c>
      <c r="T1212" s="122">
        <v>0</v>
      </c>
    </row>
    <row r="1213" spans="2:20" x14ac:dyDescent="0.3">
      <c r="B1213" s="55" t="s">
        <v>16</v>
      </c>
      <c r="C1213" s="128" t="s">
        <v>16</v>
      </c>
      <c r="D1213" s="82" t="s">
        <v>16</v>
      </c>
      <c r="E1213" s="123" t="s">
        <v>16</v>
      </c>
      <c r="F1213" s="123" t="s">
        <v>16</v>
      </c>
      <c r="G1213" s="129" t="s">
        <v>16</v>
      </c>
      <c r="H1213" s="129" t="s">
        <v>16</v>
      </c>
      <c r="I1213" s="123" t="s">
        <v>16</v>
      </c>
      <c r="J1213" s="123" t="s">
        <v>16</v>
      </c>
      <c r="K1213" s="40"/>
      <c r="L1213" s="55" t="s">
        <v>167</v>
      </c>
      <c r="M1213" s="101" t="s">
        <v>995</v>
      </c>
      <c r="N1213" s="55">
        <v>247</v>
      </c>
      <c r="O1213" s="55" t="s">
        <v>16</v>
      </c>
      <c r="P1213" s="55" t="s">
        <v>16</v>
      </c>
      <c r="Q1213" s="55" t="s">
        <v>16</v>
      </c>
      <c r="R1213" s="122">
        <v>33500</v>
      </c>
      <c r="S1213" s="122">
        <v>0</v>
      </c>
      <c r="T1213" s="122">
        <v>0</v>
      </c>
    </row>
    <row r="1214" spans="2:20" x14ac:dyDescent="0.3">
      <c r="B1214" s="55" t="s">
        <v>16</v>
      </c>
      <c r="C1214" s="128" t="s">
        <v>16</v>
      </c>
      <c r="D1214" s="82" t="s">
        <v>16</v>
      </c>
      <c r="E1214" s="123" t="s">
        <v>16</v>
      </c>
      <c r="F1214" s="123" t="s">
        <v>16</v>
      </c>
      <c r="G1214" s="129" t="s">
        <v>16</v>
      </c>
      <c r="H1214" s="129" t="s">
        <v>16</v>
      </c>
      <c r="I1214" s="123" t="s">
        <v>16</v>
      </c>
      <c r="J1214" s="123" t="s">
        <v>16</v>
      </c>
      <c r="K1214" s="40"/>
      <c r="L1214" s="55" t="s">
        <v>167</v>
      </c>
      <c r="M1214" s="170" t="s">
        <v>996</v>
      </c>
      <c r="N1214" s="55">
        <v>247</v>
      </c>
      <c r="O1214" s="55" t="s">
        <v>16</v>
      </c>
      <c r="P1214" s="55" t="s">
        <v>16</v>
      </c>
      <c r="Q1214" s="55" t="s">
        <v>16</v>
      </c>
      <c r="R1214" s="122">
        <v>6800</v>
      </c>
      <c r="S1214" s="122">
        <v>0</v>
      </c>
      <c r="T1214" s="122">
        <v>0</v>
      </c>
    </row>
    <row r="1215" spans="2:20" ht="20.399999999999999" x14ac:dyDescent="0.3">
      <c r="B1215" s="55" t="s">
        <v>16</v>
      </c>
      <c r="C1215" s="128" t="s">
        <v>16</v>
      </c>
      <c r="D1215" s="82" t="s">
        <v>16</v>
      </c>
      <c r="E1215" s="123" t="s">
        <v>16</v>
      </c>
      <c r="F1215" s="123" t="s">
        <v>16</v>
      </c>
      <c r="G1215" s="129" t="s">
        <v>16</v>
      </c>
      <c r="H1215" s="129" t="s">
        <v>16</v>
      </c>
      <c r="I1215" s="123" t="s">
        <v>16</v>
      </c>
      <c r="J1215" s="123" t="s">
        <v>16</v>
      </c>
      <c r="K1215" s="40"/>
      <c r="L1215" s="55" t="s">
        <v>959</v>
      </c>
      <c r="M1215" s="101" t="s">
        <v>1001</v>
      </c>
      <c r="N1215" s="82" t="s">
        <v>976</v>
      </c>
      <c r="O1215" s="123">
        <v>3600</v>
      </c>
      <c r="P1215" s="55" t="s">
        <v>16</v>
      </c>
      <c r="Q1215" s="55" t="s">
        <v>16</v>
      </c>
      <c r="R1215" s="122" t="s">
        <v>16</v>
      </c>
      <c r="S1215" s="122" t="s">
        <v>16</v>
      </c>
      <c r="T1215" s="122" t="s">
        <v>16</v>
      </c>
    </row>
    <row r="1216" spans="2:20" x14ac:dyDescent="0.3">
      <c r="B1216" s="55" t="s">
        <v>16</v>
      </c>
      <c r="C1216" s="128" t="s">
        <v>16</v>
      </c>
      <c r="D1216" s="82" t="s">
        <v>16</v>
      </c>
      <c r="E1216" s="123" t="s">
        <v>16</v>
      </c>
      <c r="F1216" s="123" t="s">
        <v>16</v>
      </c>
      <c r="G1216" s="129" t="s">
        <v>16</v>
      </c>
      <c r="H1216" s="129" t="s">
        <v>16</v>
      </c>
      <c r="I1216" s="123" t="s">
        <v>16</v>
      </c>
      <c r="J1216" s="123" t="s">
        <v>16</v>
      </c>
      <c r="K1216" s="40"/>
      <c r="L1216" s="55" t="s">
        <v>959</v>
      </c>
      <c r="M1216" s="101" t="s">
        <v>1002</v>
      </c>
      <c r="N1216" s="82" t="s">
        <v>987</v>
      </c>
      <c r="O1216" s="123">
        <v>25000</v>
      </c>
      <c r="P1216" s="55"/>
      <c r="Q1216" s="55"/>
      <c r="R1216" s="122"/>
      <c r="S1216" s="122"/>
      <c r="T1216" s="122"/>
    </row>
    <row r="1217" spans="2:20" x14ac:dyDescent="0.3">
      <c r="B1217" s="55" t="s">
        <v>16</v>
      </c>
      <c r="C1217" s="128" t="s">
        <v>16</v>
      </c>
      <c r="D1217" s="82" t="s">
        <v>16</v>
      </c>
      <c r="E1217" s="123" t="s">
        <v>16</v>
      </c>
      <c r="F1217" s="123" t="s">
        <v>16</v>
      </c>
      <c r="G1217" s="129" t="s">
        <v>16</v>
      </c>
      <c r="H1217" s="129" t="s">
        <v>16</v>
      </c>
      <c r="I1217" s="123" t="s">
        <v>16</v>
      </c>
      <c r="J1217" s="123" t="s">
        <v>16</v>
      </c>
      <c r="K1217" s="40"/>
      <c r="L1217" s="55" t="s">
        <v>959</v>
      </c>
      <c r="M1217" s="101" t="s">
        <v>1000</v>
      </c>
      <c r="N1217" s="82" t="s">
        <v>989</v>
      </c>
      <c r="O1217" s="123">
        <v>20000</v>
      </c>
      <c r="P1217" s="55" t="s">
        <v>16</v>
      </c>
      <c r="Q1217" s="55" t="s">
        <v>16</v>
      </c>
      <c r="R1217" s="122" t="s">
        <v>16</v>
      </c>
      <c r="S1217" s="122" t="s">
        <v>16</v>
      </c>
      <c r="T1217" s="122" t="s">
        <v>16</v>
      </c>
    </row>
    <row r="1218" spans="2:20" x14ac:dyDescent="0.3">
      <c r="B1218" s="4"/>
      <c r="C1218" s="150" t="s">
        <v>49</v>
      </c>
      <c r="D1218" s="4"/>
      <c r="E1218" s="34">
        <f>SUM(E1198:E1217)</f>
        <v>267896</v>
      </c>
      <c r="F1218" s="34">
        <f>SUM(F1198:F1217)</f>
        <v>147800</v>
      </c>
      <c r="G1218" s="34">
        <f>SUM(G1198:G1209)</f>
        <v>0</v>
      </c>
      <c r="H1218" s="34">
        <f>SUM(H1198:H1209)</f>
        <v>0</v>
      </c>
      <c r="I1218" s="34">
        <f>SUM(I1209:I1209)</f>
        <v>0</v>
      </c>
      <c r="J1218" s="34">
        <f>SUM(J1209:J1209)</f>
        <v>0</v>
      </c>
      <c r="K1218" s="1"/>
      <c r="L1218" s="55" t="s">
        <v>16</v>
      </c>
      <c r="M1218" s="55" t="s">
        <v>16</v>
      </c>
      <c r="N1218" s="55" t="s">
        <v>16</v>
      </c>
      <c r="O1218" s="55" t="s">
        <v>16</v>
      </c>
      <c r="P1218" s="55" t="s">
        <v>16</v>
      </c>
      <c r="Q1218" s="55" t="s">
        <v>16</v>
      </c>
      <c r="R1218" s="122" t="s">
        <v>16</v>
      </c>
      <c r="S1218" s="55" t="s">
        <v>16</v>
      </c>
      <c r="T1218" s="55" t="s">
        <v>16</v>
      </c>
    </row>
    <row r="1219" spans="2:20" x14ac:dyDescent="0.3">
      <c r="B1219" s="11"/>
      <c r="C1219" s="94"/>
      <c r="D1219" s="12"/>
      <c r="E1219" s="13"/>
      <c r="F1219" s="13"/>
      <c r="G1219" s="13"/>
      <c r="H1219" s="13"/>
      <c r="I1219" s="13"/>
      <c r="J1219" s="14"/>
      <c r="K1219" s="1"/>
      <c r="L1219" s="11"/>
      <c r="M1219" s="12"/>
      <c r="N1219" s="12"/>
      <c r="O1219" s="169"/>
      <c r="P1219" s="13"/>
      <c r="Q1219" s="13"/>
      <c r="R1219" s="13"/>
      <c r="S1219" s="13"/>
      <c r="T1219" s="14"/>
    </row>
    <row r="1220" spans="2:20" x14ac:dyDescent="0.3">
      <c r="B1220" s="25"/>
      <c r="C1220" s="26" t="s">
        <v>50</v>
      </c>
      <c r="D1220" s="27"/>
      <c r="E1220" s="28">
        <f t="shared" ref="E1220:J1220" si="234">E1197+E1218</f>
        <v>267896</v>
      </c>
      <c r="F1220" s="28">
        <f t="shared" si="234"/>
        <v>162100</v>
      </c>
      <c r="G1220" s="28">
        <f t="shared" si="234"/>
        <v>1922189</v>
      </c>
      <c r="H1220" s="28">
        <f t="shared" si="234"/>
        <v>2242328.4399999995</v>
      </c>
      <c r="I1220" s="28">
        <f t="shared" si="234"/>
        <v>56209.9</v>
      </c>
      <c r="J1220" s="28">
        <f t="shared" si="234"/>
        <v>4926.07</v>
      </c>
      <c r="K1220" s="1"/>
      <c r="L1220" s="9"/>
      <c r="M1220" s="26" t="s">
        <v>50</v>
      </c>
      <c r="N1220" s="9"/>
      <c r="O1220" s="10">
        <f>SUM(O1197:O1219)</f>
        <v>267896</v>
      </c>
      <c r="P1220" s="10">
        <f t="shared" ref="P1220:T1220" si="235">SUM(P1196:P1219)</f>
        <v>0</v>
      </c>
      <c r="Q1220" s="10">
        <f t="shared" si="235"/>
        <v>0</v>
      </c>
      <c r="R1220" s="10">
        <f>SUM(R1197:R1219)</f>
        <v>1307356</v>
      </c>
      <c r="S1220" s="10">
        <f t="shared" si="235"/>
        <v>0</v>
      </c>
      <c r="T1220" s="10">
        <f t="shared" si="235"/>
        <v>0</v>
      </c>
    </row>
    <row r="1221" spans="2:20" x14ac:dyDescent="0.3">
      <c r="F1221" s="314"/>
      <c r="L1221" s="2"/>
      <c r="M1221" s="3" t="s">
        <v>12</v>
      </c>
      <c r="N1221" s="15"/>
      <c r="O1221" s="16">
        <f t="shared" ref="O1221" si="236">E1220-O1220</f>
        <v>0</v>
      </c>
      <c r="P1221" s="62">
        <f t="shared" ref="P1221" si="237">F1220-P1220</f>
        <v>162100</v>
      </c>
      <c r="Q1221" s="62">
        <f t="shared" ref="Q1221" si="238">G1220-Q1220</f>
        <v>1922189</v>
      </c>
      <c r="R1221" s="62">
        <f t="shared" ref="R1221" si="239">H1220-R1220</f>
        <v>934972.43999999948</v>
      </c>
      <c r="S1221" s="62">
        <f t="shared" ref="S1221" si="240">I1220-S1220</f>
        <v>56209.9</v>
      </c>
      <c r="T1221" s="62">
        <f t="shared" ref="T1221" si="241">J1220-T1220</f>
        <v>4926.07</v>
      </c>
    </row>
    <row r="1222" spans="2:20" x14ac:dyDescent="0.3">
      <c r="C1222" s="63" t="s">
        <v>375</v>
      </c>
      <c r="F1222" s="314"/>
      <c r="M1222" s="1393" t="s">
        <v>23</v>
      </c>
      <c r="N1222" s="1393"/>
    </row>
    <row r="1223" spans="2:20" x14ac:dyDescent="0.3">
      <c r="C1223" s="64" t="s">
        <v>386</v>
      </c>
      <c r="D1223" s="64" t="s">
        <v>376</v>
      </c>
      <c r="E1223" s="1396" t="s">
        <v>377</v>
      </c>
      <c r="F1223" s="1397"/>
      <c r="G1223" s="64" t="s">
        <v>381</v>
      </c>
      <c r="H1223" s="64" t="s">
        <v>378</v>
      </c>
      <c r="I1223" s="64" t="s">
        <v>379</v>
      </c>
      <c r="J1223" s="65" t="s">
        <v>380</v>
      </c>
      <c r="M1223" s="41" t="s">
        <v>787</v>
      </c>
      <c r="N1223" s="126">
        <f>P1221</f>
        <v>162100</v>
      </c>
      <c r="O1223" s="1418"/>
      <c r="P1223" s="1419"/>
      <c r="Q1223" s="1419"/>
      <c r="R1223" s="1419"/>
      <c r="S1223" s="1419"/>
      <c r="T1223" s="149"/>
    </row>
    <row r="1224" spans="2:20" x14ac:dyDescent="0.3">
      <c r="C1224" s="299" t="s">
        <v>389</v>
      </c>
      <c r="D1224" s="66" t="s">
        <v>279</v>
      </c>
      <c r="E1224" s="305" t="s">
        <v>384</v>
      </c>
      <c r="F1224" s="306"/>
      <c r="G1224" s="66" t="s">
        <v>385</v>
      </c>
      <c r="H1224" s="67">
        <v>100000</v>
      </c>
      <c r="I1224" s="67">
        <v>0</v>
      </c>
      <c r="J1224" s="67">
        <f>H1224-I1224</f>
        <v>100000</v>
      </c>
      <c r="M1224" s="41" t="s">
        <v>18</v>
      </c>
      <c r="N1224" s="126">
        <f>Q1221</f>
        <v>1922189</v>
      </c>
      <c r="O1224" s="133"/>
      <c r="P1224" s="134"/>
      <c r="Q1224" s="135"/>
      <c r="R1224" s="131"/>
      <c r="S1224" s="115"/>
      <c r="T1224" s="314"/>
    </row>
    <row r="1225" spans="2:20" x14ac:dyDescent="0.3">
      <c r="C1225" s="154" t="s">
        <v>389</v>
      </c>
      <c r="D1225" s="78" t="s">
        <v>279</v>
      </c>
      <c r="E1225" s="1416" t="s">
        <v>384</v>
      </c>
      <c r="F1225" s="1417"/>
      <c r="G1225" s="78" t="s">
        <v>390</v>
      </c>
      <c r="H1225" s="155">
        <v>200000</v>
      </c>
      <c r="I1225" s="155">
        <v>0</v>
      </c>
      <c r="J1225" s="155">
        <f>H1225-I1225</f>
        <v>200000</v>
      </c>
      <c r="M1225" s="41" t="s">
        <v>19</v>
      </c>
      <c r="N1225" s="126">
        <f>R1221</f>
        <v>934972.43999999948</v>
      </c>
      <c r="O1225" s="136"/>
      <c r="P1225" s="171"/>
      <c r="Q1225" s="323"/>
      <c r="R1225" s="321"/>
      <c r="T1225" s="314"/>
    </row>
    <row r="1226" spans="2:20" x14ac:dyDescent="0.3">
      <c r="C1226" s="156" t="s">
        <v>584</v>
      </c>
      <c r="D1226" s="127" t="s">
        <v>569</v>
      </c>
      <c r="E1226" s="160" t="s">
        <v>585</v>
      </c>
      <c r="F1226" s="161"/>
      <c r="G1226" s="127" t="s">
        <v>586</v>
      </c>
      <c r="H1226" s="157">
        <v>50000</v>
      </c>
      <c r="I1226" s="158">
        <v>0</v>
      </c>
      <c r="J1226" s="159">
        <f t="shared" ref="J1226:J1231" si="242">SUM(H1226:I1226)</f>
        <v>50000</v>
      </c>
      <c r="M1226" s="41" t="s">
        <v>20</v>
      </c>
      <c r="N1226" s="126">
        <f>S1221</f>
        <v>56209.9</v>
      </c>
      <c r="O1226" s="323"/>
      <c r="P1226" s="323"/>
      <c r="Q1226" s="323"/>
      <c r="R1226" s="322"/>
    </row>
    <row r="1227" spans="2:20" x14ac:dyDescent="0.3">
      <c r="C1227" s="104" t="s">
        <v>584</v>
      </c>
      <c r="D1227" s="82" t="s">
        <v>569</v>
      </c>
      <c r="E1227" s="300" t="s">
        <v>587</v>
      </c>
      <c r="F1227" s="301"/>
      <c r="G1227" s="105" t="s">
        <v>588</v>
      </c>
      <c r="H1227" s="107">
        <v>100000</v>
      </c>
      <c r="I1227" s="73">
        <v>0</v>
      </c>
      <c r="J1227" s="153">
        <f t="shared" si="242"/>
        <v>100000</v>
      </c>
      <c r="M1227" s="41" t="s">
        <v>21</v>
      </c>
      <c r="N1227" s="126">
        <f>T1221</f>
        <v>4926.07</v>
      </c>
      <c r="O1227" s="137"/>
      <c r="P1227" s="323"/>
      <c r="Q1227" s="323"/>
    </row>
    <row r="1228" spans="2:20" ht="15" thickBot="1" x14ac:dyDescent="0.35">
      <c r="C1228" s="299" t="s">
        <v>669</v>
      </c>
      <c r="D1228" s="82" t="s">
        <v>652</v>
      </c>
      <c r="E1228" s="300" t="s">
        <v>587</v>
      </c>
      <c r="F1228" s="301"/>
      <c r="G1228" s="105" t="s">
        <v>588</v>
      </c>
      <c r="H1228" s="107">
        <v>50000</v>
      </c>
      <c r="I1228" s="73">
        <v>0</v>
      </c>
      <c r="J1228" s="153">
        <f t="shared" si="242"/>
        <v>50000</v>
      </c>
      <c r="M1228" s="307" t="s">
        <v>22</v>
      </c>
      <c r="N1228" s="130">
        <f>SUM(N1223:N1227)</f>
        <v>3080397.4099999992</v>
      </c>
      <c r="O1228" s="314"/>
    </row>
    <row r="1229" spans="2:20" ht="15" thickTop="1" x14ac:dyDescent="0.3">
      <c r="C1229" s="299" t="s">
        <v>669</v>
      </c>
      <c r="D1229" s="82" t="s">
        <v>652</v>
      </c>
      <c r="E1229" s="1399" t="s">
        <v>585</v>
      </c>
      <c r="F1229" s="1400"/>
      <c r="G1229" s="82" t="s">
        <v>586</v>
      </c>
      <c r="H1229" s="107">
        <v>50000</v>
      </c>
      <c r="I1229" s="73">
        <v>0</v>
      </c>
      <c r="J1229" s="153">
        <f t="shared" si="242"/>
        <v>50000</v>
      </c>
      <c r="M1229" s="21"/>
      <c r="N1229" s="24"/>
      <c r="O1229" s="314"/>
    </row>
    <row r="1230" spans="2:20" x14ac:dyDescent="0.3">
      <c r="C1230" s="299" t="s">
        <v>911</v>
      </c>
      <c r="D1230" s="82" t="s">
        <v>870</v>
      </c>
      <c r="E1230" s="1399" t="s">
        <v>384</v>
      </c>
      <c r="F1230" s="1400"/>
      <c r="G1230" s="82" t="s">
        <v>912</v>
      </c>
      <c r="H1230" s="107">
        <v>1350000</v>
      </c>
      <c r="I1230" s="73">
        <v>0</v>
      </c>
      <c r="J1230" s="153">
        <f t="shared" si="242"/>
        <v>1350000</v>
      </c>
      <c r="M1230" s="21"/>
      <c r="N1230" s="24"/>
      <c r="O1230" s="314"/>
    </row>
    <row r="1231" spans="2:20" x14ac:dyDescent="0.3">
      <c r="C1231" s="299" t="s">
        <v>974</v>
      </c>
      <c r="D1231" s="82" t="s">
        <v>959</v>
      </c>
      <c r="E1231" s="1399" t="s">
        <v>384</v>
      </c>
      <c r="F1231" s="1400"/>
      <c r="G1231" s="82" t="s">
        <v>912</v>
      </c>
      <c r="H1231" s="107">
        <v>469886</v>
      </c>
      <c r="I1231" s="73">
        <v>0</v>
      </c>
      <c r="J1231" s="153">
        <f t="shared" si="242"/>
        <v>469886</v>
      </c>
      <c r="M1231" s="21"/>
      <c r="N1231" s="24"/>
      <c r="O1231" s="314"/>
    </row>
    <row r="1232" spans="2:20" x14ac:dyDescent="0.3">
      <c r="C1232" s="1401" t="s">
        <v>589</v>
      </c>
      <c r="D1232" s="1402"/>
      <c r="E1232" s="1402"/>
      <c r="F1232" s="1403"/>
      <c r="G1232" s="108"/>
      <c r="H1232" s="152">
        <f>SUM(H1224:H1231)</f>
        <v>2369886</v>
      </c>
      <c r="I1232" s="110">
        <f>SUM(I1224:I1231)</f>
        <v>0</v>
      </c>
      <c r="J1232" s="151">
        <f>SUM(J1224:J1231)</f>
        <v>2369886</v>
      </c>
      <c r="M1232" s="21"/>
      <c r="N1232" s="24"/>
      <c r="O1232" s="314"/>
    </row>
    <row r="1233" spans="2:20" x14ac:dyDescent="0.3">
      <c r="M1233" s="21"/>
      <c r="N1233" s="24"/>
      <c r="O1233" s="314"/>
    </row>
    <row r="1234" spans="2:20" x14ac:dyDescent="0.3">
      <c r="M1234" s="21"/>
      <c r="N1234" s="24"/>
      <c r="O1234" s="314"/>
    </row>
    <row r="1235" spans="2:20" x14ac:dyDescent="0.3">
      <c r="M1235" s="21"/>
      <c r="N1235" s="24"/>
      <c r="O1235" s="314"/>
    </row>
    <row r="1236" spans="2:20" x14ac:dyDescent="0.3">
      <c r="M1236" s="21"/>
      <c r="N1236" s="24"/>
      <c r="O1236" s="314"/>
    </row>
    <row r="1237" spans="2:20" x14ac:dyDescent="0.3">
      <c r="M1237" s="21"/>
      <c r="N1237" s="24"/>
      <c r="O1237" s="314"/>
    </row>
    <row r="1238" spans="2:20" x14ac:dyDescent="0.3">
      <c r="M1238" s="21"/>
      <c r="N1238" s="24"/>
      <c r="O1238" s="314"/>
    </row>
    <row r="1239" spans="2:20" x14ac:dyDescent="0.3">
      <c r="M1239" s="21"/>
      <c r="N1239" s="24"/>
      <c r="O1239" s="314"/>
    </row>
    <row r="1240" spans="2:20" x14ac:dyDescent="0.3">
      <c r="B1240" s="1357" t="s">
        <v>908</v>
      </c>
      <c r="C1240" s="1357"/>
      <c r="D1240" s="1357"/>
      <c r="E1240" s="1357"/>
      <c r="F1240" s="1357"/>
      <c r="G1240" s="1357"/>
      <c r="H1240" s="1357"/>
      <c r="I1240" s="1357"/>
      <c r="J1240" s="1357"/>
      <c r="K1240" s="1357"/>
      <c r="L1240" s="1357"/>
      <c r="M1240" s="1357"/>
      <c r="N1240" s="1357"/>
      <c r="O1240" s="1357"/>
      <c r="P1240" s="1357"/>
      <c r="Q1240" s="1357"/>
      <c r="R1240" s="1357"/>
      <c r="S1240" s="1357"/>
      <c r="T1240" s="1357"/>
    </row>
    <row r="1244" spans="2:20" ht="15.6" x14ac:dyDescent="0.3">
      <c r="B1244" s="1349" t="s">
        <v>1003</v>
      </c>
      <c r="C1244" s="1349"/>
      <c r="D1244" s="1349"/>
      <c r="E1244" s="1349"/>
      <c r="F1244" s="1349"/>
      <c r="G1244" s="1349"/>
      <c r="H1244" s="1349"/>
      <c r="I1244" s="1349"/>
      <c r="J1244" s="1349"/>
      <c r="K1244" s="1349"/>
      <c r="L1244" s="1349"/>
      <c r="M1244" s="1349"/>
      <c r="N1244" s="1349"/>
      <c r="O1244" s="1349"/>
      <c r="P1244" s="1349"/>
      <c r="Q1244" s="1349"/>
      <c r="R1244" s="1349"/>
      <c r="S1244" s="1349"/>
      <c r="T1244" s="1349"/>
    </row>
    <row r="1245" spans="2:20" ht="15.6" x14ac:dyDescent="0.3">
      <c r="B1245" s="1350" t="s">
        <v>10</v>
      </c>
      <c r="C1245" s="1350"/>
      <c r="D1245" s="1350"/>
      <c r="E1245" s="1350"/>
      <c r="F1245" s="1350"/>
      <c r="G1245" s="1350"/>
      <c r="H1245" s="1350"/>
      <c r="I1245" s="1350"/>
      <c r="J1245" s="1350"/>
      <c r="K1245" s="1350"/>
      <c r="L1245" s="1350"/>
      <c r="M1245" s="1350"/>
      <c r="N1245" s="1350"/>
      <c r="O1245" s="1350"/>
      <c r="P1245" s="1350"/>
      <c r="Q1245" s="1350"/>
      <c r="R1245" s="1350"/>
      <c r="S1245" s="1350"/>
      <c r="T1245" s="1350"/>
    </row>
    <row r="1246" spans="2:20" x14ac:dyDescent="0.3">
      <c r="B1246" s="1351" t="s">
        <v>11</v>
      </c>
      <c r="C1246" s="1351"/>
      <c r="D1246" s="1351"/>
      <c r="E1246" s="1351"/>
      <c r="F1246" s="1351"/>
      <c r="G1246" s="1351"/>
      <c r="H1246" s="1351"/>
      <c r="I1246" s="1351"/>
      <c r="J1246" s="1351"/>
      <c r="K1246" s="1351"/>
      <c r="L1246" s="1351"/>
      <c r="M1246" s="1351"/>
      <c r="N1246" s="1351"/>
      <c r="O1246" s="1351"/>
      <c r="P1246" s="1351"/>
      <c r="Q1246" s="1351"/>
      <c r="R1246" s="1351"/>
      <c r="S1246" s="1351"/>
      <c r="T1246" s="1351"/>
    </row>
    <row r="1247" spans="2:20" x14ac:dyDescent="0.3">
      <c r="B1247" s="1352" t="s">
        <v>1004</v>
      </c>
      <c r="C1247" s="1352"/>
      <c r="D1247" s="1352"/>
      <c r="E1247" s="1352"/>
      <c r="F1247" s="1352"/>
      <c r="G1247" s="1352"/>
      <c r="H1247" s="1352"/>
      <c r="I1247" s="1352"/>
      <c r="J1247" s="1352"/>
      <c r="K1247" s="1352"/>
      <c r="L1247" s="1352"/>
      <c r="M1247" s="1352"/>
      <c r="N1247" s="1352"/>
      <c r="O1247" s="1352"/>
      <c r="P1247" s="1352"/>
      <c r="Q1247" s="1352"/>
      <c r="R1247" s="1352"/>
      <c r="S1247" s="1352"/>
      <c r="T1247" s="1352"/>
    </row>
    <row r="1248" spans="2:20" ht="15" thickBot="1" x14ac:dyDescent="0.35">
      <c r="B1248" s="309"/>
      <c r="C1248" s="309"/>
      <c r="D1248" s="309"/>
      <c r="E1248" s="309"/>
      <c r="F1248" s="309"/>
      <c r="G1248" s="309"/>
      <c r="H1248" s="309"/>
      <c r="I1248" s="309"/>
      <c r="J1248" s="309"/>
      <c r="L1248" s="309"/>
      <c r="M1248" s="309"/>
      <c r="N1248" s="309"/>
      <c r="O1248" s="309"/>
      <c r="P1248" s="309"/>
      <c r="Q1248" s="309"/>
      <c r="R1248" s="1363" t="s">
        <v>1005</v>
      </c>
      <c r="S1248" s="1363"/>
      <c r="T1248" s="1363"/>
    </row>
    <row r="1249" spans="2:20" ht="15" thickTop="1" x14ac:dyDescent="0.3">
      <c r="B1249" s="1354" t="s">
        <v>8</v>
      </c>
      <c r="C1249" s="1354"/>
      <c r="D1249" s="1354"/>
      <c r="E1249" s="1354"/>
      <c r="F1249" s="1354"/>
      <c r="G1249" s="1354"/>
      <c r="H1249" s="1354"/>
      <c r="I1249" s="1354"/>
      <c r="J1249" s="1354"/>
      <c r="L1249" s="1354" t="s">
        <v>9</v>
      </c>
      <c r="M1249" s="1354"/>
      <c r="N1249" s="1354"/>
      <c r="O1249" s="1354"/>
      <c r="P1249" s="1354"/>
      <c r="Q1249" s="1354"/>
      <c r="R1249" s="1354"/>
      <c r="S1249" s="1354"/>
      <c r="T1249" s="1354"/>
    </row>
    <row r="1250" spans="2:20" x14ac:dyDescent="0.3">
      <c r="B1250" s="4" t="s">
        <v>0</v>
      </c>
      <c r="C1250" s="4" t="s">
        <v>1</v>
      </c>
      <c r="D1250" s="4" t="s">
        <v>2</v>
      </c>
      <c r="E1250" s="4" t="s">
        <v>13</v>
      </c>
      <c r="F1250" s="4" t="s">
        <v>3</v>
      </c>
      <c r="G1250" s="4" t="s">
        <v>4</v>
      </c>
      <c r="H1250" s="4" t="s">
        <v>5</v>
      </c>
      <c r="I1250" s="4" t="s">
        <v>6</v>
      </c>
      <c r="J1250" s="4" t="s">
        <v>7</v>
      </c>
      <c r="L1250" s="4" t="s">
        <v>0</v>
      </c>
      <c r="M1250" s="4" t="s">
        <v>1</v>
      </c>
      <c r="N1250" s="4" t="s">
        <v>2</v>
      </c>
      <c r="O1250" s="4" t="s">
        <v>13</v>
      </c>
      <c r="P1250" s="4" t="s">
        <v>3</v>
      </c>
      <c r="Q1250" s="4" t="s">
        <v>4</v>
      </c>
      <c r="R1250" s="4" t="s">
        <v>5</v>
      </c>
      <c r="S1250" s="4" t="s">
        <v>6</v>
      </c>
      <c r="T1250" s="4" t="s">
        <v>7</v>
      </c>
    </row>
    <row r="1251" spans="2:20" x14ac:dyDescent="0.3">
      <c r="B1251" s="310"/>
      <c r="C1251" s="311"/>
      <c r="D1251" s="311"/>
      <c r="E1251" s="5"/>
      <c r="F1251" s="5"/>
      <c r="G1251" s="5"/>
      <c r="H1251" s="5"/>
      <c r="I1251" s="5"/>
      <c r="J1251" s="6"/>
      <c r="L1251" s="310"/>
      <c r="M1251" s="311"/>
      <c r="N1251" s="311"/>
      <c r="O1251" s="5"/>
      <c r="P1251" s="5"/>
      <c r="Q1251" s="5"/>
      <c r="R1251" s="5"/>
      <c r="S1251" s="5"/>
      <c r="T1251" s="6"/>
    </row>
    <row r="1252" spans="2:20" x14ac:dyDescent="0.3">
      <c r="B1252" s="55" t="s">
        <v>1006</v>
      </c>
      <c r="C1252" s="17" t="s">
        <v>15</v>
      </c>
      <c r="D1252" s="18" t="s">
        <v>16</v>
      </c>
      <c r="E1252" s="19">
        <f t="shared" ref="E1252" si="243">O1229</f>
        <v>0</v>
      </c>
      <c r="F1252" s="19">
        <f>P1221</f>
        <v>162100</v>
      </c>
      <c r="G1252" s="49">
        <f>Q1221</f>
        <v>1922189</v>
      </c>
      <c r="H1252" s="49">
        <f>R1221</f>
        <v>934972.43999999948</v>
      </c>
      <c r="I1252" s="20">
        <f>S1221</f>
        <v>56209.9</v>
      </c>
      <c r="J1252" s="20">
        <f>T1221</f>
        <v>4926.07</v>
      </c>
      <c r="K1252" s="1"/>
      <c r="L1252" s="55"/>
      <c r="M1252" s="55"/>
      <c r="N1252" s="55"/>
      <c r="O1252" s="122"/>
      <c r="P1252" s="122"/>
      <c r="Q1252" s="122"/>
      <c r="R1252" s="122"/>
      <c r="S1252" s="122"/>
      <c r="T1252" s="122"/>
    </row>
    <row r="1253" spans="2:20" ht="21.75" customHeight="1" x14ac:dyDescent="0.3">
      <c r="B1253" s="55" t="s">
        <v>1006</v>
      </c>
      <c r="C1253" s="101" t="s">
        <v>344</v>
      </c>
      <c r="D1253" s="119" t="s">
        <v>345</v>
      </c>
      <c r="E1253" s="172">
        <v>0</v>
      </c>
      <c r="F1253" s="172">
        <v>0</v>
      </c>
      <c r="G1253" s="173">
        <f>162100</f>
        <v>162100</v>
      </c>
      <c r="H1253" s="173">
        <v>0</v>
      </c>
      <c r="I1253" s="174">
        <v>0</v>
      </c>
      <c r="J1253" s="174">
        <v>0</v>
      </c>
      <c r="K1253" s="1"/>
      <c r="L1253" s="55" t="s">
        <v>1006</v>
      </c>
      <c r="M1253" s="101" t="s">
        <v>344</v>
      </c>
      <c r="N1253" s="119" t="s">
        <v>345</v>
      </c>
      <c r="O1253" s="172">
        <v>0</v>
      </c>
      <c r="P1253" s="172">
        <f>162100</f>
        <v>162100</v>
      </c>
      <c r="Q1253" s="173">
        <v>0</v>
      </c>
      <c r="R1253" s="122">
        <v>0</v>
      </c>
      <c r="S1253" s="122">
        <v>0</v>
      </c>
      <c r="T1253" s="122">
        <v>0</v>
      </c>
    </row>
    <row r="1254" spans="2:20" ht="20.399999999999999" x14ac:dyDescent="0.3">
      <c r="B1254" s="55" t="s">
        <v>1006</v>
      </c>
      <c r="C1254" s="101" t="s">
        <v>1010</v>
      </c>
      <c r="D1254" s="82" t="s">
        <v>1007</v>
      </c>
      <c r="E1254" s="123">
        <v>0</v>
      </c>
      <c r="F1254" s="123">
        <v>2200</v>
      </c>
      <c r="G1254" s="124">
        <v>0</v>
      </c>
      <c r="H1254" s="124">
        <v>0</v>
      </c>
      <c r="I1254" s="125">
        <v>0</v>
      </c>
      <c r="J1254" s="125">
        <v>0</v>
      </c>
      <c r="K1254" s="1"/>
      <c r="L1254" s="55" t="s">
        <v>1006</v>
      </c>
      <c r="M1254" s="101" t="s">
        <v>1012</v>
      </c>
      <c r="N1254" s="82" t="s">
        <v>1008</v>
      </c>
      <c r="O1254" s="123">
        <v>6000</v>
      </c>
      <c r="P1254" s="123">
        <v>0</v>
      </c>
      <c r="Q1254" s="129">
        <v>0</v>
      </c>
      <c r="R1254" s="129">
        <v>0</v>
      </c>
      <c r="S1254" s="122">
        <v>0</v>
      </c>
      <c r="T1254" s="122">
        <v>0</v>
      </c>
    </row>
    <row r="1255" spans="2:20" ht="20.399999999999999" x14ac:dyDescent="0.3">
      <c r="B1255" s="55" t="s">
        <v>167</v>
      </c>
      <c r="C1255" s="101" t="s">
        <v>436</v>
      </c>
      <c r="D1255" s="82" t="s">
        <v>1008</v>
      </c>
      <c r="E1255" s="123">
        <v>6000</v>
      </c>
      <c r="F1255" s="123">
        <v>44000</v>
      </c>
      <c r="G1255" s="124">
        <v>0</v>
      </c>
      <c r="H1255" s="124">
        <v>0</v>
      </c>
      <c r="I1255" s="125">
        <v>0</v>
      </c>
      <c r="J1255" s="125">
        <v>0</v>
      </c>
      <c r="K1255" s="1"/>
      <c r="L1255" s="55" t="s">
        <v>16</v>
      </c>
      <c r="M1255" s="128" t="s">
        <v>16</v>
      </c>
      <c r="N1255" s="82" t="s">
        <v>16</v>
      </c>
      <c r="O1255" s="123" t="s">
        <v>16</v>
      </c>
      <c r="P1255" s="123" t="s">
        <v>16</v>
      </c>
      <c r="Q1255" s="129" t="s">
        <v>16</v>
      </c>
      <c r="R1255" s="129" t="s">
        <v>16</v>
      </c>
      <c r="S1255" s="122" t="s">
        <v>16</v>
      </c>
      <c r="T1255" s="122" t="s">
        <v>16</v>
      </c>
    </row>
    <row r="1256" spans="2:20" ht="20.399999999999999" x14ac:dyDescent="0.3">
      <c r="B1256" s="55" t="s">
        <v>167</v>
      </c>
      <c r="C1256" s="101" t="s">
        <v>1011</v>
      </c>
      <c r="D1256" s="82" t="s">
        <v>1009</v>
      </c>
      <c r="E1256" s="123">
        <v>0</v>
      </c>
      <c r="F1256" s="123">
        <v>18000</v>
      </c>
      <c r="G1256" s="124">
        <v>0</v>
      </c>
      <c r="H1256" s="124">
        <v>0</v>
      </c>
      <c r="I1256" s="125">
        <v>0</v>
      </c>
      <c r="J1256" s="125">
        <v>0</v>
      </c>
      <c r="K1256" s="1"/>
      <c r="L1256" s="55" t="s">
        <v>16</v>
      </c>
      <c r="M1256" s="128" t="s">
        <v>16</v>
      </c>
      <c r="N1256" s="82" t="s">
        <v>16</v>
      </c>
      <c r="O1256" s="123" t="s">
        <v>16</v>
      </c>
      <c r="P1256" s="123" t="s">
        <v>16</v>
      </c>
      <c r="Q1256" s="129" t="s">
        <v>16</v>
      </c>
      <c r="R1256" s="129" t="s">
        <v>16</v>
      </c>
      <c r="S1256" s="122" t="s">
        <v>16</v>
      </c>
      <c r="T1256" s="122" t="s">
        <v>16</v>
      </c>
    </row>
    <row r="1257" spans="2:20" x14ac:dyDescent="0.3">
      <c r="B1257" s="55" t="s">
        <v>16</v>
      </c>
      <c r="C1257" s="128" t="s">
        <v>16</v>
      </c>
      <c r="D1257" s="82" t="s">
        <v>16</v>
      </c>
      <c r="E1257" s="123" t="s">
        <v>16</v>
      </c>
      <c r="F1257" s="123" t="s">
        <v>16</v>
      </c>
      <c r="G1257" s="129" t="s">
        <v>16</v>
      </c>
      <c r="H1257" s="129" t="s">
        <v>16</v>
      </c>
      <c r="I1257" s="123" t="s">
        <v>16</v>
      </c>
      <c r="J1257" s="123" t="s">
        <v>16</v>
      </c>
      <c r="K1257" s="40"/>
      <c r="L1257" s="55" t="s">
        <v>16</v>
      </c>
      <c r="M1257" s="128" t="s">
        <v>16</v>
      </c>
      <c r="N1257" s="82" t="s">
        <v>16</v>
      </c>
      <c r="O1257" s="123" t="s">
        <v>16</v>
      </c>
      <c r="P1257" s="55" t="s">
        <v>16</v>
      </c>
      <c r="Q1257" s="55" t="s">
        <v>16</v>
      </c>
      <c r="R1257" s="122" t="s">
        <v>16</v>
      </c>
      <c r="S1257" s="122" t="s">
        <v>16</v>
      </c>
      <c r="T1257" s="122" t="s">
        <v>16</v>
      </c>
    </row>
    <row r="1258" spans="2:20" x14ac:dyDescent="0.3">
      <c r="B1258" s="4"/>
      <c r="C1258" s="150" t="s">
        <v>49</v>
      </c>
      <c r="D1258" s="4"/>
      <c r="E1258" s="34">
        <f>SUM(E1254:E1257)</f>
        <v>6000</v>
      </c>
      <c r="F1258" s="34">
        <f>SUM(F1254:F1257)</f>
        <v>64200</v>
      </c>
      <c r="G1258" s="34">
        <f>SUM(G1253:G1257)</f>
        <v>162100</v>
      </c>
      <c r="H1258" s="34">
        <f>SUM(H1254:H1256)</f>
        <v>0</v>
      </c>
      <c r="I1258" s="34">
        <f>SUM(I1253:I1257)</f>
        <v>0</v>
      </c>
      <c r="J1258" s="34">
        <f>SUM(J1253:J1257)</f>
        <v>0</v>
      </c>
      <c r="K1258" s="1"/>
      <c r="L1258" s="55" t="s">
        <v>16</v>
      </c>
      <c r="M1258" s="55" t="s">
        <v>16</v>
      </c>
      <c r="N1258" s="55" t="s">
        <v>16</v>
      </c>
      <c r="O1258" s="55" t="s">
        <v>16</v>
      </c>
      <c r="P1258" s="55" t="s">
        <v>16</v>
      </c>
      <c r="Q1258" s="55" t="s">
        <v>16</v>
      </c>
      <c r="R1258" s="122" t="s">
        <v>16</v>
      </c>
      <c r="S1258" s="55" t="s">
        <v>16</v>
      </c>
      <c r="T1258" s="55" t="s">
        <v>16</v>
      </c>
    </row>
    <row r="1259" spans="2:20" x14ac:dyDescent="0.3">
      <c r="B1259" s="11"/>
      <c r="C1259" s="94"/>
      <c r="D1259" s="12"/>
      <c r="E1259" s="13"/>
      <c r="F1259" s="13"/>
      <c r="G1259" s="13"/>
      <c r="H1259" s="13"/>
      <c r="I1259" s="13"/>
      <c r="J1259" s="14"/>
      <c r="K1259" s="1"/>
      <c r="L1259" s="11"/>
      <c r="M1259" s="12"/>
      <c r="N1259" s="12"/>
      <c r="O1259" s="169"/>
      <c r="P1259" s="13"/>
      <c r="Q1259" s="13"/>
      <c r="R1259" s="13"/>
      <c r="S1259" s="13"/>
      <c r="T1259" s="14"/>
    </row>
    <row r="1260" spans="2:20" x14ac:dyDescent="0.3">
      <c r="B1260" s="25"/>
      <c r="C1260" s="26" t="s">
        <v>50</v>
      </c>
      <c r="D1260" s="27"/>
      <c r="E1260" s="28">
        <f t="shared" ref="E1260:J1260" si="244">E1252+E1258</f>
        <v>6000</v>
      </c>
      <c r="F1260" s="28">
        <f t="shared" si="244"/>
        <v>226300</v>
      </c>
      <c r="G1260" s="28">
        <f t="shared" si="244"/>
        <v>2084289</v>
      </c>
      <c r="H1260" s="28">
        <f t="shared" si="244"/>
        <v>934972.43999999948</v>
      </c>
      <c r="I1260" s="28">
        <f t="shared" si="244"/>
        <v>56209.9</v>
      </c>
      <c r="J1260" s="28">
        <f t="shared" si="244"/>
        <v>4926.07</v>
      </c>
      <c r="K1260" s="1"/>
      <c r="L1260" s="9"/>
      <c r="M1260" s="26" t="s">
        <v>50</v>
      </c>
      <c r="N1260" s="9"/>
      <c r="O1260" s="10">
        <f>SUM(O1252:O1259)</f>
        <v>6000</v>
      </c>
      <c r="P1260" s="10">
        <f t="shared" ref="P1260:Q1260" si="245">SUM(P1251:P1259)</f>
        <v>162100</v>
      </c>
      <c r="Q1260" s="10">
        <f t="shared" si="245"/>
        <v>0</v>
      </c>
      <c r="R1260" s="10">
        <f>SUM(R1252:R1259)</f>
        <v>0</v>
      </c>
      <c r="S1260" s="10">
        <f t="shared" ref="S1260:T1260" si="246">SUM(S1251:S1259)</f>
        <v>0</v>
      </c>
      <c r="T1260" s="10">
        <f t="shared" si="246"/>
        <v>0</v>
      </c>
    </row>
    <row r="1261" spans="2:20" x14ac:dyDescent="0.3">
      <c r="F1261" s="314"/>
      <c r="L1261" s="2"/>
      <c r="M1261" s="3" t="s">
        <v>12</v>
      </c>
      <c r="N1261" s="15"/>
      <c r="O1261" s="16">
        <f t="shared" ref="O1261" si="247">E1260-O1260</f>
        <v>0</v>
      </c>
      <c r="P1261" s="62">
        <f t="shared" ref="P1261" si="248">F1260-P1260</f>
        <v>64200</v>
      </c>
      <c r="Q1261" s="62">
        <f t="shared" ref="Q1261" si="249">G1260-Q1260</f>
        <v>2084289</v>
      </c>
      <c r="R1261" s="62">
        <f t="shared" ref="R1261" si="250">H1260-R1260</f>
        <v>934972.43999999948</v>
      </c>
      <c r="S1261" s="62">
        <f t="shared" ref="S1261" si="251">I1260-S1260</f>
        <v>56209.9</v>
      </c>
      <c r="T1261" s="62">
        <f t="shared" ref="T1261" si="252">J1260-T1260</f>
        <v>4926.07</v>
      </c>
    </row>
    <row r="1262" spans="2:20" x14ac:dyDescent="0.3">
      <c r="C1262" s="63" t="s">
        <v>375</v>
      </c>
      <c r="F1262" s="314"/>
      <c r="M1262" s="1393" t="s">
        <v>23</v>
      </c>
      <c r="N1262" s="1393"/>
    </row>
    <row r="1263" spans="2:20" x14ac:dyDescent="0.3">
      <c r="C1263" s="64" t="s">
        <v>386</v>
      </c>
      <c r="D1263" s="64" t="s">
        <v>376</v>
      </c>
      <c r="E1263" s="1396" t="s">
        <v>377</v>
      </c>
      <c r="F1263" s="1397"/>
      <c r="G1263" s="64" t="s">
        <v>381</v>
      </c>
      <c r="H1263" s="64" t="s">
        <v>378</v>
      </c>
      <c r="I1263" s="64" t="s">
        <v>379</v>
      </c>
      <c r="J1263" s="65" t="s">
        <v>380</v>
      </c>
      <c r="M1263" s="41" t="s">
        <v>787</v>
      </c>
      <c r="N1263" s="126">
        <f>P1261</f>
        <v>64200</v>
      </c>
      <c r="O1263" s="1418"/>
      <c r="P1263" s="1419"/>
      <c r="Q1263" s="1419"/>
      <c r="R1263" s="1419"/>
      <c r="S1263" s="1419"/>
      <c r="T1263" s="149"/>
    </row>
    <row r="1264" spans="2:20" x14ac:dyDescent="0.3">
      <c r="C1264" s="299" t="s">
        <v>389</v>
      </c>
      <c r="D1264" s="66" t="s">
        <v>279</v>
      </c>
      <c r="E1264" s="305" t="s">
        <v>384</v>
      </c>
      <c r="F1264" s="306"/>
      <c r="G1264" s="66" t="s">
        <v>385</v>
      </c>
      <c r="H1264" s="67">
        <v>100000</v>
      </c>
      <c r="I1264" s="67">
        <v>0</v>
      </c>
      <c r="J1264" s="67">
        <f>H1264-I1264</f>
        <v>100000</v>
      </c>
      <c r="M1264" s="41" t="s">
        <v>18</v>
      </c>
      <c r="N1264" s="126">
        <f>Q1261</f>
        <v>2084289</v>
      </c>
      <c r="O1264" s="133"/>
      <c r="P1264" s="134"/>
      <c r="Q1264" s="135"/>
      <c r="R1264" s="131"/>
      <c r="S1264" s="115"/>
      <c r="T1264" s="314"/>
    </row>
    <row r="1265" spans="2:20" x14ac:dyDescent="0.3">
      <c r="C1265" s="154" t="s">
        <v>389</v>
      </c>
      <c r="D1265" s="78" t="s">
        <v>279</v>
      </c>
      <c r="E1265" s="1416" t="s">
        <v>384</v>
      </c>
      <c r="F1265" s="1417"/>
      <c r="G1265" s="78" t="s">
        <v>390</v>
      </c>
      <c r="H1265" s="155">
        <v>200000</v>
      </c>
      <c r="I1265" s="155">
        <v>0</v>
      </c>
      <c r="J1265" s="155">
        <f>H1265-I1265</f>
        <v>200000</v>
      </c>
      <c r="M1265" s="41" t="s">
        <v>19</v>
      </c>
      <c r="N1265" s="126">
        <f>R1261</f>
        <v>934972.43999999948</v>
      </c>
      <c r="O1265" s="136"/>
      <c r="P1265" s="171"/>
      <c r="Q1265" s="323"/>
      <c r="R1265" s="321"/>
      <c r="T1265" s="314"/>
    </row>
    <row r="1266" spans="2:20" x14ac:dyDescent="0.3">
      <c r="C1266" s="156" t="s">
        <v>584</v>
      </c>
      <c r="D1266" s="127" t="s">
        <v>569</v>
      </c>
      <c r="E1266" s="160" t="s">
        <v>585</v>
      </c>
      <c r="F1266" s="161"/>
      <c r="G1266" s="127" t="s">
        <v>586</v>
      </c>
      <c r="H1266" s="157">
        <v>50000</v>
      </c>
      <c r="I1266" s="158">
        <v>0</v>
      </c>
      <c r="J1266" s="159">
        <f t="shared" ref="J1266:J1271" si="253">SUM(H1266:I1266)</f>
        <v>50000</v>
      </c>
      <c r="M1266" s="41" t="s">
        <v>20</v>
      </c>
      <c r="N1266" s="126">
        <f>S1261</f>
        <v>56209.9</v>
      </c>
      <c r="O1266" s="323"/>
      <c r="P1266" s="323"/>
      <c r="Q1266" s="323"/>
      <c r="R1266" s="322"/>
    </row>
    <row r="1267" spans="2:20" x14ac:dyDescent="0.3">
      <c r="C1267" s="104" t="s">
        <v>584</v>
      </c>
      <c r="D1267" s="82" t="s">
        <v>569</v>
      </c>
      <c r="E1267" s="300" t="s">
        <v>587</v>
      </c>
      <c r="F1267" s="301"/>
      <c r="G1267" s="105" t="s">
        <v>588</v>
      </c>
      <c r="H1267" s="107">
        <v>100000</v>
      </c>
      <c r="I1267" s="73">
        <v>0</v>
      </c>
      <c r="J1267" s="153">
        <f t="shared" si="253"/>
        <v>100000</v>
      </c>
      <c r="M1267" s="41" t="s">
        <v>21</v>
      </c>
      <c r="N1267" s="126">
        <f>T1261</f>
        <v>4926.07</v>
      </c>
      <c r="O1267" s="137"/>
      <c r="P1267" s="323"/>
      <c r="Q1267" s="323"/>
    </row>
    <row r="1268" spans="2:20" ht="15" thickBot="1" x14ac:dyDescent="0.35">
      <c r="C1268" s="299" t="s">
        <v>669</v>
      </c>
      <c r="D1268" s="82" t="s">
        <v>652</v>
      </c>
      <c r="E1268" s="300" t="s">
        <v>587</v>
      </c>
      <c r="F1268" s="301"/>
      <c r="G1268" s="105" t="s">
        <v>588</v>
      </c>
      <c r="H1268" s="107">
        <v>50000</v>
      </c>
      <c r="I1268" s="73">
        <v>0</v>
      </c>
      <c r="J1268" s="153">
        <f t="shared" si="253"/>
        <v>50000</v>
      </c>
      <c r="M1268" s="307" t="s">
        <v>22</v>
      </c>
      <c r="N1268" s="130">
        <f>SUM(N1263:N1267)</f>
        <v>3144597.4099999992</v>
      </c>
      <c r="O1268" s="314"/>
    </row>
    <row r="1269" spans="2:20" ht="15" thickTop="1" x14ac:dyDescent="0.3">
      <c r="C1269" s="299" t="s">
        <v>669</v>
      </c>
      <c r="D1269" s="82" t="s">
        <v>652</v>
      </c>
      <c r="E1269" s="1399" t="s">
        <v>585</v>
      </c>
      <c r="F1269" s="1400"/>
      <c r="G1269" s="82" t="s">
        <v>586</v>
      </c>
      <c r="H1269" s="107">
        <v>50000</v>
      </c>
      <c r="I1269" s="73">
        <v>0</v>
      </c>
      <c r="J1269" s="153">
        <f t="shared" si="253"/>
        <v>50000</v>
      </c>
      <c r="M1269" s="21"/>
      <c r="N1269" s="24"/>
      <c r="O1269" s="314"/>
    </row>
    <row r="1270" spans="2:20" x14ac:dyDescent="0.3">
      <c r="C1270" s="299" t="s">
        <v>911</v>
      </c>
      <c r="D1270" s="82" t="s">
        <v>870</v>
      </c>
      <c r="E1270" s="1399" t="s">
        <v>384</v>
      </c>
      <c r="F1270" s="1400"/>
      <c r="G1270" s="82" t="s">
        <v>912</v>
      </c>
      <c r="H1270" s="107">
        <v>1350000</v>
      </c>
      <c r="I1270" s="73">
        <v>0</v>
      </c>
      <c r="J1270" s="153">
        <f t="shared" si="253"/>
        <v>1350000</v>
      </c>
      <c r="M1270" s="21"/>
      <c r="N1270" s="24"/>
      <c r="O1270" s="314"/>
    </row>
    <row r="1271" spans="2:20" x14ac:dyDescent="0.3">
      <c r="C1271" s="299" t="s">
        <v>974</v>
      </c>
      <c r="D1271" s="82" t="s">
        <v>959</v>
      </c>
      <c r="E1271" s="1399" t="s">
        <v>384</v>
      </c>
      <c r="F1271" s="1400"/>
      <c r="G1271" s="82" t="s">
        <v>912</v>
      </c>
      <c r="H1271" s="107">
        <v>469886</v>
      </c>
      <c r="I1271" s="73">
        <v>0</v>
      </c>
      <c r="J1271" s="153">
        <f t="shared" si="253"/>
        <v>469886</v>
      </c>
      <c r="M1271" s="21"/>
      <c r="N1271" s="24"/>
      <c r="O1271" s="314"/>
    </row>
    <row r="1272" spans="2:20" x14ac:dyDescent="0.3">
      <c r="C1272" s="1401" t="s">
        <v>589</v>
      </c>
      <c r="D1272" s="1402"/>
      <c r="E1272" s="1402"/>
      <c r="F1272" s="1403"/>
      <c r="G1272" s="108"/>
      <c r="H1272" s="152">
        <f>SUM(H1264:H1271)</f>
        <v>2369886</v>
      </c>
      <c r="I1272" s="110">
        <f>SUM(I1264:I1271)</f>
        <v>0</v>
      </c>
      <c r="J1272" s="151">
        <f>SUM(J1264:J1271)</f>
        <v>2369886</v>
      </c>
      <c r="M1272" s="21"/>
      <c r="N1272" s="24"/>
      <c r="O1272" s="314"/>
    </row>
    <row r="1273" spans="2:20" x14ac:dyDescent="0.3">
      <c r="M1273" s="21"/>
      <c r="N1273" s="24"/>
      <c r="O1273" s="314"/>
    </row>
    <row r="1274" spans="2:20" x14ac:dyDescent="0.3">
      <c r="M1274" s="21"/>
      <c r="N1274" s="24"/>
      <c r="O1274" s="314"/>
    </row>
    <row r="1275" spans="2:20" x14ac:dyDescent="0.3">
      <c r="M1275" s="21"/>
      <c r="N1275" s="24"/>
      <c r="O1275" s="314"/>
    </row>
    <row r="1276" spans="2:20" x14ac:dyDescent="0.3">
      <c r="M1276" s="21"/>
      <c r="N1276" s="24"/>
      <c r="O1276" s="314"/>
    </row>
    <row r="1277" spans="2:20" x14ac:dyDescent="0.3">
      <c r="M1277" s="21"/>
      <c r="N1277" s="24"/>
      <c r="O1277" s="314"/>
    </row>
    <row r="1278" spans="2:20" x14ac:dyDescent="0.3">
      <c r="M1278" s="21"/>
      <c r="N1278" s="24"/>
      <c r="O1278" s="314"/>
    </row>
    <row r="1279" spans="2:20" x14ac:dyDescent="0.3">
      <c r="M1279" s="21"/>
      <c r="N1279" s="24"/>
      <c r="O1279" s="314"/>
    </row>
    <row r="1280" spans="2:20" x14ac:dyDescent="0.3">
      <c r="B1280" s="1357" t="s">
        <v>908</v>
      </c>
      <c r="C1280" s="1357"/>
      <c r="D1280" s="1357"/>
      <c r="E1280" s="1357"/>
      <c r="F1280" s="1357"/>
      <c r="G1280" s="1357"/>
      <c r="H1280" s="1357"/>
      <c r="I1280" s="1357"/>
      <c r="J1280" s="1357"/>
      <c r="K1280" s="1357"/>
      <c r="L1280" s="1357"/>
      <c r="M1280" s="1357"/>
      <c r="N1280" s="1357"/>
      <c r="O1280" s="1357"/>
      <c r="P1280" s="1357"/>
      <c r="Q1280" s="1357"/>
      <c r="R1280" s="1357"/>
      <c r="S1280" s="1357"/>
      <c r="T1280" s="1357"/>
    </row>
    <row r="1283" spans="2:20" ht="15.6" x14ac:dyDescent="0.3">
      <c r="B1283" s="1349" t="s">
        <v>1013</v>
      </c>
      <c r="C1283" s="1349"/>
      <c r="D1283" s="1349"/>
      <c r="E1283" s="1349"/>
      <c r="F1283" s="1349"/>
      <c r="G1283" s="1349"/>
      <c r="H1283" s="1349"/>
      <c r="I1283" s="1349"/>
      <c r="J1283" s="1349"/>
      <c r="K1283" s="1349"/>
      <c r="L1283" s="1349"/>
      <c r="M1283" s="1349"/>
      <c r="N1283" s="1349"/>
      <c r="O1283" s="1349"/>
      <c r="P1283" s="1349"/>
      <c r="Q1283" s="1349"/>
      <c r="R1283" s="1349"/>
      <c r="S1283" s="1349"/>
      <c r="T1283" s="1349"/>
    </row>
    <row r="1284" spans="2:20" ht="15.6" x14ac:dyDescent="0.3">
      <c r="B1284" s="1350" t="s">
        <v>10</v>
      </c>
      <c r="C1284" s="1350"/>
      <c r="D1284" s="1350"/>
      <c r="E1284" s="1350"/>
      <c r="F1284" s="1350"/>
      <c r="G1284" s="1350"/>
      <c r="H1284" s="1350"/>
      <c r="I1284" s="1350"/>
      <c r="J1284" s="1350"/>
      <c r="K1284" s="1350"/>
      <c r="L1284" s="1350"/>
      <c r="M1284" s="1350"/>
      <c r="N1284" s="1350"/>
      <c r="O1284" s="1350"/>
      <c r="P1284" s="1350"/>
      <c r="Q1284" s="1350"/>
      <c r="R1284" s="1350"/>
      <c r="S1284" s="1350"/>
      <c r="T1284" s="1350"/>
    </row>
    <row r="1285" spans="2:20" x14ac:dyDescent="0.3">
      <c r="B1285" s="1351" t="s">
        <v>11</v>
      </c>
      <c r="C1285" s="1351"/>
      <c r="D1285" s="1351"/>
      <c r="E1285" s="1351"/>
      <c r="F1285" s="1351"/>
      <c r="G1285" s="1351"/>
      <c r="H1285" s="1351"/>
      <c r="I1285" s="1351"/>
      <c r="J1285" s="1351"/>
      <c r="K1285" s="1351"/>
      <c r="L1285" s="1351"/>
      <c r="M1285" s="1351"/>
      <c r="N1285" s="1351"/>
      <c r="O1285" s="1351"/>
      <c r="P1285" s="1351"/>
      <c r="Q1285" s="1351"/>
      <c r="R1285" s="1351"/>
      <c r="S1285" s="1351"/>
      <c r="T1285" s="1351"/>
    </row>
    <row r="1286" spans="2:20" x14ac:dyDescent="0.3">
      <c r="B1286" s="1352" t="s">
        <v>1014</v>
      </c>
      <c r="C1286" s="1352"/>
      <c r="D1286" s="1352"/>
      <c r="E1286" s="1352"/>
      <c r="F1286" s="1352"/>
      <c r="G1286" s="1352"/>
      <c r="H1286" s="1352"/>
      <c r="I1286" s="1352"/>
      <c r="J1286" s="1352"/>
      <c r="K1286" s="1352"/>
      <c r="L1286" s="1352"/>
      <c r="M1286" s="1352"/>
      <c r="N1286" s="1352"/>
      <c r="O1286" s="1352"/>
      <c r="P1286" s="1352"/>
      <c r="Q1286" s="1352"/>
      <c r="R1286" s="1352"/>
      <c r="S1286" s="1352"/>
      <c r="T1286" s="1352"/>
    </row>
    <row r="1287" spans="2:20" ht="15" thickBot="1" x14ac:dyDescent="0.35">
      <c r="B1287" s="309"/>
      <c r="C1287" s="309"/>
      <c r="D1287" s="309"/>
      <c r="E1287" s="309"/>
      <c r="F1287" s="309"/>
      <c r="G1287" s="309"/>
      <c r="H1287" s="309"/>
      <c r="I1287" s="309"/>
      <c r="J1287" s="309"/>
      <c r="L1287" s="309"/>
      <c r="M1287" s="309"/>
      <c r="N1287" s="309"/>
      <c r="O1287" s="309"/>
      <c r="P1287" s="309"/>
      <c r="Q1287" s="309"/>
      <c r="R1287" s="1363" t="s">
        <v>1015</v>
      </c>
      <c r="S1287" s="1363"/>
      <c r="T1287" s="1363"/>
    </row>
    <row r="1288" spans="2:20" ht="15" thickTop="1" x14ac:dyDescent="0.3">
      <c r="B1288" s="1354" t="s">
        <v>8</v>
      </c>
      <c r="C1288" s="1354"/>
      <c r="D1288" s="1354"/>
      <c r="E1288" s="1354"/>
      <c r="F1288" s="1354"/>
      <c r="G1288" s="1354"/>
      <c r="H1288" s="1354"/>
      <c r="I1288" s="1354"/>
      <c r="J1288" s="1354"/>
      <c r="L1288" s="1354" t="s">
        <v>9</v>
      </c>
      <c r="M1288" s="1354"/>
      <c r="N1288" s="1354"/>
      <c r="O1288" s="1354"/>
      <c r="P1288" s="1354"/>
      <c r="Q1288" s="1354"/>
      <c r="R1288" s="1354"/>
      <c r="S1288" s="1354"/>
      <c r="T1288" s="1354"/>
    </row>
    <row r="1289" spans="2:20" x14ac:dyDescent="0.3">
      <c r="B1289" s="4" t="s">
        <v>0</v>
      </c>
      <c r="C1289" s="4" t="s">
        <v>1</v>
      </c>
      <c r="D1289" s="4" t="s">
        <v>2</v>
      </c>
      <c r="E1289" s="4" t="s">
        <v>13</v>
      </c>
      <c r="F1289" s="4" t="s">
        <v>3</v>
      </c>
      <c r="G1289" s="4" t="s">
        <v>4</v>
      </c>
      <c r="H1289" s="4" t="s">
        <v>5</v>
      </c>
      <c r="I1289" s="4" t="s">
        <v>6</v>
      </c>
      <c r="J1289" s="4" t="s">
        <v>7</v>
      </c>
      <c r="L1289" s="4" t="s">
        <v>0</v>
      </c>
      <c r="M1289" s="4" t="s">
        <v>1</v>
      </c>
      <c r="N1289" s="4" t="s">
        <v>2</v>
      </c>
      <c r="O1289" s="4" t="s">
        <v>13</v>
      </c>
      <c r="P1289" s="4" t="s">
        <v>3</v>
      </c>
      <c r="Q1289" s="4" t="s">
        <v>4</v>
      </c>
      <c r="R1289" s="4" t="s">
        <v>5</v>
      </c>
      <c r="S1289" s="4" t="s">
        <v>6</v>
      </c>
      <c r="T1289" s="4" t="s">
        <v>7</v>
      </c>
    </row>
    <row r="1290" spans="2:20" x14ac:dyDescent="0.3">
      <c r="B1290" s="310"/>
      <c r="C1290" s="311"/>
      <c r="D1290" s="311"/>
      <c r="E1290" s="5"/>
      <c r="F1290" s="5"/>
      <c r="G1290" s="5"/>
      <c r="H1290" s="5"/>
      <c r="I1290" s="5"/>
      <c r="J1290" s="6"/>
      <c r="L1290" s="310"/>
      <c r="M1290" s="311"/>
      <c r="N1290" s="311"/>
      <c r="O1290" s="5"/>
      <c r="P1290" s="5"/>
      <c r="Q1290" s="5"/>
      <c r="R1290" s="5"/>
      <c r="S1290" s="5"/>
      <c r="T1290" s="6"/>
    </row>
    <row r="1291" spans="2:20" x14ac:dyDescent="0.3">
      <c r="B1291" s="119" t="s">
        <v>1016</v>
      </c>
      <c r="C1291" s="17" t="s">
        <v>15</v>
      </c>
      <c r="D1291" s="18" t="s">
        <v>16</v>
      </c>
      <c r="E1291" s="19">
        <f t="shared" ref="E1291" si="254">O1268</f>
        <v>0</v>
      </c>
      <c r="F1291" s="19">
        <f>N1263</f>
        <v>64200</v>
      </c>
      <c r="G1291" s="49">
        <f>N1264</f>
        <v>2084289</v>
      </c>
      <c r="H1291" s="49">
        <f>N1265</f>
        <v>934972.43999999948</v>
      </c>
      <c r="I1291" s="20">
        <f>N1266</f>
        <v>56209.9</v>
      </c>
      <c r="J1291" s="20">
        <f>N1267</f>
        <v>4926.07</v>
      </c>
      <c r="K1291" s="1"/>
      <c r="L1291" s="55"/>
      <c r="M1291" s="55"/>
      <c r="N1291" s="55"/>
      <c r="O1291" s="122"/>
      <c r="P1291" s="122"/>
      <c r="Q1291" s="122"/>
      <c r="R1291" s="122"/>
      <c r="S1291" s="122"/>
      <c r="T1291" s="122"/>
    </row>
    <row r="1292" spans="2:20" x14ac:dyDescent="0.3">
      <c r="B1292" s="119" t="s">
        <v>1016</v>
      </c>
      <c r="C1292" s="101" t="s">
        <v>344</v>
      </c>
      <c r="D1292" s="119" t="s">
        <v>345</v>
      </c>
      <c r="E1292" s="172">
        <v>0</v>
      </c>
      <c r="F1292" s="172">
        <v>0</v>
      </c>
      <c r="G1292" s="173">
        <f>64200</f>
        <v>64200</v>
      </c>
      <c r="H1292" s="173">
        <v>0</v>
      </c>
      <c r="I1292" s="174">
        <v>0</v>
      </c>
      <c r="J1292" s="174">
        <v>0</v>
      </c>
      <c r="K1292" s="1"/>
      <c r="L1292" s="55" t="s">
        <v>1006</v>
      </c>
      <c r="M1292" s="101" t="s">
        <v>344</v>
      </c>
      <c r="N1292" s="119" t="s">
        <v>345</v>
      </c>
      <c r="O1292" s="172">
        <v>0</v>
      </c>
      <c r="P1292" s="172">
        <f>64200</f>
        <v>64200</v>
      </c>
      <c r="Q1292" s="173">
        <v>0</v>
      </c>
      <c r="R1292" s="122">
        <v>0</v>
      </c>
      <c r="S1292" s="122">
        <v>0</v>
      </c>
      <c r="T1292" s="122">
        <v>0</v>
      </c>
    </row>
    <row r="1293" spans="2:20" x14ac:dyDescent="0.3">
      <c r="B1293" s="119" t="s">
        <v>1016</v>
      </c>
      <c r="C1293" s="101" t="s">
        <v>1024</v>
      </c>
      <c r="D1293" s="82" t="s">
        <v>1017</v>
      </c>
      <c r="E1293" s="123">
        <v>10000</v>
      </c>
      <c r="F1293" s="123">
        <v>0</v>
      </c>
      <c r="G1293" s="124">
        <v>0</v>
      </c>
      <c r="H1293" s="124">
        <v>0</v>
      </c>
      <c r="I1293" s="125">
        <v>0</v>
      </c>
      <c r="J1293" s="125">
        <v>0</v>
      </c>
      <c r="K1293" s="1"/>
      <c r="L1293" s="119" t="s">
        <v>1016</v>
      </c>
      <c r="M1293" s="101" t="s">
        <v>361</v>
      </c>
      <c r="N1293" s="82" t="s">
        <v>1017</v>
      </c>
      <c r="O1293" s="123">
        <v>10000</v>
      </c>
      <c r="P1293" s="123">
        <v>0</v>
      </c>
      <c r="Q1293" s="129">
        <v>0</v>
      </c>
      <c r="R1293" s="129">
        <v>0</v>
      </c>
      <c r="S1293" s="122">
        <v>0</v>
      </c>
      <c r="T1293" s="122">
        <v>0</v>
      </c>
    </row>
    <row r="1294" spans="2:20" ht="20.399999999999999" x14ac:dyDescent="0.3">
      <c r="B1294" s="119" t="s">
        <v>167</v>
      </c>
      <c r="C1294" s="101" t="s">
        <v>1025</v>
      </c>
      <c r="D1294" s="82" t="s">
        <v>1018</v>
      </c>
      <c r="E1294" s="123">
        <v>2000</v>
      </c>
      <c r="F1294" s="123">
        <v>0</v>
      </c>
      <c r="G1294" s="124">
        <v>0</v>
      </c>
      <c r="H1294" s="124">
        <v>0</v>
      </c>
      <c r="I1294" s="125">
        <v>0</v>
      </c>
      <c r="J1294" s="125">
        <v>0</v>
      </c>
      <c r="K1294" s="1"/>
      <c r="L1294" s="119" t="s">
        <v>167</v>
      </c>
      <c r="M1294" s="101" t="s">
        <v>361</v>
      </c>
      <c r="N1294" s="82" t="s">
        <v>1018</v>
      </c>
      <c r="O1294" s="123">
        <v>2000</v>
      </c>
      <c r="P1294" s="123" t="s">
        <v>16</v>
      </c>
      <c r="Q1294" s="129" t="s">
        <v>16</v>
      </c>
      <c r="R1294" s="129" t="s">
        <v>16</v>
      </c>
      <c r="S1294" s="122" t="s">
        <v>16</v>
      </c>
      <c r="T1294" s="122" t="s">
        <v>16</v>
      </c>
    </row>
    <row r="1295" spans="2:20" ht="20.399999999999999" x14ac:dyDescent="0.3">
      <c r="B1295" s="119" t="s">
        <v>167</v>
      </c>
      <c r="C1295" s="101" t="s">
        <v>1026</v>
      </c>
      <c r="D1295" s="82" t="s">
        <v>1019</v>
      </c>
      <c r="E1295" s="123">
        <v>50000</v>
      </c>
      <c r="F1295" s="123">
        <v>0</v>
      </c>
      <c r="G1295" s="124">
        <v>0</v>
      </c>
      <c r="H1295" s="124">
        <v>0</v>
      </c>
      <c r="I1295" s="125">
        <v>0</v>
      </c>
      <c r="J1295" s="125">
        <v>0</v>
      </c>
      <c r="K1295" s="1"/>
      <c r="L1295" s="119" t="s">
        <v>167</v>
      </c>
      <c r="M1295" s="101" t="s">
        <v>1030</v>
      </c>
      <c r="N1295" s="82" t="s">
        <v>1019</v>
      </c>
      <c r="O1295" s="123">
        <v>50000</v>
      </c>
      <c r="P1295" s="123" t="s">
        <v>16</v>
      </c>
      <c r="Q1295" s="129" t="s">
        <v>16</v>
      </c>
      <c r="R1295" s="129" t="s">
        <v>16</v>
      </c>
      <c r="S1295" s="122" t="s">
        <v>16</v>
      </c>
      <c r="T1295" s="122" t="s">
        <v>16</v>
      </c>
    </row>
    <row r="1296" spans="2:20" ht="20.399999999999999" x14ac:dyDescent="0.3">
      <c r="B1296" s="119" t="s">
        <v>167</v>
      </c>
      <c r="C1296" s="101" t="s">
        <v>1027</v>
      </c>
      <c r="D1296" s="82" t="s">
        <v>1020</v>
      </c>
      <c r="E1296" s="123">
        <v>0</v>
      </c>
      <c r="F1296" s="123">
        <v>0</v>
      </c>
      <c r="G1296" s="124">
        <v>200000</v>
      </c>
      <c r="H1296" s="124">
        <v>0</v>
      </c>
      <c r="I1296" s="125">
        <v>0</v>
      </c>
      <c r="J1296" s="125">
        <v>0</v>
      </c>
      <c r="K1296" s="1"/>
      <c r="L1296" s="119" t="s">
        <v>1016</v>
      </c>
      <c r="M1296" s="101" t="s">
        <v>1031</v>
      </c>
      <c r="N1296" s="82">
        <v>248</v>
      </c>
      <c r="O1296" s="123">
        <v>0</v>
      </c>
      <c r="P1296" s="123">
        <v>0</v>
      </c>
      <c r="Q1296" s="129">
        <v>0</v>
      </c>
      <c r="R1296" s="129">
        <v>310250</v>
      </c>
      <c r="S1296" s="122">
        <v>0</v>
      </c>
      <c r="T1296" s="122">
        <v>0</v>
      </c>
    </row>
    <row r="1297" spans="2:20" ht="20.399999999999999" x14ac:dyDescent="0.3">
      <c r="B1297" s="119" t="s">
        <v>167</v>
      </c>
      <c r="C1297" s="101" t="s">
        <v>1028</v>
      </c>
      <c r="D1297" s="82" t="s">
        <v>1021</v>
      </c>
      <c r="E1297" s="123">
        <v>0</v>
      </c>
      <c r="F1297" s="123">
        <v>1300</v>
      </c>
      <c r="G1297" s="124">
        <v>0</v>
      </c>
      <c r="H1297" s="124">
        <v>0</v>
      </c>
      <c r="I1297" s="125">
        <v>0</v>
      </c>
      <c r="J1297" s="125">
        <v>0</v>
      </c>
      <c r="K1297" s="1"/>
      <c r="L1297" s="55" t="s">
        <v>167</v>
      </c>
      <c r="M1297" s="101" t="s">
        <v>1032</v>
      </c>
      <c r="N1297" s="82">
        <v>248</v>
      </c>
      <c r="O1297" s="123">
        <v>0</v>
      </c>
      <c r="P1297" s="123">
        <v>0</v>
      </c>
      <c r="Q1297" s="129">
        <v>0</v>
      </c>
      <c r="R1297" s="129">
        <v>12581</v>
      </c>
      <c r="S1297" s="122">
        <v>0</v>
      </c>
      <c r="T1297" s="122">
        <v>0</v>
      </c>
    </row>
    <row r="1298" spans="2:20" ht="20.399999999999999" x14ac:dyDescent="0.3">
      <c r="B1298" s="119" t="s">
        <v>167</v>
      </c>
      <c r="C1298" s="101" t="s">
        <v>1029</v>
      </c>
      <c r="D1298" s="82" t="s">
        <v>1022</v>
      </c>
      <c r="E1298" s="123">
        <v>0</v>
      </c>
      <c r="F1298" s="123">
        <v>1100</v>
      </c>
      <c r="G1298" s="124">
        <v>0</v>
      </c>
      <c r="H1298" s="124">
        <v>0</v>
      </c>
      <c r="I1298" s="125">
        <v>0</v>
      </c>
      <c r="J1298" s="125">
        <v>0</v>
      </c>
      <c r="K1298" s="1"/>
      <c r="L1298" s="55" t="s">
        <v>167</v>
      </c>
      <c r="M1298" s="101" t="s">
        <v>1033</v>
      </c>
      <c r="N1298" s="82">
        <v>248</v>
      </c>
      <c r="O1298" s="123">
        <v>0</v>
      </c>
      <c r="P1298" s="123">
        <v>0</v>
      </c>
      <c r="Q1298" s="129">
        <v>0</v>
      </c>
      <c r="R1298" s="129">
        <v>12360</v>
      </c>
      <c r="S1298" s="122">
        <v>0</v>
      </c>
      <c r="T1298" s="122">
        <v>0</v>
      </c>
    </row>
    <row r="1299" spans="2:20" ht="20.399999999999999" x14ac:dyDescent="0.3">
      <c r="B1299" s="119" t="s">
        <v>167</v>
      </c>
      <c r="C1299" s="101" t="s">
        <v>472</v>
      </c>
      <c r="D1299" s="82" t="s">
        <v>1023</v>
      </c>
      <c r="E1299" s="123">
        <v>0</v>
      </c>
      <c r="F1299" s="123">
        <v>1100</v>
      </c>
      <c r="G1299" s="124">
        <v>0</v>
      </c>
      <c r="H1299" s="124">
        <v>0</v>
      </c>
      <c r="I1299" s="125">
        <v>0</v>
      </c>
      <c r="J1299" s="125">
        <v>0</v>
      </c>
      <c r="K1299" s="1"/>
      <c r="L1299" s="55" t="s">
        <v>167</v>
      </c>
      <c r="M1299" s="101" t="s">
        <v>1034</v>
      </c>
      <c r="N1299" s="82">
        <v>248</v>
      </c>
      <c r="O1299" s="123">
        <v>0</v>
      </c>
      <c r="P1299" s="123">
        <v>0</v>
      </c>
      <c r="Q1299" s="129">
        <v>0</v>
      </c>
      <c r="R1299" s="129">
        <v>23413</v>
      </c>
      <c r="S1299" s="122">
        <v>0</v>
      </c>
      <c r="T1299" s="122">
        <v>0</v>
      </c>
    </row>
    <row r="1300" spans="2:20" x14ac:dyDescent="0.3">
      <c r="B1300" s="119" t="s">
        <v>1016</v>
      </c>
      <c r="C1300" s="101" t="s">
        <v>1044</v>
      </c>
      <c r="D1300" s="82" t="s">
        <v>1039</v>
      </c>
      <c r="E1300" s="123">
        <v>10000</v>
      </c>
      <c r="F1300" s="123" t="s">
        <v>16</v>
      </c>
      <c r="G1300" s="129" t="s">
        <v>16</v>
      </c>
      <c r="H1300" s="129" t="s">
        <v>16</v>
      </c>
      <c r="I1300" s="123" t="s">
        <v>16</v>
      </c>
      <c r="J1300" s="123" t="s">
        <v>16</v>
      </c>
      <c r="K1300" s="1"/>
      <c r="L1300" s="55" t="s">
        <v>167</v>
      </c>
      <c r="M1300" s="101" t="s">
        <v>1035</v>
      </c>
      <c r="N1300" s="82">
        <v>248</v>
      </c>
      <c r="O1300" s="123">
        <v>0</v>
      </c>
      <c r="P1300" s="123">
        <v>0</v>
      </c>
      <c r="Q1300" s="129">
        <v>0</v>
      </c>
      <c r="R1300" s="129">
        <v>1500</v>
      </c>
      <c r="S1300" s="122">
        <v>0</v>
      </c>
      <c r="T1300" s="122">
        <v>0</v>
      </c>
    </row>
    <row r="1301" spans="2:20" x14ac:dyDescent="0.3">
      <c r="B1301" s="119" t="s">
        <v>167</v>
      </c>
      <c r="C1301" s="101" t="s">
        <v>262</v>
      </c>
      <c r="D1301" s="82" t="s">
        <v>1040</v>
      </c>
      <c r="E1301" s="123">
        <v>10000</v>
      </c>
      <c r="F1301" s="123" t="s">
        <v>16</v>
      </c>
      <c r="G1301" s="129" t="s">
        <v>16</v>
      </c>
      <c r="H1301" s="129" t="s">
        <v>16</v>
      </c>
      <c r="I1301" s="123" t="s">
        <v>16</v>
      </c>
      <c r="J1301" s="123" t="s">
        <v>16</v>
      </c>
      <c r="K1301" s="1"/>
      <c r="L1301" s="55" t="s">
        <v>167</v>
      </c>
      <c r="M1301" s="101" t="s">
        <v>1036</v>
      </c>
      <c r="N1301" s="82">
        <v>248</v>
      </c>
      <c r="O1301" s="123">
        <v>0</v>
      </c>
      <c r="P1301" s="123">
        <v>0</v>
      </c>
      <c r="Q1301" s="129">
        <v>0</v>
      </c>
      <c r="R1301" s="129">
        <v>15000</v>
      </c>
      <c r="S1301" s="122">
        <v>0</v>
      </c>
      <c r="T1301" s="122">
        <v>0</v>
      </c>
    </row>
    <row r="1302" spans="2:20" ht="20.399999999999999" x14ac:dyDescent="0.3">
      <c r="B1302" s="119" t="s">
        <v>167</v>
      </c>
      <c r="C1302" s="101" t="s">
        <v>264</v>
      </c>
      <c r="D1302" s="82" t="s">
        <v>1041</v>
      </c>
      <c r="E1302" s="123">
        <v>10000</v>
      </c>
      <c r="F1302" s="123" t="s">
        <v>16</v>
      </c>
      <c r="G1302" s="129" t="s">
        <v>16</v>
      </c>
      <c r="H1302" s="129" t="s">
        <v>16</v>
      </c>
      <c r="I1302" s="123" t="s">
        <v>16</v>
      </c>
      <c r="J1302" s="123" t="s">
        <v>16</v>
      </c>
      <c r="K1302" s="1"/>
      <c r="L1302" s="55" t="s">
        <v>167</v>
      </c>
      <c r="M1302" s="101" t="s">
        <v>1037</v>
      </c>
      <c r="N1302" s="82">
        <v>248</v>
      </c>
      <c r="O1302" s="123">
        <v>0</v>
      </c>
      <c r="P1302" s="123">
        <v>0</v>
      </c>
      <c r="Q1302" s="129">
        <v>0</v>
      </c>
      <c r="R1302" s="129">
        <v>35000</v>
      </c>
      <c r="S1302" s="122">
        <v>0</v>
      </c>
      <c r="T1302" s="122">
        <v>0</v>
      </c>
    </row>
    <row r="1303" spans="2:20" x14ac:dyDescent="0.3">
      <c r="B1303" s="119" t="s">
        <v>167</v>
      </c>
      <c r="C1303" s="101" t="s">
        <v>265</v>
      </c>
      <c r="D1303" s="82" t="s">
        <v>1042</v>
      </c>
      <c r="E1303" s="123">
        <v>10000</v>
      </c>
      <c r="F1303" s="123" t="s">
        <v>16</v>
      </c>
      <c r="G1303" s="129" t="s">
        <v>16</v>
      </c>
      <c r="H1303" s="129" t="s">
        <v>16</v>
      </c>
      <c r="I1303" s="123" t="s">
        <v>16</v>
      </c>
      <c r="J1303" s="123" t="s">
        <v>16</v>
      </c>
      <c r="K1303" s="1"/>
      <c r="L1303" s="55" t="s">
        <v>167</v>
      </c>
      <c r="M1303" s="101" t="s">
        <v>1038</v>
      </c>
      <c r="N1303" s="82">
        <v>248</v>
      </c>
      <c r="O1303" s="123">
        <v>0</v>
      </c>
      <c r="P1303" s="123">
        <v>0</v>
      </c>
      <c r="Q1303" s="129">
        <v>0</v>
      </c>
      <c r="R1303" s="129">
        <v>7000</v>
      </c>
      <c r="S1303" s="122">
        <v>0</v>
      </c>
      <c r="T1303" s="122">
        <v>0</v>
      </c>
    </row>
    <row r="1304" spans="2:20" x14ac:dyDescent="0.3">
      <c r="B1304" s="119" t="s">
        <v>167</v>
      </c>
      <c r="C1304" s="101" t="s">
        <v>1045</v>
      </c>
      <c r="D1304" s="82" t="s">
        <v>1043</v>
      </c>
      <c r="E1304" s="123">
        <v>10000</v>
      </c>
      <c r="F1304" s="123" t="s">
        <v>16</v>
      </c>
      <c r="G1304" s="129" t="s">
        <v>16</v>
      </c>
      <c r="H1304" s="129" t="s">
        <v>16</v>
      </c>
      <c r="I1304" s="123" t="s">
        <v>16</v>
      </c>
      <c r="J1304" s="123" t="s">
        <v>16</v>
      </c>
      <c r="K1304" s="1"/>
      <c r="L1304" s="119" t="s">
        <v>1016</v>
      </c>
      <c r="M1304" s="101" t="s">
        <v>1044</v>
      </c>
      <c r="N1304" s="82" t="s">
        <v>1039</v>
      </c>
      <c r="O1304" s="123">
        <v>10000</v>
      </c>
      <c r="P1304" s="123" t="s">
        <v>16</v>
      </c>
      <c r="Q1304" s="129" t="s">
        <v>16</v>
      </c>
      <c r="R1304" s="129" t="s">
        <v>16</v>
      </c>
      <c r="S1304" s="122" t="s">
        <v>16</v>
      </c>
      <c r="T1304" s="122" t="s">
        <v>16</v>
      </c>
    </row>
    <row r="1305" spans="2:20" ht="20.399999999999999" x14ac:dyDescent="0.3">
      <c r="B1305" s="119" t="s">
        <v>1016</v>
      </c>
      <c r="C1305" s="101" t="s">
        <v>1046</v>
      </c>
      <c r="D1305" s="82" t="s">
        <v>1047</v>
      </c>
      <c r="E1305" s="123" t="s">
        <v>16</v>
      </c>
      <c r="F1305" s="123" t="s">
        <v>16</v>
      </c>
      <c r="G1305" s="129" t="s">
        <v>16</v>
      </c>
      <c r="H1305" s="129">
        <v>51000</v>
      </c>
      <c r="I1305" s="123" t="s">
        <v>16</v>
      </c>
      <c r="J1305" s="123" t="s">
        <v>16</v>
      </c>
      <c r="K1305" s="1"/>
      <c r="L1305" s="55" t="s">
        <v>167</v>
      </c>
      <c r="M1305" s="101" t="s">
        <v>262</v>
      </c>
      <c r="N1305" s="82" t="s">
        <v>1040</v>
      </c>
      <c r="O1305" s="123">
        <v>10000</v>
      </c>
      <c r="P1305" s="123" t="s">
        <v>16</v>
      </c>
      <c r="Q1305" s="129" t="s">
        <v>16</v>
      </c>
      <c r="R1305" s="129" t="s">
        <v>16</v>
      </c>
      <c r="S1305" s="122" t="s">
        <v>16</v>
      </c>
      <c r="T1305" s="122" t="s">
        <v>16</v>
      </c>
    </row>
    <row r="1306" spans="2:20" ht="20.399999999999999" x14ac:dyDescent="0.3">
      <c r="B1306" s="119" t="s">
        <v>1016</v>
      </c>
      <c r="C1306" s="101" t="s">
        <v>1049</v>
      </c>
      <c r="D1306" s="82" t="s">
        <v>1048</v>
      </c>
      <c r="E1306" s="123">
        <v>200000</v>
      </c>
      <c r="F1306" s="123">
        <v>0</v>
      </c>
      <c r="G1306" s="129" t="s">
        <v>16</v>
      </c>
      <c r="H1306" s="129" t="s">
        <v>16</v>
      </c>
      <c r="I1306" s="123">
        <v>0</v>
      </c>
      <c r="J1306" s="123">
        <v>0</v>
      </c>
      <c r="K1306" s="1"/>
      <c r="L1306" s="55" t="s">
        <v>167</v>
      </c>
      <c r="M1306" s="101" t="s">
        <v>264</v>
      </c>
      <c r="N1306" s="82" t="s">
        <v>1041</v>
      </c>
      <c r="O1306" s="123">
        <v>10000</v>
      </c>
      <c r="P1306" s="123" t="s">
        <v>16</v>
      </c>
      <c r="Q1306" s="129" t="s">
        <v>16</v>
      </c>
      <c r="R1306" s="129" t="s">
        <v>16</v>
      </c>
      <c r="S1306" s="122" t="s">
        <v>16</v>
      </c>
      <c r="T1306" s="122" t="s">
        <v>16</v>
      </c>
    </row>
    <row r="1307" spans="2:20" x14ac:dyDescent="0.3">
      <c r="B1307" s="119" t="s">
        <v>16</v>
      </c>
      <c r="C1307" s="128" t="s">
        <v>16</v>
      </c>
      <c r="D1307" s="82" t="s">
        <v>16</v>
      </c>
      <c r="E1307" s="123" t="s">
        <v>16</v>
      </c>
      <c r="F1307" s="123" t="s">
        <v>16</v>
      </c>
      <c r="G1307" s="129" t="s">
        <v>16</v>
      </c>
      <c r="H1307" s="129" t="s">
        <v>16</v>
      </c>
      <c r="I1307" s="123" t="s">
        <v>16</v>
      </c>
      <c r="J1307" s="123" t="s">
        <v>16</v>
      </c>
      <c r="K1307" s="1"/>
      <c r="L1307" s="55" t="s">
        <v>167</v>
      </c>
      <c r="M1307" s="101" t="s">
        <v>265</v>
      </c>
      <c r="N1307" s="82" t="s">
        <v>1042</v>
      </c>
      <c r="O1307" s="123">
        <v>10000</v>
      </c>
      <c r="P1307" s="123" t="s">
        <v>16</v>
      </c>
      <c r="Q1307" s="129" t="s">
        <v>16</v>
      </c>
      <c r="R1307" s="129" t="s">
        <v>16</v>
      </c>
      <c r="S1307" s="122" t="s">
        <v>16</v>
      </c>
      <c r="T1307" s="122" t="s">
        <v>16</v>
      </c>
    </row>
    <row r="1308" spans="2:20" x14ac:dyDescent="0.3">
      <c r="B1308" s="119" t="s">
        <v>16</v>
      </c>
      <c r="C1308" s="128" t="s">
        <v>16</v>
      </c>
      <c r="D1308" s="82" t="s">
        <v>16</v>
      </c>
      <c r="E1308" s="123" t="s">
        <v>16</v>
      </c>
      <c r="F1308" s="123" t="s">
        <v>16</v>
      </c>
      <c r="G1308" s="129" t="s">
        <v>16</v>
      </c>
      <c r="H1308" s="129" t="s">
        <v>16</v>
      </c>
      <c r="I1308" s="123" t="s">
        <v>16</v>
      </c>
      <c r="J1308" s="123" t="s">
        <v>16</v>
      </c>
      <c r="K1308" s="1"/>
      <c r="L1308" s="55" t="s">
        <v>167</v>
      </c>
      <c r="M1308" s="101" t="s">
        <v>1045</v>
      </c>
      <c r="N1308" s="82" t="s">
        <v>1043</v>
      </c>
      <c r="O1308" s="123">
        <v>10000</v>
      </c>
      <c r="P1308" s="123" t="s">
        <v>16</v>
      </c>
      <c r="Q1308" s="129" t="s">
        <v>16</v>
      </c>
      <c r="R1308" s="129" t="s">
        <v>16</v>
      </c>
      <c r="S1308" s="122" t="s">
        <v>16</v>
      </c>
      <c r="T1308" s="122" t="s">
        <v>16</v>
      </c>
    </row>
    <row r="1309" spans="2:20" ht="20.399999999999999" x14ac:dyDescent="0.3">
      <c r="B1309" s="119" t="s">
        <v>16</v>
      </c>
      <c r="C1309" s="128" t="s">
        <v>16</v>
      </c>
      <c r="D1309" s="82" t="s">
        <v>16</v>
      </c>
      <c r="E1309" s="123" t="s">
        <v>16</v>
      </c>
      <c r="F1309" s="123" t="s">
        <v>16</v>
      </c>
      <c r="G1309" s="129" t="s">
        <v>16</v>
      </c>
      <c r="H1309" s="129" t="s">
        <v>16</v>
      </c>
      <c r="I1309" s="123" t="s">
        <v>16</v>
      </c>
      <c r="J1309" s="123" t="s">
        <v>16</v>
      </c>
      <c r="K1309" s="1"/>
      <c r="L1309" s="119" t="s">
        <v>1016</v>
      </c>
      <c r="M1309" s="101" t="s">
        <v>1050</v>
      </c>
      <c r="N1309" s="82" t="s">
        <v>1048</v>
      </c>
      <c r="O1309" s="123">
        <v>200000</v>
      </c>
      <c r="P1309" s="123" t="s">
        <v>16</v>
      </c>
      <c r="Q1309" s="129" t="s">
        <v>16</v>
      </c>
      <c r="R1309" s="129" t="s">
        <v>16</v>
      </c>
      <c r="S1309" s="122" t="s">
        <v>16</v>
      </c>
      <c r="T1309" s="122" t="s">
        <v>16</v>
      </c>
    </row>
    <row r="1310" spans="2:20" x14ac:dyDescent="0.3">
      <c r="B1310" s="55" t="s">
        <v>16</v>
      </c>
      <c r="C1310" s="128" t="s">
        <v>16</v>
      </c>
      <c r="D1310" s="82" t="s">
        <v>16</v>
      </c>
      <c r="E1310" s="123" t="s">
        <v>16</v>
      </c>
      <c r="F1310" s="123" t="s">
        <v>16</v>
      </c>
      <c r="G1310" s="129" t="s">
        <v>16</v>
      </c>
      <c r="H1310" s="129" t="s">
        <v>16</v>
      </c>
      <c r="I1310" s="123" t="s">
        <v>16</v>
      </c>
      <c r="J1310" s="123" t="s">
        <v>16</v>
      </c>
      <c r="K1310" s="40"/>
      <c r="L1310" s="55" t="s">
        <v>16</v>
      </c>
      <c r="M1310" s="128" t="s">
        <v>16</v>
      </c>
      <c r="N1310" s="82" t="s">
        <v>16</v>
      </c>
      <c r="O1310" s="123" t="s">
        <v>16</v>
      </c>
      <c r="P1310" s="55" t="s">
        <v>16</v>
      </c>
      <c r="Q1310" s="55" t="s">
        <v>16</v>
      </c>
      <c r="R1310" s="122" t="s">
        <v>16</v>
      </c>
      <c r="S1310" s="122" t="s">
        <v>16</v>
      </c>
      <c r="T1310" s="122" t="s">
        <v>16</v>
      </c>
    </row>
    <row r="1311" spans="2:20" x14ac:dyDescent="0.3">
      <c r="B1311" s="4"/>
      <c r="C1311" s="150" t="s">
        <v>49</v>
      </c>
      <c r="D1311" s="4"/>
      <c r="E1311" s="34">
        <f>SUM(E1293:E1310)</f>
        <v>312000</v>
      </c>
      <c r="F1311" s="34">
        <f>SUM(F1293:F1310)</f>
        <v>3500</v>
      </c>
      <c r="G1311" s="34">
        <f>SUM(G1292:G1310)</f>
        <v>264200</v>
      </c>
      <c r="H1311" s="34">
        <f>SUM(H1292:H1310)</f>
        <v>51000</v>
      </c>
      <c r="I1311" s="34">
        <f>SUM(I1292:I1310)</f>
        <v>0</v>
      </c>
      <c r="J1311" s="34">
        <f>SUM(J1292:J1310)</f>
        <v>0</v>
      </c>
      <c r="K1311" s="1"/>
      <c r="L1311" s="55" t="s">
        <v>16</v>
      </c>
      <c r="M1311" s="128" t="s">
        <v>16</v>
      </c>
      <c r="N1311" s="82" t="s">
        <v>16</v>
      </c>
      <c r="O1311" s="123" t="s">
        <v>16</v>
      </c>
      <c r="P1311" s="55" t="s">
        <v>16</v>
      </c>
      <c r="Q1311" s="55" t="s">
        <v>16</v>
      </c>
      <c r="R1311" s="122" t="s">
        <v>16</v>
      </c>
      <c r="S1311" s="122" t="s">
        <v>16</v>
      </c>
      <c r="T1311" s="122" t="s">
        <v>16</v>
      </c>
    </row>
    <row r="1312" spans="2:20" x14ac:dyDescent="0.3">
      <c r="B1312" s="11"/>
      <c r="C1312" s="94"/>
      <c r="D1312" s="12"/>
      <c r="E1312" s="13"/>
      <c r="F1312" s="13"/>
      <c r="G1312" s="13"/>
      <c r="H1312" s="13"/>
      <c r="I1312" s="13"/>
      <c r="J1312" s="14"/>
      <c r="K1312" s="1"/>
      <c r="L1312" s="11"/>
      <c r="M1312" s="12"/>
      <c r="N1312" s="12"/>
      <c r="O1312" s="169"/>
      <c r="P1312" s="13"/>
      <c r="Q1312" s="13"/>
      <c r="R1312" s="13"/>
      <c r="S1312" s="13"/>
      <c r="T1312" s="14"/>
    </row>
    <row r="1313" spans="2:20" x14ac:dyDescent="0.3">
      <c r="B1313" s="25"/>
      <c r="C1313" s="26" t="s">
        <v>50</v>
      </c>
      <c r="D1313" s="27"/>
      <c r="E1313" s="28">
        <f t="shared" ref="E1313:J1313" si="255">E1291+E1311</f>
        <v>312000</v>
      </c>
      <c r="F1313" s="28">
        <f t="shared" si="255"/>
        <v>67700</v>
      </c>
      <c r="G1313" s="28">
        <f t="shared" si="255"/>
        <v>2348489</v>
      </c>
      <c r="H1313" s="28">
        <f t="shared" si="255"/>
        <v>985972.43999999948</v>
      </c>
      <c r="I1313" s="28">
        <f t="shared" si="255"/>
        <v>56209.9</v>
      </c>
      <c r="J1313" s="28">
        <f t="shared" si="255"/>
        <v>4926.07</v>
      </c>
      <c r="K1313" s="1"/>
      <c r="L1313" s="9"/>
      <c r="M1313" s="26" t="s">
        <v>50</v>
      </c>
      <c r="N1313" s="9"/>
      <c r="O1313" s="10">
        <f>SUM(O1291:O1312)</f>
        <v>312000</v>
      </c>
      <c r="P1313" s="10">
        <f t="shared" ref="P1313:Q1313" si="256">SUM(P1290:P1312)</f>
        <v>64200</v>
      </c>
      <c r="Q1313" s="10">
        <f t="shared" si="256"/>
        <v>0</v>
      </c>
      <c r="R1313" s="10">
        <f>SUM(R1291:R1312)</f>
        <v>417104</v>
      </c>
      <c r="S1313" s="10">
        <f t="shared" ref="S1313:T1313" si="257">SUM(S1290:S1312)</f>
        <v>0</v>
      </c>
      <c r="T1313" s="10">
        <f t="shared" si="257"/>
        <v>0</v>
      </c>
    </row>
    <row r="1314" spans="2:20" x14ac:dyDescent="0.3">
      <c r="F1314" s="314"/>
      <c r="L1314" s="2"/>
      <c r="M1314" s="3" t="s">
        <v>12</v>
      </c>
      <c r="N1314" s="15"/>
      <c r="O1314" s="16">
        <f t="shared" ref="O1314" si="258">E1313-O1313</f>
        <v>0</v>
      </c>
      <c r="P1314" s="62">
        <f t="shared" ref="P1314" si="259">F1313-P1313</f>
        <v>3500</v>
      </c>
      <c r="Q1314" s="62">
        <f t="shared" ref="Q1314" si="260">G1313-Q1313</f>
        <v>2348489</v>
      </c>
      <c r="R1314" s="62">
        <f t="shared" ref="R1314" si="261">H1313-R1313</f>
        <v>568868.43999999948</v>
      </c>
      <c r="S1314" s="62">
        <f t="shared" ref="S1314" si="262">I1313-S1313</f>
        <v>56209.9</v>
      </c>
      <c r="T1314" s="62">
        <f t="shared" ref="T1314" si="263">J1313-T1313</f>
        <v>4926.07</v>
      </c>
    </row>
    <row r="1315" spans="2:20" x14ac:dyDescent="0.3">
      <c r="C1315" s="63" t="s">
        <v>375</v>
      </c>
      <c r="F1315" s="314"/>
      <c r="M1315" s="1393" t="s">
        <v>23</v>
      </c>
      <c r="N1315" s="1393"/>
      <c r="R1315" s="314"/>
    </row>
    <row r="1316" spans="2:20" x14ac:dyDescent="0.3">
      <c r="C1316" s="64" t="s">
        <v>386</v>
      </c>
      <c r="D1316" s="64" t="s">
        <v>376</v>
      </c>
      <c r="E1316" s="1396" t="s">
        <v>377</v>
      </c>
      <c r="F1316" s="1397"/>
      <c r="G1316" s="64" t="s">
        <v>381</v>
      </c>
      <c r="H1316" s="64" t="s">
        <v>378</v>
      </c>
      <c r="I1316" s="64" t="s">
        <v>379</v>
      </c>
      <c r="J1316" s="65" t="s">
        <v>380</v>
      </c>
      <c r="M1316" s="41" t="s">
        <v>787</v>
      </c>
      <c r="N1316" s="126">
        <f>P1314</f>
        <v>3500</v>
      </c>
      <c r="O1316" s="176"/>
      <c r="P1316" s="138"/>
      <c r="Q1316" s="138"/>
      <c r="R1316" s="138"/>
      <c r="S1316" s="138"/>
      <c r="T1316" s="149"/>
    </row>
    <row r="1317" spans="2:20" x14ac:dyDescent="0.3">
      <c r="C1317" s="66" t="s">
        <v>389</v>
      </c>
      <c r="D1317" s="66" t="s">
        <v>279</v>
      </c>
      <c r="E1317" s="305" t="s">
        <v>384</v>
      </c>
      <c r="F1317" s="306"/>
      <c r="G1317" s="66" t="s">
        <v>385</v>
      </c>
      <c r="H1317" s="67">
        <v>100000</v>
      </c>
      <c r="I1317" s="67">
        <v>0</v>
      </c>
      <c r="J1317" s="67">
        <f>H1317-I1317</f>
        <v>100000</v>
      </c>
      <c r="M1317" s="41" t="s">
        <v>18</v>
      </c>
      <c r="N1317" s="126">
        <f>Q1314</f>
        <v>2348489</v>
      </c>
      <c r="O1317" s="133"/>
      <c r="P1317" s="134"/>
      <c r="Q1317" s="135"/>
      <c r="R1317" s="131"/>
      <c r="S1317" s="115"/>
      <c r="T1317" s="314"/>
    </row>
    <row r="1318" spans="2:20" x14ac:dyDescent="0.3">
      <c r="C1318" s="66" t="s">
        <v>389</v>
      </c>
      <c r="D1318" s="66" t="s">
        <v>279</v>
      </c>
      <c r="E1318" s="1398" t="s">
        <v>384</v>
      </c>
      <c r="F1318" s="1398"/>
      <c r="G1318" s="66" t="s">
        <v>390</v>
      </c>
      <c r="H1318" s="67">
        <v>200000</v>
      </c>
      <c r="I1318" s="67">
        <v>0</v>
      </c>
      <c r="J1318" s="67">
        <f>H1318-I1318</f>
        <v>200000</v>
      </c>
      <c r="M1318" s="41" t="s">
        <v>19</v>
      </c>
      <c r="N1318" s="126">
        <f>R1314</f>
        <v>568868.43999999948</v>
      </c>
      <c r="O1318" s="136"/>
      <c r="P1318" s="171"/>
      <c r="Q1318" s="323"/>
      <c r="R1318" s="321"/>
      <c r="T1318" s="314"/>
    </row>
    <row r="1319" spans="2:20" x14ac:dyDescent="0.3">
      <c r="C1319" s="105" t="s">
        <v>584</v>
      </c>
      <c r="D1319" s="82" t="s">
        <v>569</v>
      </c>
      <c r="E1319" s="175" t="s">
        <v>585</v>
      </c>
      <c r="F1319" s="175"/>
      <c r="G1319" s="82" t="s">
        <v>586</v>
      </c>
      <c r="H1319" s="106">
        <v>50000</v>
      </c>
      <c r="I1319" s="73">
        <v>0</v>
      </c>
      <c r="J1319" s="153">
        <f t="shared" ref="J1319:J1324" si="264">SUM(H1319:I1319)</f>
        <v>50000</v>
      </c>
      <c r="M1319" s="41" t="s">
        <v>20</v>
      </c>
      <c r="N1319" s="126">
        <f>S1314</f>
        <v>56209.9</v>
      </c>
      <c r="O1319" s="323"/>
      <c r="P1319" s="323"/>
      <c r="Q1319" s="323"/>
      <c r="R1319" s="322"/>
    </row>
    <row r="1320" spans="2:20" x14ac:dyDescent="0.3">
      <c r="C1320" s="105" t="s">
        <v>584</v>
      </c>
      <c r="D1320" s="82" t="s">
        <v>569</v>
      </c>
      <c r="E1320" s="175" t="s">
        <v>587</v>
      </c>
      <c r="F1320" s="175"/>
      <c r="G1320" s="105" t="s">
        <v>588</v>
      </c>
      <c r="H1320" s="107">
        <v>100000</v>
      </c>
      <c r="I1320" s="73">
        <v>0</v>
      </c>
      <c r="J1320" s="153">
        <f t="shared" si="264"/>
        <v>100000</v>
      </c>
      <c r="M1320" s="41" t="s">
        <v>21</v>
      </c>
      <c r="N1320" s="126">
        <f>T1314</f>
        <v>4926.07</v>
      </c>
      <c r="O1320" s="137"/>
      <c r="P1320" s="323"/>
      <c r="Q1320" s="323"/>
    </row>
    <row r="1321" spans="2:20" ht="15" thickBot="1" x14ac:dyDescent="0.35">
      <c r="C1321" s="66" t="s">
        <v>669</v>
      </c>
      <c r="D1321" s="82" t="s">
        <v>652</v>
      </c>
      <c r="E1321" s="300" t="s">
        <v>587</v>
      </c>
      <c r="F1321" s="301"/>
      <c r="G1321" s="105" t="s">
        <v>588</v>
      </c>
      <c r="H1321" s="107">
        <v>50000</v>
      </c>
      <c r="I1321" s="73">
        <v>0</v>
      </c>
      <c r="J1321" s="153">
        <f t="shared" si="264"/>
        <v>50000</v>
      </c>
      <c r="M1321" s="307" t="s">
        <v>22</v>
      </c>
      <c r="N1321" s="130">
        <f>SUM(N1316:N1320)</f>
        <v>2981993.4099999992</v>
      </c>
      <c r="O1321" s="314"/>
    </row>
    <row r="1322" spans="2:20" ht="15" thickTop="1" x14ac:dyDescent="0.3">
      <c r="C1322" s="66" t="s">
        <v>669</v>
      </c>
      <c r="D1322" s="82" t="s">
        <v>652</v>
      </c>
      <c r="E1322" s="1399" t="s">
        <v>585</v>
      </c>
      <c r="F1322" s="1400"/>
      <c r="G1322" s="82" t="s">
        <v>586</v>
      </c>
      <c r="H1322" s="107">
        <v>50000</v>
      </c>
      <c r="I1322" s="73">
        <v>0</v>
      </c>
      <c r="J1322" s="153">
        <f t="shared" si="264"/>
        <v>50000</v>
      </c>
      <c r="M1322" s="21"/>
      <c r="N1322" s="24"/>
      <c r="O1322" s="314"/>
    </row>
    <row r="1323" spans="2:20" x14ac:dyDescent="0.3">
      <c r="C1323" s="66" t="s">
        <v>911</v>
      </c>
      <c r="D1323" s="82" t="s">
        <v>870</v>
      </c>
      <c r="E1323" s="1399" t="s">
        <v>384</v>
      </c>
      <c r="F1323" s="1400"/>
      <c r="G1323" s="82" t="s">
        <v>912</v>
      </c>
      <c r="H1323" s="107">
        <v>1350000</v>
      </c>
      <c r="I1323" s="73">
        <v>0</v>
      </c>
      <c r="J1323" s="153">
        <f t="shared" si="264"/>
        <v>1350000</v>
      </c>
      <c r="M1323" s="21"/>
      <c r="N1323" s="24"/>
      <c r="O1323" s="314"/>
    </row>
    <row r="1324" spans="2:20" x14ac:dyDescent="0.3">
      <c r="C1324" s="66" t="s">
        <v>974</v>
      </c>
      <c r="D1324" s="82" t="s">
        <v>959</v>
      </c>
      <c r="E1324" s="1399" t="s">
        <v>384</v>
      </c>
      <c r="F1324" s="1400"/>
      <c r="G1324" s="82" t="s">
        <v>912</v>
      </c>
      <c r="H1324" s="107">
        <v>469886</v>
      </c>
      <c r="I1324" s="73">
        <v>0</v>
      </c>
      <c r="J1324" s="153">
        <f t="shared" si="264"/>
        <v>469886</v>
      </c>
      <c r="M1324" s="21"/>
      <c r="N1324" s="24"/>
      <c r="O1324" s="314"/>
    </row>
    <row r="1325" spans="2:20" x14ac:dyDescent="0.3">
      <c r="C1325" s="1401" t="s">
        <v>589</v>
      </c>
      <c r="D1325" s="1402"/>
      <c r="E1325" s="1402"/>
      <c r="F1325" s="1403"/>
      <c r="G1325" s="108"/>
      <c r="H1325" s="152">
        <f>SUM(H1317:H1324)</f>
        <v>2369886</v>
      </c>
      <c r="I1325" s="110">
        <f>SUM(I1317:I1324)</f>
        <v>0</v>
      </c>
      <c r="J1325" s="151">
        <f>SUM(J1317:J1324)</f>
        <v>2369886</v>
      </c>
      <c r="M1325" s="21"/>
      <c r="N1325" s="24"/>
      <c r="O1325" s="314"/>
    </row>
    <row r="1326" spans="2:20" x14ac:dyDescent="0.3">
      <c r="M1326" s="21"/>
      <c r="N1326" s="24"/>
      <c r="O1326" s="314"/>
    </row>
    <row r="1327" spans="2:20" x14ac:dyDescent="0.3">
      <c r="M1327" s="21"/>
      <c r="N1327" s="24"/>
      <c r="O1327" s="314"/>
    </row>
    <row r="1328" spans="2:20" x14ac:dyDescent="0.3">
      <c r="M1328" s="21"/>
      <c r="N1328" s="24"/>
      <c r="O1328" s="314"/>
    </row>
    <row r="1329" spans="2:20" x14ac:dyDescent="0.3">
      <c r="M1329" s="21"/>
      <c r="N1329" s="24"/>
      <c r="O1329" s="314"/>
    </row>
    <row r="1330" spans="2:20" x14ac:dyDescent="0.3">
      <c r="M1330" s="21"/>
      <c r="N1330" s="24"/>
      <c r="O1330" s="314"/>
    </row>
    <row r="1331" spans="2:20" x14ac:dyDescent="0.3">
      <c r="M1331" s="21"/>
      <c r="N1331" s="24"/>
      <c r="O1331" s="314"/>
    </row>
    <row r="1332" spans="2:20" x14ac:dyDescent="0.3">
      <c r="M1332" s="21"/>
      <c r="N1332" s="24"/>
      <c r="O1332" s="314"/>
    </row>
    <row r="1333" spans="2:20" x14ac:dyDescent="0.3">
      <c r="B1333" s="1357" t="s">
        <v>908</v>
      </c>
      <c r="C1333" s="1357"/>
      <c r="D1333" s="1357"/>
      <c r="E1333" s="1357"/>
      <c r="F1333" s="1357"/>
      <c r="G1333" s="1357"/>
      <c r="H1333" s="1357"/>
      <c r="I1333" s="1357"/>
      <c r="J1333" s="1357"/>
      <c r="K1333" s="1357"/>
      <c r="L1333" s="1357"/>
      <c r="M1333" s="1357"/>
      <c r="N1333" s="1357"/>
      <c r="O1333" s="1357"/>
      <c r="P1333" s="1357"/>
      <c r="Q1333" s="1357"/>
      <c r="R1333" s="1357"/>
      <c r="S1333" s="1357"/>
      <c r="T1333" s="1357"/>
    </row>
    <row r="1336" spans="2:20" ht="15.6" x14ac:dyDescent="0.3">
      <c r="B1336" s="1349" t="s">
        <v>1051</v>
      </c>
      <c r="C1336" s="1349"/>
      <c r="D1336" s="1349"/>
      <c r="E1336" s="1349"/>
      <c r="F1336" s="1349"/>
      <c r="G1336" s="1349"/>
      <c r="H1336" s="1349"/>
      <c r="I1336" s="1349"/>
      <c r="J1336" s="1349"/>
      <c r="K1336" s="1349"/>
      <c r="L1336" s="1349"/>
      <c r="M1336" s="1349"/>
      <c r="N1336" s="1349"/>
      <c r="O1336" s="1349"/>
      <c r="P1336" s="1349"/>
      <c r="Q1336" s="1349"/>
      <c r="R1336" s="1349"/>
      <c r="S1336" s="1349"/>
      <c r="T1336" s="1349"/>
    </row>
    <row r="1337" spans="2:20" ht="15.6" x14ac:dyDescent="0.3">
      <c r="B1337" s="1350" t="s">
        <v>10</v>
      </c>
      <c r="C1337" s="1350"/>
      <c r="D1337" s="1350"/>
      <c r="E1337" s="1350"/>
      <c r="F1337" s="1350"/>
      <c r="G1337" s="1350"/>
      <c r="H1337" s="1350"/>
      <c r="I1337" s="1350"/>
      <c r="J1337" s="1350"/>
      <c r="K1337" s="1350"/>
      <c r="L1337" s="1350"/>
      <c r="M1337" s="1350"/>
      <c r="N1337" s="1350"/>
      <c r="O1337" s="1350"/>
      <c r="P1337" s="1350"/>
      <c r="Q1337" s="1350"/>
      <c r="R1337" s="1350"/>
      <c r="S1337" s="1350"/>
      <c r="T1337" s="1350"/>
    </row>
    <row r="1338" spans="2:20" x14ac:dyDescent="0.3">
      <c r="B1338" s="1351" t="s">
        <v>11</v>
      </c>
      <c r="C1338" s="1351"/>
      <c r="D1338" s="1351"/>
      <c r="E1338" s="1351"/>
      <c r="F1338" s="1351"/>
      <c r="G1338" s="1351"/>
      <c r="H1338" s="1351"/>
      <c r="I1338" s="1351"/>
      <c r="J1338" s="1351"/>
      <c r="K1338" s="1351"/>
      <c r="L1338" s="1351"/>
      <c r="M1338" s="1351"/>
      <c r="N1338" s="1351"/>
      <c r="O1338" s="1351"/>
      <c r="P1338" s="1351"/>
      <c r="Q1338" s="1351"/>
      <c r="R1338" s="1351"/>
      <c r="S1338" s="1351"/>
      <c r="T1338" s="1351"/>
    </row>
    <row r="1339" spans="2:20" x14ac:dyDescent="0.3">
      <c r="B1339" s="1352" t="s">
        <v>1052</v>
      </c>
      <c r="C1339" s="1352"/>
      <c r="D1339" s="1352"/>
      <c r="E1339" s="1352"/>
      <c r="F1339" s="1352"/>
      <c r="G1339" s="1352"/>
      <c r="H1339" s="1352"/>
      <c r="I1339" s="1352"/>
      <c r="J1339" s="1352"/>
      <c r="K1339" s="1352"/>
      <c r="L1339" s="1352"/>
      <c r="M1339" s="1352"/>
      <c r="N1339" s="1352"/>
      <c r="O1339" s="1352"/>
      <c r="P1339" s="1352"/>
      <c r="Q1339" s="1352"/>
      <c r="R1339" s="1352"/>
      <c r="S1339" s="1352"/>
      <c r="T1339" s="1352"/>
    </row>
    <row r="1340" spans="2:20" ht="15" thickBot="1" x14ac:dyDescent="0.35">
      <c r="B1340" s="309"/>
      <c r="C1340" s="309"/>
      <c r="D1340" s="309"/>
      <c r="E1340" s="309"/>
      <c r="F1340" s="309"/>
      <c r="G1340" s="309"/>
      <c r="H1340" s="309"/>
      <c r="I1340" s="309"/>
      <c r="J1340" s="309"/>
      <c r="L1340" s="309"/>
      <c r="M1340" s="309"/>
      <c r="N1340" s="309"/>
      <c r="O1340" s="309"/>
      <c r="P1340" s="309"/>
      <c r="Q1340" s="309"/>
      <c r="R1340" s="1363" t="s">
        <v>1053</v>
      </c>
      <c r="S1340" s="1363"/>
      <c r="T1340" s="1363"/>
    </row>
    <row r="1341" spans="2:20" ht="15" thickTop="1" x14ac:dyDescent="0.3">
      <c r="B1341" s="1354" t="s">
        <v>8</v>
      </c>
      <c r="C1341" s="1354"/>
      <c r="D1341" s="1354"/>
      <c r="E1341" s="1354"/>
      <c r="F1341" s="1354"/>
      <c r="G1341" s="1354"/>
      <c r="H1341" s="1354"/>
      <c r="I1341" s="1354"/>
      <c r="J1341" s="1354"/>
      <c r="L1341" s="1354" t="s">
        <v>9</v>
      </c>
      <c r="M1341" s="1354"/>
      <c r="N1341" s="1354"/>
      <c r="O1341" s="1354"/>
      <c r="P1341" s="1354"/>
      <c r="Q1341" s="1354"/>
      <c r="R1341" s="1354"/>
      <c r="S1341" s="1354"/>
      <c r="T1341" s="1354"/>
    </row>
    <row r="1342" spans="2:20" x14ac:dyDescent="0.3">
      <c r="B1342" s="4" t="s">
        <v>0</v>
      </c>
      <c r="C1342" s="4" t="s">
        <v>1</v>
      </c>
      <c r="D1342" s="4" t="s">
        <v>2</v>
      </c>
      <c r="E1342" s="4" t="s">
        <v>13</v>
      </c>
      <c r="F1342" s="4" t="s">
        <v>3</v>
      </c>
      <c r="G1342" s="4" t="s">
        <v>4</v>
      </c>
      <c r="H1342" s="4" t="s">
        <v>5</v>
      </c>
      <c r="I1342" s="4" t="s">
        <v>6</v>
      </c>
      <c r="J1342" s="4" t="s">
        <v>7</v>
      </c>
      <c r="L1342" s="4" t="s">
        <v>0</v>
      </c>
      <c r="M1342" s="4" t="s">
        <v>1</v>
      </c>
      <c r="N1342" s="4" t="s">
        <v>2</v>
      </c>
      <c r="O1342" s="4" t="s">
        <v>13</v>
      </c>
      <c r="P1342" s="4" t="s">
        <v>3</v>
      </c>
      <c r="Q1342" s="4" t="s">
        <v>4</v>
      </c>
      <c r="R1342" s="4" t="s">
        <v>5</v>
      </c>
      <c r="S1342" s="4" t="s">
        <v>6</v>
      </c>
      <c r="T1342" s="4" t="s">
        <v>7</v>
      </c>
    </row>
    <row r="1343" spans="2:20" x14ac:dyDescent="0.3">
      <c r="B1343" s="310"/>
      <c r="C1343" s="311"/>
      <c r="D1343" s="311"/>
      <c r="E1343" s="5"/>
      <c r="F1343" s="5"/>
      <c r="G1343" s="5"/>
      <c r="H1343" s="5"/>
      <c r="I1343" s="5"/>
      <c r="J1343" s="6"/>
      <c r="L1343" s="310"/>
      <c r="M1343" s="311"/>
      <c r="N1343" s="311"/>
      <c r="O1343" s="5"/>
      <c r="P1343" s="5"/>
      <c r="Q1343" s="5"/>
      <c r="R1343" s="5"/>
      <c r="S1343" s="5"/>
      <c r="T1343" s="6"/>
    </row>
    <row r="1344" spans="2:20" x14ac:dyDescent="0.3">
      <c r="B1344" s="119" t="s">
        <v>1054</v>
      </c>
      <c r="C1344" s="17" t="s">
        <v>15</v>
      </c>
      <c r="D1344" s="18" t="s">
        <v>16</v>
      </c>
      <c r="E1344" s="19">
        <f t="shared" ref="E1344" si="265">O1321</f>
        <v>0</v>
      </c>
      <c r="F1344" s="19">
        <f>N1316</f>
        <v>3500</v>
      </c>
      <c r="G1344" s="49">
        <f>N1317</f>
        <v>2348489</v>
      </c>
      <c r="H1344" s="49">
        <f>N1318</f>
        <v>568868.43999999948</v>
      </c>
      <c r="I1344" s="20">
        <f>N1319</f>
        <v>56209.9</v>
      </c>
      <c r="J1344" s="20">
        <f>N1320</f>
        <v>4926.07</v>
      </c>
      <c r="K1344" s="1"/>
      <c r="L1344" s="55"/>
      <c r="M1344" s="55"/>
      <c r="N1344" s="55"/>
      <c r="O1344" s="122"/>
      <c r="P1344" s="122"/>
      <c r="Q1344" s="122"/>
      <c r="R1344" s="122"/>
      <c r="S1344" s="122"/>
      <c r="T1344" s="122"/>
    </row>
    <row r="1345" spans="2:20" x14ac:dyDescent="0.3">
      <c r="B1345" s="119" t="s">
        <v>1054</v>
      </c>
      <c r="C1345" s="101" t="s">
        <v>344</v>
      </c>
      <c r="D1345" s="119" t="s">
        <v>345</v>
      </c>
      <c r="E1345" s="172">
        <v>0</v>
      </c>
      <c r="F1345" s="172">
        <v>0</v>
      </c>
      <c r="G1345" s="173">
        <v>0</v>
      </c>
      <c r="H1345" s="173">
        <v>3500</v>
      </c>
      <c r="I1345" s="174">
        <v>0</v>
      </c>
      <c r="J1345" s="174">
        <v>0</v>
      </c>
      <c r="K1345" s="1"/>
      <c r="L1345" s="119" t="s">
        <v>1054</v>
      </c>
      <c r="M1345" s="101" t="s">
        <v>344</v>
      </c>
      <c r="N1345" s="119" t="s">
        <v>345</v>
      </c>
      <c r="O1345" s="172">
        <v>0</v>
      </c>
      <c r="P1345" s="172">
        <v>3500</v>
      </c>
      <c r="Q1345" s="173">
        <v>0</v>
      </c>
      <c r="R1345" s="122">
        <v>0</v>
      </c>
      <c r="S1345" s="122">
        <v>0</v>
      </c>
      <c r="T1345" s="122">
        <v>0</v>
      </c>
    </row>
    <row r="1346" spans="2:20" ht="20.399999999999999" x14ac:dyDescent="0.3">
      <c r="B1346" s="119" t="s">
        <v>1054</v>
      </c>
      <c r="C1346" s="101" t="s">
        <v>1058</v>
      </c>
      <c r="D1346" s="82" t="s">
        <v>1055</v>
      </c>
      <c r="E1346" s="123">
        <v>0</v>
      </c>
      <c r="F1346" s="123">
        <v>0</v>
      </c>
      <c r="G1346" s="124">
        <v>0</v>
      </c>
      <c r="H1346" s="124">
        <v>45000</v>
      </c>
      <c r="I1346" s="125">
        <v>0</v>
      </c>
      <c r="J1346" s="125">
        <v>0</v>
      </c>
      <c r="K1346" s="1"/>
      <c r="L1346" s="119" t="s">
        <v>167</v>
      </c>
      <c r="M1346" s="101" t="s">
        <v>1061</v>
      </c>
      <c r="N1346" s="82" t="s">
        <v>1057</v>
      </c>
      <c r="O1346" s="123">
        <v>50000</v>
      </c>
      <c r="P1346" s="123">
        <v>0</v>
      </c>
      <c r="Q1346" s="129">
        <v>0</v>
      </c>
      <c r="R1346" s="129">
        <v>0</v>
      </c>
      <c r="S1346" s="122">
        <v>0</v>
      </c>
      <c r="T1346" s="122">
        <v>0</v>
      </c>
    </row>
    <row r="1347" spans="2:20" ht="30.6" x14ac:dyDescent="0.3">
      <c r="B1347" s="119" t="s">
        <v>167</v>
      </c>
      <c r="C1347" s="101" t="s">
        <v>1059</v>
      </c>
      <c r="D1347" s="82" t="s">
        <v>1056</v>
      </c>
      <c r="E1347" s="123">
        <v>0</v>
      </c>
      <c r="F1347" s="123">
        <v>500000</v>
      </c>
      <c r="G1347" s="124">
        <v>0</v>
      </c>
      <c r="H1347" s="124">
        <v>500000</v>
      </c>
      <c r="I1347" s="125">
        <v>0</v>
      </c>
      <c r="J1347" s="125">
        <v>0</v>
      </c>
      <c r="K1347" s="1"/>
      <c r="L1347" s="119" t="s">
        <v>1054</v>
      </c>
      <c r="M1347" s="101" t="s">
        <v>1064</v>
      </c>
      <c r="N1347" s="82" t="s">
        <v>1065</v>
      </c>
      <c r="O1347" s="123">
        <v>0</v>
      </c>
      <c r="P1347" s="123">
        <v>0</v>
      </c>
      <c r="Q1347" s="129">
        <v>20</v>
      </c>
      <c r="R1347" s="129">
        <v>0</v>
      </c>
      <c r="S1347" s="122">
        <v>0</v>
      </c>
      <c r="T1347" s="122">
        <v>0</v>
      </c>
    </row>
    <row r="1348" spans="2:20" ht="20.399999999999999" x14ac:dyDescent="0.3">
      <c r="B1348" s="119" t="s">
        <v>167</v>
      </c>
      <c r="C1348" s="101" t="s">
        <v>1060</v>
      </c>
      <c r="D1348" s="82" t="s">
        <v>1057</v>
      </c>
      <c r="E1348" s="123">
        <v>50000</v>
      </c>
      <c r="F1348" s="123">
        <v>0</v>
      </c>
      <c r="G1348" s="124">
        <v>0</v>
      </c>
      <c r="H1348" s="124">
        <v>0</v>
      </c>
      <c r="I1348" s="125">
        <v>0</v>
      </c>
      <c r="J1348" s="125">
        <v>0</v>
      </c>
      <c r="K1348" s="1"/>
      <c r="L1348" s="119" t="s">
        <v>16</v>
      </c>
      <c r="M1348" s="128" t="s">
        <v>16</v>
      </c>
      <c r="N1348" s="82" t="s">
        <v>16</v>
      </c>
      <c r="O1348" s="123" t="s">
        <v>16</v>
      </c>
      <c r="P1348" s="123" t="s">
        <v>16</v>
      </c>
      <c r="Q1348" s="129" t="s">
        <v>16</v>
      </c>
      <c r="R1348" s="129" t="s">
        <v>16</v>
      </c>
      <c r="S1348" s="122" t="s">
        <v>16</v>
      </c>
      <c r="T1348" s="122" t="s">
        <v>16</v>
      </c>
    </row>
    <row r="1349" spans="2:20" ht="20.399999999999999" x14ac:dyDescent="0.3">
      <c r="B1349" s="119" t="s">
        <v>167</v>
      </c>
      <c r="C1349" s="101" t="s">
        <v>1067</v>
      </c>
      <c r="D1349" s="82" t="s">
        <v>1066</v>
      </c>
      <c r="E1349" s="123">
        <v>0</v>
      </c>
      <c r="F1349" s="123">
        <v>0</v>
      </c>
      <c r="G1349" s="129">
        <v>0</v>
      </c>
      <c r="H1349" s="129">
        <v>25000</v>
      </c>
      <c r="I1349" s="123">
        <v>0</v>
      </c>
      <c r="J1349" s="123">
        <v>0</v>
      </c>
      <c r="K1349" s="1"/>
      <c r="L1349" s="119" t="s">
        <v>16</v>
      </c>
      <c r="M1349" s="128" t="s">
        <v>16</v>
      </c>
      <c r="N1349" s="82" t="s">
        <v>16</v>
      </c>
      <c r="O1349" s="123" t="s">
        <v>16</v>
      </c>
      <c r="P1349" s="123" t="s">
        <v>16</v>
      </c>
      <c r="Q1349" s="129" t="s">
        <v>16</v>
      </c>
      <c r="R1349" s="129" t="s">
        <v>16</v>
      </c>
      <c r="S1349" s="122" t="s">
        <v>16</v>
      </c>
      <c r="T1349" s="122" t="s">
        <v>16</v>
      </c>
    </row>
    <row r="1350" spans="2:20" x14ac:dyDescent="0.3">
      <c r="B1350" s="55" t="s">
        <v>16</v>
      </c>
      <c r="C1350" s="128" t="s">
        <v>16</v>
      </c>
      <c r="D1350" s="82" t="s">
        <v>16</v>
      </c>
      <c r="E1350" s="123" t="s">
        <v>16</v>
      </c>
      <c r="F1350" s="123" t="s">
        <v>16</v>
      </c>
      <c r="G1350" s="129" t="s">
        <v>16</v>
      </c>
      <c r="H1350" s="129" t="s">
        <v>16</v>
      </c>
      <c r="I1350" s="123" t="s">
        <v>16</v>
      </c>
      <c r="J1350" s="123" t="s">
        <v>16</v>
      </c>
      <c r="K1350" s="40"/>
      <c r="L1350" s="119" t="s">
        <v>16</v>
      </c>
      <c r="M1350" s="128" t="s">
        <v>16</v>
      </c>
      <c r="N1350" s="82" t="s">
        <v>16</v>
      </c>
      <c r="O1350" s="123" t="s">
        <v>16</v>
      </c>
      <c r="P1350" s="123" t="s">
        <v>16</v>
      </c>
      <c r="Q1350" s="129" t="s">
        <v>16</v>
      </c>
      <c r="R1350" s="129" t="s">
        <v>16</v>
      </c>
      <c r="S1350" s="122" t="s">
        <v>16</v>
      </c>
      <c r="T1350" s="122" t="s">
        <v>16</v>
      </c>
    </row>
    <row r="1351" spans="2:20" x14ac:dyDescent="0.3">
      <c r="B1351" s="4"/>
      <c r="C1351" s="150" t="s">
        <v>49</v>
      </c>
      <c r="D1351" s="4"/>
      <c r="E1351" s="34">
        <f>SUM(E1346:E1350)</f>
        <v>50000</v>
      </c>
      <c r="F1351" s="34">
        <f>SUM(F1346:F1350)</f>
        <v>500000</v>
      </c>
      <c r="G1351" s="34">
        <f>SUM(G1345:G1350)</f>
        <v>0</v>
      </c>
      <c r="H1351" s="34">
        <f>SUM(H1345:H1350)</f>
        <v>573500</v>
      </c>
      <c r="I1351" s="34">
        <f>SUM(I1345:I1350)</f>
        <v>0</v>
      </c>
      <c r="J1351" s="34">
        <f>SUM(J1345:J1350)</f>
        <v>0</v>
      </c>
      <c r="K1351" s="1"/>
      <c r="L1351" s="55" t="s">
        <v>16</v>
      </c>
      <c r="M1351" s="128" t="s">
        <v>16</v>
      </c>
      <c r="N1351" s="82" t="s">
        <v>16</v>
      </c>
      <c r="O1351" s="123" t="s">
        <v>16</v>
      </c>
      <c r="P1351" s="55" t="s">
        <v>16</v>
      </c>
      <c r="Q1351" s="55" t="s">
        <v>16</v>
      </c>
      <c r="R1351" s="122" t="s">
        <v>16</v>
      </c>
      <c r="S1351" s="122" t="s">
        <v>16</v>
      </c>
      <c r="T1351" s="122" t="s">
        <v>16</v>
      </c>
    </row>
    <row r="1352" spans="2:20" x14ac:dyDescent="0.3">
      <c r="B1352" s="11"/>
      <c r="C1352" s="94"/>
      <c r="D1352" s="12"/>
      <c r="E1352" s="13"/>
      <c r="F1352" s="13"/>
      <c r="G1352" s="13"/>
      <c r="H1352" s="13"/>
      <c r="I1352" s="13"/>
      <c r="J1352" s="14"/>
      <c r="K1352" s="1"/>
      <c r="L1352" s="11"/>
      <c r="M1352" s="12"/>
      <c r="N1352" s="12"/>
      <c r="O1352" s="169"/>
      <c r="P1352" s="13"/>
      <c r="Q1352" s="13"/>
      <c r="R1352" s="13"/>
      <c r="S1352" s="13"/>
      <c r="T1352" s="14"/>
    </row>
    <row r="1353" spans="2:20" x14ac:dyDescent="0.3">
      <c r="B1353" s="25"/>
      <c r="C1353" s="26" t="s">
        <v>50</v>
      </c>
      <c r="D1353" s="27"/>
      <c r="E1353" s="28">
        <f t="shared" ref="E1353:J1353" si="266">E1344+E1351</f>
        <v>50000</v>
      </c>
      <c r="F1353" s="28">
        <f t="shared" si="266"/>
        <v>503500</v>
      </c>
      <c r="G1353" s="28">
        <f t="shared" si="266"/>
        <v>2348489</v>
      </c>
      <c r="H1353" s="28">
        <f t="shared" si="266"/>
        <v>1142368.4399999995</v>
      </c>
      <c r="I1353" s="28">
        <f t="shared" si="266"/>
        <v>56209.9</v>
      </c>
      <c r="J1353" s="28">
        <f t="shared" si="266"/>
        <v>4926.07</v>
      </c>
      <c r="K1353" s="1"/>
      <c r="L1353" s="9"/>
      <c r="M1353" s="26" t="s">
        <v>50</v>
      </c>
      <c r="N1353" s="9"/>
      <c r="O1353" s="10">
        <f>SUM(O1344:O1352)</f>
        <v>50000</v>
      </c>
      <c r="P1353" s="10">
        <f t="shared" ref="P1353:Q1353" si="267">SUM(P1343:P1352)</f>
        <v>3500</v>
      </c>
      <c r="Q1353" s="10">
        <f t="shared" si="267"/>
        <v>20</v>
      </c>
      <c r="R1353" s="10">
        <f>SUM(R1344:R1352)</f>
        <v>0</v>
      </c>
      <c r="S1353" s="10">
        <f t="shared" ref="S1353:T1353" si="268">SUM(S1343:S1352)</f>
        <v>0</v>
      </c>
      <c r="T1353" s="10">
        <f t="shared" si="268"/>
        <v>0</v>
      </c>
    </row>
    <row r="1354" spans="2:20" x14ac:dyDescent="0.3">
      <c r="F1354" s="314"/>
      <c r="L1354" s="2"/>
      <c r="M1354" s="3" t="s">
        <v>12</v>
      </c>
      <c r="N1354" s="15"/>
      <c r="O1354" s="16">
        <f t="shared" ref="O1354" si="269">E1353-O1353</f>
        <v>0</v>
      </c>
      <c r="P1354" s="62">
        <f t="shared" ref="P1354" si="270">F1353-P1353</f>
        <v>500000</v>
      </c>
      <c r="Q1354" s="62">
        <f t="shared" ref="Q1354" si="271">G1353-Q1353</f>
        <v>2348469</v>
      </c>
      <c r="R1354" s="62">
        <f t="shared" ref="R1354" si="272">H1353-R1353</f>
        <v>1142368.4399999995</v>
      </c>
      <c r="S1354" s="62">
        <f t="shared" ref="S1354" si="273">I1353-S1353</f>
        <v>56209.9</v>
      </c>
      <c r="T1354" s="62">
        <f t="shared" ref="T1354" si="274">J1353-T1353</f>
        <v>4926.07</v>
      </c>
    </row>
    <row r="1355" spans="2:20" x14ac:dyDescent="0.3">
      <c r="C1355" s="63" t="s">
        <v>375</v>
      </c>
      <c r="F1355" s="314"/>
      <c r="M1355" s="1393" t="s">
        <v>23</v>
      </c>
      <c r="N1355" s="1393"/>
      <c r="R1355" s="314"/>
    </row>
    <row r="1356" spans="2:20" x14ac:dyDescent="0.3">
      <c r="C1356" s="64" t="s">
        <v>386</v>
      </c>
      <c r="D1356" s="64" t="s">
        <v>376</v>
      </c>
      <c r="E1356" s="1396" t="s">
        <v>377</v>
      </c>
      <c r="F1356" s="1397"/>
      <c r="G1356" s="64" t="s">
        <v>381</v>
      </c>
      <c r="H1356" s="64" t="s">
        <v>378</v>
      </c>
      <c r="I1356" s="64" t="s">
        <v>379</v>
      </c>
      <c r="J1356" s="65" t="s">
        <v>380</v>
      </c>
      <c r="M1356" s="41" t="s">
        <v>1063</v>
      </c>
      <c r="N1356" s="126">
        <f>P1354</f>
        <v>500000</v>
      </c>
      <c r="O1356" s="1410" t="s">
        <v>1062</v>
      </c>
      <c r="P1356" s="1411"/>
      <c r="Q1356" s="1411"/>
      <c r="R1356" s="1411"/>
      <c r="S1356" s="1411"/>
      <c r="T1356" s="1411"/>
    </row>
    <row r="1357" spans="2:20" x14ac:dyDescent="0.3">
      <c r="C1357" s="66" t="s">
        <v>389</v>
      </c>
      <c r="D1357" s="66" t="s">
        <v>279</v>
      </c>
      <c r="E1357" s="305" t="s">
        <v>384</v>
      </c>
      <c r="F1357" s="306"/>
      <c r="G1357" s="66" t="s">
        <v>385</v>
      </c>
      <c r="H1357" s="67">
        <v>100000</v>
      </c>
      <c r="I1357" s="67">
        <v>0</v>
      </c>
      <c r="J1357" s="67">
        <f>H1357-I1357</f>
        <v>100000</v>
      </c>
      <c r="M1357" s="41" t="s">
        <v>18</v>
      </c>
      <c r="N1357" s="126">
        <f>Q1354</f>
        <v>2348469</v>
      </c>
      <c r="O1357" s="133"/>
      <c r="P1357" s="134"/>
      <c r="Q1357" s="135"/>
      <c r="R1357" s="131"/>
      <c r="S1357" s="115"/>
      <c r="T1357" s="314"/>
    </row>
    <row r="1358" spans="2:20" x14ac:dyDescent="0.3">
      <c r="C1358" s="66" t="s">
        <v>389</v>
      </c>
      <c r="D1358" s="66" t="s">
        <v>279</v>
      </c>
      <c r="E1358" s="1398" t="s">
        <v>384</v>
      </c>
      <c r="F1358" s="1398"/>
      <c r="G1358" s="66" t="s">
        <v>390</v>
      </c>
      <c r="H1358" s="67">
        <v>200000</v>
      </c>
      <c r="I1358" s="67">
        <v>0</v>
      </c>
      <c r="J1358" s="67">
        <f>H1358-I1358</f>
        <v>200000</v>
      </c>
      <c r="M1358" s="41" t="s">
        <v>19</v>
      </c>
      <c r="N1358" s="126">
        <f>R1354</f>
        <v>1142368.4399999995</v>
      </c>
      <c r="O1358" s="136"/>
      <c r="P1358" s="171"/>
      <c r="Q1358" s="323"/>
      <c r="R1358" s="321"/>
      <c r="T1358" s="314"/>
    </row>
    <row r="1359" spans="2:20" x14ac:dyDescent="0.3">
      <c r="C1359" s="105" t="s">
        <v>584</v>
      </c>
      <c r="D1359" s="82" t="s">
        <v>569</v>
      </c>
      <c r="E1359" s="175" t="s">
        <v>585</v>
      </c>
      <c r="F1359" s="175"/>
      <c r="G1359" s="82" t="s">
        <v>586</v>
      </c>
      <c r="H1359" s="106">
        <v>50000</v>
      </c>
      <c r="I1359" s="73">
        <v>0</v>
      </c>
      <c r="J1359" s="153">
        <f t="shared" ref="J1359:J1364" si="275">SUM(H1359:I1359)</f>
        <v>50000</v>
      </c>
      <c r="M1359" s="41" t="s">
        <v>20</v>
      </c>
      <c r="N1359" s="126">
        <f>S1354</f>
        <v>56209.9</v>
      </c>
      <c r="O1359" s="323"/>
      <c r="P1359" s="323"/>
      <c r="Q1359" s="323"/>
      <c r="R1359" s="322"/>
    </row>
    <row r="1360" spans="2:20" x14ac:dyDescent="0.3">
      <c r="C1360" s="105" t="s">
        <v>584</v>
      </c>
      <c r="D1360" s="82" t="s">
        <v>569</v>
      </c>
      <c r="E1360" s="175" t="s">
        <v>587</v>
      </c>
      <c r="F1360" s="175"/>
      <c r="G1360" s="105" t="s">
        <v>588</v>
      </c>
      <c r="H1360" s="107">
        <v>100000</v>
      </c>
      <c r="I1360" s="73">
        <v>0</v>
      </c>
      <c r="J1360" s="153">
        <f t="shared" si="275"/>
        <v>100000</v>
      </c>
      <c r="M1360" s="41" t="s">
        <v>21</v>
      </c>
      <c r="N1360" s="126">
        <f>T1354</f>
        <v>4926.07</v>
      </c>
      <c r="O1360" s="137"/>
      <c r="P1360" s="323"/>
      <c r="Q1360" s="323"/>
    </row>
    <row r="1361" spans="2:20" ht="15" thickBot="1" x14ac:dyDescent="0.35">
      <c r="C1361" s="66" t="s">
        <v>669</v>
      </c>
      <c r="D1361" s="82" t="s">
        <v>652</v>
      </c>
      <c r="E1361" s="300" t="s">
        <v>587</v>
      </c>
      <c r="F1361" s="301"/>
      <c r="G1361" s="105" t="s">
        <v>588</v>
      </c>
      <c r="H1361" s="107">
        <v>50000</v>
      </c>
      <c r="I1361" s="73">
        <v>0</v>
      </c>
      <c r="J1361" s="153">
        <f t="shared" si="275"/>
        <v>50000</v>
      </c>
      <c r="M1361" s="307" t="s">
        <v>22</v>
      </c>
      <c r="N1361" s="130">
        <f>SUM(N1356:N1360)</f>
        <v>4051973.4099999992</v>
      </c>
      <c r="O1361" s="314"/>
    </row>
    <row r="1362" spans="2:20" ht="15" thickTop="1" x14ac:dyDescent="0.3">
      <c r="C1362" s="66" t="s">
        <v>669</v>
      </c>
      <c r="D1362" s="82" t="s">
        <v>652</v>
      </c>
      <c r="E1362" s="1399" t="s">
        <v>585</v>
      </c>
      <c r="F1362" s="1400"/>
      <c r="G1362" s="82" t="s">
        <v>586</v>
      </c>
      <c r="H1362" s="107">
        <v>50000</v>
      </c>
      <c r="I1362" s="73">
        <v>0</v>
      </c>
      <c r="J1362" s="153">
        <f t="shared" si="275"/>
        <v>50000</v>
      </c>
      <c r="M1362" s="21"/>
      <c r="N1362" s="24"/>
      <c r="O1362" s="314"/>
    </row>
    <row r="1363" spans="2:20" x14ac:dyDescent="0.3">
      <c r="C1363" s="66" t="s">
        <v>911</v>
      </c>
      <c r="D1363" s="82" t="s">
        <v>870</v>
      </c>
      <c r="E1363" s="1399" t="s">
        <v>384</v>
      </c>
      <c r="F1363" s="1400"/>
      <c r="G1363" s="82" t="s">
        <v>912</v>
      </c>
      <c r="H1363" s="107">
        <v>1350000</v>
      </c>
      <c r="I1363" s="73">
        <v>0</v>
      </c>
      <c r="J1363" s="153">
        <f t="shared" si="275"/>
        <v>1350000</v>
      </c>
      <c r="M1363" s="21"/>
      <c r="N1363" s="24"/>
      <c r="O1363" s="314"/>
    </row>
    <row r="1364" spans="2:20" x14ac:dyDescent="0.3">
      <c r="C1364" s="66" t="s">
        <v>974</v>
      </c>
      <c r="D1364" s="82" t="s">
        <v>959</v>
      </c>
      <c r="E1364" s="1399" t="s">
        <v>384</v>
      </c>
      <c r="F1364" s="1400"/>
      <c r="G1364" s="82" t="s">
        <v>912</v>
      </c>
      <c r="H1364" s="107">
        <v>469886</v>
      </c>
      <c r="I1364" s="73">
        <v>0</v>
      </c>
      <c r="J1364" s="153">
        <f t="shared" si="275"/>
        <v>469886</v>
      </c>
      <c r="M1364" s="21"/>
      <c r="N1364" s="24"/>
      <c r="O1364" s="314"/>
    </row>
    <row r="1365" spans="2:20" x14ac:dyDescent="0.3">
      <c r="C1365" s="1401" t="s">
        <v>589</v>
      </c>
      <c r="D1365" s="1402"/>
      <c r="E1365" s="1402"/>
      <c r="F1365" s="1403"/>
      <c r="G1365" s="108"/>
      <c r="H1365" s="152">
        <f>SUM(H1357:H1364)</f>
        <v>2369886</v>
      </c>
      <c r="I1365" s="110">
        <f>SUM(I1357:I1364)</f>
        <v>0</v>
      </c>
      <c r="J1365" s="151">
        <f>SUM(J1357:J1364)</f>
        <v>2369886</v>
      </c>
      <c r="M1365" s="21"/>
      <c r="N1365" s="24"/>
      <c r="O1365" s="314"/>
    </row>
    <row r="1366" spans="2:20" x14ac:dyDescent="0.3">
      <c r="M1366" s="21"/>
      <c r="N1366" s="24"/>
      <c r="O1366" s="314"/>
    </row>
    <row r="1367" spans="2:20" x14ac:dyDescent="0.3">
      <c r="M1367" s="21"/>
      <c r="N1367" s="24"/>
      <c r="O1367" s="314"/>
    </row>
    <row r="1368" spans="2:20" x14ac:dyDescent="0.3">
      <c r="M1368" s="21"/>
      <c r="N1368" s="24"/>
      <c r="O1368" s="314"/>
    </row>
    <row r="1369" spans="2:20" x14ac:dyDescent="0.3">
      <c r="M1369" s="21"/>
      <c r="N1369" s="24"/>
      <c r="O1369" s="314"/>
    </row>
    <row r="1370" spans="2:20" x14ac:dyDescent="0.3">
      <c r="M1370" s="21"/>
      <c r="N1370" s="24"/>
      <c r="O1370" s="314"/>
    </row>
    <row r="1371" spans="2:20" x14ac:dyDescent="0.3">
      <c r="M1371" s="21"/>
      <c r="N1371" s="24"/>
      <c r="O1371" s="314"/>
    </row>
    <row r="1372" spans="2:20" x14ac:dyDescent="0.3">
      <c r="M1372" s="21"/>
      <c r="N1372" s="24"/>
      <c r="O1372" s="314"/>
    </row>
    <row r="1373" spans="2:20" x14ac:dyDescent="0.3">
      <c r="B1373" s="1357" t="s">
        <v>908</v>
      </c>
      <c r="C1373" s="1357"/>
      <c r="D1373" s="1357"/>
      <c r="E1373" s="1357"/>
      <c r="F1373" s="1357"/>
      <c r="G1373" s="1357"/>
      <c r="H1373" s="1357"/>
      <c r="I1373" s="1357"/>
      <c r="J1373" s="1357"/>
      <c r="K1373" s="1357"/>
      <c r="L1373" s="1357"/>
      <c r="M1373" s="1357"/>
      <c r="N1373" s="1357"/>
      <c r="O1373" s="1357"/>
      <c r="P1373" s="1357"/>
      <c r="Q1373" s="1357"/>
      <c r="R1373" s="1357"/>
      <c r="S1373" s="1357"/>
      <c r="T1373" s="1357"/>
    </row>
    <row r="1377" spans="2:20" ht="15.6" x14ac:dyDescent="0.3">
      <c r="B1377" s="1349" t="s">
        <v>1068</v>
      </c>
      <c r="C1377" s="1349"/>
      <c r="D1377" s="1349"/>
      <c r="E1377" s="1349"/>
      <c r="F1377" s="1349"/>
      <c r="G1377" s="1349"/>
      <c r="H1377" s="1349"/>
      <c r="I1377" s="1349"/>
      <c r="J1377" s="1349"/>
      <c r="K1377" s="1349"/>
      <c r="L1377" s="1349"/>
      <c r="M1377" s="1349"/>
      <c r="N1377" s="1349"/>
      <c r="O1377" s="1349"/>
      <c r="P1377" s="1349"/>
      <c r="Q1377" s="1349"/>
      <c r="R1377" s="1349"/>
      <c r="S1377" s="1349"/>
      <c r="T1377" s="1349"/>
    </row>
    <row r="1378" spans="2:20" ht="15.6" x14ac:dyDescent="0.3">
      <c r="B1378" s="1350" t="s">
        <v>10</v>
      </c>
      <c r="C1378" s="1350"/>
      <c r="D1378" s="1350"/>
      <c r="E1378" s="1350"/>
      <c r="F1378" s="1350"/>
      <c r="G1378" s="1350"/>
      <c r="H1378" s="1350"/>
      <c r="I1378" s="1350"/>
      <c r="J1378" s="1350"/>
      <c r="K1378" s="1350"/>
      <c r="L1378" s="1350"/>
      <c r="M1378" s="1350"/>
      <c r="N1378" s="1350"/>
      <c r="O1378" s="1350"/>
      <c r="P1378" s="1350"/>
      <c r="Q1378" s="1350"/>
      <c r="R1378" s="1350"/>
      <c r="S1378" s="1350"/>
      <c r="T1378" s="1350"/>
    </row>
    <row r="1379" spans="2:20" x14ac:dyDescent="0.3">
      <c r="B1379" s="1351" t="s">
        <v>11</v>
      </c>
      <c r="C1379" s="1351"/>
      <c r="D1379" s="1351"/>
      <c r="E1379" s="1351"/>
      <c r="F1379" s="1351"/>
      <c r="G1379" s="1351"/>
      <c r="H1379" s="1351"/>
      <c r="I1379" s="1351"/>
      <c r="J1379" s="1351"/>
      <c r="K1379" s="1351"/>
      <c r="L1379" s="1351"/>
      <c r="M1379" s="1351"/>
      <c r="N1379" s="1351"/>
      <c r="O1379" s="1351"/>
      <c r="P1379" s="1351"/>
      <c r="Q1379" s="1351"/>
      <c r="R1379" s="1351"/>
      <c r="S1379" s="1351"/>
      <c r="T1379" s="1351"/>
    </row>
    <row r="1380" spans="2:20" x14ac:dyDescent="0.3">
      <c r="B1380" s="1352" t="s">
        <v>1069</v>
      </c>
      <c r="C1380" s="1352"/>
      <c r="D1380" s="1352"/>
      <c r="E1380" s="1352"/>
      <c r="F1380" s="1352"/>
      <c r="G1380" s="1352"/>
      <c r="H1380" s="1352"/>
      <c r="I1380" s="1352"/>
      <c r="J1380" s="1352"/>
      <c r="K1380" s="1352"/>
      <c r="L1380" s="1352"/>
      <c r="M1380" s="1352"/>
      <c r="N1380" s="1352"/>
      <c r="O1380" s="1352"/>
      <c r="P1380" s="1352"/>
      <c r="Q1380" s="1352"/>
      <c r="R1380" s="1352"/>
      <c r="S1380" s="1352"/>
      <c r="T1380" s="1352"/>
    </row>
    <row r="1381" spans="2:20" ht="15" thickBot="1" x14ac:dyDescent="0.35">
      <c r="B1381" s="309"/>
      <c r="C1381" s="309"/>
      <c r="D1381" s="309"/>
      <c r="E1381" s="309"/>
      <c r="F1381" s="309"/>
      <c r="G1381" s="309"/>
      <c r="H1381" s="309"/>
      <c r="I1381" s="309"/>
      <c r="J1381" s="309"/>
      <c r="L1381" s="309"/>
      <c r="M1381" s="309"/>
      <c r="N1381" s="309"/>
      <c r="O1381" s="309"/>
      <c r="P1381" s="309"/>
      <c r="Q1381" s="309"/>
      <c r="R1381" s="1363" t="s">
        <v>1070</v>
      </c>
      <c r="S1381" s="1363"/>
      <c r="T1381" s="1363"/>
    </row>
    <row r="1382" spans="2:20" ht="15" thickTop="1" x14ac:dyDescent="0.3">
      <c r="B1382" s="1354" t="s">
        <v>8</v>
      </c>
      <c r="C1382" s="1354"/>
      <c r="D1382" s="1354"/>
      <c r="E1382" s="1354"/>
      <c r="F1382" s="1354"/>
      <c r="G1382" s="1354"/>
      <c r="H1382" s="1354"/>
      <c r="I1382" s="1354"/>
      <c r="J1382" s="1354"/>
      <c r="L1382" s="1354" t="s">
        <v>9</v>
      </c>
      <c r="M1382" s="1354"/>
      <c r="N1382" s="1354"/>
      <c r="O1382" s="1354"/>
      <c r="P1382" s="1354"/>
      <c r="Q1382" s="1354"/>
      <c r="R1382" s="1354"/>
      <c r="S1382" s="1354"/>
      <c r="T1382" s="1354"/>
    </row>
    <row r="1383" spans="2:20" x14ac:dyDescent="0.3">
      <c r="B1383" s="4" t="s">
        <v>0</v>
      </c>
      <c r="C1383" s="4" t="s">
        <v>1</v>
      </c>
      <c r="D1383" s="4" t="s">
        <v>2</v>
      </c>
      <c r="E1383" s="4" t="s">
        <v>13</v>
      </c>
      <c r="F1383" s="4" t="s">
        <v>3</v>
      </c>
      <c r="G1383" s="4" t="s">
        <v>4</v>
      </c>
      <c r="H1383" s="4" t="s">
        <v>5</v>
      </c>
      <c r="I1383" s="4" t="s">
        <v>6</v>
      </c>
      <c r="J1383" s="4" t="s">
        <v>7</v>
      </c>
      <c r="L1383" s="4" t="s">
        <v>0</v>
      </c>
      <c r="M1383" s="4" t="s">
        <v>1</v>
      </c>
      <c r="N1383" s="4" t="s">
        <v>2</v>
      </c>
      <c r="O1383" s="4" t="s">
        <v>13</v>
      </c>
      <c r="P1383" s="4" t="s">
        <v>3</v>
      </c>
      <c r="Q1383" s="4" t="s">
        <v>4</v>
      </c>
      <c r="R1383" s="4" t="s">
        <v>5</v>
      </c>
      <c r="S1383" s="4" t="s">
        <v>6</v>
      </c>
      <c r="T1383" s="4" t="s">
        <v>7</v>
      </c>
    </row>
    <row r="1384" spans="2:20" x14ac:dyDescent="0.3">
      <c r="B1384" s="310"/>
      <c r="C1384" s="311"/>
      <c r="D1384" s="311"/>
      <c r="E1384" s="5"/>
      <c r="F1384" s="5"/>
      <c r="G1384" s="5"/>
      <c r="H1384" s="5"/>
      <c r="I1384" s="5"/>
      <c r="J1384" s="6"/>
      <c r="L1384" s="310"/>
      <c r="M1384" s="311"/>
      <c r="N1384" s="311"/>
      <c r="O1384" s="5"/>
      <c r="P1384" s="5"/>
      <c r="Q1384" s="5"/>
      <c r="R1384" s="5"/>
      <c r="S1384" s="5"/>
      <c r="T1384" s="6"/>
    </row>
    <row r="1385" spans="2:20" x14ac:dyDescent="0.3">
      <c r="B1385" s="119" t="s">
        <v>1071</v>
      </c>
      <c r="C1385" s="17" t="s">
        <v>15</v>
      </c>
      <c r="D1385" s="18" t="s">
        <v>16</v>
      </c>
      <c r="E1385" s="19">
        <f t="shared" ref="E1385" si="276">O1362</f>
        <v>0</v>
      </c>
      <c r="F1385" s="19">
        <f>P1354</f>
        <v>500000</v>
      </c>
      <c r="G1385" s="49">
        <f>Q1354</f>
        <v>2348469</v>
      </c>
      <c r="H1385" s="49">
        <f>R1354</f>
        <v>1142368.4399999995</v>
      </c>
      <c r="I1385" s="20">
        <f>S1354</f>
        <v>56209.9</v>
      </c>
      <c r="J1385" s="20">
        <f>T1354</f>
        <v>4926.07</v>
      </c>
      <c r="K1385" s="1"/>
      <c r="L1385" s="55"/>
      <c r="M1385" s="55"/>
      <c r="N1385" s="55"/>
      <c r="O1385" s="122"/>
      <c r="P1385" s="122"/>
      <c r="Q1385" s="122"/>
      <c r="R1385" s="122"/>
      <c r="S1385" s="122"/>
      <c r="T1385" s="122"/>
    </row>
    <row r="1386" spans="2:20" ht="20.399999999999999" x14ac:dyDescent="0.3">
      <c r="B1386" s="119" t="s">
        <v>1074</v>
      </c>
      <c r="C1386" s="101" t="s">
        <v>1075</v>
      </c>
      <c r="D1386" s="82" t="s">
        <v>1072</v>
      </c>
      <c r="E1386" s="172">
        <v>0</v>
      </c>
      <c r="F1386" s="172">
        <v>1100</v>
      </c>
      <c r="G1386" s="177" t="s">
        <v>16</v>
      </c>
      <c r="H1386" s="173">
        <v>0</v>
      </c>
      <c r="I1386" s="174">
        <v>0</v>
      </c>
      <c r="J1386" s="174">
        <v>0</v>
      </c>
      <c r="K1386" s="1"/>
      <c r="L1386" s="119" t="s">
        <v>1071</v>
      </c>
      <c r="M1386" s="101" t="s">
        <v>1077</v>
      </c>
      <c r="N1386" s="119">
        <v>249</v>
      </c>
      <c r="O1386" s="172">
        <v>0</v>
      </c>
      <c r="P1386" s="172">
        <v>0</v>
      </c>
      <c r="Q1386" s="173">
        <v>0</v>
      </c>
      <c r="R1386" s="122">
        <v>20000</v>
      </c>
      <c r="S1386" s="122">
        <v>0</v>
      </c>
      <c r="T1386" s="122">
        <v>0</v>
      </c>
    </row>
    <row r="1387" spans="2:20" ht="20.399999999999999" x14ac:dyDescent="0.3">
      <c r="B1387" s="119" t="s">
        <v>167</v>
      </c>
      <c r="C1387" s="101" t="s">
        <v>1076</v>
      </c>
      <c r="D1387" s="82" t="s">
        <v>1073</v>
      </c>
      <c r="E1387" s="172">
        <v>0</v>
      </c>
      <c r="F1387" s="172">
        <v>1300</v>
      </c>
      <c r="G1387" s="177" t="s">
        <v>16</v>
      </c>
      <c r="H1387" s="173">
        <v>0</v>
      </c>
      <c r="I1387" s="174">
        <v>0</v>
      </c>
      <c r="J1387" s="174">
        <v>0</v>
      </c>
      <c r="K1387" s="1"/>
      <c r="L1387" s="119" t="s">
        <v>1078</v>
      </c>
      <c r="M1387" s="101" t="s">
        <v>1080</v>
      </c>
      <c r="N1387" s="119">
        <v>250</v>
      </c>
      <c r="O1387" s="172">
        <v>0</v>
      </c>
      <c r="P1387" s="172">
        <v>0</v>
      </c>
      <c r="Q1387" s="173">
        <v>0</v>
      </c>
      <c r="R1387" s="122">
        <v>100000</v>
      </c>
      <c r="S1387" s="122">
        <v>0</v>
      </c>
      <c r="T1387" s="122">
        <v>0</v>
      </c>
    </row>
    <row r="1388" spans="2:20" ht="20.399999999999999" x14ac:dyDescent="0.3">
      <c r="B1388" s="119" t="s">
        <v>167</v>
      </c>
      <c r="C1388" s="101" t="s">
        <v>615</v>
      </c>
      <c r="D1388" s="82" t="s">
        <v>1079</v>
      </c>
      <c r="E1388" s="172">
        <v>0</v>
      </c>
      <c r="F1388" s="172" t="s">
        <v>16</v>
      </c>
      <c r="G1388" s="177" t="s">
        <v>16</v>
      </c>
      <c r="H1388" s="173">
        <v>20000</v>
      </c>
      <c r="I1388" s="174">
        <v>0</v>
      </c>
      <c r="J1388" s="174">
        <v>0</v>
      </c>
      <c r="K1388" s="1"/>
      <c r="L1388" s="119" t="s">
        <v>167</v>
      </c>
      <c r="M1388" s="101" t="s">
        <v>1081</v>
      </c>
      <c r="N1388" s="119">
        <v>250</v>
      </c>
      <c r="O1388" s="172">
        <v>0</v>
      </c>
      <c r="P1388" s="172">
        <v>0</v>
      </c>
      <c r="Q1388" s="173">
        <v>0</v>
      </c>
      <c r="R1388" s="122">
        <v>3580</v>
      </c>
      <c r="S1388" s="122">
        <v>0</v>
      </c>
      <c r="T1388" s="122">
        <v>0</v>
      </c>
    </row>
    <row r="1389" spans="2:20" ht="20.399999999999999" x14ac:dyDescent="0.3">
      <c r="B1389" s="119" t="s">
        <v>167</v>
      </c>
      <c r="C1389" s="101" t="s">
        <v>1087</v>
      </c>
      <c r="D1389" s="82" t="s">
        <v>1086</v>
      </c>
      <c r="E1389" s="172">
        <v>0</v>
      </c>
      <c r="F1389" s="172">
        <v>1000</v>
      </c>
      <c r="G1389" s="177" t="s">
        <v>16</v>
      </c>
      <c r="H1389" s="177" t="s">
        <v>16</v>
      </c>
      <c r="I1389" s="172" t="s">
        <v>16</v>
      </c>
      <c r="J1389" s="172" t="s">
        <v>16</v>
      </c>
      <c r="K1389" s="1"/>
      <c r="L1389" s="119" t="s">
        <v>167</v>
      </c>
      <c r="M1389" s="101" t="s">
        <v>1082</v>
      </c>
      <c r="N1389" s="119">
        <v>250</v>
      </c>
      <c r="O1389" s="172">
        <v>0</v>
      </c>
      <c r="P1389" s="172">
        <v>0</v>
      </c>
      <c r="Q1389" s="173">
        <v>0</v>
      </c>
      <c r="R1389" s="122">
        <v>50000</v>
      </c>
      <c r="S1389" s="122">
        <v>0</v>
      </c>
      <c r="T1389" s="122">
        <v>0</v>
      </c>
    </row>
    <row r="1390" spans="2:20" ht="20.399999999999999" x14ac:dyDescent="0.3">
      <c r="B1390" s="119" t="s">
        <v>16</v>
      </c>
      <c r="C1390" s="128" t="s">
        <v>16</v>
      </c>
      <c r="D1390" s="127" t="s">
        <v>16</v>
      </c>
      <c r="E1390" s="172" t="s">
        <v>16</v>
      </c>
      <c r="F1390" s="172" t="s">
        <v>16</v>
      </c>
      <c r="G1390" s="177" t="s">
        <v>16</v>
      </c>
      <c r="H1390" s="177" t="s">
        <v>16</v>
      </c>
      <c r="I1390" s="172" t="s">
        <v>16</v>
      </c>
      <c r="J1390" s="172" t="s">
        <v>16</v>
      </c>
      <c r="K1390" s="1"/>
      <c r="L1390" s="119" t="s">
        <v>167</v>
      </c>
      <c r="M1390" s="101" t="s">
        <v>1083</v>
      </c>
      <c r="N1390" s="119">
        <v>250</v>
      </c>
      <c r="O1390" s="172">
        <v>0</v>
      </c>
      <c r="P1390" s="172">
        <v>0</v>
      </c>
      <c r="Q1390" s="173">
        <v>0</v>
      </c>
      <c r="R1390" s="122">
        <v>25000</v>
      </c>
      <c r="S1390" s="122">
        <v>0</v>
      </c>
      <c r="T1390" s="122">
        <v>0</v>
      </c>
    </row>
    <row r="1391" spans="2:20" ht="20.399999999999999" x14ac:dyDescent="0.3">
      <c r="B1391" s="119" t="s">
        <v>16</v>
      </c>
      <c r="C1391" s="128" t="s">
        <v>16</v>
      </c>
      <c r="D1391" s="127" t="s">
        <v>16</v>
      </c>
      <c r="E1391" s="172" t="s">
        <v>16</v>
      </c>
      <c r="F1391" s="172" t="s">
        <v>16</v>
      </c>
      <c r="G1391" s="177" t="s">
        <v>16</v>
      </c>
      <c r="H1391" s="177" t="s">
        <v>16</v>
      </c>
      <c r="I1391" s="172" t="s">
        <v>16</v>
      </c>
      <c r="J1391" s="172" t="s">
        <v>16</v>
      </c>
      <c r="K1391" s="1"/>
      <c r="L1391" s="119" t="s">
        <v>1078</v>
      </c>
      <c r="M1391" s="101" t="s">
        <v>1084</v>
      </c>
      <c r="N1391" s="119">
        <v>251</v>
      </c>
      <c r="O1391" s="172">
        <v>0</v>
      </c>
      <c r="P1391" s="172">
        <v>0</v>
      </c>
      <c r="Q1391" s="173">
        <v>0</v>
      </c>
      <c r="R1391" s="122">
        <v>62500</v>
      </c>
      <c r="S1391" s="122">
        <v>0</v>
      </c>
      <c r="T1391" s="122">
        <v>0</v>
      </c>
    </row>
    <row r="1392" spans="2:20" x14ac:dyDescent="0.3">
      <c r="B1392" s="55" t="s">
        <v>16</v>
      </c>
      <c r="C1392" s="128" t="s">
        <v>16</v>
      </c>
      <c r="D1392" s="82" t="s">
        <v>16</v>
      </c>
      <c r="E1392" s="123" t="s">
        <v>16</v>
      </c>
      <c r="F1392" s="123" t="s">
        <v>16</v>
      </c>
      <c r="G1392" s="129" t="s">
        <v>16</v>
      </c>
      <c r="H1392" s="129" t="s">
        <v>16</v>
      </c>
      <c r="I1392" s="123" t="s">
        <v>16</v>
      </c>
      <c r="J1392" s="123" t="s">
        <v>16</v>
      </c>
      <c r="K1392" s="40"/>
      <c r="L1392" s="119" t="s">
        <v>16</v>
      </c>
      <c r="M1392" s="128" t="s">
        <v>16</v>
      </c>
      <c r="N1392" s="82" t="s">
        <v>16</v>
      </c>
      <c r="O1392" s="123" t="s">
        <v>16</v>
      </c>
      <c r="P1392" s="123" t="s">
        <v>16</v>
      </c>
      <c r="Q1392" s="129" t="s">
        <v>16</v>
      </c>
      <c r="R1392" s="129" t="s">
        <v>16</v>
      </c>
      <c r="S1392" s="122" t="s">
        <v>16</v>
      </c>
      <c r="T1392" s="122" t="s">
        <v>16</v>
      </c>
    </row>
    <row r="1393" spans="2:20" x14ac:dyDescent="0.3">
      <c r="B1393" s="4"/>
      <c r="C1393" s="150" t="s">
        <v>49</v>
      </c>
      <c r="D1393" s="4"/>
      <c r="E1393" s="34">
        <f>SUM(E1392:E1392)</f>
        <v>0</v>
      </c>
      <c r="F1393" s="34">
        <f>SUM(F1386:F1392)</f>
        <v>3400</v>
      </c>
      <c r="G1393" s="34">
        <f>SUM(G1386:G1392)</f>
        <v>0</v>
      </c>
      <c r="H1393" s="34">
        <f>SUM(H1386:H1392)</f>
        <v>20000</v>
      </c>
      <c r="I1393" s="34">
        <f>SUM(I1386:I1392)</f>
        <v>0</v>
      </c>
      <c r="J1393" s="34">
        <f>SUM(J1386:J1392)</f>
        <v>0</v>
      </c>
      <c r="K1393" s="1"/>
      <c r="L1393" s="119" t="s">
        <v>16</v>
      </c>
      <c r="M1393" s="128" t="s">
        <v>16</v>
      </c>
      <c r="N1393" s="82" t="s">
        <v>16</v>
      </c>
      <c r="O1393" s="123" t="s">
        <v>16</v>
      </c>
      <c r="P1393" s="123" t="s">
        <v>16</v>
      </c>
      <c r="Q1393" s="129" t="s">
        <v>16</v>
      </c>
      <c r="R1393" s="129" t="s">
        <v>16</v>
      </c>
      <c r="S1393" s="122" t="s">
        <v>16</v>
      </c>
      <c r="T1393" s="122" t="s">
        <v>16</v>
      </c>
    </row>
    <row r="1394" spans="2:20" x14ac:dyDescent="0.3">
      <c r="B1394" s="11"/>
      <c r="C1394" s="94"/>
      <c r="D1394" s="12"/>
      <c r="E1394" s="13"/>
      <c r="F1394" s="13"/>
      <c r="G1394" s="13"/>
      <c r="H1394" s="13"/>
      <c r="I1394" s="13"/>
      <c r="J1394" s="14"/>
      <c r="K1394" s="1"/>
      <c r="L1394" s="11"/>
      <c r="M1394" s="12"/>
      <c r="N1394" s="12"/>
      <c r="O1394" s="169"/>
      <c r="P1394" s="13"/>
      <c r="Q1394" s="13"/>
      <c r="R1394" s="13"/>
      <c r="S1394" s="13"/>
      <c r="T1394" s="14"/>
    </row>
    <row r="1395" spans="2:20" x14ac:dyDescent="0.3">
      <c r="B1395" s="25"/>
      <c r="C1395" s="26" t="s">
        <v>50</v>
      </c>
      <c r="D1395" s="27"/>
      <c r="E1395" s="28">
        <f t="shared" ref="E1395:J1395" si="277">E1385+E1393</f>
        <v>0</v>
      </c>
      <c r="F1395" s="28">
        <f t="shared" si="277"/>
        <v>503400</v>
      </c>
      <c r="G1395" s="28">
        <f t="shared" si="277"/>
        <v>2348469</v>
      </c>
      <c r="H1395" s="28">
        <f t="shared" si="277"/>
        <v>1162368.4399999995</v>
      </c>
      <c r="I1395" s="28">
        <f t="shared" si="277"/>
        <v>56209.9</v>
      </c>
      <c r="J1395" s="28">
        <f t="shared" si="277"/>
        <v>4926.07</v>
      </c>
      <c r="K1395" s="1"/>
      <c r="L1395" s="9"/>
      <c r="M1395" s="26" t="s">
        <v>50</v>
      </c>
      <c r="N1395" s="9"/>
      <c r="O1395" s="10">
        <f>SUM(O1385:O1394)</f>
        <v>0</v>
      </c>
      <c r="P1395" s="10">
        <f t="shared" ref="P1395:Q1395" si="278">SUM(P1384:P1394)</f>
        <v>0</v>
      </c>
      <c r="Q1395" s="10">
        <f t="shared" si="278"/>
        <v>0</v>
      </c>
      <c r="R1395" s="10">
        <f>SUM(R1385:R1394)</f>
        <v>261080</v>
      </c>
      <c r="S1395" s="10">
        <f t="shared" ref="S1395:T1395" si="279">SUM(S1384:S1394)</f>
        <v>0</v>
      </c>
      <c r="T1395" s="10">
        <f t="shared" si="279"/>
        <v>0</v>
      </c>
    </row>
    <row r="1396" spans="2:20" x14ac:dyDescent="0.3">
      <c r="F1396" s="314"/>
      <c r="L1396" s="2"/>
      <c r="M1396" s="3" t="s">
        <v>12</v>
      </c>
      <c r="N1396" s="15"/>
      <c r="O1396" s="16">
        <f t="shared" ref="O1396" si="280">E1395-O1395</f>
        <v>0</v>
      </c>
      <c r="P1396" s="62">
        <f t="shared" ref="P1396" si="281">F1395-P1395</f>
        <v>503400</v>
      </c>
      <c r="Q1396" s="62">
        <f t="shared" ref="Q1396" si="282">G1395-Q1395</f>
        <v>2348469</v>
      </c>
      <c r="R1396" s="62">
        <f t="shared" ref="R1396" si="283">H1395-R1395</f>
        <v>901288.43999999948</v>
      </c>
      <c r="S1396" s="62">
        <f t="shared" ref="S1396" si="284">I1395-S1395</f>
        <v>56209.9</v>
      </c>
      <c r="T1396" s="62">
        <f t="shared" ref="T1396" si="285">J1395-T1395</f>
        <v>4926.07</v>
      </c>
    </row>
    <row r="1397" spans="2:20" x14ac:dyDescent="0.3">
      <c r="C1397" s="63" t="s">
        <v>375</v>
      </c>
      <c r="F1397" s="314"/>
      <c r="M1397" s="1393" t="s">
        <v>23</v>
      </c>
      <c r="N1397" s="1393"/>
      <c r="R1397" s="314"/>
    </row>
    <row r="1398" spans="2:20" x14ac:dyDescent="0.3">
      <c r="C1398" s="64" t="s">
        <v>386</v>
      </c>
      <c r="D1398" s="64" t="s">
        <v>376</v>
      </c>
      <c r="E1398" s="1396" t="s">
        <v>377</v>
      </c>
      <c r="F1398" s="1397"/>
      <c r="G1398" s="64" t="s">
        <v>381</v>
      </c>
      <c r="H1398" s="64" t="s">
        <v>378</v>
      </c>
      <c r="I1398" s="64" t="s">
        <v>379</v>
      </c>
      <c r="J1398" s="65" t="s">
        <v>380</v>
      </c>
      <c r="M1398" s="41" t="s">
        <v>1085</v>
      </c>
      <c r="N1398" s="126">
        <f>P1396</f>
        <v>503400</v>
      </c>
      <c r="O1398" s="302"/>
      <c r="P1398" s="303"/>
      <c r="Q1398" s="303"/>
      <c r="R1398" s="303"/>
      <c r="S1398" s="303"/>
      <c r="T1398" s="303"/>
    </row>
    <row r="1399" spans="2:20" x14ac:dyDescent="0.3">
      <c r="C1399" s="66" t="s">
        <v>389</v>
      </c>
      <c r="D1399" s="66" t="s">
        <v>279</v>
      </c>
      <c r="E1399" s="305" t="s">
        <v>384</v>
      </c>
      <c r="F1399" s="306"/>
      <c r="G1399" s="66" t="s">
        <v>385</v>
      </c>
      <c r="H1399" s="67">
        <v>100000</v>
      </c>
      <c r="I1399" s="67">
        <v>0</v>
      </c>
      <c r="J1399" s="67">
        <f>H1399-I1399</f>
        <v>100000</v>
      </c>
      <c r="M1399" s="41" t="s">
        <v>18</v>
      </c>
      <c r="N1399" s="126">
        <f>Q1396</f>
        <v>2348469</v>
      </c>
      <c r="O1399" s="133"/>
      <c r="P1399" s="134"/>
      <c r="Q1399" s="135"/>
      <c r="R1399" s="131"/>
      <c r="S1399" s="115"/>
      <c r="T1399" s="314"/>
    </row>
    <row r="1400" spans="2:20" x14ac:dyDescent="0.3">
      <c r="C1400" s="66" t="s">
        <v>389</v>
      </c>
      <c r="D1400" s="66" t="s">
        <v>279</v>
      </c>
      <c r="E1400" s="1398" t="s">
        <v>384</v>
      </c>
      <c r="F1400" s="1398"/>
      <c r="G1400" s="66" t="s">
        <v>390</v>
      </c>
      <c r="H1400" s="67">
        <v>200000</v>
      </c>
      <c r="I1400" s="67">
        <v>0</v>
      </c>
      <c r="J1400" s="67">
        <f>H1400-I1400</f>
        <v>200000</v>
      </c>
      <c r="M1400" s="41" t="s">
        <v>19</v>
      </c>
      <c r="N1400" s="126">
        <f>R1396</f>
        <v>901288.43999999948</v>
      </c>
      <c r="O1400" s="136"/>
      <c r="P1400" s="171"/>
      <c r="Q1400" s="323"/>
      <c r="R1400" s="321"/>
      <c r="T1400" s="314"/>
    </row>
    <row r="1401" spans="2:20" x14ac:dyDescent="0.3">
      <c r="C1401" s="105" t="s">
        <v>584</v>
      </c>
      <c r="D1401" s="82" t="s">
        <v>569</v>
      </c>
      <c r="E1401" s="1399" t="s">
        <v>585</v>
      </c>
      <c r="F1401" s="1400"/>
      <c r="G1401" s="82" t="s">
        <v>586</v>
      </c>
      <c r="H1401" s="106">
        <v>50000</v>
      </c>
      <c r="I1401" s="73">
        <v>0</v>
      </c>
      <c r="J1401" s="153">
        <f t="shared" ref="J1401:J1406" si="286">SUM(H1401:I1401)</f>
        <v>50000</v>
      </c>
      <c r="M1401" s="41" t="s">
        <v>20</v>
      </c>
      <c r="N1401" s="126">
        <f>S1396</f>
        <v>56209.9</v>
      </c>
      <c r="O1401" s="323"/>
      <c r="P1401" s="323"/>
      <c r="Q1401" s="323"/>
      <c r="R1401" s="322"/>
    </row>
    <row r="1402" spans="2:20" x14ac:dyDescent="0.3">
      <c r="C1402" s="105" t="s">
        <v>584</v>
      </c>
      <c r="D1402" s="82" t="s">
        <v>569</v>
      </c>
      <c r="E1402" s="175" t="s">
        <v>587</v>
      </c>
      <c r="F1402" s="175"/>
      <c r="G1402" s="105" t="s">
        <v>588</v>
      </c>
      <c r="H1402" s="107">
        <v>100000</v>
      </c>
      <c r="I1402" s="73">
        <v>0</v>
      </c>
      <c r="J1402" s="153">
        <f t="shared" si="286"/>
        <v>100000</v>
      </c>
      <c r="M1402" s="41" t="s">
        <v>21</v>
      </c>
      <c r="N1402" s="126">
        <f>T1396</f>
        <v>4926.07</v>
      </c>
      <c r="O1402" s="137"/>
      <c r="P1402" s="323"/>
      <c r="Q1402" s="323"/>
    </row>
    <row r="1403" spans="2:20" ht="15" thickBot="1" x14ac:dyDescent="0.35">
      <c r="C1403" s="66" t="s">
        <v>669</v>
      </c>
      <c r="D1403" s="82" t="s">
        <v>652</v>
      </c>
      <c r="E1403" s="300" t="s">
        <v>587</v>
      </c>
      <c r="F1403" s="301"/>
      <c r="G1403" s="105" t="s">
        <v>588</v>
      </c>
      <c r="H1403" s="107">
        <v>50000</v>
      </c>
      <c r="I1403" s="73">
        <v>0</v>
      </c>
      <c r="J1403" s="153">
        <f t="shared" si="286"/>
        <v>50000</v>
      </c>
      <c r="M1403" s="307" t="s">
        <v>22</v>
      </c>
      <c r="N1403" s="130">
        <f>SUM(N1398:N1402)</f>
        <v>3814293.4099999992</v>
      </c>
      <c r="O1403" s="314"/>
    </row>
    <row r="1404" spans="2:20" ht="15" thickTop="1" x14ac:dyDescent="0.3">
      <c r="C1404" s="66" t="s">
        <v>669</v>
      </c>
      <c r="D1404" s="82" t="s">
        <v>652</v>
      </c>
      <c r="E1404" s="1399" t="s">
        <v>585</v>
      </c>
      <c r="F1404" s="1400"/>
      <c r="G1404" s="82" t="s">
        <v>586</v>
      </c>
      <c r="H1404" s="107">
        <v>50000</v>
      </c>
      <c r="I1404" s="73">
        <v>0</v>
      </c>
      <c r="J1404" s="153">
        <f t="shared" si="286"/>
        <v>50000</v>
      </c>
      <c r="M1404" s="21"/>
      <c r="N1404" s="24"/>
      <c r="O1404" s="314"/>
    </row>
    <row r="1405" spans="2:20" x14ac:dyDescent="0.3">
      <c r="C1405" s="66" t="s">
        <v>911</v>
      </c>
      <c r="D1405" s="82" t="s">
        <v>870</v>
      </c>
      <c r="E1405" s="1399" t="s">
        <v>384</v>
      </c>
      <c r="F1405" s="1400"/>
      <c r="G1405" s="82" t="s">
        <v>912</v>
      </c>
      <c r="H1405" s="107">
        <v>1350000</v>
      </c>
      <c r="I1405" s="73">
        <v>0</v>
      </c>
      <c r="J1405" s="153">
        <f t="shared" si="286"/>
        <v>1350000</v>
      </c>
      <c r="M1405" s="21"/>
      <c r="N1405" s="24"/>
      <c r="O1405" s="314"/>
    </row>
    <row r="1406" spans="2:20" x14ac:dyDescent="0.3">
      <c r="C1406" s="66" t="s">
        <v>974</v>
      </c>
      <c r="D1406" s="82" t="s">
        <v>959</v>
      </c>
      <c r="E1406" s="1399" t="s">
        <v>384</v>
      </c>
      <c r="F1406" s="1400"/>
      <c r="G1406" s="82" t="s">
        <v>912</v>
      </c>
      <c r="H1406" s="107">
        <v>469886</v>
      </c>
      <c r="I1406" s="73">
        <v>0</v>
      </c>
      <c r="J1406" s="153">
        <f t="shared" si="286"/>
        <v>469886</v>
      </c>
      <c r="M1406" s="21"/>
      <c r="N1406" s="24"/>
      <c r="O1406" s="314"/>
    </row>
    <row r="1407" spans="2:20" x14ac:dyDescent="0.3">
      <c r="C1407" s="1401" t="s">
        <v>589</v>
      </c>
      <c r="D1407" s="1402"/>
      <c r="E1407" s="1402"/>
      <c r="F1407" s="1403"/>
      <c r="G1407" s="178" t="s">
        <v>16</v>
      </c>
      <c r="H1407" s="152">
        <f>SUM(H1399:H1406)</f>
        <v>2369886</v>
      </c>
      <c r="I1407" s="110">
        <f>SUM(I1399:I1406)</f>
        <v>0</v>
      </c>
      <c r="J1407" s="151">
        <f>SUM(J1399:J1406)</f>
        <v>2369886</v>
      </c>
      <c r="M1407" s="21"/>
      <c r="N1407" s="24"/>
      <c r="O1407" s="314"/>
    </row>
    <row r="1408" spans="2:20" x14ac:dyDescent="0.3">
      <c r="M1408" s="21"/>
      <c r="N1408" s="24"/>
      <c r="O1408" s="314"/>
    </row>
    <row r="1409" spans="2:20" x14ac:dyDescent="0.3">
      <c r="M1409" s="21"/>
      <c r="N1409" s="24"/>
      <c r="O1409" s="314"/>
    </row>
    <row r="1410" spans="2:20" x14ac:dyDescent="0.3">
      <c r="M1410" s="21"/>
      <c r="N1410" s="24"/>
      <c r="O1410" s="314"/>
    </row>
    <row r="1411" spans="2:20" x14ac:dyDescent="0.3">
      <c r="M1411" s="21"/>
      <c r="N1411" s="24"/>
      <c r="O1411" s="314"/>
    </row>
    <row r="1412" spans="2:20" x14ac:dyDescent="0.3">
      <c r="M1412" s="21"/>
      <c r="N1412" s="24"/>
      <c r="O1412" s="314"/>
    </row>
    <row r="1413" spans="2:20" x14ac:dyDescent="0.3">
      <c r="M1413" s="21"/>
      <c r="N1413" s="24"/>
      <c r="O1413" s="314"/>
    </row>
    <row r="1414" spans="2:20" x14ac:dyDescent="0.3">
      <c r="M1414" s="21"/>
      <c r="N1414" s="24"/>
      <c r="O1414" s="314"/>
    </row>
    <row r="1415" spans="2:20" x14ac:dyDescent="0.3">
      <c r="M1415" s="21"/>
      <c r="N1415" s="24"/>
      <c r="O1415" s="314"/>
    </row>
    <row r="1416" spans="2:20" x14ac:dyDescent="0.3">
      <c r="M1416" s="21"/>
      <c r="N1416" s="24"/>
      <c r="O1416" s="314"/>
    </row>
    <row r="1417" spans="2:20" x14ac:dyDescent="0.3">
      <c r="B1417" s="1357" t="s">
        <v>908</v>
      </c>
      <c r="C1417" s="1357"/>
      <c r="D1417" s="1357"/>
      <c r="E1417" s="1357"/>
      <c r="F1417" s="1357"/>
      <c r="G1417" s="1357"/>
      <c r="H1417" s="1357"/>
      <c r="I1417" s="1357"/>
      <c r="J1417" s="1357"/>
      <c r="K1417" s="1357"/>
      <c r="L1417" s="1357"/>
      <c r="M1417" s="1357"/>
      <c r="N1417" s="1357"/>
      <c r="O1417" s="1357"/>
      <c r="P1417" s="1357"/>
      <c r="Q1417" s="1357"/>
      <c r="R1417" s="1357"/>
      <c r="S1417" s="1357"/>
      <c r="T1417" s="1357"/>
    </row>
    <row r="1422" spans="2:20" ht="15.6" x14ac:dyDescent="0.3">
      <c r="B1422" s="1349" t="s">
        <v>1088</v>
      </c>
      <c r="C1422" s="1349"/>
      <c r="D1422" s="1349"/>
      <c r="E1422" s="1349"/>
      <c r="F1422" s="1349"/>
      <c r="G1422" s="1349"/>
      <c r="H1422" s="1349"/>
      <c r="I1422" s="1349"/>
      <c r="J1422" s="1349"/>
      <c r="K1422" s="1349"/>
      <c r="L1422" s="1349"/>
      <c r="M1422" s="1349"/>
      <c r="N1422" s="1349"/>
      <c r="O1422" s="1349"/>
      <c r="P1422" s="1349"/>
      <c r="Q1422" s="1349"/>
      <c r="R1422" s="1349"/>
      <c r="S1422" s="1349"/>
      <c r="T1422" s="1349"/>
    </row>
    <row r="1423" spans="2:20" ht="15.6" x14ac:dyDescent="0.3">
      <c r="B1423" s="1350" t="s">
        <v>10</v>
      </c>
      <c r="C1423" s="1350"/>
      <c r="D1423" s="1350"/>
      <c r="E1423" s="1350"/>
      <c r="F1423" s="1350"/>
      <c r="G1423" s="1350"/>
      <c r="H1423" s="1350"/>
      <c r="I1423" s="1350"/>
      <c r="J1423" s="1350"/>
      <c r="K1423" s="1350"/>
      <c r="L1423" s="1350"/>
      <c r="M1423" s="1350"/>
      <c r="N1423" s="1350"/>
      <c r="O1423" s="1350"/>
      <c r="P1423" s="1350"/>
      <c r="Q1423" s="1350"/>
      <c r="R1423" s="1350"/>
      <c r="S1423" s="1350"/>
      <c r="T1423" s="1350"/>
    </row>
    <row r="1424" spans="2:20" x14ac:dyDescent="0.3">
      <c r="B1424" s="1351" t="s">
        <v>11</v>
      </c>
      <c r="C1424" s="1351"/>
      <c r="D1424" s="1351"/>
      <c r="E1424" s="1351"/>
      <c r="F1424" s="1351"/>
      <c r="G1424" s="1351"/>
      <c r="H1424" s="1351"/>
      <c r="I1424" s="1351"/>
      <c r="J1424" s="1351"/>
      <c r="K1424" s="1351"/>
      <c r="L1424" s="1351"/>
      <c r="M1424" s="1351"/>
      <c r="N1424" s="1351"/>
      <c r="O1424" s="1351"/>
      <c r="P1424" s="1351"/>
      <c r="Q1424" s="1351"/>
      <c r="R1424" s="1351"/>
      <c r="S1424" s="1351"/>
      <c r="T1424" s="1351"/>
    </row>
    <row r="1425" spans="2:20" x14ac:dyDescent="0.3">
      <c r="B1425" s="1352" t="s">
        <v>1089</v>
      </c>
      <c r="C1425" s="1352"/>
      <c r="D1425" s="1352"/>
      <c r="E1425" s="1352"/>
      <c r="F1425" s="1352"/>
      <c r="G1425" s="1352"/>
      <c r="H1425" s="1352"/>
      <c r="I1425" s="1352"/>
      <c r="J1425" s="1352"/>
      <c r="K1425" s="1352"/>
      <c r="L1425" s="1352"/>
      <c r="M1425" s="1352"/>
      <c r="N1425" s="1352"/>
      <c r="O1425" s="1352"/>
      <c r="P1425" s="1352"/>
      <c r="Q1425" s="1352"/>
      <c r="R1425" s="1352"/>
      <c r="S1425" s="1352"/>
      <c r="T1425" s="1352"/>
    </row>
    <row r="1426" spans="2:20" ht="15" thickBot="1" x14ac:dyDescent="0.35">
      <c r="B1426" s="309"/>
      <c r="C1426" s="309"/>
      <c r="D1426" s="309"/>
      <c r="E1426" s="309"/>
      <c r="F1426" s="309"/>
      <c r="G1426" s="309"/>
      <c r="H1426" s="309"/>
      <c r="I1426" s="309"/>
      <c r="J1426" s="309"/>
      <c r="L1426" s="309"/>
      <c r="M1426" s="309"/>
      <c r="N1426" s="309"/>
      <c r="O1426" s="309"/>
      <c r="P1426" s="309"/>
      <c r="Q1426" s="309"/>
      <c r="R1426" s="1363" t="s">
        <v>1102</v>
      </c>
      <c r="S1426" s="1363"/>
      <c r="T1426" s="1363"/>
    </row>
    <row r="1427" spans="2:20" ht="15" thickTop="1" x14ac:dyDescent="0.3">
      <c r="B1427" s="1354" t="s">
        <v>8</v>
      </c>
      <c r="C1427" s="1354"/>
      <c r="D1427" s="1354"/>
      <c r="E1427" s="1354"/>
      <c r="F1427" s="1354"/>
      <c r="G1427" s="1354"/>
      <c r="H1427" s="1354"/>
      <c r="I1427" s="1354"/>
      <c r="J1427" s="1354"/>
      <c r="L1427" s="1354" t="s">
        <v>9</v>
      </c>
      <c r="M1427" s="1354"/>
      <c r="N1427" s="1354"/>
      <c r="O1427" s="1354"/>
      <c r="P1427" s="1354"/>
      <c r="Q1427" s="1354"/>
      <c r="R1427" s="1354"/>
      <c r="S1427" s="1354"/>
      <c r="T1427" s="1354"/>
    </row>
    <row r="1428" spans="2:20" x14ac:dyDescent="0.3">
      <c r="B1428" s="4" t="s">
        <v>0</v>
      </c>
      <c r="C1428" s="4" t="s">
        <v>1</v>
      </c>
      <c r="D1428" s="4" t="s">
        <v>2</v>
      </c>
      <c r="E1428" s="4" t="s">
        <v>13</v>
      </c>
      <c r="F1428" s="4" t="s">
        <v>3</v>
      </c>
      <c r="G1428" s="4" t="s">
        <v>4</v>
      </c>
      <c r="H1428" s="4" t="s">
        <v>5</v>
      </c>
      <c r="I1428" s="4" t="s">
        <v>6</v>
      </c>
      <c r="J1428" s="4" t="s">
        <v>7</v>
      </c>
      <c r="L1428" s="4" t="s">
        <v>0</v>
      </c>
      <c r="M1428" s="4" t="s">
        <v>1</v>
      </c>
      <c r="N1428" s="4" t="s">
        <v>2</v>
      </c>
      <c r="O1428" s="4" t="s">
        <v>13</v>
      </c>
      <c r="P1428" s="4" t="s">
        <v>3</v>
      </c>
      <c r="Q1428" s="4" t="s">
        <v>4</v>
      </c>
      <c r="R1428" s="4" t="s">
        <v>5</v>
      </c>
      <c r="S1428" s="4" t="s">
        <v>6</v>
      </c>
      <c r="T1428" s="4" t="s">
        <v>7</v>
      </c>
    </row>
    <row r="1429" spans="2:20" x14ac:dyDescent="0.3">
      <c r="B1429" s="310"/>
      <c r="C1429" s="311"/>
      <c r="D1429" s="311"/>
      <c r="E1429" s="5"/>
      <c r="F1429" s="5"/>
      <c r="G1429" s="5"/>
      <c r="H1429" s="5"/>
      <c r="I1429" s="5"/>
      <c r="J1429" s="6"/>
      <c r="L1429" s="310"/>
      <c r="M1429" s="311"/>
      <c r="N1429" s="311"/>
      <c r="O1429" s="5"/>
      <c r="P1429" s="5"/>
      <c r="Q1429" s="5"/>
      <c r="R1429" s="5"/>
      <c r="S1429" s="5"/>
      <c r="T1429" s="6"/>
    </row>
    <row r="1430" spans="2:20" x14ac:dyDescent="0.3">
      <c r="B1430" s="119" t="s">
        <v>1090</v>
      </c>
      <c r="C1430" s="17" t="s">
        <v>15</v>
      </c>
      <c r="D1430" s="18" t="s">
        <v>16</v>
      </c>
      <c r="E1430" s="19">
        <f t="shared" ref="E1430" si="287">O1407</f>
        <v>0</v>
      </c>
      <c r="F1430" s="19">
        <f>P1396</f>
        <v>503400</v>
      </c>
      <c r="G1430" s="49">
        <f>Q1396</f>
        <v>2348469</v>
      </c>
      <c r="H1430" s="49">
        <f>R1396</f>
        <v>901288.43999999948</v>
      </c>
      <c r="I1430" s="20">
        <f>S1396</f>
        <v>56209.9</v>
      </c>
      <c r="J1430" s="20">
        <f>T1396</f>
        <v>4926.07</v>
      </c>
      <c r="K1430" s="1"/>
      <c r="L1430" s="55"/>
      <c r="M1430" s="55"/>
      <c r="N1430" s="55"/>
      <c r="O1430" s="122"/>
      <c r="P1430" s="122"/>
      <c r="Q1430" s="122"/>
      <c r="R1430" s="122"/>
      <c r="S1430" s="122"/>
      <c r="T1430" s="122"/>
    </row>
    <row r="1431" spans="2:20" ht="20.399999999999999" x14ac:dyDescent="0.3">
      <c r="B1431" s="119" t="s">
        <v>1090</v>
      </c>
      <c r="C1431" s="101" t="s">
        <v>1096</v>
      </c>
      <c r="D1431" s="82" t="s">
        <v>1091</v>
      </c>
      <c r="E1431" s="172">
        <v>0</v>
      </c>
      <c r="F1431" s="172">
        <v>1100</v>
      </c>
      <c r="G1431" s="177">
        <v>0</v>
      </c>
      <c r="H1431" s="173">
        <v>0</v>
      </c>
      <c r="I1431" s="174">
        <v>0</v>
      </c>
      <c r="J1431" s="174">
        <v>0</v>
      </c>
      <c r="K1431" s="1"/>
      <c r="L1431" s="119" t="s">
        <v>1090</v>
      </c>
      <c r="M1431" s="101" t="s">
        <v>1101</v>
      </c>
      <c r="N1431" s="119" t="s">
        <v>309</v>
      </c>
      <c r="O1431" s="172">
        <v>0</v>
      </c>
      <c r="P1431" s="172">
        <v>4500</v>
      </c>
      <c r="Q1431" s="173">
        <v>0</v>
      </c>
      <c r="R1431" s="122">
        <v>0</v>
      </c>
      <c r="S1431" s="122">
        <v>0</v>
      </c>
      <c r="T1431" s="122">
        <v>0</v>
      </c>
    </row>
    <row r="1432" spans="2:20" ht="20.399999999999999" x14ac:dyDescent="0.3">
      <c r="B1432" s="119" t="s">
        <v>167</v>
      </c>
      <c r="C1432" s="101" t="s">
        <v>1097</v>
      </c>
      <c r="D1432" s="82" t="s">
        <v>1092</v>
      </c>
      <c r="E1432" s="172">
        <v>0</v>
      </c>
      <c r="F1432" s="172">
        <v>2200</v>
      </c>
      <c r="G1432" s="177">
        <v>0</v>
      </c>
      <c r="H1432" s="173">
        <v>0</v>
      </c>
      <c r="I1432" s="174">
        <v>0</v>
      </c>
      <c r="J1432" s="174">
        <v>0</v>
      </c>
      <c r="K1432" s="1"/>
      <c r="L1432" s="119" t="s">
        <v>16</v>
      </c>
      <c r="M1432" s="128" t="s">
        <v>16</v>
      </c>
      <c r="N1432" s="119" t="s">
        <v>16</v>
      </c>
      <c r="O1432" s="172" t="s">
        <v>16</v>
      </c>
      <c r="P1432" s="172" t="s">
        <v>16</v>
      </c>
      <c r="Q1432" s="177" t="s">
        <v>16</v>
      </c>
      <c r="R1432" s="122" t="s">
        <v>16</v>
      </c>
      <c r="S1432" s="122" t="s">
        <v>16</v>
      </c>
      <c r="T1432" s="122" t="s">
        <v>16</v>
      </c>
    </row>
    <row r="1433" spans="2:20" ht="20.399999999999999" x14ac:dyDescent="0.3">
      <c r="B1433" s="119" t="s">
        <v>167</v>
      </c>
      <c r="C1433" s="101" t="s">
        <v>1098</v>
      </c>
      <c r="D1433" s="82" t="s">
        <v>1093</v>
      </c>
      <c r="E1433" s="172">
        <v>0</v>
      </c>
      <c r="F1433" s="172">
        <v>1100</v>
      </c>
      <c r="G1433" s="177">
        <v>0</v>
      </c>
      <c r="H1433" s="173">
        <v>0</v>
      </c>
      <c r="I1433" s="174">
        <v>0</v>
      </c>
      <c r="J1433" s="174">
        <v>0</v>
      </c>
      <c r="K1433" s="1"/>
      <c r="L1433" s="119" t="s">
        <v>16</v>
      </c>
      <c r="M1433" s="128" t="s">
        <v>16</v>
      </c>
      <c r="N1433" s="119" t="s">
        <v>16</v>
      </c>
      <c r="O1433" s="172" t="s">
        <v>16</v>
      </c>
      <c r="P1433" s="172" t="s">
        <v>16</v>
      </c>
      <c r="Q1433" s="177" t="s">
        <v>16</v>
      </c>
      <c r="R1433" s="122" t="s">
        <v>16</v>
      </c>
      <c r="S1433" s="122" t="s">
        <v>16</v>
      </c>
      <c r="T1433" s="122" t="s">
        <v>16</v>
      </c>
    </row>
    <row r="1434" spans="2:20" ht="20.399999999999999" x14ac:dyDescent="0.3">
      <c r="B1434" s="119" t="s">
        <v>167</v>
      </c>
      <c r="C1434" s="101" t="s">
        <v>1099</v>
      </c>
      <c r="D1434" s="82" t="s">
        <v>1094</v>
      </c>
      <c r="E1434" s="172">
        <v>0</v>
      </c>
      <c r="F1434" s="172">
        <v>1100</v>
      </c>
      <c r="G1434" s="177">
        <v>0</v>
      </c>
      <c r="H1434" s="173">
        <v>0</v>
      </c>
      <c r="I1434" s="174">
        <v>0</v>
      </c>
      <c r="J1434" s="174">
        <v>0</v>
      </c>
      <c r="K1434" s="1"/>
      <c r="L1434" s="119" t="s">
        <v>16</v>
      </c>
      <c r="M1434" s="128" t="s">
        <v>16</v>
      </c>
      <c r="N1434" s="119" t="s">
        <v>16</v>
      </c>
      <c r="O1434" s="172" t="s">
        <v>16</v>
      </c>
      <c r="P1434" s="172" t="s">
        <v>16</v>
      </c>
      <c r="Q1434" s="177" t="s">
        <v>16</v>
      </c>
      <c r="R1434" s="122" t="s">
        <v>16</v>
      </c>
      <c r="S1434" s="122" t="s">
        <v>16</v>
      </c>
      <c r="T1434" s="122" t="s">
        <v>16</v>
      </c>
    </row>
    <row r="1435" spans="2:20" ht="20.399999999999999" x14ac:dyDescent="0.3">
      <c r="B1435" s="119" t="s">
        <v>167</v>
      </c>
      <c r="C1435" s="101" t="s">
        <v>1100</v>
      </c>
      <c r="D1435" s="82" t="s">
        <v>1095</v>
      </c>
      <c r="E1435" s="172">
        <v>0</v>
      </c>
      <c r="F1435" s="172">
        <v>1100</v>
      </c>
      <c r="G1435" s="177">
        <v>0</v>
      </c>
      <c r="H1435" s="173">
        <v>0</v>
      </c>
      <c r="I1435" s="174">
        <v>0</v>
      </c>
      <c r="J1435" s="174">
        <v>0</v>
      </c>
      <c r="K1435" s="1"/>
      <c r="L1435" s="119" t="s">
        <v>16</v>
      </c>
      <c r="M1435" s="128" t="s">
        <v>16</v>
      </c>
      <c r="N1435" s="119" t="s">
        <v>16</v>
      </c>
      <c r="O1435" s="172" t="s">
        <v>16</v>
      </c>
      <c r="P1435" s="172" t="s">
        <v>16</v>
      </c>
      <c r="Q1435" s="177" t="s">
        <v>16</v>
      </c>
      <c r="R1435" s="122" t="s">
        <v>16</v>
      </c>
      <c r="S1435" s="122" t="s">
        <v>16</v>
      </c>
      <c r="T1435" s="122" t="s">
        <v>16</v>
      </c>
    </row>
    <row r="1436" spans="2:20" x14ac:dyDescent="0.3">
      <c r="B1436" s="55" t="s">
        <v>16</v>
      </c>
      <c r="C1436" s="128" t="s">
        <v>16</v>
      </c>
      <c r="D1436" s="82" t="s">
        <v>16</v>
      </c>
      <c r="E1436" s="123" t="s">
        <v>16</v>
      </c>
      <c r="F1436" s="123" t="s">
        <v>16</v>
      </c>
      <c r="G1436" s="129" t="s">
        <v>16</v>
      </c>
      <c r="H1436" s="129" t="s">
        <v>16</v>
      </c>
      <c r="I1436" s="123" t="s">
        <v>16</v>
      </c>
      <c r="J1436" s="123" t="s">
        <v>16</v>
      </c>
      <c r="K1436" s="40"/>
      <c r="L1436" s="119" t="s">
        <v>16</v>
      </c>
      <c r="M1436" s="128" t="s">
        <v>16</v>
      </c>
      <c r="N1436" s="119" t="s">
        <v>16</v>
      </c>
      <c r="O1436" s="172" t="s">
        <v>16</v>
      </c>
      <c r="P1436" s="172" t="s">
        <v>16</v>
      </c>
      <c r="Q1436" s="177" t="s">
        <v>16</v>
      </c>
      <c r="R1436" s="122" t="s">
        <v>16</v>
      </c>
      <c r="S1436" s="122" t="s">
        <v>16</v>
      </c>
      <c r="T1436" s="122" t="s">
        <v>16</v>
      </c>
    </row>
    <row r="1437" spans="2:20" x14ac:dyDescent="0.3">
      <c r="B1437" s="4"/>
      <c r="C1437" s="150" t="s">
        <v>49</v>
      </c>
      <c r="D1437" s="4"/>
      <c r="E1437" s="34">
        <f>SUM(E1436:E1436)</f>
        <v>0</v>
      </c>
      <c r="F1437" s="34">
        <f>SUM(F1431:F1436)</f>
        <v>6600</v>
      </c>
      <c r="G1437" s="34">
        <f>SUM(G1431:G1436)</f>
        <v>0</v>
      </c>
      <c r="H1437" s="34">
        <f>SUM(H1431:H1436)</f>
        <v>0</v>
      </c>
      <c r="I1437" s="34">
        <f>SUM(I1431:I1436)</f>
        <v>0</v>
      </c>
      <c r="J1437" s="34">
        <f>SUM(J1431:J1436)</f>
        <v>0</v>
      </c>
      <c r="K1437" s="1"/>
      <c r="L1437" s="119" t="s">
        <v>16</v>
      </c>
      <c r="M1437" s="128" t="s">
        <v>16</v>
      </c>
      <c r="N1437" s="119" t="s">
        <v>16</v>
      </c>
      <c r="O1437" s="172" t="s">
        <v>16</v>
      </c>
      <c r="P1437" s="172" t="s">
        <v>16</v>
      </c>
      <c r="Q1437" s="177" t="s">
        <v>16</v>
      </c>
      <c r="R1437" s="122" t="s">
        <v>16</v>
      </c>
      <c r="S1437" s="122" t="s">
        <v>16</v>
      </c>
      <c r="T1437" s="122" t="s">
        <v>16</v>
      </c>
    </row>
    <row r="1438" spans="2:20" x14ac:dyDescent="0.3">
      <c r="B1438" s="11"/>
      <c r="C1438" s="94"/>
      <c r="D1438" s="12"/>
      <c r="E1438" s="13"/>
      <c r="F1438" s="13"/>
      <c r="G1438" s="13"/>
      <c r="H1438" s="13"/>
      <c r="I1438" s="13"/>
      <c r="J1438" s="14"/>
      <c r="K1438" s="1"/>
      <c r="L1438" s="11"/>
      <c r="M1438" s="12"/>
      <c r="N1438" s="12"/>
      <c r="O1438" s="169"/>
      <c r="P1438" s="13"/>
      <c r="Q1438" s="13"/>
      <c r="R1438" s="13"/>
      <c r="S1438" s="13"/>
      <c r="T1438" s="14"/>
    </row>
    <row r="1439" spans="2:20" x14ac:dyDescent="0.3">
      <c r="B1439" s="25"/>
      <c r="C1439" s="26" t="s">
        <v>50</v>
      </c>
      <c r="D1439" s="27"/>
      <c r="E1439" s="28">
        <f t="shared" ref="E1439:J1439" si="288">E1430+E1437</f>
        <v>0</v>
      </c>
      <c r="F1439" s="28">
        <f t="shared" si="288"/>
        <v>510000</v>
      </c>
      <c r="G1439" s="28">
        <f t="shared" si="288"/>
        <v>2348469</v>
      </c>
      <c r="H1439" s="28">
        <f t="shared" si="288"/>
        <v>901288.43999999948</v>
      </c>
      <c r="I1439" s="28">
        <f t="shared" si="288"/>
        <v>56209.9</v>
      </c>
      <c r="J1439" s="28">
        <f t="shared" si="288"/>
        <v>4926.07</v>
      </c>
      <c r="K1439" s="1"/>
      <c r="L1439" s="9"/>
      <c r="M1439" s="26" t="s">
        <v>50</v>
      </c>
      <c r="N1439" s="9"/>
      <c r="O1439" s="10">
        <f>SUM(O1430:O1438)</f>
        <v>0</v>
      </c>
      <c r="P1439" s="10">
        <f t="shared" ref="P1439:Q1439" si="289">SUM(P1429:P1438)</f>
        <v>4500</v>
      </c>
      <c r="Q1439" s="10">
        <f t="shared" si="289"/>
        <v>0</v>
      </c>
      <c r="R1439" s="10">
        <f>SUM(R1430:R1438)</f>
        <v>0</v>
      </c>
      <c r="S1439" s="10">
        <f t="shared" ref="S1439:T1439" si="290">SUM(S1429:S1438)</f>
        <v>0</v>
      </c>
      <c r="T1439" s="10">
        <f t="shared" si="290"/>
        <v>0</v>
      </c>
    </row>
    <row r="1440" spans="2:20" x14ac:dyDescent="0.3">
      <c r="F1440" s="314"/>
      <c r="L1440" s="2"/>
      <c r="M1440" s="3" t="s">
        <v>12</v>
      </c>
      <c r="N1440" s="15"/>
      <c r="O1440" s="16">
        <f t="shared" ref="O1440" si="291">E1439-O1439</f>
        <v>0</v>
      </c>
      <c r="P1440" s="62">
        <f t="shared" ref="P1440" si="292">F1439-P1439</f>
        <v>505500</v>
      </c>
      <c r="Q1440" s="62">
        <f t="shared" ref="Q1440" si="293">G1439-Q1439</f>
        <v>2348469</v>
      </c>
      <c r="R1440" s="62">
        <f t="shared" ref="R1440" si="294">H1439-R1439</f>
        <v>901288.43999999948</v>
      </c>
      <c r="S1440" s="62">
        <f t="shared" ref="S1440" si="295">I1439-S1439</f>
        <v>56209.9</v>
      </c>
      <c r="T1440" s="62">
        <f t="shared" ref="T1440" si="296">J1439-T1439</f>
        <v>4926.07</v>
      </c>
    </row>
    <row r="1441" spans="3:20" x14ac:dyDescent="0.3">
      <c r="C1441" s="63" t="s">
        <v>375</v>
      </c>
      <c r="F1441" s="314"/>
      <c r="M1441" s="1393" t="s">
        <v>23</v>
      </c>
      <c r="N1441" s="1393"/>
      <c r="R1441" s="314"/>
    </row>
    <row r="1442" spans="3:20" x14ac:dyDescent="0.3">
      <c r="C1442" s="64" t="s">
        <v>386</v>
      </c>
      <c r="D1442" s="64" t="s">
        <v>376</v>
      </c>
      <c r="E1442" s="1396" t="s">
        <v>377</v>
      </c>
      <c r="F1442" s="1397"/>
      <c r="G1442" s="64" t="s">
        <v>381</v>
      </c>
      <c r="H1442" s="64" t="s">
        <v>378</v>
      </c>
      <c r="I1442" s="64" t="s">
        <v>379</v>
      </c>
      <c r="J1442" s="65" t="s">
        <v>380</v>
      </c>
      <c r="M1442" s="41" t="s">
        <v>1085</v>
      </c>
      <c r="N1442" s="126">
        <f>P1440</f>
        <v>505500</v>
      </c>
      <c r="O1442" s="302"/>
      <c r="P1442" s="303"/>
      <c r="Q1442" s="303"/>
      <c r="R1442" s="303"/>
      <c r="S1442" s="303"/>
      <c r="T1442" s="303"/>
    </row>
    <row r="1443" spans="3:20" x14ac:dyDescent="0.3">
      <c r="C1443" s="66" t="s">
        <v>389</v>
      </c>
      <c r="D1443" s="66" t="s">
        <v>279</v>
      </c>
      <c r="E1443" s="305" t="s">
        <v>384</v>
      </c>
      <c r="F1443" s="306"/>
      <c r="G1443" s="66" t="s">
        <v>385</v>
      </c>
      <c r="H1443" s="67">
        <v>100000</v>
      </c>
      <c r="I1443" s="67">
        <v>0</v>
      </c>
      <c r="J1443" s="67">
        <f>H1443-I1443</f>
        <v>100000</v>
      </c>
      <c r="M1443" s="41" t="s">
        <v>18</v>
      </c>
      <c r="N1443" s="126">
        <f>Q1440</f>
        <v>2348469</v>
      </c>
      <c r="O1443" s="133"/>
      <c r="P1443" s="134"/>
      <c r="Q1443" s="135"/>
      <c r="R1443" s="131"/>
      <c r="S1443" s="115"/>
      <c r="T1443" s="314"/>
    </row>
    <row r="1444" spans="3:20" x14ac:dyDescent="0.3">
      <c r="C1444" s="66" t="s">
        <v>389</v>
      </c>
      <c r="D1444" s="66" t="s">
        <v>279</v>
      </c>
      <c r="E1444" s="1398" t="s">
        <v>384</v>
      </c>
      <c r="F1444" s="1398"/>
      <c r="G1444" s="66" t="s">
        <v>390</v>
      </c>
      <c r="H1444" s="67">
        <v>200000</v>
      </c>
      <c r="I1444" s="67">
        <v>0</v>
      </c>
      <c r="J1444" s="67">
        <f>H1444-I1444</f>
        <v>200000</v>
      </c>
      <c r="M1444" s="41" t="s">
        <v>19</v>
      </c>
      <c r="N1444" s="126">
        <f>R1440</f>
        <v>901288.43999999948</v>
      </c>
      <c r="O1444" s="136"/>
      <c r="P1444" s="171"/>
      <c r="Q1444" s="323"/>
      <c r="R1444" s="321"/>
      <c r="T1444" s="314"/>
    </row>
    <row r="1445" spans="3:20" x14ac:dyDescent="0.3">
      <c r="C1445" s="105" t="s">
        <v>584</v>
      </c>
      <c r="D1445" s="82" t="s">
        <v>569</v>
      </c>
      <c r="E1445" s="1399" t="s">
        <v>585</v>
      </c>
      <c r="F1445" s="1400"/>
      <c r="G1445" s="82" t="s">
        <v>586</v>
      </c>
      <c r="H1445" s="106">
        <v>50000</v>
      </c>
      <c r="I1445" s="73">
        <v>0</v>
      </c>
      <c r="J1445" s="153">
        <f t="shared" ref="J1445:J1450" si="297">SUM(H1445:I1445)</f>
        <v>50000</v>
      </c>
      <c r="M1445" s="41" t="s">
        <v>20</v>
      </c>
      <c r="N1445" s="126">
        <f>S1440</f>
        <v>56209.9</v>
      </c>
      <c r="O1445" s="323"/>
      <c r="P1445" s="323"/>
      <c r="Q1445" s="323"/>
      <c r="R1445" s="322"/>
    </row>
    <row r="1446" spans="3:20" x14ac:dyDescent="0.3">
      <c r="C1446" s="105" t="s">
        <v>584</v>
      </c>
      <c r="D1446" s="82" t="s">
        <v>569</v>
      </c>
      <c r="E1446" s="175" t="s">
        <v>587</v>
      </c>
      <c r="F1446" s="175"/>
      <c r="G1446" s="105" t="s">
        <v>588</v>
      </c>
      <c r="H1446" s="107">
        <v>100000</v>
      </c>
      <c r="I1446" s="73">
        <v>0</v>
      </c>
      <c r="J1446" s="153">
        <f t="shared" si="297"/>
        <v>100000</v>
      </c>
      <c r="M1446" s="41" t="s">
        <v>21</v>
      </c>
      <c r="N1446" s="126">
        <f>T1440</f>
        <v>4926.07</v>
      </c>
      <c r="O1446" s="137"/>
      <c r="P1446" s="323"/>
      <c r="Q1446" s="323"/>
    </row>
    <row r="1447" spans="3:20" ht="15" thickBot="1" x14ac:dyDescent="0.35">
      <c r="C1447" s="66" t="s">
        <v>669</v>
      </c>
      <c r="D1447" s="82" t="s">
        <v>652</v>
      </c>
      <c r="E1447" s="300" t="s">
        <v>587</v>
      </c>
      <c r="F1447" s="301"/>
      <c r="G1447" s="105" t="s">
        <v>588</v>
      </c>
      <c r="H1447" s="107">
        <v>50000</v>
      </c>
      <c r="I1447" s="73">
        <v>0</v>
      </c>
      <c r="J1447" s="153">
        <f t="shared" si="297"/>
        <v>50000</v>
      </c>
      <c r="M1447" s="307" t="s">
        <v>22</v>
      </c>
      <c r="N1447" s="130">
        <f>SUM(N1442:N1446)</f>
        <v>3816393.4099999992</v>
      </c>
      <c r="O1447" s="314"/>
    </row>
    <row r="1448" spans="3:20" ht="15" thickTop="1" x14ac:dyDescent="0.3">
      <c r="C1448" s="66" t="s">
        <v>669</v>
      </c>
      <c r="D1448" s="82" t="s">
        <v>652</v>
      </c>
      <c r="E1448" s="1399" t="s">
        <v>585</v>
      </c>
      <c r="F1448" s="1400"/>
      <c r="G1448" s="82" t="s">
        <v>586</v>
      </c>
      <c r="H1448" s="107">
        <v>50000</v>
      </c>
      <c r="I1448" s="73">
        <v>0</v>
      </c>
      <c r="J1448" s="153">
        <f t="shared" si="297"/>
        <v>50000</v>
      </c>
      <c r="M1448" s="21"/>
      <c r="N1448" s="24"/>
      <c r="O1448" s="314"/>
    </row>
    <row r="1449" spans="3:20" x14ac:dyDescent="0.3">
      <c r="C1449" s="66" t="s">
        <v>911</v>
      </c>
      <c r="D1449" s="82" t="s">
        <v>870</v>
      </c>
      <c r="E1449" s="1399" t="s">
        <v>384</v>
      </c>
      <c r="F1449" s="1400"/>
      <c r="G1449" s="82" t="s">
        <v>912</v>
      </c>
      <c r="H1449" s="107">
        <v>1350000</v>
      </c>
      <c r="I1449" s="73">
        <v>0</v>
      </c>
      <c r="J1449" s="153">
        <f t="shared" si="297"/>
        <v>1350000</v>
      </c>
      <c r="M1449" s="21"/>
      <c r="N1449" s="24"/>
      <c r="O1449" s="314"/>
    </row>
    <row r="1450" spans="3:20" x14ac:dyDescent="0.3">
      <c r="C1450" s="66" t="s">
        <v>974</v>
      </c>
      <c r="D1450" s="82" t="s">
        <v>959</v>
      </c>
      <c r="E1450" s="1399" t="s">
        <v>384</v>
      </c>
      <c r="F1450" s="1400"/>
      <c r="G1450" s="82" t="s">
        <v>912</v>
      </c>
      <c r="H1450" s="107">
        <v>469886</v>
      </c>
      <c r="I1450" s="73">
        <v>0</v>
      </c>
      <c r="J1450" s="153">
        <f t="shared" si="297"/>
        <v>469886</v>
      </c>
      <c r="M1450" s="21"/>
      <c r="N1450" s="24"/>
      <c r="O1450" s="314"/>
    </row>
    <row r="1451" spans="3:20" x14ac:dyDescent="0.3">
      <c r="C1451" s="1401" t="s">
        <v>589</v>
      </c>
      <c r="D1451" s="1402"/>
      <c r="E1451" s="1402"/>
      <c r="F1451" s="1403"/>
      <c r="G1451" s="178" t="s">
        <v>16</v>
      </c>
      <c r="H1451" s="152">
        <f>SUM(H1443:H1450)</f>
        <v>2369886</v>
      </c>
      <c r="I1451" s="110">
        <f>SUM(I1443:I1450)</f>
        <v>0</v>
      </c>
      <c r="J1451" s="151">
        <f>SUM(J1443:J1450)</f>
        <v>2369886</v>
      </c>
      <c r="M1451" s="21"/>
      <c r="N1451" s="24"/>
      <c r="O1451" s="314"/>
    </row>
    <row r="1452" spans="3:20" x14ac:dyDescent="0.3">
      <c r="M1452" s="21"/>
      <c r="N1452" s="24"/>
      <c r="O1452" s="314"/>
    </row>
    <row r="1453" spans="3:20" x14ac:dyDescent="0.3">
      <c r="M1453" s="21"/>
      <c r="N1453" s="24"/>
      <c r="O1453" s="314"/>
    </row>
    <row r="1454" spans="3:20" x14ac:dyDescent="0.3">
      <c r="M1454" s="21"/>
      <c r="N1454" s="24"/>
      <c r="O1454" s="314"/>
    </row>
    <row r="1455" spans="3:20" x14ac:dyDescent="0.3">
      <c r="M1455" s="21"/>
      <c r="N1455" s="24"/>
      <c r="O1455" s="314"/>
    </row>
    <row r="1456" spans="3:20" x14ac:dyDescent="0.3">
      <c r="M1456" s="21"/>
      <c r="N1456" s="24"/>
      <c r="O1456" s="314"/>
    </row>
    <row r="1457" spans="2:20" x14ac:dyDescent="0.3">
      <c r="M1457" s="21"/>
      <c r="N1457" s="24"/>
      <c r="O1457" s="314"/>
    </row>
    <row r="1458" spans="2:20" x14ac:dyDescent="0.3">
      <c r="M1458" s="21"/>
      <c r="N1458" s="24"/>
      <c r="O1458" s="314"/>
    </row>
    <row r="1459" spans="2:20" x14ac:dyDescent="0.3">
      <c r="M1459" s="21"/>
      <c r="N1459" s="24"/>
      <c r="O1459" s="314"/>
    </row>
    <row r="1460" spans="2:20" x14ac:dyDescent="0.3">
      <c r="M1460" s="21"/>
      <c r="N1460" s="24"/>
      <c r="O1460" s="314"/>
    </row>
    <row r="1461" spans="2:20" x14ac:dyDescent="0.3">
      <c r="B1461" s="1357" t="s">
        <v>908</v>
      </c>
      <c r="C1461" s="1357"/>
      <c r="D1461" s="1357"/>
      <c r="E1461" s="1357"/>
      <c r="F1461" s="1357"/>
      <c r="G1461" s="1357"/>
      <c r="H1461" s="1357"/>
      <c r="I1461" s="1357"/>
      <c r="J1461" s="1357"/>
      <c r="K1461" s="1357"/>
      <c r="L1461" s="1357"/>
      <c r="M1461" s="1357"/>
      <c r="N1461" s="1357"/>
      <c r="O1461" s="1357"/>
      <c r="P1461" s="1357"/>
      <c r="Q1461" s="1357"/>
      <c r="R1461" s="1357"/>
      <c r="S1461" s="1357"/>
      <c r="T1461" s="1357"/>
    </row>
    <row r="1465" spans="2:20" ht="15.6" x14ac:dyDescent="0.3">
      <c r="B1465" s="1349" t="s">
        <v>1103</v>
      </c>
      <c r="C1465" s="1349"/>
      <c r="D1465" s="1349"/>
      <c r="E1465" s="1349"/>
      <c r="F1465" s="1349"/>
      <c r="G1465" s="1349"/>
      <c r="H1465" s="1349"/>
      <c r="I1465" s="1349"/>
      <c r="J1465" s="1349"/>
      <c r="K1465" s="1349"/>
      <c r="L1465" s="1349"/>
      <c r="M1465" s="1349"/>
      <c r="N1465" s="1349"/>
      <c r="O1465" s="1349"/>
      <c r="P1465" s="1349"/>
      <c r="Q1465" s="1349"/>
      <c r="R1465" s="1349"/>
      <c r="S1465" s="1349"/>
      <c r="T1465" s="1349"/>
    </row>
    <row r="1466" spans="2:20" ht="15.6" x14ac:dyDescent="0.3">
      <c r="B1466" s="1350" t="s">
        <v>10</v>
      </c>
      <c r="C1466" s="1350"/>
      <c r="D1466" s="1350"/>
      <c r="E1466" s="1350"/>
      <c r="F1466" s="1350"/>
      <c r="G1466" s="1350"/>
      <c r="H1466" s="1350"/>
      <c r="I1466" s="1350"/>
      <c r="J1466" s="1350"/>
      <c r="K1466" s="1350"/>
      <c r="L1466" s="1350"/>
      <c r="M1466" s="1350"/>
      <c r="N1466" s="1350"/>
      <c r="O1466" s="1350"/>
      <c r="P1466" s="1350"/>
      <c r="Q1466" s="1350"/>
      <c r="R1466" s="1350"/>
      <c r="S1466" s="1350"/>
      <c r="T1466" s="1350"/>
    </row>
    <row r="1467" spans="2:20" x14ac:dyDescent="0.3">
      <c r="B1467" s="1351" t="s">
        <v>11</v>
      </c>
      <c r="C1467" s="1351"/>
      <c r="D1467" s="1351"/>
      <c r="E1467" s="1351"/>
      <c r="F1467" s="1351"/>
      <c r="G1467" s="1351"/>
      <c r="H1467" s="1351"/>
      <c r="I1467" s="1351"/>
      <c r="J1467" s="1351"/>
      <c r="K1467" s="1351"/>
      <c r="L1467" s="1351"/>
      <c r="M1467" s="1351"/>
      <c r="N1467" s="1351"/>
      <c r="O1467" s="1351"/>
      <c r="P1467" s="1351"/>
      <c r="Q1467" s="1351"/>
      <c r="R1467" s="1351"/>
      <c r="S1467" s="1351"/>
      <c r="T1467" s="1351"/>
    </row>
    <row r="1468" spans="2:20" x14ac:dyDescent="0.3">
      <c r="B1468" s="1352" t="s">
        <v>1104</v>
      </c>
      <c r="C1468" s="1352"/>
      <c r="D1468" s="1352"/>
      <c r="E1468" s="1352"/>
      <c r="F1468" s="1352"/>
      <c r="G1468" s="1352"/>
      <c r="H1468" s="1352"/>
      <c r="I1468" s="1352"/>
      <c r="J1468" s="1352"/>
      <c r="K1468" s="1352"/>
      <c r="L1468" s="1352"/>
      <c r="M1468" s="1352"/>
      <c r="N1468" s="1352"/>
      <c r="O1468" s="1352"/>
      <c r="P1468" s="1352"/>
      <c r="Q1468" s="1352"/>
      <c r="R1468" s="1352"/>
      <c r="S1468" s="1352"/>
      <c r="T1468" s="1352"/>
    </row>
    <row r="1469" spans="2:20" ht="15" thickBot="1" x14ac:dyDescent="0.35">
      <c r="B1469" s="309"/>
      <c r="C1469" s="309"/>
      <c r="D1469" s="309"/>
      <c r="E1469" s="309"/>
      <c r="F1469" s="309"/>
      <c r="G1469" s="309"/>
      <c r="H1469" s="309"/>
      <c r="I1469" s="309"/>
      <c r="J1469" s="309"/>
      <c r="L1469" s="309"/>
      <c r="M1469" s="309"/>
      <c r="N1469" s="309"/>
      <c r="O1469" s="309"/>
      <c r="P1469" s="309"/>
      <c r="Q1469" s="309"/>
      <c r="R1469" s="1363" t="s">
        <v>1105</v>
      </c>
      <c r="S1469" s="1363"/>
      <c r="T1469" s="1363"/>
    </row>
    <row r="1470" spans="2:20" ht="15" thickTop="1" x14ac:dyDescent="0.3">
      <c r="B1470" s="1354" t="s">
        <v>8</v>
      </c>
      <c r="C1470" s="1354"/>
      <c r="D1470" s="1354"/>
      <c r="E1470" s="1354"/>
      <c r="F1470" s="1354"/>
      <c r="G1470" s="1354"/>
      <c r="H1470" s="1354"/>
      <c r="I1470" s="1354"/>
      <c r="J1470" s="1354"/>
      <c r="L1470" s="1354" t="s">
        <v>9</v>
      </c>
      <c r="M1470" s="1354"/>
      <c r="N1470" s="1354"/>
      <c r="O1470" s="1354"/>
      <c r="P1470" s="1354"/>
      <c r="Q1470" s="1354"/>
      <c r="R1470" s="1354"/>
      <c r="S1470" s="1354"/>
      <c r="T1470" s="1354"/>
    </row>
    <row r="1471" spans="2:20" x14ac:dyDescent="0.3">
      <c r="B1471" s="4" t="s">
        <v>0</v>
      </c>
      <c r="C1471" s="4" t="s">
        <v>1</v>
      </c>
      <c r="D1471" s="4" t="s">
        <v>2</v>
      </c>
      <c r="E1471" s="4" t="s">
        <v>13</v>
      </c>
      <c r="F1471" s="4" t="s">
        <v>3</v>
      </c>
      <c r="G1471" s="4" t="s">
        <v>4</v>
      </c>
      <c r="H1471" s="4" t="s">
        <v>5</v>
      </c>
      <c r="I1471" s="4" t="s">
        <v>6</v>
      </c>
      <c r="J1471" s="4" t="s">
        <v>7</v>
      </c>
      <c r="L1471" s="4" t="s">
        <v>0</v>
      </c>
      <c r="M1471" s="4" t="s">
        <v>1</v>
      </c>
      <c r="N1471" s="4" t="s">
        <v>2</v>
      </c>
      <c r="O1471" s="4" t="s">
        <v>13</v>
      </c>
      <c r="P1471" s="4" t="s">
        <v>3</v>
      </c>
      <c r="Q1471" s="4" t="s">
        <v>4</v>
      </c>
      <c r="R1471" s="4" t="s">
        <v>5</v>
      </c>
      <c r="S1471" s="4" t="s">
        <v>6</v>
      </c>
      <c r="T1471" s="4" t="s">
        <v>7</v>
      </c>
    </row>
    <row r="1472" spans="2:20" x14ac:dyDescent="0.3">
      <c r="B1472" s="310"/>
      <c r="C1472" s="311"/>
      <c r="D1472" s="311"/>
      <c r="E1472" s="5"/>
      <c r="F1472" s="5"/>
      <c r="G1472" s="5"/>
      <c r="H1472" s="5"/>
      <c r="I1472" s="5"/>
      <c r="J1472" s="6"/>
      <c r="L1472" s="310"/>
      <c r="M1472" s="311"/>
      <c r="N1472" s="311"/>
      <c r="O1472" s="5"/>
      <c r="P1472" s="5"/>
      <c r="Q1472" s="5"/>
      <c r="R1472" s="5"/>
      <c r="S1472" s="5"/>
      <c r="T1472" s="6"/>
    </row>
    <row r="1473" spans="2:20" x14ac:dyDescent="0.3">
      <c r="B1473" s="119" t="s">
        <v>1106</v>
      </c>
      <c r="C1473" s="17" t="s">
        <v>15</v>
      </c>
      <c r="D1473" s="18" t="s">
        <v>16</v>
      </c>
      <c r="E1473" s="19">
        <f t="shared" ref="E1473" si="298">O1450</f>
        <v>0</v>
      </c>
      <c r="F1473" s="19">
        <f>P1440</f>
        <v>505500</v>
      </c>
      <c r="G1473" s="49">
        <f>Q1440</f>
        <v>2348469</v>
      </c>
      <c r="H1473" s="49">
        <f>R1440</f>
        <v>901288.43999999948</v>
      </c>
      <c r="I1473" s="20">
        <f>S1440</f>
        <v>56209.9</v>
      </c>
      <c r="J1473" s="20">
        <f>T1440</f>
        <v>4926.07</v>
      </c>
      <c r="K1473" s="1"/>
      <c r="L1473" s="55" t="s">
        <v>16</v>
      </c>
      <c r="M1473" s="55" t="s">
        <v>16</v>
      </c>
      <c r="N1473" s="55" t="s">
        <v>16</v>
      </c>
      <c r="O1473" s="122" t="s">
        <v>16</v>
      </c>
      <c r="P1473" s="122" t="s">
        <v>16</v>
      </c>
      <c r="Q1473" s="122" t="s">
        <v>16</v>
      </c>
      <c r="R1473" s="122" t="s">
        <v>16</v>
      </c>
      <c r="S1473" s="122" t="s">
        <v>16</v>
      </c>
      <c r="T1473" s="122" t="s">
        <v>16</v>
      </c>
    </row>
    <row r="1474" spans="2:20" ht="24" customHeight="1" x14ac:dyDescent="0.3">
      <c r="B1474" s="119" t="s">
        <v>1106</v>
      </c>
      <c r="C1474" s="101" t="s">
        <v>1107</v>
      </c>
      <c r="D1474" s="162" t="s">
        <v>935</v>
      </c>
      <c r="E1474" s="172">
        <v>0</v>
      </c>
      <c r="F1474" s="172">
        <v>0</v>
      </c>
      <c r="G1474" s="177">
        <v>0</v>
      </c>
      <c r="H1474" s="173">
        <v>500000</v>
      </c>
      <c r="I1474" s="174">
        <v>0</v>
      </c>
      <c r="J1474" s="174">
        <v>0</v>
      </c>
      <c r="K1474" s="1"/>
      <c r="L1474" s="119" t="s">
        <v>1106</v>
      </c>
      <c r="M1474" s="101" t="s">
        <v>1107</v>
      </c>
      <c r="N1474" s="82" t="s">
        <v>935</v>
      </c>
      <c r="O1474" s="172">
        <v>0</v>
      </c>
      <c r="P1474" s="172">
        <v>500000</v>
      </c>
      <c r="Q1474" s="177">
        <v>0</v>
      </c>
      <c r="R1474" s="173">
        <v>0</v>
      </c>
      <c r="S1474" s="122">
        <v>0</v>
      </c>
      <c r="T1474" s="122">
        <v>0</v>
      </c>
    </row>
    <row r="1475" spans="2:20" ht="20.399999999999999" x14ac:dyDescent="0.3">
      <c r="B1475" s="119" t="s">
        <v>16</v>
      </c>
      <c r="C1475" s="128" t="s">
        <v>16</v>
      </c>
      <c r="D1475" s="82" t="s">
        <v>16</v>
      </c>
      <c r="E1475" s="172" t="s">
        <v>16</v>
      </c>
      <c r="F1475" s="172" t="s">
        <v>16</v>
      </c>
      <c r="G1475" s="177" t="s">
        <v>16</v>
      </c>
      <c r="H1475" s="177" t="s">
        <v>16</v>
      </c>
      <c r="I1475" s="172" t="s">
        <v>16</v>
      </c>
      <c r="J1475" s="172" t="s">
        <v>16</v>
      </c>
      <c r="K1475" s="1"/>
      <c r="L1475" s="119" t="s">
        <v>1108</v>
      </c>
      <c r="M1475" s="101" t="s">
        <v>1109</v>
      </c>
      <c r="N1475" s="119">
        <v>432</v>
      </c>
      <c r="O1475" s="172">
        <v>0</v>
      </c>
      <c r="P1475" s="172">
        <v>0</v>
      </c>
      <c r="Q1475" s="173">
        <v>74062</v>
      </c>
      <c r="R1475" s="122">
        <v>0</v>
      </c>
      <c r="S1475" s="122">
        <v>0</v>
      </c>
      <c r="T1475" s="122">
        <v>0</v>
      </c>
    </row>
    <row r="1476" spans="2:20" ht="20.399999999999999" x14ac:dyDescent="0.3">
      <c r="B1476" s="119" t="s">
        <v>16</v>
      </c>
      <c r="C1476" s="128" t="s">
        <v>16</v>
      </c>
      <c r="D1476" s="82" t="s">
        <v>16</v>
      </c>
      <c r="E1476" s="172" t="s">
        <v>16</v>
      </c>
      <c r="F1476" s="172" t="s">
        <v>16</v>
      </c>
      <c r="G1476" s="177" t="s">
        <v>16</v>
      </c>
      <c r="H1476" s="177" t="s">
        <v>16</v>
      </c>
      <c r="I1476" s="172" t="s">
        <v>16</v>
      </c>
      <c r="J1476" s="172" t="s">
        <v>16</v>
      </c>
      <c r="K1476" s="1"/>
      <c r="L1476" s="119" t="s">
        <v>167</v>
      </c>
      <c r="M1476" s="101" t="s">
        <v>1110</v>
      </c>
      <c r="N1476" s="119">
        <v>432</v>
      </c>
      <c r="O1476" s="172">
        <v>0</v>
      </c>
      <c r="P1476" s="172">
        <v>0</v>
      </c>
      <c r="Q1476" s="173">
        <v>15000</v>
      </c>
      <c r="R1476" s="122">
        <v>0</v>
      </c>
      <c r="S1476" s="122">
        <v>0</v>
      </c>
      <c r="T1476" s="122">
        <v>0</v>
      </c>
    </row>
    <row r="1477" spans="2:20" x14ac:dyDescent="0.3">
      <c r="B1477" s="55" t="s">
        <v>16</v>
      </c>
      <c r="C1477" s="128" t="s">
        <v>16</v>
      </c>
      <c r="D1477" s="82" t="s">
        <v>16</v>
      </c>
      <c r="E1477" s="123" t="s">
        <v>16</v>
      </c>
      <c r="F1477" s="123" t="s">
        <v>16</v>
      </c>
      <c r="G1477" s="129" t="s">
        <v>16</v>
      </c>
      <c r="H1477" s="129" t="s">
        <v>16</v>
      </c>
      <c r="I1477" s="123" t="s">
        <v>16</v>
      </c>
      <c r="J1477" s="123" t="s">
        <v>16</v>
      </c>
      <c r="K1477" s="40"/>
      <c r="L1477" s="119" t="s">
        <v>16</v>
      </c>
      <c r="M1477" s="128" t="s">
        <v>16</v>
      </c>
      <c r="N1477" s="119" t="s">
        <v>16</v>
      </c>
      <c r="O1477" s="172" t="s">
        <v>16</v>
      </c>
      <c r="P1477" s="172" t="s">
        <v>16</v>
      </c>
      <c r="Q1477" s="177" t="s">
        <v>16</v>
      </c>
      <c r="R1477" s="122" t="s">
        <v>16</v>
      </c>
      <c r="S1477" s="122" t="s">
        <v>16</v>
      </c>
      <c r="T1477" s="122" t="s">
        <v>16</v>
      </c>
    </row>
    <row r="1478" spans="2:20" x14ac:dyDescent="0.3">
      <c r="B1478" s="4"/>
      <c r="C1478" s="150" t="s">
        <v>49</v>
      </c>
      <c r="D1478" s="4"/>
      <c r="E1478" s="34">
        <f>SUM(E1477:E1477)</f>
        <v>0</v>
      </c>
      <c r="F1478" s="34">
        <f>SUM(F1474:F1477)</f>
        <v>0</v>
      </c>
      <c r="G1478" s="34">
        <f>SUM(G1474:G1477)</f>
        <v>0</v>
      </c>
      <c r="H1478" s="34">
        <f>SUM(H1474:H1477)</f>
        <v>500000</v>
      </c>
      <c r="I1478" s="34">
        <f>SUM(I1474:I1477)</f>
        <v>0</v>
      </c>
      <c r="J1478" s="34">
        <f>SUM(J1474:J1477)</f>
        <v>0</v>
      </c>
      <c r="K1478" s="1"/>
      <c r="L1478" s="119" t="s">
        <v>16</v>
      </c>
      <c r="M1478" s="128" t="s">
        <v>16</v>
      </c>
      <c r="N1478" s="119" t="s">
        <v>16</v>
      </c>
      <c r="O1478" s="172" t="s">
        <v>16</v>
      </c>
      <c r="P1478" s="172" t="s">
        <v>16</v>
      </c>
      <c r="Q1478" s="177" t="s">
        <v>16</v>
      </c>
      <c r="R1478" s="122" t="s">
        <v>16</v>
      </c>
      <c r="S1478" s="122" t="s">
        <v>16</v>
      </c>
      <c r="T1478" s="122" t="s">
        <v>16</v>
      </c>
    </row>
    <row r="1479" spans="2:20" x14ac:dyDescent="0.3">
      <c r="B1479" s="11"/>
      <c r="C1479" s="94"/>
      <c r="D1479" s="12"/>
      <c r="E1479" s="13"/>
      <c r="F1479" s="13"/>
      <c r="G1479" s="13"/>
      <c r="H1479" s="13"/>
      <c r="I1479" s="13"/>
      <c r="J1479" s="14"/>
      <c r="K1479" s="1"/>
      <c r="L1479" s="11"/>
      <c r="M1479" s="12"/>
      <c r="N1479" s="12"/>
      <c r="O1479" s="169"/>
      <c r="P1479" s="13"/>
      <c r="Q1479" s="13"/>
      <c r="R1479" s="13"/>
      <c r="S1479" s="13"/>
      <c r="T1479" s="14"/>
    </row>
    <row r="1480" spans="2:20" x14ac:dyDescent="0.3">
      <c r="B1480" s="25"/>
      <c r="C1480" s="26" t="s">
        <v>50</v>
      </c>
      <c r="D1480" s="27"/>
      <c r="E1480" s="28">
        <f t="shared" ref="E1480:J1480" si="299">E1473+E1478</f>
        <v>0</v>
      </c>
      <c r="F1480" s="28">
        <f t="shared" si="299"/>
        <v>505500</v>
      </c>
      <c r="G1480" s="28">
        <f t="shared" si="299"/>
        <v>2348469</v>
      </c>
      <c r="H1480" s="28">
        <f t="shared" si="299"/>
        <v>1401288.4399999995</v>
      </c>
      <c r="I1480" s="28">
        <f t="shared" si="299"/>
        <v>56209.9</v>
      </c>
      <c r="J1480" s="28">
        <f t="shared" si="299"/>
        <v>4926.07</v>
      </c>
      <c r="K1480" s="1"/>
      <c r="L1480" s="9"/>
      <c r="M1480" s="26" t="s">
        <v>50</v>
      </c>
      <c r="N1480" s="9"/>
      <c r="O1480" s="10">
        <f>SUM(O1473:O1479)</f>
        <v>0</v>
      </c>
      <c r="P1480" s="10">
        <f t="shared" ref="P1480:Q1480" si="300">SUM(P1472:P1479)</f>
        <v>500000</v>
      </c>
      <c r="Q1480" s="10">
        <f t="shared" si="300"/>
        <v>89062</v>
      </c>
      <c r="R1480" s="10">
        <f>SUM(R1473:R1479)</f>
        <v>0</v>
      </c>
      <c r="S1480" s="10">
        <f t="shared" ref="S1480:T1480" si="301">SUM(S1472:S1479)</f>
        <v>0</v>
      </c>
      <c r="T1480" s="10">
        <f t="shared" si="301"/>
        <v>0</v>
      </c>
    </row>
    <row r="1481" spans="2:20" x14ac:dyDescent="0.3">
      <c r="F1481" s="314"/>
      <c r="L1481" s="2"/>
      <c r="M1481" s="3" t="s">
        <v>12</v>
      </c>
      <c r="N1481" s="15"/>
      <c r="O1481" s="16">
        <f t="shared" ref="O1481" si="302">E1480-O1480</f>
        <v>0</v>
      </c>
      <c r="P1481" s="62">
        <f t="shared" ref="P1481" si="303">F1480-P1480</f>
        <v>5500</v>
      </c>
      <c r="Q1481" s="62">
        <f t="shared" ref="Q1481" si="304">G1480-Q1480</f>
        <v>2259407</v>
      </c>
      <c r="R1481" s="62">
        <f t="shared" ref="R1481" si="305">H1480-R1480</f>
        <v>1401288.4399999995</v>
      </c>
      <c r="S1481" s="62">
        <f t="shared" ref="S1481" si="306">I1480-S1480</f>
        <v>56209.9</v>
      </c>
      <c r="T1481" s="62">
        <f t="shared" ref="T1481" si="307">J1480-T1480</f>
        <v>4926.07</v>
      </c>
    </row>
    <row r="1482" spans="2:20" x14ac:dyDescent="0.3">
      <c r="C1482" s="63" t="s">
        <v>375</v>
      </c>
      <c r="F1482" s="314"/>
      <c r="M1482" s="1393" t="s">
        <v>23</v>
      </c>
      <c r="N1482" s="1393"/>
      <c r="R1482" s="314"/>
    </row>
    <row r="1483" spans="2:20" x14ac:dyDescent="0.3">
      <c r="C1483" s="64" t="s">
        <v>386</v>
      </c>
      <c r="D1483" s="64" t="s">
        <v>376</v>
      </c>
      <c r="E1483" s="1396" t="s">
        <v>377</v>
      </c>
      <c r="F1483" s="1397"/>
      <c r="G1483" s="64" t="s">
        <v>381</v>
      </c>
      <c r="H1483" s="64" t="s">
        <v>378</v>
      </c>
      <c r="I1483" s="64" t="s">
        <v>379</v>
      </c>
      <c r="J1483" s="65" t="s">
        <v>380</v>
      </c>
      <c r="M1483" s="41" t="s">
        <v>17</v>
      </c>
      <c r="N1483" s="126">
        <f>P1481</f>
        <v>5500</v>
      </c>
      <c r="O1483" s="302"/>
      <c r="P1483" s="303"/>
      <c r="Q1483" s="303"/>
      <c r="R1483" s="303"/>
      <c r="S1483" s="303"/>
      <c r="T1483" s="303"/>
    </row>
    <row r="1484" spans="2:20" x14ac:dyDescent="0.3">
      <c r="C1484" s="66" t="s">
        <v>389</v>
      </c>
      <c r="D1484" s="66" t="s">
        <v>279</v>
      </c>
      <c r="E1484" s="305" t="s">
        <v>384</v>
      </c>
      <c r="F1484" s="306"/>
      <c r="G1484" s="66" t="s">
        <v>385</v>
      </c>
      <c r="H1484" s="67">
        <v>100000</v>
      </c>
      <c r="I1484" s="67">
        <v>0</v>
      </c>
      <c r="J1484" s="67">
        <f>H1484-I1484</f>
        <v>100000</v>
      </c>
      <c r="M1484" s="41" t="s">
        <v>18</v>
      </c>
      <c r="N1484" s="126">
        <f>Q1481</f>
        <v>2259407</v>
      </c>
      <c r="O1484" s="133"/>
      <c r="P1484" s="134"/>
      <c r="Q1484" s="135"/>
      <c r="R1484" s="131"/>
      <c r="S1484" s="115"/>
      <c r="T1484" s="314"/>
    </row>
    <row r="1485" spans="2:20" x14ac:dyDescent="0.3">
      <c r="C1485" s="66" t="s">
        <v>389</v>
      </c>
      <c r="D1485" s="66" t="s">
        <v>279</v>
      </c>
      <c r="E1485" s="1398" t="s">
        <v>384</v>
      </c>
      <c r="F1485" s="1398"/>
      <c r="G1485" s="66" t="s">
        <v>390</v>
      </c>
      <c r="H1485" s="67">
        <v>200000</v>
      </c>
      <c r="I1485" s="67">
        <v>0</v>
      </c>
      <c r="J1485" s="67">
        <f>H1485-I1485</f>
        <v>200000</v>
      </c>
      <c r="M1485" s="41" t="s">
        <v>19</v>
      </c>
      <c r="N1485" s="126">
        <f>R1481</f>
        <v>1401288.4399999995</v>
      </c>
      <c r="O1485" s="136"/>
      <c r="P1485" s="171"/>
      <c r="Q1485" s="323"/>
      <c r="R1485" s="321"/>
      <c r="T1485" s="314"/>
    </row>
    <row r="1486" spans="2:20" x14ac:dyDescent="0.3">
      <c r="C1486" s="105" t="s">
        <v>584</v>
      </c>
      <c r="D1486" s="82" t="s">
        <v>569</v>
      </c>
      <c r="E1486" s="1399" t="s">
        <v>585</v>
      </c>
      <c r="F1486" s="1400"/>
      <c r="G1486" s="82" t="s">
        <v>586</v>
      </c>
      <c r="H1486" s="106">
        <v>50000</v>
      </c>
      <c r="I1486" s="73">
        <v>0</v>
      </c>
      <c r="J1486" s="153">
        <f t="shared" ref="J1486:J1491" si="308">SUM(H1486:I1486)</f>
        <v>50000</v>
      </c>
      <c r="M1486" s="41" t="s">
        <v>20</v>
      </c>
      <c r="N1486" s="126">
        <f>S1481</f>
        <v>56209.9</v>
      </c>
      <c r="O1486" s="323"/>
      <c r="P1486" s="323"/>
      <c r="Q1486" s="323"/>
      <c r="R1486" s="322"/>
    </row>
    <row r="1487" spans="2:20" x14ac:dyDescent="0.3">
      <c r="C1487" s="105" t="s">
        <v>584</v>
      </c>
      <c r="D1487" s="82" t="s">
        <v>569</v>
      </c>
      <c r="E1487" s="175" t="s">
        <v>587</v>
      </c>
      <c r="F1487" s="175"/>
      <c r="G1487" s="105" t="s">
        <v>588</v>
      </c>
      <c r="H1487" s="107">
        <v>100000</v>
      </c>
      <c r="I1487" s="73">
        <v>0</v>
      </c>
      <c r="J1487" s="153">
        <f t="shared" si="308"/>
        <v>100000</v>
      </c>
      <c r="M1487" s="41" t="s">
        <v>21</v>
      </c>
      <c r="N1487" s="126">
        <f>T1481</f>
        <v>4926.07</v>
      </c>
      <c r="O1487" s="137"/>
      <c r="P1487" s="323"/>
      <c r="Q1487" s="323"/>
    </row>
    <row r="1488" spans="2:20" ht="15" thickBot="1" x14ac:dyDescent="0.35">
      <c r="C1488" s="66" t="s">
        <v>669</v>
      </c>
      <c r="D1488" s="82" t="s">
        <v>652</v>
      </c>
      <c r="E1488" s="300" t="s">
        <v>587</v>
      </c>
      <c r="F1488" s="301"/>
      <c r="G1488" s="105" t="s">
        <v>588</v>
      </c>
      <c r="H1488" s="107">
        <v>50000</v>
      </c>
      <c r="I1488" s="73">
        <v>0</v>
      </c>
      <c r="J1488" s="153">
        <f t="shared" si="308"/>
        <v>50000</v>
      </c>
      <c r="M1488" s="307" t="s">
        <v>22</v>
      </c>
      <c r="N1488" s="130">
        <f>SUM(N1483:N1487)</f>
        <v>3727331.4099999992</v>
      </c>
      <c r="O1488" s="314"/>
    </row>
    <row r="1489" spans="2:20" ht="15" thickTop="1" x14ac:dyDescent="0.3">
      <c r="C1489" s="66" t="s">
        <v>669</v>
      </c>
      <c r="D1489" s="82" t="s">
        <v>652</v>
      </c>
      <c r="E1489" s="1399" t="s">
        <v>585</v>
      </c>
      <c r="F1489" s="1400"/>
      <c r="G1489" s="82" t="s">
        <v>586</v>
      </c>
      <c r="H1489" s="107">
        <v>50000</v>
      </c>
      <c r="I1489" s="73">
        <v>0</v>
      </c>
      <c r="J1489" s="153">
        <f t="shared" si="308"/>
        <v>50000</v>
      </c>
      <c r="M1489" s="21"/>
      <c r="N1489" s="24"/>
      <c r="O1489" s="314"/>
    </row>
    <row r="1490" spans="2:20" x14ac:dyDescent="0.3">
      <c r="C1490" s="66" t="s">
        <v>911</v>
      </c>
      <c r="D1490" s="82" t="s">
        <v>870</v>
      </c>
      <c r="E1490" s="1399" t="s">
        <v>384</v>
      </c>
      <c r="F1490" s="1400"/>
      <c r="G1490" s="82" t="s">
        <v>912</v>
      </c>
      <c r="H1490" s="107">
        <v>1350000</v>
      </c>
      <c r="I1490" s="73">
        <v>0</v>
      </c>
      <c r="J1490" s="153">
        <f t="shared" si="308"/>
        <v>1350000</v>
      </c>
      <c r="M1490" s="179" t="s">
        <v>1113</v>
      </c>
      <c r="N1490" s="149"/>
      <c r="O1490" s="183"/>
      <c r="P1490" s="180"/>
      <c r="Q1490" s="180"/>
      <c r="R1490" s="180"/>
    </row>
    <row r="1491" spans="2:20" x14ac:dyDescent="0.3">
      <c r="C1491" s="66" t="s">
        <v>974</v>
      </c>
      <c r="D1491" s="82" t="s">
        <v>959</v>
      </c>
      <c r="E1491" s="1399" t="s">
        <v>384</v>
      </c>
      <c r="F1491" s="1400"/>
      <c r="G1491" s="82" t="s">
        <v>912</v>
      </c>
      <c r="H1491" s="107">
        <v>469886</v>
      </c>
      <c r="I1491" s="73">
        <v>0</v>
      </c>
      <c r="J1491" s="153">
        <f t="shared" si="308"/>
        <v>469886</v>
      </c>
      <c r="M1491" s="1404" t="s">
        <v>1114</v>
      </c>
      <c r="N1491" s="1405"/>
      <c r="O1491" s="184">
        <v>120000</v>
      </c>
      <c r="P1491" s="1429" t="s">
        <v>1111</v>
      </c>
      <c r="Q1491" s="1409"/>
      <c r="R1491" s="180"/>
    </row>
    <row r="1492" spans="2:20" x14ac:dyDescent="0.3">
      <c r="C1492" s="1401" t="s">
        <v>589</v>
      </c>
      <c r="D1492" s="1402"/>
      <c r="E1492" s="1402"/>
      <c r="F1492" s="1403"/>
      <c r="G1492" s="178" t="s">
        <v>16</v>
      </c>
      <c r="H1492" s="152">
        <f>SUM(H1484:H1491)</f>
        <v>2369886</v>
      </c>
      <c r="I1492" s="110">
        <f>SUM(I1484:I1491)</f>
        <v>0</v>
      </c>
      <c r="J1492" s="151">
        <f>SUM(J1484:J1491)</f>
        <v>2369886</v>
      </c>
      <c r="M1492" s="1404" t="s">
        <v>1114</v>
      </c>
      <c r="N1492" s="1405"/>
      <c r="O1492" s="185">
        <v>25000</v>
      </c>
      <c r="P1492" s="180" t="s">
        <v>1112</v>
      </c>
      <c r="Q1492" s="180"/>
      <c r="R1492" s="180"/>
    </row>
    <row r="1493" spans="2:20" ht="15" thickBot="1" x14ac:dyDescent="0.35">
      <c r="M1493" s="181" t="s">
        <v>383</v>
      </c>
      <c r="N1493" s="149"/>
      <c r="O1493" s="182">
        <f>SUM(O1491:O1492)</f>
        <v>145000</v>
      </c>
      <c r="P1493" s="180"/>
      <c r="Q1493" s="180"/>
      <c r="R1493" s="180"/>
    </row>
    <row r="1494" spans="2:20" ht="15" thickTop="1" x14ac:dyDescent="0.3">
      <c r="M1494" s="21"/>
      <c r="N1494" s="24"/>
      <c r="O1494" s="314"/>
    </row>
    <row r="1495" spans="2:20" x14ac:dyDescent="0.3">
      <c r="M1495" s="21"/>
      <c r="N1495" s="24"/>
      <c r="O1495" s="314"/>
    </row>
    <row r="1496" spans="2:20" x14ac:dyDescent="0.3">
      <c r="M1496" s="21"/>
      <c r="N1496" s="24"/>
      <c r="O1496" s="314"/>
    </row>
    <row r="1497" spans="2:20" x14ac:dyDescent="0.3">
      <c r="M1497" s="21"/>
      <c r="N1497" s="24"/>
      <c r="O1497" s="314"/>
    </row>
    <row r="1498" spans="2:20" x14ac:dyDescent="0.3">
      <c r="M1498" s="21"/>
      <c r="N1498" s="24"/>
      <c r="O1498" s="314"/>
    </row>
    <row r="1499" spans="2:20" x14ac:dyDescent="0.3">
      <c r="M1499" s="21"/>
      <c r="N1499" s="24"/>
      <c r="O1499" s="314"/>
    </row>
    <row r="1500" spans="2:20" x14ac:dyDescent="0.3">
      <c r="M1500" s="21"/>
      <c r="N1500" s="24"/>
      <c r="O1500" s="314"/>
    </row>
    <row r="1501" spans="2:20" x14ac:dyDescent="0.3">
      <c r="M1501" s="21"/>
      <c r="N1501" s="24"/>
      <c r="O1501" s="314"/>
    </row>
    <row r="1502" spans="2:20" x14ac:dyDescent="0.3">
      <c r="B1502" s="1357" t="s">
        <v>908</v>
      </c>
      <c r="C1502" s="1357"/>
      <c r="D1502" s="1357"/>
      <c r="E1502" s="1357"/>
      <c r="F1502" s="1357"/>
      <c r="G1502" s="1357"/>
      <c r="H1502" s="1357"/>
      <c r="I1502" s="1357"/>
      <c r="J1502" s="1357"/>
      <c r="K1502" s="1357"/>
      <c r="L1502" s="1357"/>
      <c r="M1502" s="1357"/>
      <c r="N1502" s="1357"/>
      <c r="O1502" s="1357"/>
      <c r="P1502" s="1357"/>
      <c r="Q1502" s="1357"/>
      <c r="R1502" s="1357"/>
      <c r="S1502" s="1357"/>
      <c r="T1502" s="1357"/>
    </row>
    <row r="1505" spans="2:20" ht="15.6" x14ac:dyDescent="0.3">
      <c r="B1505" s="1349" t="s">
        <v>1115</v>
      </c>
      <c r="C1505" s="1349"/>
      <c r="D1505" s="1349"/>
      <c r="E1505" s="1349"/>
      <c r="F1505" s="1349"/>
      <c r="G1505" s="1349"/>
      <c r="H1505" s="1349"/>
      <c r="I1505" s="1349"/>
      <c r="J1505" s="1349"/>
      <c r="K1505" s="1349"/>
      <c r="L1505" s="1349"/>
      <c r="M1505" s="1349"/>
      <c r="N1505" s="1349"/>
      <c r="O1505" s="1349"/>
      <c r="P1505" s="1349"/>
      <c r="Q1505" s="1349"/>
      <c r="R1505" s="1349"/>
      <c r="S1505" s="1349"/>
      <c r="T1505" s="1349"/>
    </row>
    <row r="1506" spans="2:20" ht="15.6" x14ac:dyDescent="0.3">
      <c r="B1506" s="1350" t="s">
        <v>10</v>
      </c>
      <c r="C1506" s="1350"/>
      <c r="D1506" s="1350"/>
      <c r="E1506" s="1350"/>
      <c r="F1506" s="1350"/>
      <c r="G1506" s="1350"/>
      <c r="H1506" s="1350"/>
      <c r="I1506" s="1350"/>
      <c r="J1506" s="1350"/>
      <c r="K1506" s="1350"/>
      <c r="L1506" s="1350"/>
      <c r="M1506" s="1350"/>
      <c r="N1506" s="1350"/>
      <c r="O1506" s="1350"/>
      <c r="P1506" s="1350"/>
      <c r="Q1506" s="1350"/>
      <c r="R1506" s="1350"/>
      <c r="S1506" s="1350"/>
      <c r="T1506" s="1350"/>
    </row>
    <row r="1507" spans="2:20" x14ac:dyDescent="0.3">
      <c r="B1507" s="1351" t="s">
        <v>11</v>
      </c>
      <c r="C1507" s="1351"/>
      <c r="D1507" s="1351"/>
      <c r="E1507" s="1351"/>
      <c r="F1507" s="1351"/>
      <c r="G1507" s="1351"/>
      <c r="H1507" s="1351"/>
      <c r="I1507" s="1351"/>
      <c r="J1507" s="1351"/>
      <c r="K1507" s="1351"/>
      <c r="L1507" s="1351"/>
      <c r="M1507" s="1351"/>
      <c r="N1507" s="1351"/>
      <c r="O1507" s="1351"/>
      <c r="P1507" s="1351"/>
      <c r="Q1507" s="1351"/>
      <c r="R1507" s="1351"/>
      <c r="S1507" s="1351"/>
      <c r="T1507" s="1351"/>
    </row>
    <row r="1508" spans="2:20" x14ac:dyDescent="0.3">
      <c r="B1508" s="1352" t="s">
        <v>1116</v>
      </c>
      <c r="C1508" s="1352"/>
      <c r="D1508" s="1352"/>
      <c r="E1508" s="1352"/>
      <c r="F1508" s="1352"/>
      <c r="G1508" s="1352"/>
      <c r="H1508" s="1352"/>
      <c r="I1508" s="1352"/>
      <c r="J1508" s="1352"/>
      <c r="K1508" s="1352"/>
      <c r="L1508" s="1352"/>
      <c r="M1508" s="1352"/>
      <c r="N1508" s="1352"/>
      <c r="O1508" s="1352"/>
      <c r="P1508" s="1352"/>
      <c r="Q1508" s="1352"/>
      <c r="R1508" s="1352"/>
      <c r="S1508" s="1352"/>
      <c r="T1508" s="1352"/>
    </row>
    <row r="1509" spans="2:20" ht="15" thickBot="1" x14ac:dyDescent="0.35">
      <c r="B1509" s="309"/>
      <c r="C1509" s="309"/>
      <c r="D1509" s="309"/>
      <c r="E1509" s="309"/>
      <c r="F1509" s="309"/>
      <c r="G1509" s="309"/>
      <c r="H1509" s="309"/>
      <c r="I1509" s="309"/>
      <c r="J1509" s="309"/>
      <c r="L1509" s="309"/>
      <c r="M1509" s="309"/>
      <c r="N1509" s="309"/>
      <c r="O1509" s="309"/>
      <c r="P1509" s="309"/>
      <c r="Q1509" s="309"/>
      <c r="R1509" s="1363" t="s">
        <v>1117</v>
      </c>
      <c r="S1509" s="1363"/>
      <c r="T1509" s="1363"/>
    </row>
    <row r="1510" spans="2:20" ht="15" thickTop="1" x14ac:dyDescent="0.3">
      <c r="B1510" s="1354" t="s">
        <v>8</v>
      </c>
      <c r="C1510" s="1354"/>
      <c r="D1510" s="1354"/>
      <c r="E1510" s="1354"/>
      <c r="F1510" s="1354"/>
      <c r="G1510" s="1354"/>
      <c r="H1510" s="1354"/>
      <c r="I1510" s="1354"/>
      <c r="J1510" s="1354"/>
      <c r="L1510" s="1354" t="s">
        <v>9</v>
      </c>
      <c r="M1510" s="1354"/>
      <c r="N1510" s="1354"/>
      <c r="O1510" s="1354"/>
      <c r="P1510" s="1354"/>
      <c r="Q1510" s="1354"/>
      <c r="R1510" s="1354"/>
      <c r="S1510" s="1354"/>
      <c r="T1510" s="1354"/>
    </row>
    <row r="1511" spans="2:20" x14ac:dyDescent="0.3">
      <c r="B1511" s="4" t="s">
        <v>0</v>
      </c>
      <c r="C1511" s="4" t="s">
        <v>1</v>
      </c>
      <c r="D1511" s="4" t="s">
        <v>2</v>
      </c>
      <c r="E1511" s="4" t="s">
        <v>13</v>
      </c>
      <c r="F1511" s="4" t="s">
        <v>3</v>
      </c>
      <c r="G1511" s="4" t="s">
        <v>4</v>
      </c>
      <c r="H1511" s="4" t="s">
        <v>5</v>
      </c>
      <c r="I1511" s="4" t="s">
        <v>6</v>
      </c>
      <c r="J1511" s="4" t="s">
        <v>7</v>
      </c>
      <c r="L1511" s="4" t="s">
        <v>0</v>
      </c>
      <c r="M1511" s="4" t="s">
        <v>1</v>
      </c>
      <c r="N1511" s="4" t="s">
        <v>2</v>
      </c>
      <c r="O1511" s="4" t="s">
        <v>13</v>
      </c>
      <c r="P1511" s="4" t="s">
        <v>3</v>
      </c>
      <c r="Q1511" s="4" t="s">
        <v>4</v>
      </c>
      <c r="R1511" s="4" t="s">
        <v>5</v>
      </c>
      <c r="S1511" s="4" t="s">
        <v>6</v>
      </c>
      <c r="T1511" s="4" t="s">
        <v>7</v>
      </c>
    </row>
    <row r="1512" spans="2:20" x14ac:dyDescent="0.3">
      <c r="B1512" s="310"/>
      <c r="C1512" s="311"/>
      <c r="D1512" s="311"/>
      <c r="E1512" s="5"/>
      <c r="F1512" s="5"/>
      <c r="G1512" s="5"/>
      <c r="H1512" s="5"/>
      <c r="I1512" s="5"/>
      <c r="J1512" s="6"/>
      <c r="L1512" s="310"/>
      <c r="M1512" s="311"/>
      <c r="N1512" s="311"/>
      <c r="O1512" s="5"/>
      <c r="P1512" s="5"/>
      <c r="Q1512" s="5"/>
      <c r="R1512" s="5"/>
      <c r="S1512" s="5"/>
      <c r="T1512" s="6"/>
    </row>
    <row r="1513" spans="2:20" x14ac:dyDescent="0.3">
      <c r="B1513" s="119" t="s">
        <v>1118</v>
      </c>
      <c r="C1513" s="17" t="s">
        <v>15</v>
      </c>
      <c r="D1513" s="18" t="s">
        <v>16</v>
      </c>
      <c r="E1513" s="19">
        <f t="shared" ref="E1513" si="309">O1490</f>
        <v>0</v>
      </c>
      <c r="F1513" s="19">
        <f>P1481</f>
        <v>5500</v>
      </c>
      <c r="G1513" s="49">
        <f>Q1481</f>
        <v>2259407</v>
      </c>
      <c r="H1513" s="49">
        <f>R1481</f>
        <v>1401288.4399999995</v>
      </c>
      <c r="I1513" s="20">
        <f>S1481</f>
        <v>56209.9</v>
      </c>
      <c r="J1513" s="20">
        <f>T1481</f>
        <v>4926.07</v>
      </c>
      <c r="K1513" s="1"/>
      <c r="L1513" s="55" t="s">
        <v>16</v>
      </c>
      <c r="M1513" s="55" t="s">
        <v>16</v>
      </c>
      <c r="N1513" s="55" t="s">
        <v>16</v>
      </c>
      <c r="O1513" s="122" t="s">
        <v>16</v>
      </c>
      <c r="P1513" s="122" t="s">
        <v>16</v>
      </c>
      <c r="Q1513" s="122" t="s">
        <v>16</v>
      </c>
      <c r="R1513" s="122" t="s">
        <v>16</v>
      </c>
      <c r="S1513" s="122" t="s">
        <v>16</v>
      </c>
      <c r="T1513" s="122" t="s">
        <v>16</v>
      </c>
    </row>
    <row r="1514" spans="2:20" ht="20.399999999999999" x14ac:dyDescent="0.3">
      <c r="B1514" s="119" t="s">
        <v>1123</v>
      </c>
      <c r="C1514" s="101" t="s">
        <v>1124</v>
      </c>
      <c r="D1514" s="82" t="s">
        <v>1119</v>
      </c>
      <c r="E1514" s="172">
        <v>0</v>
      </c>
      <c r="F1514" s="172">
        <v>3000</v>
      </c>
      <c r="G1514" s="177">
        <v>0</v>
      </c>
      <c r="H1514" s="173">
        <v>0</v>
      </c>
      <c r="I1514" s="174">
        <v>0</v>
      </c>
      <c r="J1514" s="174">
        <v>0</v>
      </c>
      <c r="K1514" s="1"/>
      <c r="L1514" s="119" t="s">
        <v>16</v>
      </c>
      <c r="M1514" s="128" t="s">
        <v>16</v>
      </c>
      <c r="N1514" s="127" t="s">
        <v>16</v>
      </c>
      <c r="O1514" s="172" t="s">
        <v>16</v>
      </c>
      <c r="P1514" s="172" t="s">
        <v>16</v>
      </c>
      <c r="Q1514" s="177" t="s">
        <v>16</v>
      </c>
      <c r="R1514" s="173" t="s">
        <v>16</v>
      </c>
      <c r="S1514" s="122" t="s">
        <v>16</v>
      </c>
      <c r="T1514" s="122" t="s">
        <v>16</v>
      </c>
    </row>
    <row r="1515" spans="2:20" ht="20.399999999999999" x14ac:dyDescent="0.3">
      <c r="B1515" s="119" t="s">
        <v>167</v>
      </c>
      <c r="C1515" s="101" t="s">
        <v>1125</v>
      </c>
      <c r="D1515" s="82" t="s">
        <v>1120</v>
      </c>
      <c r="E1515" s="172" t="s">
        <v>16</v>
      </c>
      <c r="F1515" s="172">
        <v>3000</v>
      </c>
      <c r="G1515" s="177">
        <v>0</v>
      </c>
      <c r="H1515" s="173">
        <v>0</v>
      </c>
      <c r="I1515" s="174">
        <v>0</v>
      </c>
      <c r="J1515" s="174">
        <v>0</v>
      </c>
      <c r="K1515" s="1"/>
      <c r="L1515" s="119" t="s">
        <v>16</v>
      </c>
      <c r="M1515" s="128" t="s">
        <v>16</v>
      </c>
      <c r="N1515" s="127" t="s">
        <v>16</v>
      </c>
      <c r="O1515" s="172" t="s">
        <v>16</v>
      </c>
      <c r="P1515" s="172" t="s">
        <v>16</v>
      </c>
      <c r="Q1515" s="177" t="s">
        <v>16</v>
      </c>
      <c r="R1515" s="173" t="s">
        <v>16</v>
      </c>
      <c r="S1515" s="122" t="s">
        <v>16</v>
      </c>
      <c r="T1515" s="122" t="s">
        <v>16</v>
      </c>
    </row>
    <row r="1516" spans="2:20" ht="20.399999999999999" x14ac:dyDescent="0.3">
      <c r="B1516" s="119" t="s">
        <v>167</v>
      </c>
      <c r="C1516" s="101" t="s">
        <v>1126</v>
      </c>
      <c r="D1516" s="82" t="s">
        <v>1121</v>
      </c>
      <c r="E1516" s="172">
        <v>0</v>
      </c>
      <c r="F1516" s="172">
        <v>0</v>
      </c>
      <c r="G1516" s="177">
        <v>120000</v>
      </c>
      <c r="H1516" s="173">
        <v>0</v>
      </c>
      <c r="I1516" s="174">
        <v>0</v>
      </c>
      <c r="J1516" s="174">
        <v>0</v>
      </c>
      <c r="K1516" s="1"/>
      <c r="L1516" s="119" t="s">
        <v>16</v>
      </c>
      <c r="M1516" s="128" t="s">
        <v>16</v>
      </c>
      <c r="N1516" s="127" t="s">
        <v>16</v>
      </c>
      <c r="O1516" s="172" t="s">
        <v>16</v>
      </c>
      <c r="P1516" s="172" t="s">
        <v>16</v>
      </c>
      <c r="Q1516" s="177" t="s">
        <v>16</v>
      </c>
      <c r="R1516" s="173" t="s">
        <v>16</v>
      </c>
      <c r="S1516" s="122" t="s">
        <v>16</v>
      </c>
      <c r="T1516" s="122" t="s">
        <v>16</v>
      </c>
    </row>
    <row r="1517" spans="2:20" ht="20.399999999999999" x14ac:dyDescent="0.3">
      <c r="B1517" s="119" t="s">
        <v>167</v>
      </c>
      <c r="C1517" s="101" t="s">
        <v>1127</v>
      </c>
      <c r="D1517" s="82" t="s">
        <v>1122</v>
      </c>
      <c r="E1517" s="172" t="s">
        <v>16</v>
      </c>
      <c r="F1517" s="172">
        <v>10000</v>
      </c>
      <c r="G1517" s="177">
        <v>0</v>
      </c>
      <c r="H1517" s="173">
        <v>0</v>
      </c>
      <c r="I1517" s="174">
        <v>0</v>
      </c>
      <c r="J1517" s="174">
        <v>0</v>
      </c>
      <c r="K1517" s="1"/>
      <c r="L1517" s="119" t="s">
        <v>16</v>
      </c>
      <c r="M1517" s="128" t="s">
        <v>16</v>
      </c>
      <c r="N1517" s="127" t="s">
        <v>16</v>
      </c>
      <c r="O1517" s="172" t="s">
        <v>16</v>
      </c>
      <c r="P1517" s="172" t="s">
        <v>16</v>
      </c>
      <c r="Q1517" s="177" t="s">
        <v>16</v>
      </c>
      <c r="R1517" s="173" t="s">
        <v>16</v>
      </c>
      <c r="S1517" s="122" t="s">
        <v>16</v>
      </c>
      <c r="T1517" s="122" t="s">
        <v>16</v>
      </c>
    </row>
    <row r="1518" spans="2:20" x14ac:dyDescent="0.3">
      <c r="B1518" s="55" t="s">
        <v>16</v>
      </c>
      <c r="C1518" s="128" t="s">
        <v>16</v>
      </c>
      <c r="D1518" s="82" t="s">
        <v>16</v>
      </c>
      <c r="E1518" s="123" t="s">
        <v>16</v>
      </c>
      <c r="F1518" s="123" t="s">
        <v>16</v>
      </c>
      <c r="G1518" s="129" t="s">
        <v>16</v>
      </c>
      <c r="H1518" s="129" t="s">
        <v>16</v>
      </c>
      <c r="I1518" s="123" t="s">
        <v>16</v>
      </c>
      <c r="J1518" s="123" t="s">
        <v>16</v>
      </c>
      <c r="K1518" s="40"/>
      <c r="L1518" s="119" t="s">
        <v>16</v>
      </c>
      <c r="M1518" s="128" t="s">
        <v>16</v>
      </c>
      <c r="N1518" s="119" t="s">
        <v>16</v>
      </c>
      <c r="O1518" s="172" t="s">
        <v>16</v>
      </c>
      <c r="P1518" s="172" t="s">
        <v>16</v>
      </c>
      <c r="Q1518" s="177" t="s">
        <v>16</v>
      </c>
      <c r="R1518" s="122" t="s">
        <v>16</v>
      </c>
      <c r="S1518" s="122" t="s">
        <v>16</v>
      </c>
      <c r="T1518" s="122" t="s">
        <v>16</v>
      </c>
    </row>
    <row r="1519" spans="2:20" x14ac:dyDescent="0.3">
      <c r="B1519" s="4"/>
      <c r="C1519" s="150" t="s">
        <v>49</v>
      </c>
      <c r="D1519" s="4"/>
      <c r="E1519" s="34">
        <f>SUM(E1518:E1518)</f>
        <v>0</v>
      </c>
      <c r="F1519" s="34">
        <f>SUM(F1514:F1518)</f>
        <v>16000</v>
      </c>
      <c r="G1519" s="34">
        <f>SUM(G1514:G1518)</f>
        <v>120000</v>
      </c>
      <c r="H1519" s="34">
        <f>SUM(H1514:H1518)</f>
        <v>0</v>
      </c>
      <c r="I1519" s="34">
        <f>SUM(I1514:I1518)</f>
        <v>0</v>
      </c>
      <c r="J1519" s="34">
        <f>SUM(J1514:J1518)</f>
        <v>0</v>
      </c>
      <c r="K1519" s="1"/>
      <c r="L1519" s="119" t="s">
        <v>16</v>
      </c>
      <c r="M1519" s="128" t="s">
        <v>16</v>
      </c>
      <c r="N1519" s="119" t="s">
        <v>16</v>
      </c>
      <c r="O1519" s="172" t="s">
        <v>16</v>
      </c>
      <c r="P1519" s="172" t="s">
        <v>16</v>
      </c>
      <c r="Q1519" s="177" t="s">
        <v>16</v>
      </c>
      <c r="R1519" s="122" t="s">
        <v>16</v>
      </c>
      <c r="S1519" s="122" t="s">
        <v>16</v>
      </c>
      <c r="T1519" s="122" t="s">
        <v>16</v>
      </c>
    </row>
    <row r="1520" spans="2:20" x14ac:dyDescent="0.3">
      <c r="B1520" s="11"/>
      <c r="C1520" s="94"/>
      <c r="D1520" s="12"/>
      <c r="E1520" s="13"/>
      <c r="F1520" s="13"/>
      <c r="G1520" s="13"/>
      <c r="H1520" s="13"/>
      <c r="I1520" s="13"/>
      <c r="J1520" s="14"/>
      <c r="K1520" s="1"/>
      <c r="L1520" s="11"/>
      <c r="M1520" s="12"/>
      <c r="N1520" s="12"/>
      <c r="O1520" s="169"/>
      <c r="P1520" s="13"/>
      <c r="Q1520" s="13"/>
      <c r="R1520" s="13"/>
      <c r="S1520" s="13"/>
      <c r="T1520" s="14"/>
    </row>
    <row r="1521" spans="2:20" x14ac:dyDescent="0.3">
      <c r="B1521" s="25"/>
      <c r="C1521" s="26" t="s">
        <v>50</v>
      </c>
      <c r="D1521" s="27"/>
      <c r="E1521" s="28">
        <f t="shared" ref="E1521:J1521" si="310">E1513+E1519</f>
        <v>0</v>
      </c>
      <c r="F1521" s="28">
        <f t="shared" si="310"/>
        <v>21500</v>
      </c>
      <c r="G1521" s="28">
        <f t="shared" si="310"/>
        <v>2379407</v>
      </c>
      <c r="H1521" s="28">
        <f t="shared" si="310"/>
        <v>1401288.4399999995</v>
      </c>
      <c r="I1521" s="28">
        <f t="shared" si="310"/>
        <v>56209.9</v>
      </c>
      <c r="J1521" s="28">
        <f t="shared" si="310"/>
        <v>4926.07</v>
      </c>
      <c r="K1521" s="1"/>
      <c r="L1521" s="9"/>
      <c r="M1521" s="26" t="s">
        <v>50</v>
      </c>
      <c r="N1521" s="9"/>
      <c r="O1521" s="10">
        <f>SUM(O1513:O1520)</f>
        <v>0</v>
      </c>
      <c r="P1521" s="10">
        <f t="shared" ref="P1521:Q1521" si="311">SUM(P1512:P1520)</f>
        <v>0</v>
      </c>
      <c r="Q1521" s="10">
        <f t="shared" si="311"/>
        <v>0</v>
      </c>
      <c r="R1521" s="10">
        <f>SUM(R1513:R1520)</f>
        <v>0</v>
      </c>
      <c r="S1521" s="10">
        <f t="shared" ref="S1521:T1521" si="312">SUM(S1512:S1520)</f>
        <v>0</v>
      </c>
      <c r="T1521" s="10">
        <f t="shared" si="312"/>
        <v>0</v>
      </c>
    </row>
    <row r="1522" spans="2:20" x14ac:dyDescent="0.3">
      <c r="F1522" s="314"/>
      <c r="L1522" s="2"/>
      <c r="M1522" s="3" t="s">
        <v>12</v>
      </c>
      <c r="N1522" s="15"/>
      <c r="O1522" s="16">
        <f t="shared" ref="O1522" si="313">E1521-O1521</f>
        <v>0</v>
      </c>
      <c r="P1522" s="62">
        <f t="shared" ref="P1522" si="314">F1521-P1521</f>
        <v>21500</v>
      </c>
      <c r="Q1522" s="62">
        <f t="shared" ref="Q1522" si="315">G1521-Q1521</f>
        <v>2379407</v>
      </c>
      <c r="R1522" s="62">
        <f t="shared" ref="R1522" si="316">H1521-R1521</f>
        <v>1401288.4399999995</v>
      </c>
      <c r="S1522" s="62">
        <f t="shared" ref="S1522" si="317">I1521-S1521</f>
        <v>56209.9</v>
      </c>
      <c r="T1522" s="62">
        <f t="shared" ref="T1522" si="318">J1521-T1521</f>
        <v>4926.07</v>
      </c>
    </row>
    <row r="1523" spans="2:20" x14ac:dyDescent="0.3">
      <c r="C1523" s="63" t="s">
        <v>375</v>
      </c>
      <c r="F1523" s="314"/>
      <c r="M1523" s="1393" t="s">
        <v>23</v>
      </c>
      <c r="N1523" s="1393"/>
      <c r="R1523" s="314"/>
    </row>
    <row r="1524" spans="2:20" x14ac:dyDescent="0.3">
      <c r="C1524" s="64" t="s">
        <v>386</v>
      </c>
      <c r="D1524" s="64" t="s">
        <v>376</v>
      </c>
      <c r="E1524" s="1396" t="s">
        <v>377</v>
      </c>
      <c r="F1524" s="1397"/>
      <c r="G1524" s="64" t="s">
        <v>381</v>
      </c>
      <c r="H1524" s="64" t="s">
        <v>378</v>
      </c>
      <c r="I1524" s="64" t="s">
        <v>379</v>
      </c>
      <c r="J1524" s="65" t="s">
        <v>380</v>
      </c>
      <c r="M1524" s="41" t="s">
        <v>17</v>
      </c>
      <c r="N1524" s="126">
        <f>P1522</f>
        <v>21500</v>
      </c>
      <c r="O1524" s="302"/>
      <c r="P1524" s="303"/>
      <c r="Q1524" s="303"/>
      <c r="R1524" s="303"/>
      <c r="S1524" s="303"/>
      <c r="T1524" s="303"/>
    </row>
    <row r="1525" spans="2:20" x14ac:dyDescent="0.3">
      <c r="C1525" s="66" t="s">
        <v>389</v>
      </c>
      <c r="D1525" s="66" t="s">
        <v>279</v>
      </c>
      <c r="E1525" s="305" t="s">
        <v>384</v>
      </c>
      <c r="F1525" s="306"/>
      <c r="G1525" s="66" t="s">
        <v>385</v>
      </c>
      <c r="H1525" s="67">
        <v>100000</v>
      </c>
      <c r="I1525" s="67">
        <v>0</v>
      </c>
      <c r="J1525" s="67">
        <f>H1525-I1525</f>
        <v>100000</v>
      </c>
      <c r="M1525" s="41" t="s">
        <v>18</v>
      </c>
      <c r="N1525" s="126">
        <f>Q1522</f>
        <v>2379407</v>
      </c>
      <c r="O1525" s="133"/>
      <c r="P1525" s="134"/>
      <c r="Q1525" s="135"/>
      <c r="R1525" s="131"/>
      <c r="S1525" s="115"/>
      <c r="T1525" s="314"/>
    </row>
    <row r="1526" spans="2:20" x14ac:dyDescent="0.3">
      <c r="C1526" s="66" t="s">
        <v>389</v>
      </c>
      <c r="D1526" s="66" t="s">
        <v>279</v>
      </c>
      <c r="E1526" s="1398" t="s">
        <v>384</v>
      </c>
      <c r="F1526" s="1398"/>
      <c r="G1526" s="66" t="s">
        <v>390</v>
      </c>
      <c r="H1526" s="67">
        <v>200000</v>
      </c>
      <c r="I1526" s="67">
        <v>0</v>
      </c>
      <c r="J1526" s="67">
        <f>H1526-I1526</f>
        <v>200000</v>
      </c>
      <c r="M1526" s="41" t="s">
        <v>19</v>
      </c>
      <c r="N1526" s="126">
        <f>R1522</f>
        <v>1401288.4399999995</v>
      </c>
      <c r="O1526" s="136"/>
      <c r="P1526" s="171"/>
      <c r="Q1526" s="323"/>
      <c r="R1526" s="321"/>
      <c r="T1526" s="314"/>
    </row>
    <row r="1527" spans="2:20" x14ac:dyDescent="0.3">
      <c r="C1527" s="105" t="s">
        <v>584</v>
      </c>
      <c r="D1527" s="82" t="s">
        <v>569</v>
      </c>
      <c r="E1527" s="1399" t="s">
        <v>585</v>
      </c>
      <c r="F1527" s="1400"/>
      <c r="G1527" s="82" t="s">
        <v>586</v>
      </c>
      <c r="H1527" s="106">
        <v>50000</v>
      </c>
      <c r="I1527" s="73">
        <v>0</v>
      </c>
      <c r="J1527" s="153">
        <f t="shared" ref="J1527:J1532" si="319">SUM(H1527:I1527)</f>
        <v>50000</v>
      </c>
      <c r="M1527" s="41" t="s">
        <v>20</v>
      </c>
      <c r="N1527" s="126">
        <f>S1522</f>
        <v>56209.9</v>
      </c>
      <c r="O1527" s="323"/>
      <c r="P1527" s="323"/>
      <c r="Q1527" s="323"/>
      <c r="R1527" s="322"/>
    </row>
    <row r="1528" spans="2:20" x14ac:dyDescent="0.3">
      <c r="C1528" s="105" t="s">
        <v>584</v>
      </c>
      <c r="D1528" s="82" t="s">
        <v>569</v>
      </c>
      <c r="E1528" s="175" t="s">
        <v>587</v>
      </c>
      <c r="F1528" s="175"/>
      <c r="G1528" s="105" t="s">
        <v>588</v>
      </c>
      <c r="H1528" s="107">
        <v>100000</v>
      </c>
      <c r="I1528" s="73">
        <v>0</v>
      </c>
      <c r="J1528" s="153">
        <f t="shared" si="319"/>
        <v>100000</v>
      </c>
      <c r="M1528" s="41" t="s">
        <v>21</v>
      </c>
      <c r="N1528" s="126">
        <f>T1522</f>
        <v>4926.07</v>
      </c>
      <c r="O1528" s="137"/>
      <c r="P1528" s="323"/>
      <c r="Q1528" s="323"/>
    </row>
    <row r="1529" spans="2:20" ht="15" thickBot="1" x14ac:dyDescent="0.35">
      <c r="C1529" s="66" t="s">
        <v>669</v>
      </c>
      <c r="D1529" s="82" t="s">
        <v>652</v>
      </c>
      <c r="E1529" s="300" t="s">
        <v>587</v>
      </c>
      <c r="F1529" s="301"/>
      <c r="G1529" s="105" t="s">
        <v>588</v>
      </c>
      <c r="H1529" s="107">
        <v>50000</v>
      </c>
      <c r="I1529" s="73">
        <v>0</v>
      </c>
      <c r="J1529" s="153">
        <f t="shared" si="319"/>
        <v>50000</v>
      </c>
      <c r="M1529" s="307" t="s">
        <v>22</v>
      </c>
      <c r="N1529" s="130">
        <f>SUM(N1524:N1528)</f>
        <v>3863331.4099999992</v>
      </c>
      <c r="O1529" s="314"/>
    </row>
    <row r="1530" spans="2:20" ht="15" thickTop="1" x14ac:dyDescent="0.3">
      <c r="C1530" s="66" t="s">
        <v>669</v>
      </c>
      <c r="D1530" s="82" t="s">
        <v>652</v>
      </c>
      <c r="E1530" s="1399" t="s">
        <v>585</v>
      </c>
      <c r="F1530" s="1400"/>
      <c r="G1530" s="82" t="s">
        <v>586</v>
      </c>
      <c r="H1530" s="107">
        <v>50000</v>
      </c>
      <c r="I1530" s="73">
        <v>0</v>
      </c>
      <c r="J1530" s="153">
        <f t="shared" si="319"/>
        <v>50000</v>
      </c>
      <c r="M1530" s="21"/>
      <c r="N1530" s="24"/>
      <c r="O1530" s="314"/>
    </row>
    <row r="1531" spans="2:20" x14ac:dyDescent="0.3">
      <c r="C1531" s="66" t="s">
        <v>911</v>
      </c>
      <c r="D1531" s="82" t="s">
        <v>870</v>
      </c>
      <c r="E1531" s="1399" t="s">
        <v>384</v>
      </c>
      <c r="F1531" s="1400"/>
      <c r="G1531" s="82" t="s">
        <v>912</v>
      </c>
      <c r="H1531" s="107">
        <v>1350000</v>
      </c>
      <c r="I1531" s="73">
        <v>0</v>
      </c>
      <c r="J1531" s="153">
        <f t="shared" si="319"/>
        <v>1350000</v>
      </c>
      <c r="M1531" s="179"/>
      <c r="N1531" s="149"/>
      <c r="O1531" s="183"/>
      <c r="P1531" s="180"/>
      <c r="Q1531" s="180"/>
      <c r="R1531" s="180"/>
    </row>
    <row r="1532" spans="2:20" x14ac:dyDescent="0.3">
      <c r="C1532" s="66" t="s">
        <v>974</v>
      </c>
      <c r="D1532" s="82" t="s">
        <v>959</v>
      </c>
      <c r="E1532" s="1399" t="s">
        <v>384</v>
      </c>
      <c r="F1532" s="1400"/>
      <c r="G1532" s="82" t="s">
        <v>912</v>
      </c>
      <c r="H1532" s="107">
        <v>469886</v>
      </c>
      <c r="I1532" s="73">
        <v>0</v>
      </c>
      <c r="J1532" s="153">
        <f t="shared" si="319"/>
        <v>469886</v>
      </c>
      <c r="M1532" s="1404" t="s">
        <v>1128</v>
      </c>
      <c r="N1532" s="1394"/>
      <c r="O1532" s="186"/>
      <c r="P1532" s="1408"/>
      <c r="Q1532" s="1409"/>
      <c r="R1532" s="180"/>
    </row>
    <row r="1533" spans="2:20" x14ac:dyDescent="0.3">
      <c r="C1533" s="1401" t="s">
        <v>589</v>
      </c>
      <c r="D1533" s="1402"/>
      <c r="E1533" s="1402"/>
      <c r="F1533" s="1403"/>
      <c r="G1533" s="178" t="s">
        <v>16</v>
      </c>
      <c r="H1533" s="152">
        <f>SUM(H1525:H1532)</f>
        <v>2369886</v>
      </c>
      <c r="I1533" s="110">
        <f>SUM(I1525:I1532)</f>
        <v>0</v>
      </c>
      <c r="J1533" s="151">
        <f>SUM(J1525:J1532)</f>
        <v>2369886</v>
      </c>
      <c r="M1533" s="1404" t="s">
        <v>1114</v>
      </c>
      <c r="N1533" s="1405"/>
      <c r="O1533" s="187">
        <v>25000</v>
      </c>
      <c r="P1533" s="180" t="s">
        <v>1112</v>
      </c>
      <c r="Q1533" s="180"/>
      <c r="R1533" s="180"/>
    </row>
    <row r="1534" spans="2:20" ht="15" thickBot="1" x14ac:dyDescent="0.35">
      <c r="M1534" s="181" t="s">
        <v>383</v>
      </c>
      <c r="N1534" s="149"/>
      <c r="O1534" s="182">
        <f>SUM(O1532:O1533)</f>
        <v>25000</v>
      </c>
      <c r="P1534" s="180"/>
      <c r="Q1534" s="180"/>
      <c r="R1534" s="180"/>
    </row>
    <row r="1535" spans="2:20" ht="15" thickTop="1" x14ac:dyDescent="0.3">
      <c r="M1535" s="21"/>
      <c r="N1535" s="24"/>
      <c r="O1535" s="314"/>
    </row>
    <row r="1536" spans="2:20" x14ac:dyDescent="0.3">
      <c r="M1536" s="21"/>
      <c r="N1536" s="24"/>
      <c r="O1536" s="314"/>
    </row>
    <row r="1537" spans="2:20" x14ac:dyDescent="0.3">
      <c r="M1537" s="21"/>
      <c r="N1537" s="24"/>
      <c r="O1537" s="314"/>
    </row>
    <row r="1538" spans="2:20" x14ac:dyDescent="0.3">
      <c r="M1538" s="21"/>
      <c r="N1538" s="24"/>
      <c r="O1538" s="314"/>
    </row>
    <row r="1539" spans="2:20" x14ac:dyDescent="0.3">
      <c r="M1539" s="21"/>
      <c r="N1539" s="24"/>
      <c r="O1539" s="314"/>
    </row>
    <row r="1540" spans="2:20" x14ac:dyDescent="0.3">
      <c r="M1540" s="21"/>
      <c r="N1540" s="24"/>
      <c r="O1540" s="314"/>
    </row>
    <row r="1541" spans="2:20" x14ac:dyDescent="0.3">
      <c r="M1541" s="21"/>
      <c r="N1541" s="24"/>
      <c r="O1541" s="314"/>
    </row>
    <row r="1542" spans="2:20" x14ac:dyDescent="0.3">
      <c r="M1542" s="21"/>
      <c r="N1542" s="24"/>
      <c r="O1542" s="314"/>
    </row>
    <row r="1543" spans="2:20" x14ac:dyDescent="0.3">
      <c r="B1543" s="1357" t="s">
        <v>908</v>
      </c>
      <c r="C1543" s="1357"/>
      <c r="D1543" s="1357"/>
      <c r="E1543" s="1357"/>
      <c r="F1543" s="1357"/>
      <c r="G1543" s="1357"/>
      <c r="H1543" s="1357"/>
      <c r="I1543" s="1357"/>
      <c r="J1543" s="1357"/>
      <c r="K1543" s="1357"/>
      <c r="L1543" s="1357"/>
      <c r="M1543" s="1357"/>
      <c r="N1543" s="1357"/>
      <c r="O1543" s="1357"/>
      <c r="P1543" s="1357"/>
      <c r="Q1543" s="1357"/>
      <c r="R1543" s="1357"/>
      <c r="S1543" s="1357"/>
      <c r="T1543" s="1357"/>
    </row>
    <row r="1547" spans="2:20" ht="15.6" x14ac:dyDescent="0.3">
      <c r="B1547" s="1349" t="s">
        <v>1129</v>
      </c>
      <c r="C1547" s="1349"/>
      <c r="D1547" s="1349"/>
      <c r="E1547" s="1349"/>
      <c r="F1547" s="1349"/>
      <c r="G1547" s="1349"/>
      <c r="H1547" s="1349"/>
      <c r="I1547" s="1349"/>
      <c r="J1547" s="1349"/>
      <c r="K1547" s="1349"/>
      <c r="L1547" s="1349"/>
      <c r="M1547" s="1349"/>
      <c r="N1547" s="1349"/>
      <c r="O1547" s="1349"/>
      <c r="P1547" s="1349"/>
      <c r="Q1547" s="1349"/>
      <c r="R1547" s="1349"/>
      <c r="S1547" s="1349"/>
      <c r="T1547" s="1349"/>
    </row>
    <row r="1548" spans="2:20" ht="15.6" x14ac:dyDescent="0.3">
      <c r="B1548" s="1350" t="s">
        <v>10</v>
      </c>
      <c r="C1548" s="1350"/>
      <c r="D1548" s="1350"/>
      <c r="E1548" s="1350"/>
      <c r="F1548" s="1350"/>
      <c r="G1548" s="1350"/>
      <c r="H1548" s="1350"/>
      <c r="I1548" s="1350"/>
      <c r="J1548" s="1350"/>
      <c r="K1548" s="1350"/>
      <c r="L1548" s="1350"/>
      <c r="M1548" s="1350"/>
      <c r="N1548" s="1350"/>
      <c r="O1548" s="1350"/>
      <c r="P1548" s="1350"/>
      <c r="Q1548" s="1350"/>
      <c r="R1548" s="1350"/>
      <c r="S1548" s="1350"/>
      <c r="T1548" s="1350"/>
    </row>
    <row r="1549" spans="2:20" x14ac:dyDescent="0.3">
      <c r="B1549" s="1351" t="s">
        <v>11</v>
      </c>
      <c r="C1549" s="1351"/>
      <c r="D1549" s="1351"/>
      <c r="E1549" s="1351"/>
      <c r="F1549" s="1351"/>
      <c r="G1549" s="1351"/>
      <c r="H1549" s="1351"/>
      <c r="I1549" s="1351"/>
      <c r="J1549" s="1351"/>
      <c r="K1549" s="1351"/>
      <c r="L1549" s="1351"/>
      <c r="M1549" s="1351"/>
      <c r="N1549" s="1351"/>
      <c r="O1549" s="1351"/>
      <c r="P1549" s="1351"/>
      <c r="Q1549" s="1351"/>
      <c r="R1549" s="1351"/>
      <c r="S1549" s="1351"/>
      <c r="T1549" s="1351"/>
    </row>
    <row r="1550" spans="2:20" x14ac:dyDescent="0.3">
      <c r="B1550" s="1352" t="s">
        <v>1130</v>
      </c>
      <c r="C1550" s="1352"/>
      <c r="D1550" s="1352"/>
      <c r="E1550" s="1352"/>
      <c r="F1550" s="1352"/>
      <c r="G1550" s="1352"/>
      <c r="H1550" s="1352"/>
      <c r="I1550" s="1352"/>
      <c r="J1550" s="1352"/>
      <c r="K1550" s="1352"/>
      <c r="L1550" s="1352"/>
      <c r="M1550" s="1352"/>
      <c r="N1550" s="1352"/>
      <c r="O1550" s="1352"/>
      <c r="P1550" s="1352"/>
      <c r="Q1550" s="1352"/>
      <c r="R1550" s="1352"/>
      <c r="S1550" s="1352"/>
      <c r="T1550" s="1352"/>
    </row>
    <row r="1551" spans="2:20" ht="15" thickBot="1" x14ac:dyDescent="0.35">
      <c r="B1551" s="309"/>
      <c r="C1551" s="309"/>
      <c r="D1551" s="309"/>
      <c r="E1551" s="309"/>
      <c r="F1551" s="309"/>
      <c r="G1551" s="309"/>
      <c r="H1551" s="309"/>
      <c r="I1551" s="309"/>
      <c r="J1551" s="309"/>
      <c r="L1551" s="309"/>
      <c r="M1551" s="309"/>
      <c r="N1551" s="309"/>
      <c r="O1551" s="309"/>
      <c r="P1551" s="309"/>
      <c r="Q1551" s="309"/>
      <c r="R1551" s="1363" t="s">
        <v>1138</v>
      </c>
      <c r="S1551" s="1363"/>
      <c r="T1551" s="1363"/>
    </row>
    <row r="1552" spans="2:20" ht="15" thickTop="1" x14ac:dyDescent="0.3">
      <c r="B1552" s="1354" t="s">
        <v>8</v>
      </c>
      <c r="C1552" s="1354"/>
      <c r="D1552" s="1354"/>
      <c r="E1552" s="1354"/>
      <c r="F1552" s="1354"/>
      <c r="G1552" s="1354"/>
      <c r="H1552" s="1354"/>
      <c r="I1552" s="1354"/>
      <c r="J1552" s="1354"/>
      <c r="L1552" s="1354" t="s">
        <v>9</v>
      </c>
      <c r="M1552" s="1354"/>
      <c r="N1552" s="1354"/>
      <c r="O1552" s="1354"/>
      <c r="P1552" s="1354"/>
      <c r="Q1552" s="1354"/>
      <c r="R1552" s="1354"/>
      <c r="S1552" s="1354"/>
      <c r="T1552" s="1354"/>
    </row>
    <row r="1553" spans="2:20" x14ac:dyDescent="0.3">
      <c r="B1553" s="4" t="s">
        <v>0</v>
      </c>
      <c r="C1553" s="4" t="s">
        <v>1</v>
      </c>
      <c r="D1553" s="4" t="s">
        <v>2</v>
      </c>
      <c r="E1553" s="4" t="s">
        <v>13</v>
      </c>
      <c r="F1553" s="4" t="s">
        <v>3</v>
      </c>
      <c r="G1553" s="4" t="s">
        <v>4</v>
      </c>
      <c r="H1553" s="4" t="s">
        <v>5</v>
      </c>
      <c r="I1553" s="4" t="s">
        <v>6</v>
      </c>
      <c r="J1553" s="4" t="s">
        <v>7</v>
      </c>
      <c r="L1553" s="4" t="s">
        <v>0</v>
      </c>
      <c r="M1553" s="4" t="s">
        <v>1</v>
      </c>
      <c r="N1553" s="4" t="s">
        <v>2</v>
      </c>
      <c r="O1553" s="4" t="s">
        <v>13</v>
      </c>
      <c r="P1553" s="4" t="s">
        <v>3</v>
      </c>
      <c r="Q1553" s="4" t="s">
        <v>4</v>
      </c>
      <c r="R1553" s="4" t="s">
        <v>5</v>
      </c>
      <c r="S1553" s="4" t="s">
        <v>6</v>
      </c>
      <c r="T1553" s="4" t="s">
        <v>7</v>
      </c>
    </row>
    <row r="1554" spans="2:20" x14ac:dyDescent="0.3">
      <c r="B1554" s="310"/>
      <c r="C1554" s="311"/>
      <c r="D1554" s="311"/>
      <c r="E1554" s="5"/>
      <c r="F1554" s="5"/>
      <c r="G1554" s="5"/>
      <c r="H1554" s="5"/>
      <c r="I1554" s="5"/>
      <c r="J1554" s="6"/>
      <c r="L1554" s="310"/>
      <c r="M1554" s="311"/>
      <c r="N1554" s="311"/>
      <c r="O1554" s="5"/>
      <c r="P1554" s="5"/>
      <c r="Q1554" s="5"/>
      <c r="R1554" s="5"/>
      <c r="S1554" s="5"/>
      <c r="T1554" s="6"/>
    </row>
    <row r="1555" spans="2:20" x14ac:dyDescent="0.3">
      <c r="B1555" s="119" t="s">
        <v>1131</v>
      </c>
      <c r="C1555" s="17" t="s">
        <v>15</v>
      </c>
      <c r="D1555" s="18" t="s">
        <v>16</v>
      </c>
      <c r="E1555" s="19">
        <f t="shared" ref="E1555" si="320">O1532</f>
        <v>0</v>
      </c>
      <c r="F1555" s="19">
        <f>P1522</f>
        <v>21500</v>
      </c>
      <c r="G1555" s="49">
        <f>Q1522</f>
        <v>2379407</v>
      </c>
      <c r="H1555" s="49">
        <f>R1522</f>
        <v>1401288.4399999995</v>
      </c>
      <c r="I1555" s="20">
        <f>S1522</f>
        <v>56209.9</v>
      </c>
      <c r="J1555" s="20">
        <f>T1522</f>
        <v>4926.07</v>
      </c>
      <c r="K1555" s="1"/>
      <c r="L1555" s="55" t="s">
        <v>16</v>
      </c>
      <c r="M1555" s="55" t="s">
        <v>16</v>
      </c>
      <c r="N1555" s="55" t="s">
        <v>16</v>
      </c>
      <c r="O1555" s="122" t="s">
        <v>16</v>
      </c>
      <c r="P1555" s="122" t="s">
        <v>16</v>
      </c>
      <c r="Q1555" s="122" t="s">
        <v>16</v>
      </c>
      <c r="R1555" s="122" t="s">
        <v>16</v>
      </c>
      <c r="S1555" s="122" t="s">
        <v>16</v>
      </c>
      <c r="T1555" s="122" t="s">
        <v>16</v>
      </c>
    </row>
    <row r="1556" spans="2:20" ht="20.399999999999999" x14ac:dyDescent="0.3">
      <c r="B1556" s="119" t="s">
        <v>1131</v>
      </c>
      <c r="C1556" s="56" t="s">
        <v>1136</v>
      </c>
      <c r="D1556" s="82" t="s">
        <v>1132</v>
      </c>
      <c r="E1556" s="19" t="s">
        <v>16</v>
      </c>
      <c r="F1556" s="122">
        <v>1100</v>
      </c>
      <c r="G1556" s="54" t="s">
        <v>16</v>
      </c>
      <c r="H1556" s="54" t="s">
        <v>16</v>
      </c>
      <c r="I1556" s="19" t="s">
        <v>16</v>
      </c>
      <c r="J1556" s="19" t="s">
        <v>16</v>
      </c>
      <c r="K1556" s="1"/>
      <c r="L1556" s="55" t="s">
        <v>16</v>
      </c>
      <c r="M1556" s="55" t="s">
        <v>16</v>
      </c>
      <c r="N1556" s="55" t="s">
        <v>16</v>
      </c>
      <c r="O1556" s="122" t="s">
        <v>16</v>
      </c>
      <c r="P1556" s="122" t="s">
        <v>16</v>
      </c>
      <c r="Q1556" s="122" t="s">
        <v>16</v>
      </c>
      <c r="R1556" s="122" t="s">
        <v>16</v>
      </c>
      <c r="S1556" s="122" t="s">
        <v>16</v>
      </c>
      <c r="T1556" s="122" t="s">
        <v>16</v>
      </c>
    </row>
    <row r="1557" spans="2:20" ht="20.399999999999999" x14ac:dyDescent="0.3">
      <c r="B1557" s="119" t="s">
        <v>167</v>
      </c>
      <c r="C1557" s="101" t="s">
        <v>692</v>
      </c>
      <c r="D1557" s="82" t="s">
        <v>1133</v>
      </c>
      <c r="E1557" s="19" t="s">
        <v>16</v>
      </c>
      <c r="F1557" s="122">
        <v>60000</v>
      </c>
      <c r="G1557" s="54" t="s">
        <v>16</v>
      </c>
      <c r="H1557" s="54" t="s">
        <v>16</v>
      </c>
      <c r="I1557" s="19" t="s">
        <v>16</v>
      </c>
      <c r="J1557" s="19" t="s">
        <v>16</v>
      </c>
      <c r="K1557" s="1"/>
      <c r="L1557" s="55" t="s">
        <v>16</v>
      </c>
      <c r="M1557" s="55" t="s">
        <v>16</v>
      </c>
      <c r="N1557" s="55" t="s">
        <v>16</v>
      </c>
      <c r="O1557" s="122" t="s">
        <v>16</v>
      </c>
      <c r="P1557" s="122" t="s">
        <v>16</v>
      </c>
      <c r="Q1557" s="122" t="s">
        <v>16</v>
      </c>
      <c r="R1557" s="122" t="s">
        <v>16</v>
      </c>
      <c r="S1557" s="122" t="s">
        <v>16</v>
      </c>
      <c r="T1557" s="122" t="s">
        <v>16</v>
      </c>
    </row>
    <row r="1558" spans="2:20" ht="20.399999999999999" x14ac:dyDescent="0.3">
      <c r="B1558" s="119" t="s">
        <v>167</v>
      </c>
      <c r="C1558" s="56" t="s">
        <v>1087</v>
      </c>
      <c r="D1558" s="82" t="s">
        <v>1134</v>
      </c>
      <c r="E1558" s="19" t="s">
        <v>16</v>
      </c>
      <c r="F1558" s="122">
        <v>1500</v>
      </c>
      <c r="G1558" s="54" t="s">
        <v>16</v>
      </c>
      <c r="H1558" s="54" t="s">
        <v>16</v>
      </c>
      <c r="I1558" s="19" t="s">
        <v>16</v>
      </c>
      <c r="J1558" s="19" t="s">
        <v>16</v>
      </c>
      <c r="K1558" s="1"/>
      <c r="L1558" s="55" t="s">
        <v>16</v>
      </c>
      <c r="M1558" s="55" t="s">
        <v>16</v>
      </c>
      <c r="N1558" s="55" t="s">
        <v>16</v>
      </c>
      <c r="O1558" s="122" t="s">
        <v>16</v>
      </c>
      <c r="P1558" s="122" t="s">
        <v>16</v>
      </c>
      <c r="Q1558" s="122" t="s">
        <v>16</v>
      </c>
      <c r="R1558" s="122" t="s">
        <v>16</v>
      </c>
      <c r="S1558" s="122" t="s">
        <v>16</v>
      </c>
      <c r="T1558" s="122" t="s">
        <v>16</v>
      </c>
    </row>
    <row r="1559" spans="2:20" ht="20.399999999999999" x14ac:dyDescent="0.3">
      <c r="B1559" s="119" t="s">
        <v>167</v>
      </c>
      <c r="C1559" s="56" t="s">
        <v>1137</v>
      </c>
      <c r="D1559" s="82" t="s">
        <v>1135</v>
      </c>
      <c r="E1559" s="19" t="s">
        <v>16</v>
      </c>
      <c r="F1559" s="122">
        <v>1200</v>
      </c>
      <c r="G1559" s="54" t="s">
        <v>16</v>
      </c>
      <c r="H1559" s="54" t="s">
        <v>16</v>
      </c>
      <c r="I1559" s="19" t="s">
        <v>16</v>
      </c>
      <c r="J1559" s="19" t="s">
        <v>16</v>
      </c>
      <c r="K1559" s="1"/>
      <c r="L1559" s="55" t="s">
        <v>16</v>
      </c>
      <c r="M1559" s="55" t="s">
        <v>16</v>
      </c>
      <c r="N1559" s="55" t="s">
        <v>16</v>
      </c>
      <c r="O1559" s="122" t="s">
        <v>16</v>
      </c>
      <c r="P1559" s="122" t="s">
        <v>16</v>
      </c>
      <c r="Q1559" s="122" t="s">
        <v>16</v>
      </c>
      <c r="R1559" s="122" t="s">
        <v>16</v>
      </c>
      <c r="S1559" s="122" t="s">
        <v>16</v>
      </c>
      <c r="T1559" s="122" t="s">
        <v>16</v>
      </c>
    </row>
    <row r="1560" spans="2:20" x14ac:dyDescent="0.3">
      <c r="B1560" s="55" t="s">
        <v>16</v>
      </c>
      <c r="C1560" s="128" t="s">
        <v>16</v>
      </c>
      <c r="D1560" s="82" t="s">
        <v>16</v>
      </c>
      <c r="E1560" s="123" t="s">
        <v>16</v>
      </c>
      <c r="F1560" s="123" t="s">
        <v>16</v>
      </c>
      <c r="G1560" s="129" t="s">
        <v>16</v>
      </c>
      <c r="H1560" s="129" t="s">
        <v>16</v>
      </c>
      <c r="I1560" s="123" t="s">
        <v>16</v>
      </c>
      <c r="J1560" s="123" t="s">
        <v>16</v>
      </c>
      <c r="K1560" s="40"/>
      <c r="L1560" s="119" t="s">
        <v>16</v>
      </c>
      <c r="M1560" s="128" t="s">
        <v>16</v>
      </c>
      <c r="N1560" s="119" t="s">
        <v>16</v>
      </c>
      <c r="O1560" s="172" t="s">
        <v>16</v>
      </c>
      <c r="P1560" s="172" t="s">
        <v>16</v>
      </c>
      <c r="Q1560" s="177" t="s">
        <v>16</v>
      </c>
      <c r="R1560" s="122" t="s">
        <v>16</v>
      </c>
      <c r="S1560" s="122" t="s">
        <v>16</v>
      </c>
      <c r="T1560" s="122" t="s">
        <v>16</v>
      </c>
    </row>
    <row r="1561" spans="2:20" x14ac:dyDescent="0.3">
      <c r="B1561" s="4"/>
      <c r="C1561" s="150" t="s">
        <v>49</v>
      </c>
      <c r="D1561" s="4"/>
      <c r="E1561" s="34">
        <f>SUM(E1560:E1560)</f>
        <v>0</v>
      </c>
      <c r="F1561" s="34">
        <f>SUM(F1556:F1560)</f>
        <v>63800</v>
      </c>
      <c r="G1561" s="34">
        <f>SUM(G1560:G1560)</f>
        <v>0</v>
      </c>
      <c r="H1561" s="34">
        <f>SUM(H1560:H1560)</f>
        <v>0</v>
      </c>
      <c r="I1561" s="34">
        <f>SUM(I1560:I1560)</f>
        <v>0</v>
      </c>
      <c r="J1561" s="34">
        <f>SUM(J1560:J1560)</f>
        <v>0</v>
      </c>
      <c r="K1561" s="1"/>
      <c r="L1561" s="119" t="s">
        <v>16</v>
      </c>
      <c r="M1561" s="128" t="s">
        <v>16</v>
      </c>
      <c r="N1561" s="119" t="s">
        <v>16</v>
      </c>
      <c r="O1561" s="172" t="s">
        <v>16</v>
      </c>
      <c r="P1561" s="172" t="s">
        <v>16</v>
      </c>
      <c r="Q1561" s="177" t="s">
        <v>16</v>
      </c>
      <c r="R1561" s="122" t="s">
        <v>16</v>
      </c>
      <c r="S1561" s="122" t="s">
        <v>16</v>
      </c>
      <c r="T1561" s="122" t="s">
        <v>16</v>
      </c>
    </row>
    <row r="1562" spans="2:20" x14ac:dyDescent="0.3">
      <c r="B1562" s="11"/>
      <c r="C1562" s="94"/>
      <c r="D1562" s="12"/>
      <c r="E1562" s="13"/>
      <c r="F1562" s="13"/>
      <c r="G1562" s="13"/>
      <c r="H1562" s="13"/>
      <c r="I1562" s="13"/>
      <c r="J1562" s="14"/>
      <c r="K1562" s="1"/>
      <c r="L1562" s="11"/>
      <c r="M1562" s="12"/>
      <c r="N1562" s="12"/>
      <c r="O1562" s="169"/>
      <c r="P1562" s="13"/>
      <c r="Q1562" s="13"/>
      <c r="R1562" s="13"/>
      <c r="S1562" s="13"/>
      <c r="T1562" s="14"/>
    </row>
    <row r="1563" spans="2:20" x14ac:dyDescent="0.3">
      <c r="B1563" s="25"/>
      <c r="C1563" s="26" t="s">
        <v>50</v>
      </c>
      <c r="D1563" s="27"/>
      <c r="E1563" s="28">
        <f t="shared" ref="E1563:J1563" si="321">E1555+E1561</f>
        <v>0</v>
      </c>
      <c r="F1563" s="28">
        <f t="shared" si="321"/>
        <v>85300</v>
      </c>
      <c r="G1563" s="28">
        <f t="shared" si="321"/>
        <v>2379407</v>
      </c>
      <c r="H1563" s="28">
        <f t="shared" si="321"/>
        <v>1401288.4399999995</v>
      </c>
      <c r="I1563" s="28">
        <f t="shared" si="321"/>
        <v>56209.9</v>
      </c>
      <c r="J1563" s="28">
        <f t="shared" si="321"/>
        <v>4926.07</v>
      </c>
      <c r="K1563" s="1"/>
      <c r="L1563" s="9"/>
      <c r="M1563" s="26" t="s">
        <v>50</v>
      </c>
      <c r="N1563" s="9"/>
      <c r="O1563" s="10">
        <f>SUM(O1555:O1562)</f>
        <v>0</v>
      </c>
      <c r="P1563" s="10">
        <f t="shared" ref="P1563:Q1563" si="322">SUM(P1554:P1562)</f>
        <v>0</v>
      </c>
      <c r="Q1563" s="10">
        <f t="shared" si="322"/>
        <v>0</v>
      </c>
      <c r="R1563" s="10">
        <f>SUM(R1555:R1562)</f>
        <v>0</v>
      </c>
      <c r="S1563" s="10">
        <f t="shared" ref="S1563:T1563" si="323">SUM(S1554:S1562)</f>
        <v>0</v>
      </c>
      <c r="T1563" s="10">
        <f t="shared" si="323"/>
        <v>0</v>
      </c>
    </row>
    <row r="1564" spans="2:20" x14ac:dyDescent="0.3">
      <c r="F1564" s="314"/>
      <c r="L1564" s="2"/>
      <c r="M1564" s="3" t="s">
        <v>12</v>
      </c>
      <c r="N1564" s="15"/>
      <c r="O1564" s="16">
        <f t="shared" ref="O1564" si="324">E1563-O1563</f>
        <v>0</v>
      </c>
      <c r="P1564" s="62">
        <f t="shared" ref="P1564" si="325">F1563-P1563</f>
        <v>85300</v>
      </c>
      <c r="Q1564" s="62">
        <f t="shared" ref="Q1564" si="326">G1563-Q1563</f>
        <v>2379407</v>
      </c>
      <c r="R1564" s="62">
        <f t="shared" ref="R1564" si="327">H1563-R1563</f>
        <v>1401288.4399999995</v>
      </c>
      <c r="S1564" s="62">
        <f t="shared" ref="S1564" si="328">I1563-S1563</f>
        <v>56209.9</v>
      </c>
      <c r="T1564" s="62">
        <f t="shared" ref="T1564" si="329">J1563-T1563</f>
        <v>4926.07</v>
      </c>
    </row>
    <row r="1565" spans="2:20" x14ac:dyDescent="0.3">
      <c r="C1565" s="63" t="s">
        <v>375</v>
      </c>
      <c r="F1565" s="314"/>
      <c r="M1565" s="1393" t="s">
        <v>23</v>
      </c>
      <c r="N1565" s="1393"/>
      <c r="R1565" s="314"/>
    </row>
    <row r="1566" spans="2:20" x14ac:dyDescent="0.3">
      <c r="C1566" s="64" t="s">
        <v>386</v>
      </c>
      <c r="D1566" s="64" t="s">
        <v>376</v>
      </c>
      <c r="E1566" s="1396" t="s">
        <v>377</v>
      </c>
      <c r="F1566" s="1397"/>
      <c r="G1566" s="64" t="s">
        <v>381</v>
      </c>
      <c r="H1566" s="64" t="s">
        <v>378</v>
      </c>
      <c r="I1566" s="64" t="s">
        <v>379</v>
      </c>
      <c r="J1566" s="65" t="s">
        <v>380</v>
      </c>
      <c r="M1566" s="41" t="s">
        <v>17</v>
      </c>
      <c r="N1566" s="126">
        <f>P1564</f>
        <v>85300</v>
      </c>
      <c r="O1566" s="302"/>
      <c r="P1566" s="303"/>
      <c r="Q1566" s="303"/>
      <c r="R1566" s="303"/>
      <c r="S1566" s="303"/>
      <c r="T1566" s="303"/>
    </row>
    <row r="1567" spans="2:20" x14ac:dyDescent="0.3">
      <c r="C1567" s="66" t="s">
        <v>389</v>
      </c>
      <c r="D1567" s="66" t="s">
        <v>279</v>
      </c>
      <c r="E1567" s="305" t="s">
        <v>384</v>
      </c>
      <c r="F1567" s="306"/>
      <c r="G1567" s="66" t="s">
        <v>385</v>
      </c>
      <c r="H1567" s="67">
        <v>100000</v>
      </c>
      <c r="I1567" s="67">
        <v>0</v>
      </c>
      <c r="J1567" s="67">
        <f>H1567-I1567</f>
        <v>100000</v>
      </c>
      <c r="M1567" s="41" t="s">
        <v>18</v>
      </c>
      <c r="N1567" s="126">
        <f>Q1564</f>
        <v>2379407</v>
      </c>
      <c r="O1567" s="133"/>
      <c r="P1567" s="134"/>
      <c r="Q1567" s="135"/>
      <c r="R1567" s="131"/>
      <c r="S1567" s="115"/>
      <c r="T1567" s="314"/>
    </row>
    <row r="1568" spans="2:20" x14ac:dyDescent="0.3">
      <c r="C1568" s="66" t="s">
        <v>389</v>
      </c>
      <c r="D1568" s="66" t="s">
        <v>279</v>
      </c>
      <c r="E1568" s="1398" t="s">
        <v>384</v>
      </c>
      <c r="F1568" s="1398"/>
      <c r="G1568" s="66" t="s">
        <v>390</v>
      </c>
      <c r="H1568" s="67">
        <v>200000</v>
      </c>
      <c r="I1568" s="67">
        <v>0</v>
      </c>
      <c r="J1568" s="67">
        <f>H1568-I1568</f>
        <v>200000</v>
      </c>
      <c r="M1568" s="41" t="s">
        <v>19</v>
      </c>
      <c r="N1568" s="126">
        <f>R1564</f>
        <v>1401288.4399999995</v>
      </c>
      <c r="O1568" s="136"/>
      <c r="P1568" s="171"/>
      <c r="Q1568" s="323"/>
      <c r="R1568" s="321"/>
      <c r="T1568" s="314"/>
    </row>
    <row r="1569" spans="3:18" x14ac:dyDescent="0.3">
      <c r="C1569" s="105" t="s">
        <v>584</v>
      </c>
      <c r="D1569" s="82" t="s">
        <v>569</v>
      </c>
      <c r="E1569" s="1399" t="s">
        <v>585</v>
      </c>
      <c r="F1569" s="1400"/>
      <c r="G1569" s="82" t="s">
        <v>586</v>
      </c>
      <c r="H1569" s="106">
        <v>50000</v>
      </c>
      <c r="I1569" s="73">
        <v>0</v>
      </c>
      <c r="J1569" s="153">
        <f t="shared" ref="J1569:J1574" si="330">SUM(H1569:I1569)</f>
        <v>50000</v>
      </c>
      <c r="M1569" s="41" t="s">
        <v>20</v>
      </c>
      <c r="N1569" s="126">
        <f>S1564</f>
        <v>56209.9</v>
      </c>
      <c r="O1569" s="323"/>
      <c r="P1569" s="323"/>
      <c r="Q1569" s="323"/>
      <c r="R1569" s="322"/>
    </row>
    <row r="1570" spans="3:18" x14ac:dyDescent="0.3">
      <c r="C1570" s="105" t="s">
        <v>584</v>
      </c>
      <c r="D1570" s="82" t="s">
        <v>569</v>
      </c>
      <c r="E1570" s="175" t="s">
        <v>587</v>
      </c>
      <c r="F1570" s="175"/>
      <c r="G1570" s="105" t="s">
        <v>588</v>
      </c>
      <c r="H1570" s="107">
        <v>100000</v>
      </c>
      <c r="I1570" s="73">
        <v>0</v>
      </c>
      <c r="J1570" s="153">
        <f t="shared" si="330"/>
        <v>100000</v>
      </c>
      <c r="M1570" s="41" t="s">
        <v>21</v>
      </c>
      <c r="N1570" s="126">
        <f>T1564</f>
        <v>4926.07</v>
      </c>
      <c r="O1570" s="137"/>
      <c r="P1570" s="323"/>
      <c r="Q1570" s="323"/>
    </row>
    <row r="1571" spans="3:18" ht="15" thickBot="1" x14ac:dyDescent="0.35">
      <c r="C1571" s="66" t="s">
        <v>669</v>
      </c>
      <c r="D1571" s="82" t="s">
        <v>652</v>
      </c>
      <c r="E1571" s="300" t="s">
        <v>587</v>
      </c>
      <c r="F1571" s="301"/>
      <c r="G1571" s="105" t="s">
        <v>588</v>
      </c>
      <c r="H1571" s="107">
        <v>50000</v>
      </c>
      <c r="I1571" s="73">
        <v>0</v>
      </c>
      <c r="J1571" s="153">
        <f t="shared" si="330"/>
        <v>50000</v>
      </c>
      <c r="M1571" s="307" t="s">
        <v>22</v>
      </c>
      <c r="N1571" s="130">
        <f>SUM(N1566:N1570)</f>
        <v>3927131.4099999992</v>
      </c>
      <c r="O1571" s="314"/>
    </row>
    <row r="1572" spans="3:18" ht="15" thickTop="1" x14ac:dyDescent="0.3">
      <c r="C1572" s="66" t="s">
        <v>669</v>
      </c>
      <c r="D1572" s="82" t="s">
        <v>652</v>
      </c>
      <c r="E1572" s="1399" t="s">
        <v>585</v>
      </c>
      <c r="F1572" s="1400"/>
      <c r="G1572" s="82" t="s">
        <v>586</v>
      </c>
      <c r="H1572" s="107">
        <v>50000</v>
      </c>
      <c r="I1572" s="73">
        <v>0</v>
      </c>
      <c r="J1572" s="153">
        <f t="shared" si="330"/>
        <v>50000</v>
      </c>
      <c r="M1572" s="21"/>
      <c r="N1572" s="24"/>
      <c r="O1572" s="314"/>
    </row>
    <row r="1573" spans="3:18" x14ac:dyDescent="0.3">
      <c r="C1573" s="66" t="s">
        <v>911</v>
      </c>
      <c r="D1573" s="82" t="s">
        <v>870</v>
      </c>
      <c r="E1573" s="1399" t="s">
        <v>384</v>
      </c>
      <c r="F1573" s="1400"/>
      <c r="G1573" s="82" t="s">
        <v>912</v>
      </c>
      <c r="H1573" s="107">
        <v>1350000</v>
      </c>
      <c r="I1573" s="73">
        <v>0</v>
      </c>
      <c r="J1573" s="153">
        <f t="shared" si="330"/>
        <v>1350000</v>
      </c>
      <c r="M1573" s="179"/>
      <c r="N1573" s="149"/>
      <c r="O1573" s="183"/>
      <c r="P1573" s="180"/>
      <c r="Q1573" s="180"/>
      <c r="R1573" s="180"/>
    </row>
    <row r="1574" spans="3:18" x14ac:dyDescent="0.3">
      <c r="C1574" s="66" t="s">
        <v>974</v>
      </c>
      <c r="D1574" s="82" t="s">
        <v>959</v>
      </c>
      <c r="E1574" s="1399" t="s">
        <v>384</v>
      </c>
      <c r="F1574" s="1400"/>
      <c r="G1574" s="82" t="s">
        <v>912</v>
      </c>
      <c r="H1574" s="107">
        <v>469886</v>
      </c>
      <c r="I1574" s="73">
        <v>0</v>
      </c>
      <c r="J1574" s="153">
        <f t="shared" si="330"/>
        <v>469886</v>
      </c>
      <c r="M1574" s="1412" t="s">
        <v>1128</v>
      </c>
      <c r="N1574" s="1413"/>
      <c r="O1574" s="186"/>
      <c r="P1574" s="1408"/>
      <c r="Q1574" s="1409"/>
      <c r="R1574" s="180"/>
    </row>
    <row r="1575" spans="3:18" x14ac:dyDescent="0.3">
      <c r="C1575" s="1401" t="s">
        <v>589</v>
      </c>
      <c r="D1575" s="1402"/>
      <c r="E1575" s="1402"/>
      <c r="F1575" s="1403"/>
      <c r="G1575" s="178" t="s">
        <v>16</v>
      </c>
      <c r="H1575" s="152">
        <f>SUM(H1567:H1574)</f>
        <v>2369886</v>
      </c>
      <c r="I1575" s="110">
        <f>SUM(I1567:I1574)</f>
        <v>0</v>
      </c>
      <c r="J1575" s="151">
        <f>SUM(J1567:J1574)</f>
        <v>2369886</v>
      </c>
      <c r="M1575" s="1404" t="s">
        <v>1114</v>
      </c>
      <c r="N1575" s="1405"/>
      <c r="O1575" s="187">
        <v>25000</v>
      </c>
      <c r="P1575" s="180" t="s">
        <v>1112</v>
      </c>
      <c r="Q1575" s="180"/>
      <c r="R1575" s="180"/>
    </row>
    <row r="1576" spans="3:18" ht="15" thickBot="1" x14ac:dyDescent="0.35">
      <c r="M1576" s="181" t="s">
        <v>383</v>
      </c>
      <c r="N1576" s="149"/>
      <c r="O1576" s="182">
        <f>SUM(O1574:O1575)</f>
        <v>25000</v>
      </c>
      <c r="P1576" s="180"/>
      <c r="Q1576" s="180"/>
      <c r="R1576" s="180"/>
    </row>
    <row r="1577" spans="3:18" ht="15" thickTop="1" x14ac:dyDescent="0.3">
      <c r="M1577" s="21"/>
      <c r="N1577" s="24"/>
      <c r="O1577" s="314"/>
    </row>
    <row r="1578" spans="3:18" x14ac:dyDescent="0.3">
      <c r="M1578" s="21"/>
      <c r="N1578" s="24"/>
      <c r="O1578" s="314"/>
    </row>
    <row r="1579" spans="3:18" x14ac:dyDescent="0.3">
      <c r="M1579" s="21"/>
      <c r="N1579" s="24"/>
      <c r="O1579" s="314"/>
    </row>
    <row r="1580" spans="3:18" x14ac:dyDescent="0.3">
      <c r="M1580" s="21"/>
      <c r="N1580" s="24"/>
      <c r="O1580" s="314"/>
    </row>
    <row r="1581" spans="3:18" x14ac:dyDescent="0.3">
      <c r="M1581" s="21"/>
      <c r="N1581" s="24"/>
      <c r="O1581" s="314"/>
    </row>
    <row r="1582" spans="3:18" x14ac:dyDescent="0.3">
      <c r="M1582" s="21"/>
      <c r="N1582" s="24"/>
      <c r="O1582" s="314"/>
    </row>
    <row r="1583" spans="3:18" x14ac:dyDescent="0.3">
      <c r="M1583" s="21"/>
      <c r="N1583" s="24"/>
      <c r="O1583" s="314"/>
    </row>
    <row r="1584" spans="3:18" x14ac:dyDescent="0.3">
      <c r="M1584" s="21"/>
      <c r="N1584" s="24"/>
      <c r="O1584" s="314"/>
    </row>
    <row r="1585" spans="2:20" x14ac:dyDescent="0.3">
      <c r="B1585" s="1357" t="s">
        <v>908</v>
      </c>
      <c r="C1585" s="1357"/>
      <c r="D1585" s="1357"/>
      <c r="E1585" s="1357"/>
      <c r="F1585" s="1357"/>
      <c r="G1585" s="1357"/>
      <c r="H1585" s="1357"/>
      <c r="I1585" s="1357"/>
      <c r="J1585" s="1357"/>
      <c r="K1585" s="1357"/>
      <c r="L1585" s="1357"/>
      <c r="M1585" s="1357"/>
      <c r="N1585" s="1357"/>
      <c r="O1585" s="1357"/>
      <c r="P1585" s="1357"/>
      <c r="Q1585" s="1357"/>
      <c r="R1585" s="1357"/>
      <c r="S1585" s="1357"/>
      <c r="T1585" s="1357"/>
    </row>
    <row r="1589" spans="2:20" ht="15.6" x14ac:dyDescent="0.3">
      <c r="B1589" s="1349" t="s">
        <v>1139</v>
      </c>
      <c r="C1589" s="1349"/>
      <c r="D1589" s="1349"/>
      <c r="E1589" s="1349"/>
      <c r="F1589" s="1349"/>
      <c r="G1589" s="1349"/>
      <c r="H1589" s="1349"/>
      <c r="I1589" s="1349"/>
      <c r="J1589" s="1349"/>
      <c r="K1589" s="1349"/>
      <c r="L1589" s="1349"/>
      <c r="M1589" s="1349"/>
      <c r="N1589" s="1349"/>
      <c r="O1589" s="1349"/>
      <c r="P1589" s="1349"/>
      <c r="Q1589" s="1349"/>
      <c r="R1589" s="1349"/>
      <c r="S1589" s="1349"/>
      <c r="T1589" s="1349"/>
    </row>
    <row r="1590" spans="2:20" ht="15.6" x14ac:dyDescent="0.3">
      <c r="B1590" s="1350" t="s">
        <v>10</v>
      </c>
      <c r="C1590" s="1350"/>
      <c r="D1590" s="1350"/>
      <c r="E1590" s="1350"/>
      <c r="F1590" s="1350"/>
      <c r="G1590" s="1350"/>
      <c r="H1590" s="1350"/>
      <c r="I1590" s="1350"/>
      <c r="J1590" s="1350"/>
      <c r="K1590" s="1350"/>
      <c r="L1590" s="1350"/>
      <c r="M1590" s="1350"/>
      <c r="N1590" s="1350"/>
      <c r="O1590" s="1350"/>
      <c r="P1590" s="1350"/>
      <c r="Q1590" s="1350"/>
      <c r="R1590" s="1350"/>
      <c r="S1590" s="1350"/>
      <c r="T1590" s="1350"/>
    </row>
    <row r="1591" spans="2:20" x14ac:dyDescent="0.3">
      <c r="B1591" s="1351" t="s">
        <v>11</v>
      </c>
      <c r="C1591" s="1351"/>
      <c r="D1591" s="1351"/>
      <c r="E1591" s="1351"/>
      <c r="F1591" s="1351"/>
      <c r="G1591" s="1351"/>
      <c r="H1591" s="1351"/>
      <c r="I1591" s="1351"/>
      <c r="J1591" s="1351"/>
      <c r="K1591" s="1351"/>
      <c r="L1591" s="1351"/>
      <c r="M1591" s="1351"/>
      <c r="N1591" s="1351"/>
      <c r="O1591" s="1351"/>
      <c r="P1591" s="1351"/>
      <c r="Q1591" s="1351"/>
      <c r="R1591" s="1351"/>
      <c r="S1591" s="1351"/>
      <c r="T1591" s="1351"/>
    </row>
    <row r="1592" spans="2:20" x14ac:dyDescent="0.3">
      <c r="B1592" s="1352" t="s">
        <v>1140</v>
      </c>
      <c r="C1592" s="1352"/>
      <c r="D1592" s="1352"/>
      <c r="E1592" s="1352"/>
      <c r="F1592" s="1352"/>
      <c r="G1592" s="1352"/>
      <c r="H1592" s="1352"/>
      <c r="I1592" s="1352"/>
      <c r="J1592" s="1352"/>
      <c r="K1592" s="1352"/>
      <c r="L1592" s="1352"/>
      <c r="M1592" s="1352"/>
      <c r="N1592" s="1352"/>
      <c r="O1592" s="1352"/>
      <c r="P1592" s="1352"/>
      <c r="Q1592" s="1352"/>
      <c r="R1592" s="1352"/>
      <c r="S1592" s="1352"/>
      <c r="T1592" s="1352"/>
    </row>
    <row r="1593" spans="2:20" ht="15" thickBot="1" x14ac:dyDescent="0.35">
      <c r="B1593" s="309"/>
      <c r="C1593" s="309"/>
      <c r="D1593" s="309"/>
      <c r="E1593" s="309"/>
      <c r="F1593" s="309"/>
      <c r="G1593" s="309"/>
      <c r="H1593" s="309"/>
      <c r="I1593" s="309"/>
      <c r="J1593" s="309"/>
      <c r="L1593" s="309"/>
      <c r="M1593" s="309"/>
      <c r="N1593" s="309"/>
      <c r="O1593" s="309"/>
      <c r="P1593" s="309"/>
      <c r="Q1593" s="309"/>
      <c r="R1593" s="1363" t="s">
        <v>1141</v>
      </c>
      <c r="S1593" s="1363"/>
      <c r="T1593" s="1363"/>
    </row>
    <row r="1594" spans="2:20" ht="15" thickTop="1" x14ac:dyDescent="0.3">
      <c r="B1594" s="1354" t="s">
        <v>8</v>
      </c>
      <c r="C1594" s="1354"/>
      <c r="D1594" s="1354"/>
      <c r="E1594" s="1354"/>
      <c r="F1594" s="1354"/>
      <c r="G1594" s="1354"/>
      <c r="H1594" s="1354"/>
      <c r="I1594" s="1354"/>
      <c r="J1594" s="1354"/>
      <c r="L1594" s="1354" t="s">
        <v>9</v>
      </c>
      <c r="M1594" s="1354"/>
      <c r="N1594" s="1354"/>
      <c r="O1594" s="1354"/>
      <c r="P1594" s="1354"/>
      <c r="Q1594" s="1354"/>
      <c r="R1594" s="1354"/>
      <c r="S1594" s="1354"/>
      <c r="T1594" s="1354"/>
    </row>
    <row r="1595" spans="2:20" x14ac:dyDescent="0.3">
      <c r="B1595" s="4" t="s">
        <v>0</v>
      </c>
      <c r="C1595" s="4" t="s">
        <v>1</v>
      </c>
      <c r="D1595" s="4" t="s">
        <v>2</v>
      </c>
      <c r="E1595" s="4" t="s">
        <v>13</v>
      </c>
      <c r="F1595" s="4" t="s">
        <v>3</v>
      </c>
      <c r="G1595" s="4" t="s">
        <v>4</v>
      </c>
      <c r="H1595" s="4" t="s">
        <v>5</v>
      </c>
      <c r="I1595" s="4" t="s">
        <v>6</v>
      </c>
      <c r="J1595" s="4" t="s">
        <v>7</v>
      </c>
      <c r="L1595" s="4" t="s">
        <v>0</v>
      </c>
      <c r="M1595" s="4" t="s">
        <v>1</v>
      </c>
      <c r="N1595" s="4" t="s">
        <v>2</v>
      </c>
      <c r="O1595" s="4" t="s">
        <v>13</v>
      </c>
      <c r="P1595" s="4" t="s">
        <v>3</v>
      </c>
      <c r="Q1595" s="4" t="s">
        <v>4</v>
      </c>
      <c r="R1595" s="4" t="s">
        <v>5</v>
      </c>
      <c r="S1595" s="4" t="s">
        <v>6</v>
      </c>
      <c r="T1595" s="4" t="s">
        <v>7</v>
      </c>
    </row>
    <row r="1596" spans="2:20" x14ac:dyDescent="0.3">
      <c r="B1596" s="310"/>
      <c r="C1596" s="311"/>
      <c r="D1596" s="311"/>
      <c r="E1596" s="5"/>
      <c r="F1596" s="5"/>
      <c r="G1596" s="5"/>
      <c r="H1596" s="5"/>
      <c r="I1596" s="5"/>
      <c r="J1596" s="6"/>
      <c r="L1596" s="310"/>
      <c r="M1596" s="311"/>
      <c r="N1596" s="311"/>
      <c r="O1596" s="5"/>
      <c r="P1596" s="5"/>
      <c r="Q1596" s="5"/>
      <c r="R1596" s="5"/>
      <c r="S1596" s="5"/>
      <c r="T1596" s="6"/>
    </row>
    <row r="1597" spans="2:20" x14ac:dyDescent="0.3">
      <c r="B1597" s="119" t="s">
        <v>1142</v>
      </c>
      <c r="C1597" s="17" t="s">
        <v>15</v>
      </c>
      <c r="D1597" s="18" t="s">
        <v>16</v>
      </c>
      <c r="E1597" s="19">
        <f t="shared" ref="E1597" si="331">O1574</f>
        <v>0</v>
      </c>
      <c r="F1597" s="19">
        <f>P1564</f>
        <v>85300</v>
      </c>
      <c r="G1597" s="49">
        <f>Q1564</f>
        <v>2379407</v>
      </c>
      <c r="H1597" s="49">
        <f>R1564</f>
        <v>1401288.4399999995</v>
      </c>
      <c r="I1597" s="20">
        <f>S1564</f>
        <v>56209.9</v>
      </c>
      <c r="J1597" s="20">
        <f>T1564</f>
        <v>4926.07</v>
      </c>
      <c r="K1597" s="1"/>
      <c r="L1597" s="55" t="s">
        <v>16</v>
      </c>
      <c r="M1597" s="55" t="s">
        <v>16</v>
      </c>
      <c r="N1597" s="55" t="s">
        <v>16</v>
      </c>
      <c r="O1597" s="122" t="s">
        <v>16</v>
      </c>
      <c r="P1597" s="122" t="s">
        <v>16</v>
      </c>
      <c r="Q1597" s="122" t="s">
        <v>16</v>
      </c>
      <c r="R1597" s="122" t="s">
        <v>16</v>
      </c>
      <c r="S1597" s="122" t="s">
        <v>16</v>
      </c>
      <c r="T1597" s="122" t="s">
        <v>16</v>
      </c>
    </row>
    <row r="1598" spans="2:20" x14ac:dyDescent="0.3">
      <c r="B1598" s="119" t="s">
        <v>1142</v>
      </c>
      <c r="C1598" s="56" t="s">
        <v>344</v>
      </c>
      <c r="D1598" s="82" t="s">
        <v>374</v>
      </c>
      <c r="E1598" s="19" t="s">
        <v>16</v>
      </c>
      <c r="F1598" s="122" t="s">
        <v>16</v>
      </c>
      <c r="G1598" s="188">
        <v>75300</v>
      </c>
      <c r="H1598" s="54" t="s">
        <v>16</v>
      </c>
      <c r="I1598" s="19" t="s">
        <v>16</v>
      </c>
      <c r="J1598" s="19" t="s">
        <v>16</v>
      </c>
      <c r="K1598" s="1"/>
      <c r="L1598" s="119" t="s">
        <v>1142</v>
      </c>
      <c r="M1598" s="56" t="s">
        <v>344</v>
      </c>
      <c r="N1598" s="82" t="s">
        <v>374</v>
      </c>
      <c r="O1598" s="19" t="s">
        <v>16</v>
      </c>
      <c r="P1598" s="122">
        <v>75300</v>
      </c>
      <c r="Q1598" s="54" t="s">
        <v>16</v>
      </c>
      <c r="R1598" s="122" t="s">
        <v>16</v>
      </c>
      <c r="S1598" s="122" t="s">
        <v>16</v>
      </c>
      <c r="T1598" s="122" t="s">
        <v>16</v>
      </c>
    </row>
    <row r="1599" spans="2:20" ht="20.399999999999999" x14ac:dyDescent="0.3">
      <c r="B1599" s="119" t="s">
        <v>1142</v>
      </c>
      <c r="C1599" s="101" t="s">
        <v>1143</v>
      </c>
      <c r="D1599" s="82" t="s">
        <v>1144</v>
      </c>
      <c r="E1599" s="82" t="s">
        <v>16</v>
      </c>
      <c r="F1599" s="122">
        <v>1500</v>
      </c>
      <c r="G1599" s="54" t="s">
        <v>16</v>
      </c>
      <c r="H1599" s="54" t="s">
        <v>16</v>
      </c>
      <c r="I1599" s="19" t="s">
        <v>16</v>
      </c>
      <c r="J1599" s="19" t="s">
        <v>16</v>
      </c>
      <c r="K1599" s="1"/>
      <c r="L1599" s="119" t="s">
        <v>1142</v>
      </c>
      <c r="M1599" s="101" t="s">
        <v>1145</v>
      </c>
      <c r="N1599" s="55">
        <v>433</v>
      </c>
      <c r="O1599" s="122" t="s">
        <v>16</v>
      </c>
      <c r="P1599" s="122" t="s">
        <v>16</v>
      </c>
      <c r="Q1599" s="122">
        <v>23000</v>
      </c>
      <c r="R1599" s="122" t="s">
        <v>16</v>
      </c>
      <c r="S1599" s="122" t="s">
        <v>16</v>
      </c>
      <c r="T1599" s="122" t="s">
        <v>16</v>
      </c>
    </row>
    <row r="1600" spans="2:20" x14ac:dyDescent="0.3">
      <c r="B1600" s="119" t="s">
        <v>16</v>
      </c>
      <c r="C1600" s="128" t="s">
        <v>16</v>
      </c>
      <c r="D1600" s="82" t="s">
        <v>16</v>
      </c>
      <c r="E1600" s="127" t="s">
        <v>16</v>
      </c>
      <c r="F1600" s="122" t="s">
        <v>16</v>
      </c>
      <c r="G1600" s="54" t="s">
        <v>16</v>
      </c>
      <c r="H1600" s="54" t="s">
        <v>16</v>
      </c>
      <c r="I1600" s="19" t="s">
        <v>16</v>
      </c>
      <c r="J1600" s="19" t="s">
        <v>16</v>
      </c>
      <c r="K1600" s="1"/>
      <c r="L1600" s="55" t="s">
        <v>167</v>
      </c>
      <c r="M1600" s="101" t="s">
        <v>1146</v>
      </c>
      <c r="N1600" s="55">
        <v>433</v>
      </c>
      <c r="O1600" s="122" t="s">
        <v>16</v>
      </c>
      <c r="P1600" s="122" t="s">
        <v>16</v>
      </c>
      <c r="Q1600" s="122">
        <v>21343</v>
      </c>
      <c r="R1600" s="122" t="s">
        <v>16</v>
      </c>
      <c r="S1600" s="122" t="s">
        <v>16</v>
      </c>
      <c r="T1600" s="122" t="s">
        <v>16</v>
      </c>
    </row>
    <row r="1601" spans="2:20" x14ac:dyDescent="0.3">
      <c r="B1601" s="119" t="s">
        <v>16</v>
      </c>
      <c r="C1601" s="128" t="s">
        <v>16</v>
      </c>
      <c r="D1601" s="82" t="s">
        <v>16</v>
      </c>
      <c r="E1601" s="127" t="s">
        <v>16</v>
      </c>
      <c r="F1601" s="122" t="s">
        <v>16</v>
      </c>
      <c r="G1601" s="54" t="s">
        <v>16</v>
      </c>
      <c r="H1601" s="54" t="s">
        <v>16</v>
      </c>
      <c r="I1601" s="19" t="s">
        <v>16</v>
      </c>
      <c r="J1601" s="19" t="s">
        <v>16</v>
      </c>
      <c r="K1601" s="1"/>
      <c r="L1601" s="55" t="s">
        <v>167</v>
      </c>
      <c r="M1601" s="101" t="s">
        <v>1147</v>
      </c>
      <c r="N1601" s="55">
        <v>433</v>
      </c>
      <c r="O1601" s="122" t="s">
        <v>16</v>
      </c>
      <c r="P1601" s="122" t="s">
        <v>16</v>
      </c>
      <c r="Q1601" s="122">
        <v>500</v>
      </c>
      <c r="R1601" s="122" t="s">
        <v>16</v>
      </c>
      <c r="S1601" s="122" t="s">
        <v>16</v>
      </c>
      <c r="T1601" s="122" t="s">
        <v>16</v>
      </c>
    </row>
    <row r="1602" spans="2:20" x14ac:dyDescent="0.3">
      <c r="B1602" s="119" t="s">
        <v>16</v>
      </c>
      <c r="C1602" s="128" t="s">
        <v>16</v>
      </c>
      <c r="D1602" s="82" t="s">
        <v>16</v>
      </c>
      <c r="E1602" s="127" t="s">
        <v>16</v>
      </c>
      <c r="F1602" s="122" t="s">
        <v>16</v>
      </c>
      <c r="G1602" s="54" t="s">
        <v>16</v>
      </c>
      <c r="H1602" s="54" t="s">
        <v>16</v>
      </c>
      <c r="I1602" s="19" t="s">
        <v>16</v>
      </c>
      <c r="J1602" s="19" t="s">
        <v>16</v>
      </c>
      <c r="K1602" s="1"/>
      <c r="L1602" s="55" t="s">
        <v>167</v>
      </c>
      <c r="M1602" s="101" t="s">
        <v>1148</v>
      </c>
      <c r="N1602" s="55">
        <v>433</v>
      </c>
      <c r="O1602" s="122" t="s">
        <v>16</v>
      </c>
      <c r="P1602" s="122" t="s">
        <v>16</v>
      </c>
      <c r="Q1602" s="122">
        <v>1800</v>
      </c>
      <c r="R1602" s="122" t="s">
        <v>16</v>
      </c>
      <c r="S1602" s="122" t="s">
        <v>16</v>
      </c>
      <c r="T1602" s="122" t="s">
        <v>16</v>
      </c>
    </row>
    <row r="1603" spans="2:20" x14ac:dyDescent="0.3">
      <c r="B1603" s="119" t="s">
        <v>16</v>
      </c>
      <c r="C1603" s="128" t="s">
        <v>16</v>
      </c>
      <c r="D1603" s="82" t="s">
        <v>16</v>
      </c>
      <c r="E1603" s="127" t="s">
        <v>16</v>
      </c>
      <c r="F1603" s="122" t="s">
        <v>16</v>
      </c>
      <c r="G1603" s="54" t="s">
        <v>16</v>
      </c>
      <c r="H1603" s="54" t="s">
        <v>16</v>
      </c>
      <c r="I1603" s="19" t="s">
        <v>16</v>
      </c>
      <c r="J1603" s="19" t="s">
        <v>16</v>
      </c>
      <c r="K1603" s="1"/>
      <c r="L1603" s="55" t="s">
        <v>167</v>
      </c>
      <c r="M1603" s="101" t="s">
        <v>1149</v>
      </c>
      <c r="N1603" s="55">
        <v>433</v>
      </c>
      <c r="O1603" s="122" t="s">
        <v>16</v>
      </c>
      <c r="P1603" s="122" t="s">
        <v>16</v>
      </c>
      <c r="Q1603" s="122">
        <v>2000</v>
      </c>
      <c r="R1603" s="122" t="s">
        <v>16</v>
      </c>
      <c r="S1603" s="122" t="s">
        <v>16</v>
      </c>
      <c r="T1603" s="122" t="s">
        <v>16</v>
      </c>
    </row>
    <row r="1604" spans="2:20" x14ac:dyDescent="0.3">
      <c r="B1604" s="119" t="s">
        <v>16</v>
      </c>
      <c r="C1604" s="128" t="s">
        <v>16</v>
      </c>
      <c r="D1604" s="82" t="s">
        <v>16</v>
      </c>
      <c r="E1604" s="127" t="s">
        <v>16</v>
      </c>
      <c r="F1604" s="122" t="s">
        <v>16</v>
      </c>
      <c r="G1604" s="54" t="s">
        <v>16</v>
      </c>
      <c r="H1604" s="54" t="s">
        <v>16</v>
      </c>
      <c r="I1604" s="19" t="s">
        <v>16</v>
      </c>
      <c r="J1604" s="19" t="s">
        <v>16</v>
      </c>
      <c r="K1604" s="1"/>
      <c r="L1604" s="55" t="s">
        <v>167</v>
      </c>
      <c r="M1604" s="101" t="s">
        <v>1150</v>
      </c>
      <c r="N1604" s="55">
        <v>433</v>
      </c>
      <c r="O1604" s="122" t="s">
        <v>16</v>
      </c>
      <c r="P1604" s="122" t="s">
        <v>16</v>
      </c>
      <c r="Q1604" s="122">
        <v>2000</v>
      </c>
      <c r="R1604" s="122" t="s">
        <v>16</v>
      </c>
      <c r="S1604" s="122" t="s">
        <v>16</v>
      </c>
      <c r="T1604" s="122" t="s">
        <v>16</v>
      </c>
    </row>
    <row r="1605" spans="2:20" x14ac:dyDescent="0.3">
      <c r="B1605" s="119" t="s">
        <v>16</v>
      </c>
      <c r="C1605" s="128" t="s">
        <v>16</v>
      </c>
      <c r="D1605" s="82" t="s">
        <v>16</v>
      </c>
      <c r="E1605" s="127" t="s">
        <v>16</v>
      </c>
      <c r="F1605" s="122" t="s">
        <v>16</v>
      </c>
      <c r="G1605" s="54" t="s">
        <v>16</v>
      </c>
      <c r="H1605" s="54" t="s">
        <v>16</v>
      </c>
      <c r="I1605" s="19" t="s">
        <v>16</v>
      </c>
      <c r="J1605" s="19" t="s">
        <v>16</v>
      </c>
      <c r="K1605" s="1"/>
      <c r="L1605" s="55" t="s">
        <v>167</v>
      </c>
      <c r="M1605" s="101" t="s">
        <v>1152</v>
      </c>
      <c r="N1605" s="55">
        <v>433</v>
      </c>
      <c r="O1605" s="122" t="s">
        <v>16</v>
      </c>
      <c r="P1605" s="122" t="s">
        <v>16</v>
      </c>
      <c r="Q1605" s="122">
        <v>3036</v>
      </c>
      <c r="R1605" s="122" t="s">
        <v>16</v>
      </c>
      <c r="S1605" s="122" t="s">
        <v>16</v>
      </c>
      <c r="T1605" s="122" t="s">
        <v>16</v>
      </c>
    </row>
    <row r="1606" spans="2:20" x14ac:dyDescent="0.3">
      <c r="B1606" s="119" t="s">
        <v>16</v>
      </c>
      <c r="C1606" s="128" t="s">
        <v>16</v>
      </c>
      <c r="D1606" s="82" t="s">
        <v>16</v>
      </c>
      <c r="E1606" s="127" t="s">
        <v>16</v>
      </c>
      <c r="F1606" s="122" t="s">
        <v>16</v>
      </c>
      <c r="G1606" s="54" t="s">
        <v>16</v>
      </c>
      <c r="H1606" s="54" t="s">
        <v>16</v>
      </c>
      <c r="I1606" s="19" t="s">
        <v>16</v>
      </c>
      <c r="J1606" s="19" t="s">
        <v>16</v>
      </c>
      <c r="K1606" s="1"/>
      <c r="L1606" s="55" t="s">
        <v>167</v>
      </c>
      <c r="M1606" s="101" t="s">
        <v>1151</v>
      </c>
      <c r="N1606" s="55">
        <v>433</v>
      </c>
      <c r="O1606" s="122" t="s">
        <v>16</v>
      </c>
      <c r="P1606" s="122" t="s">
        <v>16</v>
      </c>
      <c r="Q1606" s="122">
        <v>10945</v>
      </c>
      <c r="R1606" s="122" t="s">
        <v>16</v>
      </c>
      <c r="S1606" s="122" t="s">
        <v>16</v>
      </c>
      <c r="T1606" s="122" t="s">
        <v>16</v>
      </c>
    </row>
    <row r="1607" spans="2:20" x14ac:dyDescent="0.3">
      <c r="B1607" s="119" t="s">
        <v>16</v>
      </c>
      <c r="C1607" s="128" t="s">
        <v>16</v>
      </c>
      <c r="D1607" s="82" t="s">
        <v>16</v>
      </c>
      <c r="E1607" s="127" t="s">
        <v>16</v>
      </c>
      <c r="F1607" s="122" t="s">
        <v>16</v>
      </c>
      <c r="G1607" s="54" t="s">
        <v>16</v>
      </c>
      <c r="H1607" s="54" t="s">
        <v>16</v>
      </c>
      <c r="I1607" s="19" t="s">
        <v>16</v>
      </c>
      <c r="J1607" s="19" t="s">
        <v>16</v>
      </c>
      <c r="K1607" s="1"/>
      <c r="L1607" s="55" t="s">
        <v>167</v>
      </c>
      <c r="M1607" s="101" t="s">
        <v>1153</v>
      </c>
      <c r="N1607" s="55">
        <v>433</v>
      </c>
      <c r="O1607" s="122" t="s">
        <v>16</v>
      </c>
      <c r="P1607" s="122" t="s">
        <v>16</v>
      </c>
      <c r="Q1607" s="122">
        <v>28000</v>
      </c>
      <c r="R1607" s="122" t="s">
        <v>16</v>
      </c>
      <c r="S1607" s="122" t="s">
        <v>16</v>
      </c>
      <c r="T1607" s="122" t="s">
        <v>16</v>
      </c>
    </row>
    <row r="1608" spans="2:20" x14ac:dyDescent="0.3">
      <c r="B1608" s="119" t="s">
        <v>16</v>
      </c>
      <c r="C1608" s="128" t="s">
        <v>16</v>
      </c>
      <c r="D1608" s="82" t="s">
        <v>16</v>
      </c>
      <c r="E1608" s="127" t="s">
        <v>16</v>
      </c>
      <c r="F1608" s="122" t="s">
        <v>16</v>
      </c>
      <c r="G1608" s="54" t="s">
        <v>16</v>
      </c>
      <c r="H1608" s="54" t="s">
        <v>16</v>
      </c>
      <c r="I1608" s="19" t="s">
        <v>16</v>
      </c>
      <c r="J1608" s="19" t="s">
        <v>16</v>
      </c>
      <c r="K1608" s="1"/>
      <c r="L1608" s="55" t="s">
        <v>167</v>
      </c>
      <c r="M1608" s="101" t="s">
        <v>1154</v>
      </c>
      <c r="N1608" s="55">
        <v>433</v>
      </c>
      <c r="O1608" s="122" t="s">
        <v>16</v>
      </c>
      <c r="P1608" s="122" t="s">
        <v>16</v>
      </c>
      <c r="Q1608" s="122">
        <v>10000</v>
      </c>
      <c r="R1608" s="122" t="s">
        <v>16</v>
      </c>
      <c r="S1608" s="122" t="s">
        <v>16</v>
      </c>
      <c r="T1608" s="122" t="s">
        <v>16</v>
      </c>
    </row>
    <row r="1609" spans="2:20" x14ac:dyDescent="0.3">
      <c r="B1609" s="55" t="s">
        <v>16</v>
      </c>
      <c r="C1609" s="128" t="s">
        <v>16</v>
      </c>
      <c r="D1609" s="82" t="s">
        <v>16</v>
      </c>
      <c r="E1609" s="123" t="s">
        <v>16</v>
      </c>
      <c r="F1609" s="123" t="s">
        <v>16</v>
      </c>
      <c r="G1609" s="129" t="s">
        <v>16</v>
      </c>
      <c r="H1609" s="129" t="s">
        <v>16</v>
      </c>
      <c r="I1609" s="123" t="s">
        <v>16</v>
      </c>
      <c r="J1609" s="123" t="s">
        <v>16</v>
      </c>
      <c r="K1609" s="40"/>
      <c r="L1609" s="119" t="s">
        <v>16</v>
      </c>
      <c r="M1609" s="128" t="s">
        <v>16</v>
      </c>
      <c r="N1609" s="119" t="s">
        <v>16</v>
      </c>
      <c r="O1609" s="172" t="s">
        <v>16</v>
      </c>
      <c r="P1609" s="172" t="s">
        <v>16</v>
      </c>
      <c r="Q1609" s="177" t="s">
        <v>16</v>
      </c>
      <c r="R1609" s="122" t="s">
        <v>16</v>
      </c>
      <c r="S1609" s="122" t="s">
        <v>16</v>
      </c>
      <c r="T1609" s="122" t="s">
        <v>16</v>
      </c>
    </row>
    <row r="1610" spans="2:20" x14ac:dyDescent="0.3">
      <c r="B1610" s="4"/>
      <c r="C1610" s="150" t="s">
        <v>49</v>
      </c>
      <c r="D1610" s="4"/>
      <c r="E1610" s="34">
        <f>SUM(E1609:E1609)</f>
        <v>0</v>
      </c>
      <c r="F1610" s="34">
        <f>SUM(F1598:F1609)</f>
        <v>1500</v>
      </c>
      <c r="G1610" s="34">
        <f>SUM(G1598:G1609)</f>
        <v>75300</v>
      </c>
      <c r="H1610" s="34">
        <f>SUM(H1609:H1609)</f>
        <v>0</v>
      </c>
      <c r="I1610" s="34">
        <f>SUM(I1609:I1609)</f>
        <v>0</v>
      </c>
      <c r="J1610" s="34">
        <f>SUM(J1609:J1609)</f>
        <v>0</v>
      </c>
      <c r="K1610" s="1"/>
      <c r="L1610" s="119" t="s">
        <v>16</v>
      </c>
      <c r="M1610" s="128" t="s">
        <v>16</v>
      </c>
      <c r="N1610" s="119" t="s">
        <v>16</v>
      </c>
      <c r="O1610" s="172" t="s">
        <v>16</v>
      </c>
      <c r="P1610" s="172" t="s">
        <v>16</v>
      </c>
      <c r="Q1610" s="177" t="s">
        <v>16</v>
      </c>
      <c r="R1610" s="122" t="s">
        <v>16</v>
      </c>
      <c r="S1610" s="122" t="s">
        <v>16</v>
      </c>
      <c r="T1610" s="122" t="s">
        <v>16</v>
      </c>
    </row>
    <row r="1611" spans="2:20" x14ac:dyDescent="0.3">
      <c r="B1611" s="11"/>
      <c r="C1611" s="94"/>
      <c r="D1611" s="12"/>
      <c r="E1611" s="13"/>
      <c r="F1611" s="13"/>
      <c r="G1611" s="13"/>
      <c r="H1611" s="13"/>
      <c r="I1611" s="13"/>
      <c r="J1611" s="14"/>
      <c r="K1611" s="1"/>
      <c r="L1611" s="11"/>
      <c r="M1611" s="12"/>
      <c r="N1611" s="12"/>
      <c r="O1611" s="169"/>
      <c r="P1611" s="13"/>
      <c r="Q1611" s="13"/>
      <c r="R1611" s="13"/>
      <c r="S1611" s="13"/>
      <c r="T1611" s="14"/>
    </row>
    <row r="1612" spans="2:20" x14ac:dyDescent="0.3">
      <c r="B1612" s="25"/>
      <c r="C1612" s="26" t="s">
        <v>50</v>
      </c>
      <c r="D1612" s="27"/>
      <c r="E1612" s="28">
        <f t="shared" ref="E1612:J1612" si="332">E1597+E1610</f>
        <v>0</v>
      </c>
      <c r="F1612" s="28">
        <f t="shared" si="332"/>
        <v>86800</v>
      </c>
      <c r="G1612" s="28">
        <f t="shared" si="332"/>
        <v>2454707</v>
      </c>
      <c r="H1612" s="28">
        <f t="shared" si="332"/>
        <v>1401288.4399999995</v>
      </c>
      <c r="I1612" s="28">
        <f t="shared" si="332"/>
        <v>56209.9</v>
      </c>
      <c r="J1612" s="28">
        <f t="shared" si="332"/>
        <v>4926.07</v>
      </c>
      <c r="K1612" s="1"/>
      <c r="L1612" s="9"/>
      <c r="M1612" s="26" t="s">
        <v>50</v>
      </c>
      <c r="N1612" s="9"/>
      <c r="O1612" s="10">
        <f>SUM(O1597:O1611)</f>
        <v>0</v>
      </c>
      <c r="P1612" s="10">
        <f t="shared" ref="P1612" si="333">SUM(P1596:P1611)</f>
        <v>75300</v>
      </c>
      <c r="Q1612" s="10">
        <f>SUM(Q1599:Q1611)</f>
        <v>102624</v>
      </c>
      <c r="R1612" s="10">
        <f>SUM(R1597:R1611)</f>
        <v>0</v>
      </c>
      <c r="S1612" s="10">
        <f t="shared" ref="S1612:T1612" si="334">SUM(S1596:S1611)</f>
        <v>0</v>
      </c>
      <c r="T1612" s="10">
        <f t="shared" si="334"/>
        <v>0</v>
      </c>
    </row>
    <row r="1613" spans="2:20" x14ac:dyDescent="0.3">
      <c r="F1613" s="314"/>
      <c r="L1613" s="2"/>
      <c r="M1613" s="3" t="s">
        <v>12</v>
      </c>
      <c r="N1613" s="15"/>
      <c r="O1613" s="16">
        <f t="shared" ref="O1613" si="335">E1612-O1612</f>
        <v>0</v>
      </c>
      <c r="P1613" s="62">
        <f t="shared" ref="P1613" si="336">F1612-P1612</f>
        <v>11500</v>
      </c>
      <c r="Q1613" s="62">
        <f t="shared" ref="Q1613" si="337">G1612-Q1612</f>
        <v>2352083</v>
      </c>
      <c r="R1613" s="62">
        <f t="shared" ref="R1613" si="338">H1612-R1612</f>
        <v>1401288.4399999995</v>
      </c>
      <c r="S1613" s="62">
        <f t="shared" ref="S1613" si="339">I1612-S1612</f>
        <v>56209.9</v>
      </c>
      <c r="T1613" s="62">
        <f t="shared" ref="T1613" si="340">J1612-T1612</f>
        <v>4926.07</v>
      </c>
    </row>
    <row r="1614" spans="2:20" x14ac:dyDescent="0.3">
      <c r="C1614" s="63" t="s">
        <v>375</v>
      </c>
      <c r="F1614" s="314"/>
      <c r="M1614" s="1393" t="s">
        <v>23</v>
      </c>
      <c r="N1614" s="1393"/>
      <c r="R1614" s="314"/>
    </row>
    <row r="1615" spans="2:20" x14ac:dyDescent="0.3">
      <c r="C1615" s="64" t="s">
        <v>386</v>
      </c>
      <c r="D1615" s="64" t="s">
        <v>376</v>
      </c>
      <c r="E1615" s="1396" t="s">
        <v>377</v>
      </c>
      <c r="F1615" s="1397"/>
      <c r="G1615" s="64" t="s">
        <v>381</v>
      </c>
      <c r="H1615" s="64" t="s">
        <v>378</v>
      </c>
      <c r="I1615" s="64" t="s">
        <v>379</v>
      </c>
      <c r="J1615" s="65" t="s">
        <v>380</v>
      </c>
      <c r="M1615" s="41" t="s">
        <v>17</v>
      </c>
      <c r="N1615" s="126">
        <f>P1613</f>
        <v>11500</v>
      </c>
      <c r="O1615" s="302"/>
      <c r="P1615" s="303"/>
      <c r="Q1615" s="303"/>
      <c r="R1615" s="303"/>
      <c r="S1615" s="303"/>
      <c r="T1615" s="303"/>
    </row>
    <row r="1616" spans="2:20" x14ac:dyDescent="0.3">
      <c r="C1616" s="66" t="s">
        <v>389</v>
      </c>
      <c r="D1616" s="66" t="s">
        <v>279</v>
      </c>
      <c r="E1616" s="305" t="s">
        <v>384</v>
      </c>
      <c r="F1616" s="306"/>
      <c r="G1616" s="66" t="s">
        <v>385</v>
      </c>
      <c r="H1616" s="67">
        <v>100000</v>
      </c>
      <c r="I1616" s="67">
        <v>0</v>
      </c>
      <c r="J1616" s="67">
        <f>H1616-I1616</f>
        <v>100000</v>
      </c>
      <c r="M1616" s="41" t="s">
        <v>18</v>
      </c>
      <c r="N1616" s="126">
        <f>Q1613</f>
        <v>2352083</v>
      </c>
      <c r="O1616" s="133"/>
      <c r="P1616" s="134"/>
      <c r="Q1616" s="134"/>
      <c r="R1616" s="131"/>
      <c r="S1616" s="115"/>
      <c r="T1616" s="314"/>
    </row>
    <row r="1617" spans="3:20" x14ac:dyDescent="0.3">
      <c r="C1617" s="66" t="s">
        <v>389</v>
      </c>
      <c r="D1617" s="66" t="s">
        <v>279</v>
      </c>
      <c r="E1617" s="1398" t="s">
        <v>384</v>
      </c>
      <c r="F1617" s="1398"/>
      <c r="G1617" s="66" t="s">
        <v>390</v>
      </c>
      <c r="H1617" s="67">
        <v>200000</v>
      </c>
      <c r="I1617" s="67">
        <v>0</v>
      </c>
      <c r="J1617" s="67">
        <f>H1617-I1617</f>
        <v>200000</v>
      </c>
      <c r="M1617" s="41" t="s">
        <v>19</v>
      </c>
      <c r="N1617" s="126">
        <f>R1613</f>
        <v>1401288.4399999995</v>
      </c>
      <c r="O1617" s="136"/>
      <c r="P1617" s="171"/>
      <c r="Q1617" s="323"/>
      <c r="R1617" s="321"/>
      <c r="T1617" s="314"/>
    </row>
    <row r="1618" spans="3:20" x14ac:dyDescent="0.3">
      <c r="C1618" s="105" t="s">
        <v>584</v>
      </c>
      <c r="D1618" s="82" t="s">
        <v>569</v>
      </c>
      <c r="E1618" s="1399" t="s">
        <v>585</v>
      </c>
      <c r="F1618" s="1400"/>
      <c r="G1618" s="82" t="s">
        <v>586</v>
      </c>
      <c r="H1618" s="106">
        <v>50000</v>
      </c>
      <c r="I1618" s="73">
        <v>0</v>
      </c>
      <c r="J1618" s="153">
        <f t="shared" ref="J1618:J1623" si="341">SUM(H1618:I1618)</f>
        <v>50000</v>
      </c>
      <c r="M1618" s="41" t="s">
        <v>20</v>
      </c>
      <c r="N1618" s="126">
        <f>S1613</f>
        <v>56209.9</v>
      </c>
      <c r="O1618" s="323"/>
      <c r="P1618" s="323"/>
      <c r="Q1618" s="323"/>
      <c r="R1618" s="322"/>
    </row>
    <row r="1619" spans="3:20" x14ac:dyDescent="0.3">
      <c r="C1619" s="105" t="s">
        <v>584</v>
      </c>
      <c r="D1619" s="82" t="s">
        <v>569</v>
      </c>
      <c r="E1619" s="175" t="s">
        <v>587</v>
      </c>
      <c r="F1619" s="175"/>
      <c r="G1619" s="105" t="s">
        <v>588</v>
      </c>
      <c r="H1619" s="107">
        <v>100000</v>
      </c>
      <c r="I1619" s="73">
        <v>0</v>
      </c>
      <c r="J1619" s="153">
        <f t="shared" si="341"/>
        <v>100000</v>
      </c>
      <c r="M1619" s="41" t="s">
        <v>21</v>
      </c>
      <c r="N1619" s="126">
        <f>T1613</f>
        <v>4926.07</v>
      </c>
      <c r="O1619" s="137"/>
      <c r="P1619" s="323"/>
      <c r="Q1619" s="323"/>
    </row>
    <row r="1620" spans="3:20" ht="15" thickBot="1" x14ac:dyDescent="0.35">
      <c r="C1620" s="66" t="s">
        <v>669</v>
      </c>
      <c r="D1620" s="82" t="s">
        <v>652</v>
      </c>
      <c r="E1620" s="300" t="s">
        <v>587</v>
      </c>
      <c r="F1620" s="301"/>
      <c r="G1620" s="105" t="s">
        <v>588</v>
      </c>
      <c r="H1620" s="107">
        <v>50000</v>
      </c>
      <c r="I1620" s="73">
        <v>0</v>
      </c>
      <c r="J1620" s="153">
        <f t="shared" si="341"/>
        <v>50000</v>
      </c>
      <c r="M1620" s="307" t="s">
        <v>22</v>
      </c>
      <c r="N1620" s="130">
        <f>SUM(N1615:N1619)</f>
        <v>3826007.4099999992</v>
      </c>
      <c r="O1620" s="314"/>
    </row>
    <row r="1621" spans="3:20" ht="15" thickTop="1" x14ac:dyDescent="0.3">
      <c r="C1621" s="66" t="s">
        <v>669</v>
      </c>
      <c r="D1621" s="82" t="s">
        <v>652</v>
      </c>
      <c r="E1621" s="1399" t="s">
        <v>585</v>
      </c>
      <c r="F1621" s="1400"/>
      <c r="G1621" s="82" t="s">
        <v>586</v>
      </c>
      <c r="H1621" s="107">
        <v>50000</v>
      </c>
      <c r="I1621" s="73">
        <v>0</v>
      </c>
      <c r="J1621" s="153">
        <f t="shared" si="341"/>
        <v>50000</v>
      </c>
      <c r="M1621" s="21"/>
      <c r="N1621" s="24"/>
      <c r="O1621" s="314"/>
    </row>
    <row r="1622" spans="3:20" x14ac:dyDescent="0.3">
      <c r="C1622" s="66" t="s">
        <v>911</v>
      </c>
      <c r="D1622" s="82" t="s">
        <v>870</v>
      </c>
      <c r="E1622" s="1399" t="s">
        <v>384</v>
      </c>
      <c r="F1622" s="1400"/>
      <c r="G1622" s="82" t="s">
        <v>912</v>
      </c>
      <c r="H1622" s="107">
        <v>1350000</v>
      </c>
      <c r="I1622" s="73">
        <v>0</v>
      </c>
      <c r="J1622" s="153">
        <f t="shared" si="341"/>
        <v>1350000</v>
      </c>
      <c r="M1622" s="179"/>
      <c r="N1622" s="149"/>
      <c r="O1622" s="183"/>
      <c r="P1622" s="180"/>
      <c r="Q1622" s="180"/>
      <c r="R1622" s="180"/>
    </row>
    <row r="1623" spans="3:20" x14ac:dyDescent="0.3">
      <c r="C1623" s="66" t="s">
        <v>974</v>
      </c>
      <c r="D1623" s="82" t="s">
        <v>959</v>
      </c>
      <c r="E1623" s="1399" t="s">
        <v>384</v>
      </c>
      <c r="F1623" s="1400"/>
      <c r="G1623" s="82" t="s">
        <v>912</v>
      </c>
      <c r="H1623" s="107">
        <v>469886</v>
      </c>
      <c r="I1623" s="73">
        <v>0</v>
      </c>
      <c r="J1623" s="153">
        <f t="shared" si="341"/>
        <v>469886</v>
      </c>
      <c r="M1623" s="1412" t="s">
        <v>1128</v>
      </c>
      <c r="N1623" s="1413"/>
      <c r="O1623" s="186"/>
      <c r="P1623" s="1408"/>
      <c r="Q1623" s="1409"/>
      <c r="R1623" s="180"/>
    </row>
    <row r="1624" spans="3:20" x14ac:dyDescent="0.3">
      <c r="C1624" s="1401" t="s">
        <v>589</v>
      </c>
      <c r="D1624" s="1402"/>
      <c r="E1624" s="1402"/>
      <c r="F1624" s="1403"/>
      <c r="G1624" s="178" t="s">
        <v>16</v>
      </c>
      <c r="H1624" s="152">
        <f>SUM(H1616:H1623)</f>
        <v>2369886</v>
      </c>
      <c r="I1624" s="110">
        <f>SUM(I1616:I1623)</f>
        <v>0</v>
      </c>
      <c r="J1624" s="151">
        <f>SUM(J1616:J1623)</f>
        <v>2369886</v>
      </c>
      <c r="M1624" s="1404" t="s">
        <v>1114</v>
      </c>
      <c r="N1624" s="1405"/>
      <c r="O1624" s="187">
        <v>25000</v>
      </c>
      <c r="P1624" s="180" t="s">
        <v>1112</v>
      </c>
      <c r="Q1624" s="180"/>
      <c r="R1624" s="180"/>
    </row>
    <row r="1625" spans="3:20" ht="15" thickBot="1" x14ac:dyDescent="0.35">
      <c r="M1625" s="181" t="s">
        <v>383</v>
      </c>
      <c r="N1625" s="149"/>
      <c r="O1625" s="182">
        <f>SUM(O1623:O1624)</f>
        <v>25000</v>
      </c>
      <c r="P1625" s="180"/>
      <c r="Q1625" s="180"/>
      <c r="R1625" s="180"/>
    </row>
    <row r="1626" spans="3:20" ht="15" thickTop="1" x14ac:dyDescent="0.3">
      <c r="M1626" s="21"/>
      <c r="N1626" s="24"/>
      <c r="O1626" s="314"/>
    </row>
    <row r="1627" spans="3:20" x14ac:dyDescent="0.3">
      <c r="M1627" s="21"/>
      <c r="N1627" s="24"/>
      <c r="O1627" s="314"/>
    </row>
    <row r="1628" spans="3:20" x14ac:dyDescent="0.3">
      <c r="M1628" s="21"/>
      <c r="N1628" s="24"/>
      <c r="O1628" s="314"/>
    </row>
    <row r="1629" spans="3:20" x14ac:dyDescent="0.3">
      <c r="M1629" s="21"/>
      <c r="N1629" s="24"/>
      <c r="O1629" s="314"/>
    </row>
    <row r="1630" spans="3:20" x14ac:dyDescent="0.3">
      <c r="M1630" s="21"/>
      <c r="N1630" s="24"/>
      <c r="O1630" s="314"/>
    </row>
    <row r="1631" spans="3:20" x14ac:dyDescent="0.3">
      <c r="M1631" s="21"/>
      <c r="N1631" s="24"/>
      <c r="O1631" s="314"/>
    </row>
    <row r="1632" spans="3:20" x14ac:dyDescent="0.3">
      <c r="M1632" s="21"/>
      <c r="N1632" s="24"/>
      <c r="O1632" s="314"/>
    </row>
    <row r="1633" spans="2:20" x14ac:dyDescent="0.3">
      <c r="M1633" s="21"/>
      <c r="N1633" s="24"/>
      <c r="O1633" s="314"/>
    </row>
    <row r="1634" spans="2:20" x14ac:dyDescent="0.3">
      <c r="B1634" s="1357" t="s">
        <v>908</v>
      </c>
      <c r="C1634" s="1357"/>
      <c r="D1634" s="1357"/>
      <c r="E1634" s="1357"/>
      <c r="F1634" s="1357"/>
      <c r="G1634" s="1357"/>
      <c r="H1634" s="1357"/>
      <c r="I1634" s="1357"/>
      <c r="J1634" s="1357"/>
      <c r="K1634" s="1357"/>
      <c r="L1634" s="1357"/>
      <c r="M1634" s="1357"/>
      <c r="N1634" s="1357"/>
      <c r="O1634" s="1357"/>
      <c r="P1634" s="1357"/>
      <c r="Q1634" s="1357"/>
      <c r="R1634" s="1357"/>
      <c r="S1634" s="1357"/>
      <c r="T1634" s="1357"/>
    </row>
    <row r="1639" spans="2:20" ht="15.6" x14ac:dyDescent="0.3">
      <c r="B1639" s="1349" t="s">
        <v>1155</v>
      </c>
      <c r="C1639" s="1349"/>
      <c r="D1639" s="1349"/>
      <c r="E1639" s="1349"/>
      <c r="F1639" s="1349"/>
      <c r="G1639" s="1349"/>
      <c r="H1639" s="1349"/>
      <c r="I1639" s="1349"/>
      <c r="J1639" s="1349"/>
      <c r="K1639" s="1349"/>
      <c r="L1639" s="1349"/>
      <c r="M1639" s="1349"/>
      <c r="N1639" s="1349"/>
      <c r="O1639" s="1349"/>
      <c r="P1639" s="1349"/>
      <c r="Q1639" s="1349"/>
      <c r="R1639" s="1349"/>
      <c r="S1639" s="1349"/>
      <c r="T1639" s="1349"/>
    </row>
    <row r="1640" spans="2:20" ht="15.6" x14ac:dyDescent="0.3">
      <c r="B1640" s="1350" t="s">
        <v>10</v>
      </c>
      <c r="C1640" s="1350"/>
      <c r="D1640" s="1350"/>
      <c r="E1640" s="1350"/>
      <c r="F1640" s="1350"/>
      <c r="G1640" s="1350"/>
      <c r="H1640" s="1350"/>
      <c r="I1640" s="1350"/>
      <c r="J1640" s="1350"/>
      <c r="K1640" s="1350"/>
      <c r="L1640" s="1350"/>
      <c r="M1640" s="1350"/>
      <c r="N1640" s="1350"/>
      <c r="O1640" s="1350"/>
      <c r="P1640" s="1350"/>
      <c r="Q1640" s="1350"/>
      <c r="R1640" s="1350"/>
      <c r="S1640" s="1350"/>
      <c r="T1640" s="1350"/>
    </row>
    <row r="1641" spans="2:20" x14ac:dyDescent="0.3">
      <c r="B1641" s="1351" t="s">
        <v>11</v>
      </c>
      <c r="C1641" s="1351"/>
      <c r="D1641" s="1351"/>
      <c r="E1641" s="1351"/>
      <c r="F1641" s="1351"/>
      <c r="G1641" s="1351"/>
      <c r="H1641" s="1351"/>
      <c r="I1641" s="1351"/>
      <c r="J1641" s="1351"/>
      <c r="K1641" s="1351"/>
      <c r="L1641" s="1351"/>
      <c r="M1641" s="1351"/>
      <c r="N1641" s="1351"/>
      <c r="O1641" s="1351"/>
      <c r="P1641" s="1351"/>
      <c r="Q1641" s="1351"/>
      <c r="R1641" s="1351"/>
      <c r="S1641" s="1351"/>
      <c r="T1641" s="1351"/>
    </row>
    <row r="1642" spans="2:20" x14ac:dyDescent="0.3">
      <c r="B1642" s="1352" t="s">
        <v>1156</v>
      </c>
      <c r="C1642" s="1352"/>
      <c r="D1642" s="1352"/>
      <c r="E1642" s="1352"/>
      <c r="F1642" s="1352"/>
      <c r="G1642" s="1352"/>
      <c r="H1642" s="1352"/>
      <c r="I1642" s="1352"/>
      <c r="J1642" s="1352"/>
      <c r="K1642" s="1352"/>
      <c r="L1642" s="1352"/>
      <c r="M1642" s="1352"/>
      <c r="N1642" s="1352"/>
      <c r="O1642" s="1352"/>
      <c r="P1642" s="1352"/>
      <c r="Q1642" s="1352"/>
      <c r="R1642" s="1352"/>
      <c r="S1642" s="1352"/>
      <c r="T1642" s="1352"/>
    </row>
    <row r="1643" spans="2:20" ht="15" thickBot="1" x14ac:dyDescent="0.35">
      <c r="B1643" s="309"/>
      <c r="C1643" s="309"/>
      <c r="D1643" s="309"/>
      <c r="E1643" s="309"/>
      <c r="F1643" s="309"/>
      <c r="G1643" s="309"/>
      <c r="H1643" s="309"/>
      <c r="I1643" s="309"/>
      <c r="J1643" s="309"/>
      <c r="L1643" s="309"/>
      <c r="M1643" s="309"/>
      <c r="N1643" s="309"/>
      <c r="O1643" s="309"/>
      <c r="P1643" s="309"/>
      <c r="Q1643" s="309"/>
      <c r="R1643" s="1363" t="s">
        <v>1157</v>
      </c>
      <c r="S1643" s="1363"/>
      <c r="T1643" s="1363"/>
    </row>
    <row r="1644" spans="2:20" ht="15" thickTop="1" x14ac:dyDescent="0.3">
      <c r="B1644" s="1354" t="s">
        <v>8</v>
      </c>
      <c r="C1644" s="1354"/>
      <c r="D1644" s="1354"/>
      <c r="E1644" s="1354"/>
      <c r="F1644" s="1354"/>
      <c r="G1644" s="1354"/>
      <c r="H1644" s="1354"/>
      <c r="I1644" s="1354"/>
      <c r="J1644" s="1354"/>
      <c r="L1644" s="1354" t="s">
        <v>9</v>
      </c>
      <c r="M1644" s="1354"/>
      <c r="N1644" s="1354"/>
      <c r="O1644" s="1354"/>
      <c r="P1644" s="1354"/>
      <c r="Q1644" s="1354"/>
      <c r="R1644" s="1354"/>
      <c r="S1644" s="1354"/>
      <c r="T1644" s="1354"/>
    </row>
    <row r="1645" spans="2:20" x14ac:dyDescent="0.3">
      <c r="B1645" s="4" t="s">
        <v>0</v>
      </c>
      <c r="C1645" s="4" t="s">
        <v>1</v>
      </c>
      <c r="D1645" s="4" t="s">
        <v>2</v>
      </c>
      <c r="E1645" s="4" t="s">
        <v>13</v>
      </c>
      <c r="F1645" s="4" t="s">
        <v>3</v>
      </c>
      <c r="G1645" s="4" t="s">
        <v>4</v>
      </c>
      <c r="H1645" s="4" t="s">
        <v>5</v>
      </c>
      <c r="I1645" s="4" t="s">
        <v>6</v>
      </c>
      <c r="J1645" s="4" t="s">
        <v>7</v>
      </c>
      <c r="L1645" s="4" t="s">
        <v>0</v>
      </c>
      <c r="M1645" s="4" t="s">
        <v>1</v>
      </c>
      <c r="N1645" s="4" t="s">
        <v>2</v>
      </c>
      <c r="O1645" s="4" t="s">
        <v>13</v>
      </c>
      <c r="P1645" s="4" t="s">
        <v>3</v>
      </c>
      <c r="Q1645" s="4" t="s">
        <v>4</v>
      </c>
      <c r="R1645" s="4" t="s">
        <v>5</v>
      </c>
      <c r="S1645" s="4" t="s">
        <v>6</v>
      </c>
      <c r="T1645" s="4" t="s">
        <v>7</v>
      </c>
    </row>
    <row r="1646" spans="2:20" x14ac:dyDescent="0.3">
      <c r="B1646" s="310"/>
      <c r="C1646" s="311"/>
      <c r="D1646" s="311"/>
      <c r="E1646" s="5"/>
      <c r="F1646" s="5"/>
      <c r="G1646" s="5"/>
      <c r="H1646" s="5"/>
      <c r="I1646" s="5"/>
      <c r="J1646" s="6"/>
      <c r="L1646" s="310"/>
      <c r="M1646" s="311"/>
      <c r="N1646" s="311"/>
      <c r="O1646" s="5"/>
      <c r="P1646" s="5"/>
      <c r="Q1646" s="5"/>
      <c r="R1646" s="5"/>
      <c r="S1646" s="5"/>
      <c r="T1646" s="6"/>
    </row>
    <row r="1647" spans="2:20" x14ac:dyDescent="0.3">
      <c r="B1647" s="119" t="s">
        <v>1158</v>
      </c>
      <c r="C1647" s="17" t="s">
        <v>15</v>
      </c>
      <c r="D1647" s="18" t="s">
        <v>16</v>
      </c>
      <c r="E1647" s="19" t="s">
        <v>16</v>
      </c>
      <c r="F1647" s="19">
        <f>P1613</f>
        <v>11500</v>
      </c>
      <c r="G1647" s="49">
        <f>Q1613</f>
        <v>2352083</v>
      </c>
      <c r="H1647" s="49">
        <f>R1613</f>
        <v>1401288.4399999995</v>
      </c>
      <c r="I1647" s="20">
        <f>S1613</f>
        <v>56209.9</v>
      </c>
      <c r="J1647" s="20">
        <f>T1613</f>
        <v>4926.07</v>
      </c>
      <c r="K1647" s="1"/>
      <c r="L1647" s="55" t="s">
        <v>16</v>
      </c>
      <c r="M1647" s="55" t="s">
        <v>16</v>
      </c>
      <c r="N1647" s="55" t="s">
        <v>16</v>
      </c>
      <c r="O1647" s="122" t="s">
        <v>16</v>
      </c>
      <c r="P1647" s="122" t="s">
        <v>16</v>
      </c>
      <c r="Q1647" s="122" t="s">
        <v>16</v>
      </c>
      <c r="R1647" s="122" t="s">
        <v>16</v>
      </c>
      <c r="S1647" s="122" t="s">
        <v>16</v>
      </c>
      <c r="T1647" s="122" t="s">
        <v>16</v>
      </c>
    </row>
    <row r="1648" spans="2:20" x14ac:dyDescent="0.3">
      <c r="B1648" s="119" t="s">
        <v>1158</v>
      </c>
      <c r="C1648" s="56" t="s">
        <v>1166</v>
      </c>
      <c r="D1648" s="82" t="s">
        <v>345</v>
      </c>
      <c r="E1648" s="19" t="s">
        <v>16</v>
      </c>
      <c r="F1648" s="122" t="s">
        <v>16</v>
      </c>
      <c r="G1648" s="188">
        <f>9500-G1652</f>
        <v>4500</v>
      </c>
      <c r="H1648" s="54" t="s">
        <v>16</v>
      </c>
      <c r="I1648" s="19" t="s">
        <v>16</v>
      </c>
      <c r="J1648" s="19" t="s">
        <v>16</v>
      </c>
      <c r="K1648" s="1"/>
      <c r="L1648" s="119" t="s">
        <v>1158</v>
      </c>
      <c r="M1648" s="56" t="s">
        <v>1166</v>
      </c>
      <c r="N1648" s="82" t="s">
        <v>345</v>
      </c>
      <c r="O1648" s="19" t="s">
        <v>16</v>
      </c>
      <c r="P1648" s="122">
        <f>G1648</f>
        <v>4500</v>
      </c>
      <c r="Q1648" s="122" t="s">
        <v>16</v>
      </c>
      <c r="R1648" s="122" t="s">
        <v>16</v>
      </c>
      <c r="S1648" s="122" t="s">
        <v>16</v>
      </c>
      <c r="T1648" s="122" t="s">
        <v>16</v>
      </c>
    </row>
    <row r="1649" spans="2:21" ht="20.399999999999999" x14ac:dyDescent="0.3">
      <c r="B1649" s="119" t="s">
        <v>1158</v>
      </c>
      <c r="C1649" s="101" t="s">
        <v>1160</v>
      </c>
      <c r="D1649" s="82" t="s">
        <v>1159</v>
      </c>
      <c r="E1649" s="82" t="s">
        <v>16</v>
      </c>
      <c r="F1649" s="122" t="s">
        <v>16</v>
      </c>
      <c r="G1649" s="188">
        <v>460000</v>
      </c>
      <c r="H1649" s="54" t="s">
        <v>16</v>
      </c>
      <c r="I1649" s="19" t="s">
        <v>16</v>
      </c>
      <c r="J1649" s="19" t="s">
        <v>16</v>
      </c>
      <c r="K1649" s="1"/>
      <c r="L1649" s="119" t="s">
        <v>16</v>
      </c>
      <c r="M1649" s="128" t="s">
        <v>16</v>
      </c>
      <c r="N1649" s="55" t="s">
        <v>16</v>
      </c>
      <c r="O1649" s="122" t="s">
        <v>16</v>
      </c>
      <c r="P1649" s="122" t="s">
        <v>16</v>
      </c>
      <c r="Q1649" s="122" t="s">
        <v>16</v>
      </c>
      <c r="R1649" s="122" t="s">
        <v>16</v>
      </c>
      <c r="S1649" s="122" t="s">
        <v>16</v>
      </c>
      <c r="T1649" s="122" t="s">
        <v>16</v>
      </c>
    </row>
    <row r="1650" spans="2:21" ht="20.399999999999999" x14ac:dyDescent="0.3">
      <c r="B1650" s="119" t="s">
        <v>1158</v>
      </c>
      <c r="C1650" s="101" t="s">
        <v>1161</v>
      </c>
      <c r="D1650" s="82" t="s">
        <v>1162</v>
      </c>
      <c r="E1650" s="127" t="s">
        <v>16</v>
      </c>
      <c r="F1650" s="122" t="s">
        <v>16</v>
      </c>
      <c r="G1650" s="188">
        <v>300000</v>
      </c>
      <c r="H1650" s="54" t="s">
        <v>16</v>
      </c>
      <c r="I1650" s="19" t="s">
        <v>16</v>
      </c>
      <c r="J1650" s="19" t="s">
        <v>16</v>
      </c>
      <c r="K1650" s="1"/>
      <c r="L1650" s="119" t="s">
        <v>16</v>
      </c>
      <c r="M1650" s="128" t="s">
        <v>16</v>
      </c>
      <c r="N1650" s="55" t="s">
        <v>16</v>
      </c>
      <c r="O1650" s="122" t="s">
        <v>16</v>
      </c>
      <c r="P1650" s="122" t="s">
        <v>16</v>
      </c>
      <c r="Q1650" s="122" t="s">
        <v>16</v>
      </c>
      <c r="R1650" s="122" t="s">
        <v>16</v>
      </c>
      <c r="S1650" s="122" t="s">
        <v>16</v>
      </c>
      <c r="T1650" s="122" t="s">
        <v>16</v>
      </c>
    </row>
    <row r="1651" spans="2:21" ht="20.399999999999999" x14ac:dyDescent="0.3">
      <c r="B1651" s="119" t="s">
        <v>167</v>
      </c>
      <c r="C1651" s="101" t="s">
        <v>341</v>
      </c>
      <c r="D1651" s="82" t="s">
        <v>1163</v>
      </c>
      <c r="E1651" s="127" t="s">
        <v>16</v>
      </c>
      <c r="F1651" s="122" t="s">
        <v>16</v>
      </c>
      <c r="G1651" s="188">
        <v>200000</v>
      </c>
      <c r="H1651" s="54" t="s">
        <v>16</v>
      </c>
      <c r="I1651" s="19" t="s">
        <v>16</v>
      </c>
      <c r="J1651" s="19" t="s">
        <v>16</v>
      </c>
      <c r="K1651" s="1"/>
      <c r="L1651" s="119" t="s">
        <v>16</v>
      </c>
      <c r="M1651" s="128" t="s">
        <v>16</v>
      </c>
      <c r="N1651" s="55" t="s">
        <v>16</v>
      </c>
      <c r="O1651" s="122" t="s">
        <v>16</v>
      </c>
      <c r="P1651" s="122" t="s">
        <v>16</v>
      </c>
      <c r="Q1651" s="122" t="s">
        <v>16</v>
      </c>
      <c r="R1651" s="122" t="s">
        <v>16</v>
      </c>
      <c r="S1651" s="122" t="s">
        <v>16</v>
      </c>
      <c r="T1651" s="122" t="s">
        <v>16</v>
      </c>
    </row>
    <row r="1652" spans="2:21" ht="20.399999999999999" x14ac:dyDescent="0.3">
      <c r="B1652" s="119" t="s">
        <v>167</v>
      </c>
      <c r="C1652" s="128" t="s">
        <v>1164</v>
      </c>
      <c r="D1652" s="82" t="s">
        <v>1165</v>
      </c>
      <c r="E1652" s="127" t="s">
        <v>16</v>
      </c>
      <c r="F1652" s="122" t="s">
        <v>16</v>
      </c>
      <c r="G1652" s="188">
        <v>5000</v>
      </c>
      <c r="H1652" s="54" t="s">
        <v>16</v>
      </c>
      <c r="I1652" s="19" t="s">
        <v>16</v>
      </c>
      <c r="J1652" s="19" t="s">
        <v>16</v>
      </c>
      <c r="K1652" s="1"/>
      <c r="L1652" s="119" t="s">
        <v>16</v>
      </c>
      <c r="M1652" s="128" t="s">
        <v>16</v>
      </c>
      <c r="N1652" s="55" t="s">
        <v>16</v>
      </c>
      <c r="O1652" s="122" t="s">
        <v>16</v>
      </c>
      <c r="P1652" s="122" t="s">
        <v>16</v>
      </c>
      <c r="Q1652" s="122" t="s">
        <v>16</v>
      </c>
      <c r="R1652" s="122" t="s">
        <v>16</v>
      </c>
      <c r="S1652" s="122" t="s">
        <v>16</v>
      </c>
      <c r="T1652" s="122" t="s">
        <v>16</v>
      </c>
    </row>
    <row r="1653" spans="2:21" x14ac:dyDescent="0.3">
      <c r="B1653" s="55" t="s">
        <v>16</v>
      </c>
      <c r="C1653" s="128" t="s">
        <v>16</v>
      </c>
      <c r="D1653" s="82" t="s">
        <v>16</v>
      </c>
      <c r="E1653" s="123" t="s">
        <v>16</v>
      </c>
      <c r="F1653" s="123" t="s">
        <v>16</v>
      </c>
      <c r="G1653" s="129" t="s">
        <v>16</v>
      </c>
      <c r="H1653" s="129" t="s">
        <v>16</v>
      </c>
      <c r="I1653" s="123" t="s">
        <v>16</v>
      </c>
      <c r="J1653" s="123" t="s">
        <v>16</v>
      </c>
      <c r="K1653" s="40"/>
      <c r="L1653" s="119" t="s">
        <v>16</v>
      </c>
      <c r="M1653" s="128" t="s">
        <v>16</v>
      </c>
      <c r="N1653" s="119" t="s">
        <v>16</v>
      </c>
      <c r="O1653" s="172" t="s">
        <v>16</v>
      </c>
      <c r="P1653" s="172" t="s">
        <v>16</v>
      </c>
      <c r="Q1653" s="177" t="s">
        <v>16</v>
      </c>
      <c r="R1653" s="122" t="s">
        <v>16</v>
      </c>
      <c r="S1653" s="122" t="s">
        <v>16</v>
      </c>
      <c r="T1653" s="122" t="s">
        <v>16</v>
      </c>
    </row>
    <row r="1654" spans="2:21" x14ac:dyDescent="0.3">
      <c r="B1654" s="4"/>
      <c r="C1654" s="150" t="s">
        <v>49</v>
      </c>
      <c r="D1654" s="4"/>
      <c r="E1654" s="34">
        <f>SUM(E1653:E1653)</f>
        <v>0</v>
      </c>
      <c r="F1654" s="34">
        <f>SUM(F1648:F1653)</f>
        <v>0</v>
      </c>
      <c r="G1654" s="34">
        <f>SUM(G1648:G1653)</f>
        <v>969500</v>
      </c>
      <c r="H1654" s="34">
        <f>SUM(H1653:H1653)</f>
        <v>0</v>
      </c>
      <c r="I1654" s="34">
        <f>SUM(I1653:I1653)</f>
        <v>0</v>
      </c>
      <c r="J1654" s="34">
        <f>SUM(J1653:J1653)</f>
        <v>0</v>
      </c>
      <c r="K1654" s="1"/>
      <c r="L1654" s="119" t="s">
        <v>16</v>
      </c>
      <c r="M1654" s="128" t="s">
        <v>16</v>
      </c>
      <c r="N1654" s="119" t="s">
        <v>16</v>
      </c>
      <c r="O1654" s="172" t="s">
        <v>16</v>
      </c>
      <c r="P1654" s="172" t="s">
        <v>16</v>
      </c>
      <c r="Q1654" s="177" t="s">
        <v>16</v>
      </c>
      <c r="R1654" s="122" t="s">
        <v>16</v>
      </c>
      <c r="S1654" s="122" t="s">
        <v>16</v>
      </c>
      <c r="T1654" s="122" t="s">
        <v>16</v>
      </c>
    </row>
    <row r="1655" spans="2:21" x14ac:dyDescent="0.3">
      <c r="B1655" s="11"/>
      <c r="C1655" s="94"/>
      <c r="D1655" s="12"/>
      <c r="E1655" s="13"/>
      <c r="F1655" s="13"/>
      <c r="G1655" s="13"/>
      <c r="H1655" s="13"/>
      <c r="I1655" s="13"/>
      <c r="J1655" s="14"/>
      <c r="K1655" s="1"/>
      <c r="L1655" s="11"/>
      <c r="M1655" s="12"/>
      <c r="N1655" s="12"/>
      <c r="O1655" s="169"/>
      <c r="P1655" s="13"/>
      <c r="Q1655" s="13"/>
      <c r="R1655" s="13"/>
      <c r="S1655" s="13"/>
      <c r="T1655" s="14"/>
    </row>
    <row r="1656" spans="2:21" x14ac:dyDescent="0.3">
      <c r="B1656" s="25"/>
      <c r="C1656" s="26" t="s">
        <v>50</v>
      </c>
      <c r="D1656" s="27"/>
      <c r="E1656" s="28">
        <v>0</v>
      </c>
      <c r="F1656" s="28">
        <f>F1647+F1654</f>
        <v>11500</v>
      </c>
      <c r="G1656" s="28">
        <f>G1647+G1654</f>
        <v>3321583</v>
      </c>
      <c r="H1656" s="28">
        <f>H1647+H1654</f>
        <v>1401288.4399999995</v>
      </c>
      <c r="I1656" s="28">
        <f>I1647+I1654</f>
        <v>56209.9</v>
      </c>
      <c r="J1656" s="28">
        <f>J1647+J1654</f>
        <v>4926.07</v>
      </c>
      <c r="K1656" s="1"/>
      <c r="L1656" s="9"/>
      <c r="M1656" s="26" t="s">
        <v>50</v>
      </c>
      <c r="N1656" s="189" t="s">
        <v>16</v>
      </c>
      <c r="O1656" s="10">
        <f>SUM(O1647:O1655)</f>
        <v>0</v>
      </c>
      <c r="P1656" s="10">
        <f>SUM(P1648:P1655)</f>
        <v>4500</v>
      </c>
      <c r="Q1656" s="10">
        <f>SUM(Q1649:Q1655)</f>
        <v>0</v>
      </c>
      <c r="R1656" s="10">
        <f>SUM(R1647:R1655)</f>
        <v>0</v>
      </c>
      <c r="S1656" s="10">
        <f t="shared" ref="S1656:T1656" si="342">SUM(S1646:S1655)</f>
        <v>0</v>
      </c>
      <c r="T1656" s="10">
        <f t="shared" si="342"/>
        <v>0</v>
      </c>
    </row>
    <row r="1657" spans="2:21" x14ac:dyDescent="0.3">
      <c r="F1657" s="314"/>
      <c r="L1657" s="2"/>
      <c r="M1657" s="3" t="s">
        <v>12</v>
      </c>
      <c r="N1657" s="15"/>
      <c r="O1657" s="16">
        <f>E1656-O1656</f>
        <v>0</v>
      </c>
      <c r="P1657" s="62">
        <f>F1656-P1656</f>
        <v>7000</v>
      </c>
      <c r="Q1657" s="62">
        <f t="shared" ref="Q1657" si="343">G1656-Q1656</f>
        <v>3321583</v>
      </c>
      <c r="R1657" s="62">
        <f t="shared" ref="R1657" si="344">H1656-R1656</f>
        <v>1401288.4399999995</v>
      </c>
      <c r="S1657" s="62">
        <f t="shared" ref="S1657" si="345">I1656-S1656</f>
        <v>56209.9</v>
      </c>
      <c r="T1657" s="62">
        <f t="shared" ref="T1657" si="346">J1656-T1656</f>
        <v>4926.07</v>
      </c>
    </row>
    <row r="1658" spans="2:21" x14ac:dyDescent="0.3">
      <c r="C1658" s="63" t="s">
        <v>375</v>
      </c>
      <c r="F1658" s="314"/>
      <c r="M1658" s="1393" t="s">
        <v>23</v>
      </c>
      <c r="N1658" s="1393"/>
      <c r="R1658" s="314"/>
    </row>
    <row r="1659" spans="2:21" x14ac:dyDescent="0.3">
      <c r="C1659" s="64" t="s">
        <v>386</v>
      </c>
      <c r="D1659" s="64" t="s">
        <v>376</v>
      </c>
      <c r="E1659" s="1396" t="s">
        <v>377</v>
      </c>
      <c r="F1659" s="1397"/>
      <c r="G1659" s="64" t="s">
        <v>381</v>
      </c>
      <c r="H1659" s="64" t="s">
        <v>378</v>
      </c>
      <c r="I1659" s="64" t="s">
        <v>379</v>
      </c>
      <c r="J1659" s="65" t="s">
        <v>380</v>
      </c>
      <c r="M1659" s="41" t="s">
        <v>17</v>
      </c>
      <c r="N1659" s="126">
        <f>P1657</f>
        <v>7000</v>
      </c>
      <c r="O1659" s="302"/>
      <c r="P1659" s="303"/>
      <c r="Q1659" s="303"/>
      <c r="R1659" s="303"/>
      <c r="S1659" s="303"/>
      <c r="T1659" s="303"/>
    </row>
    <row r="1660" spans="2:21" x14ac:dyDescent="0.3">
      <c r="C1660" s="66" t="s">
        <v>389</v>
      </c>
      <c r="D1660" s="66" t="s">
        <v>279</v>
      </c>
      <c r="E1660" s="305" t="s">
        <v>384</v>
      </c>
      <c r="F1660" s="306"/>
      <c r="G1660" s="66" t="s">
        <v>385</v>
      </c>
      <c r="H1660" s="67">
        <v>100000</v>
      </c>
      <c r="I1660" s="67">
        <v>0</v>
      </c>
      <c r="J1660" s="67">
        <f>H1660-I1660</f>
        <v>100000</v>
      </c>
      <c r="M1660" s="41" t="s">
        <v>18</v>
      </c>
      <c r="N1660" s="126">
        <f>Q1657</f>
        <v>3321583</v>
      </c>
      <c r="O1660" s="133"/>
      <c r="P1660" s="134"/>
      <c r="Q1660" s="134"/>
      <c r="R1660" s="131"/>
      <c r="S1660" s="115"/>
      <c r="T1660" s="314"/>
    </row>
    <row r="1661" spans="2:21" x14ac:dyDescent="0.3">
      <c r="C1661" s="66" t="s">
        <v>389</v>
      </c>
      <c r="D1661" s="66" t="s">
        <v>279</v>
      </c>
      <c r="E1661" s="1398" t="s">
        <v>384</v>
      </c>
      <c r="F1661" s="1398"/>
      <c r="G1661" s="66" t="s">
        <v>390</v>
      </c>
      <c r="H1661" s="67">
        <v>200000</v>
      </c>
      <c r="I1661" s="67">
        <v>0</v>
      </c>
      <c r="J1661" s="67">
        <f>H1661-I1661</f>
        <v>200000</v>
      </c>
      <c r="M1661" s="41" t="s">
        <v>19</v>
      </c>
      <c r="N1661" s="126">
        <f>R1657</f>
        <v>1401288.4399999995</v>
      </c>
      <c r="O1661" s="136"/>
      <c r="P1661" s="171"/>
      <c r="Q1661" s="323"/>
      <c r="R1661" s="321"/>
      <c r="T1661" s="314"/>
    </row>
    <row r="1662" spans="2:21" x14ac:dyDescent="0.3">
      <c r="C1662" s="105" t="s">
        <v>584</v>
      </c>
      <c r="D1662" s="82" t="s">
        <v>569</v>
      </c>
      <c r="E1662" s="1399" t="s">
        <v>585</v>
      </c>
      <c r="F1662" s="1400"/>
      <c r="G1662" s="82" t="s">
        <v>586</v>
      </c>
      <c r="H1662" s="106">
        <v>50000</v>
      </c>
      <c r="I1662" s="73">
        <v>0</v>
      </c>
      <c r="J1662" s="153">
        <f t="shared" ref="J1662:J1667" si="347">SUM(H1662:I1662)</f>
        <v>50000</v>
      </c>
      <c r="M1662" s="41" t="s">
        <v>20</v>
      </c>
      <c r="N1662" s="126">
        <f>S1657</f>
        <v>56209.9</v>
      </c>
      <c r="O1662" s="323"/>
      <c r="P1662" s="323"/>
      <c r="Q1662" s="323"/>
      <c r="R1662" s="322"/>
    </row>
    <row r="1663" spans="2:21" x14ac:dyDescent="0.3">
      <c r="C1663" s="105" t="s">
        <v>584</v>
      </c>
      <c r="D1663" s="82" t="s">
        <v>569</v>
      </c>
      <c r="E1663" s="175" t="s">
        <v>587</v>
      </c>
      <c r="F1663" s="175"/>
      <c r="G1663" s="105" t="s">
        <v>588</v>
      </c>
      <c r="H1663" s="107">
        <v>100000</v>
      </c>
      <c r="I1663" s="73">
        <v>0</v>
      </c>
      <c r="J1663" s="153">
        <f t="shared" si="347"/>
        <v>100000</v>
      </c>
      <c r="M1663" s="41" t="s">
        <v>21</v>
      </c>
      <c r="N1663" s="126">
        <f>T1657</f>
        <v>4926.07</v>
      </c>
      <c r="O1663" s="137"/>
      <c r="P1663" s="323"/>
      <c r="Q1663" s="323"/>
    </row>
    <row r="1664" spans="2:21" ht="15" thickBot="1" x14ac:dyDescent="0.35">
      <c r="C1664" s="66" t="s">
        <v>669</v>
      </c>
      <c r="D1664" s="82" t="s">
        <v>652</v>
      </c>
      <c r="E1664" s="300" t="s">
        <v>587</v>
      </c>
      <c r="F1664" s="301"/>
      <c r="G1664" s="105" t="s">
        <v>588</v>
      </c>
      <c r="H1664" s="107">
        <v>50000</v>
      </c>
      <c r="I1664" s="73">
        <v>0</v>
      </c>
      <c r="J1664" s="153">
        <f t="shared" si="347"/>
        <v>50000</v>
      </c>
      <c r="M1664" s="307" t="s">
        <v>22</v>
      </c>
      <c r="N1664" s="130">
        <f>SUM(N1659:N1663)</f>
        <v>4791007.41</v>
      </c>
      <c r="O1664" s="314"/>
      <c r="R1664" s="314"/>
      <c r="U1664" s="314"/>
    </row>
    <row r="1665" spans="2:21" ht="15" thickTop="1" x14ac:dyDescent="0.3">
      <c r="C1665" s="66" t="s">
        <v>669</v>
      </c>
      <c r="D1665" s="82" t="s">
        <v>652</v>
      </c>
      <c r="E1665" s="1399" t="s">
        <v>585</v>
      </c>
      <c r="F1665" s="1400"/>
      <c r="G1665" s="82" t="s">
        <v>586</v>
      </c>
      <c r="H1665" s="107">
        <v>50000</v>
      </c>
      <c r="I1665" s="73">
        <v>0</v>
      </c>
      <c r="J1665" s="153">
        <f t="shared" si="347"/>
        <v>50000</v>
      </c>
      <c r="M1665" s="21"/>
      <c r="N1665" s="24"/>
      <c r="O1665" s="314"/>
    </row>
    <row r="1666" spans="2:21" x14ac:dyDescent="0.3">
      <c r="C1666" s="66" t="s">
        <v>911</v>
      </c>
      <c r="D1666" s="82" t="s">
        <v>870</v>
      </c>
      <c r="E1666" s="1399" t="s">
        <v>384</v>
      </c>
      <c r="F1666" s="1400"/>
      <c r="G1666" s="82" t="s">
        <v>912</v>
      </c>
      <c r="H1666" s="107">
        <v>1350000</v>
      </c>
      <c r="I1666" s="73">
        <v>0</v>
      </c>
      <c r="J1666" s="153">
        <f t="shared" si="347"/>
        <v>1350000</v>
      </c>
      <c r="M1666" s="179"/>
      <c r="N1666" s="149"/>
      <c r="O1666" s="183"/>
      <c r="P1666" s="180"/>
      <c r="Q1666" s="180"/>
      <c r="R1666" s="180"/>
    </row>
    <row r="1667" spans="2:21" x14ac:dyDescent="0.3">
      <c r="C1667" s="66" t="s">
        <v>974</v>
      </c>
      <c r="D1667" s="82" t="s">
        <v>959</v>
      </c>
      <c r="E1667" s="1399" t="s">
        <v>384</v>
      </c>
      <c r="F1667" s="1400"/>
      <c r="G1667" s="82" t="s">
        <v>912</v>
      </c>
      <c r="H1667" s="107">
        <v>469886</v>
      </c>
      <c r="I1667" s="73">
        <v>0</v>
      </c>
      <c r="J1667" s="153">
        <f t="shared" si="347"/>
        <v>469886</v>
      </c>
      <c r="M1667" s="198" t="s">
        <v>1128</v>
      </c>
      <c r="N1667" s="199"/>
      <c r="O1667" s="186"/>
      <c r="P1667" s="1408"/>
      <c r="Q1667" s="1409"/>
      <c r="R1667" s="180"/>
    </row>
    <row r="1668" spans="2:21" x14ac:dyDescent="0.3">
      <c r="C1668" s="1401" t="s">
        <v>589</v>
      </c>
      <c r="D1668" s="1402"/>
      <c r="E1668" s="1402"/>
      <c r="F1668" s="1403"/>
      <c r="G1668" s="178" t="s">
        <v>16</v>
      </c>
      <c r="H1668" s="152">
        <f>SUM(H1660:H1667)</f>
        <v>2369886</v>
      </c>
      <c r="I1668" s="110">
        <f>SUM(I1660:I1667)</f>
        <v>0</v>
      </c>
      <c r="J1668" s="151">
        <f>SUM(J1660:J1667)</f>
        <v>2369886</v>
      </c>
      <c r="M1668" s="1404" t="s">
        <v>1114</v>
      </c>
      <c r="N1668" s="1405"/>
      <c r="O1668" s="187">
        <v>25000</v>
      </c>
      <c r="P1668" s="304" t="s">
        <v>1112</v>
      </c>
      <c r="Q1668" s="180"/>
      <c r="R1668" s="180"/>
    </row>
    <row r="1669" spans="2:21" ht="15" thickBot="1" x14ac:dyDescent="0.35">
      <c r="M1669" s="181" t="s">
        <v>383</v>
      </c>
      <c r="N1669" s="149"/>
      <c r="O1669" s="182">
        <f>SUM(O1667:O1668)</f>
        <v>25000</v>
      </c>
      <c r="P1669" s="180"/>
      <c r="Q1669" s="180"/>
      <c r="R1669" s="180"/>
    </row>
    <row r="1670" spans="2:21" ht="15" thickTop="1" x14ac:dyDescent="0.3">
      <c r="M1670" s="21"/>
      <c r="N1670" s="24"/>
      <c r="O1670" s="314"/>
    </row>
    <row r="1671" spans="2:21" x14ac:dyDescent="0.3">
      <c r="M1671" s="21"/>
      <c r="N1671" s="24"/>
      <c r="O1671" s="314"/>
    </row>
    <row r="1672" spans="2:21" x14ac:dyDescent="0.3">
      <c r="M1672" s="21"/>
      <c r="N1672" s="24"/>
      <c r="O1672" s="314"/>
    </row>
    <row r="1673" spans="2:21" x14ac:dyDescent="0.3">
      <c r="M1673" s="21"/>
      <c r="N1673" s="24"/>
      <c r="O1673" s="314"/>
    </row>
    <row r="1674" spans="2:21" x14ac:dyDescent="0.3">
      <c r="M1674" s="21"/>
      <c r="N1674" s="24"/>
      <c r="O1674" s="314"/>
    </row>
    <row r="1675" spans="2:21" x14ac:dyDescent="0.3">
      <c r="M1675" s="21"/>
      <c r="N1675" s="24"/>
      <c r="O1675" s="314"/>
      <c r="R1675" s="314"/>
      <c r="U1675" s="314"/>
    </row>
    <row r="1676" spans="2:21" x14ac:dyDescent="0.3">
      <c r="M1676" s="21"/>
      <c r="N1676" s="24"/>
      <c r="O1676" s="314"/>
    </row>
    <row r="1677" spans="2:21" x14ac:dyDescent="0.3">
      <c r="M1677" s="21"/>
      <c r="N1677" s="24"/>
      <c r="O1677" s="314"/>
    </row>
    <row r="1678" spans="2:21" x14ac:dyDescent="0.3">
      <c r="B1678" s="1357" t="s">
        <v>908</v>
      </c>
      <c r="C1678" s="1357"/>
      <c r="D1678" s="1357"/>
      <c r="E1678" s="1357"/>
      <c r="F1678" s="1357"/>
      <c r="G1678" s="1357"/>
      <c r="H1678" s="1357"/>
      <c r="I1678" s="1357"/>
      <c r="J1678" s="1357"/>
      <c r="K1678" s="1357"/>
      <c r="L1678" s="1357"/>
      <c r="M1678" s="1357"/>
      <c r="N1678" s="1357"/>
      <c r="O1678" s="1357"/>
      <c r="P1678" s="1357"/>
      <c r="Q1678" s="1357"/>
      <c r="R1678" s="1357"/>
      <c r="S1678" s="1357"/>
      <c r="T1678" s="1357"/>
    </row>
    <row r="1683" spans="2:20" ht="15.6" x14ac:dyDescent="0.3">
      <c r="B1683" s="1349" t="s">
        <v>1167</v>
      </c>
      <c r="C1683" s="1349"/>
      <c r="D1683" s="1349"/>
      <c r="E1683" s="1349"/>
      <c r="F1683" s="1349"/>
      <c r="G1683" s="1349"/>
      <c r="H1683" s="1349"/>
      <c r="I1683" s="1349"/>
      <c r="J1683" s="1349"/>
      <c r="K1683" s="1349"/>
      <c r="L1683" s="1349"/>
      <c r="M1683" s="1349"/>
      <c r="N1683" s="1349"/>
      <c r="O1683" s="1349"/>
      <c r="P1683" s="1349"/>
      <c r="Q1683" s="1349"/>
      <c r="R1683" s="1349"/>
      <c r="S1683" s="1349"/>
      <c r="T1683" s="1349"/>
    </row>
    <row r="1684" spans="2:20" ht="15.6" x14ac:dyDescent="0.3">
      <c r="B1684" s="1350" t="s">
        <v>10</v>
      </c>
      <c r="C1684" s="1350"/>
      <c r="D1684" s="1350"/>
      <c r="E1684" s="1350"/>
      <c r="F1684" s="1350"/>
      <c r="G1684" s="1350"/>
      <c r="H1684" s="1350"/>
      <c r="I1684" s="1350"/>
      <c r="J1684" s="1350"/>
      <c r="K1684" s="1350"/>
      <c r="L1684" s="1350"/>
      <c r="M1684" s="1350"/>
      <c r="N1684" s="1350"/>
      <c r="O1684" s="1350"/>
      <c r="P1684" s="1350"/>
      <c r="Q1684" s="1350"/>
      <c r="R1684" s="1350"/>
      <c r="S1684" s="1350"/>
      <c r="T1684" s="1350"/>
    </row>
    <row r="1685" spans="2:20" x14ac:dyDescent="0.3">
      <c r="B1685" s="1351" t="s">
        <v>11</v>
      </c>
      <c r="C1685" s="1351"/>
      <c r="D1685" s="1351"/>
      <c r="E1685" s="1351"/>
      <c r="F1685" s="1351"/>
      <c r="G1685" s="1351"/>
      <c r="H1685" s="1351"/>
      <c r="I1685" s="1351"/>
      <c r="J1685" s="1351"/>
      <c r="K1685" s="1351"/>
      <c r="L1685" s="1351"/>
      <c r="M1685" s="1351"/>
      <c r="N1685" s="1351"/>
      <c r="O1685" s="1351"/>
      <c r="P1685" s="1351"/>
      <c r="Q1685" s="1351"/>
      <c r="R1685" s="1351"/>
      <c r="S1685" s="1351"/>
      <c r="T1685" s="1351"/>
    </row>
    <row r="1686" spans="2:20" x14ac:dyDescent="0.3">
      <c r="B1686" s="1352" t="s">
        <v>1168</v>
      </c>
      <c r="C1686" s="1352"/>
      <c r="D1686" s="1352"/>
      <c r="E1686" s="1352"/>
      <c r="F1686" s="1352"/>
      <c r="G1686" s="1352"/>
      <c r="H1686" s="1352"/>
      <c r="I1686" s="1352"/>
      <c r="J1686" s="1352"/>
      <c r="K1686" s="1352"/>
      <c r="L1686" s="1352"/>
      <c r="M1686" s="1352"/>
      <c r="N1686" s="1352"/>
      <c r="O1686" s="1352"/>
      <c r="P1686" s="1352"/>
      <c r="Q1686" s="1352"/>
      <c r="R1686" s="1352"/>
      <c r="S1686" s="1352"/>
      <c r="T1686" s="1352"/>
    </row>
    <row r="1687" spans="2:20" ht="15" thickBot="1" x14ac:dyDescent="0.35">
      <c r="B1687" s="309"/>
      <c r="C1687" s="309"/>
      <c r="D1687" s="309"/>
      <c r="E1687" s="309"/>
      <c r="F1687" s="309"/>
      <c r="G1687" s="309"/>
      <c r="H1687" s="309"/>
      <c r="I1687" s="309"/>
      <c r="J1687" s="309"/>
      <c r="L1687" s="309"/>
      <c r="M1687" s="309"/>
      <c r="N1687" s="309"/>
      <c r="O1687" s="309"/>
      <c r="P1687" s="309"/>
      <c r="Q1687" s="309"/>
      <c r="R1687" s="1363" t="s">
        <v>1188</v>
      </c>
      <c r="S1687" s="1363"/>
      <c r="T1687" s="1363"/>
    </row>
    <row r="1688" spans="2:20" ht="15" thickTop="1" x14ac:dyDescent="0.3">
      <c r="B1688" s="1354" t="s">
        <v>8</v>
      </c>
      <c r="C1688" s="1354"/>
      <c r="D1688" s="1354"/>
      <c r="E1688" s="1354"/>
      <c r="F1688" s="1354"/>
      <c r="G1688" s="1354"/>
      <c r="H1688" s="1354"/>
      <c r="I1688" s="1354"/>
      <c r="J1688" s="1354"/>
      <c r="L1688" s="1354" t="s">
        <v>9</v>
      </c>
      <c r="M1688" s="1354"/>
      <c r="N1688" s="1354"/>
      <c r="O1688" s="1354"/>
      <c r="P1688" s="1354"/>
      <c r="Q1688" s="1354"/>
      <c r="R1688" s="1354"/>
      <c r="S1688" s="1354"/>
      <c r="T1688" s="1354"/>
    </row>
    <row r="1689" spans="2:20" x14ac:dyDescent="0.3">
      <c r="B1689" s="4" t="s">
        <v>0</v>
      </c>
      <c r="C1689" s="4" t="s">
        <v>1</v>
      </c>
      <c r="D1689" s="4" t="s">
        <v>2</v>
      </c>
      <c r="E1689" s="4" t="s">
        <v>13</v>
      </c>
      <c r="F1689" s="4" t="s">
        <v>3</v>
      </c>
      <c r="G1689" s="4" t="s">
        <v>4</v>
      </c>
      <c r="H1689" s="4" t="s">
        <v>5</v>
      </c>
      <c r="I1689" s="4" t="s">
        <v>6</v>
      </c>
      <c r="J1689" s="4" t="s">
        <v>7</v>
      </c>
      <c r="L1689" s="4" t="s">
        <v>0</v>
      </c>
      <c r="M1689" s="4" t="s">
        <v>1</v>
      </c>
      <c r="N1689" s="4" t="s">
        <v>2</v>
      </c>
      <c r="O1689" s="4" t="s">
        <v>13</v>
      </c>
      <c r="P1689" s="4" t="s">
        <v>3</v>
      </c>
      <c r="Q1689" s="4" t="s">
        <v>4</v>
      </c>
      <c r="R1689" s="4" t="s">
        <v>5</v>
      </c>
      <c r="S1689" s="4" t="s">
        <v>6</v>
      </c>
      <c r="T1689" s="4" t="s">
        <v>7</v>
      </c>
    </row>
    <row r="1690" spans="2:20" x14ac:dyDescent="0.3">
      <c r="B1690" s="310"/>
      <c r="C1690" s="311"/>
      <c r="D1690" s="311"/>
      <c r="E1690" s="5"/>
      <c r="F1690" s="5"/>
      <c r="G1690" s="5"/>
      <c r="H1690" s="5"/>
      <c r="I1690" s="5"/>
      <c r="J1690" s="6"/>
      <c r="L1690" s="310"/>
      <c r="M1690" s="311"/>
      <c r="N1690" s="311"/>
      <c r="O1690" s="5"/>
      <c r="P1690" s="5"/>
      <c r="Q1690" s="5"/>
      <c r="R1690" s="5"/>
      <c r="S1690" s="5"/>
      <c r="T1690" s="6"/>
    </row>
    <row r="1691" spans="2:20" x14ac:dyDescent="0.3">
      <c r="B1691" s="119" t="s">
        <v>1169</v>
      </c>
      <c r="C1691" s="17" t="s">
        <v>15</v>
      </c>
      <c r="D1691" s="18" t="s">
        <v>16</v>
      </c>
      <c r="E1691" s="19" t="s">
        <v>16</v>
      </c>
      <c r="F1691" s="19">
        <f>P1657</f>
        <v>7000</v>
      </c>
      <c r="G1691" s="49">
        <f>Q1657</f>
        <v>3321583</v>
      </c>
      <c r="H1691" s="49">
        <f>R1657</f>
        <v>1401288.4399999995</v>
      </c>
      <c r="I1691" s="20">
        <f>S1657</f>
        <v>56209.9</v>
      </c>
      <c r="J1691" s="20">
        <f>T1657</f>
        <v>4926.07</v>
      </c>
      <c r="K1691" s="1"/>
      <c r="L1691" s="55" t="s">
        <v>16</v>
      </c>
      <c r="M1691" s="55" t="s">
        <v>16</v>
      </c>
      <c r="N1691" s="55" t="s">
        <v>16</v>
      </c>
      <c r="O1691" s="122" t="s">
        <v>16</v>
      </c>
      <c r="P1691" s="122" t="s">
        <v>16</v>
      </c>
      <c r="Q1691" s="122" t="s">
        <v>16</v>
      </c>
      <c r="R1691" s="122" t="s">
        <v>16</v>
      </c>
      <c r="S1691" s="122" t="s">
        <v>16</v>
      </c>
      <c r="T1691" s="122" t="s">
        <v>16</v>
      </c>
    </row>
    <row r="1692" spans="2:20" ht="20.399999999999999" x14ac:dyDescent="0.3">
      <c r="B1692" s="119" t="s">
        <v>1174</v>
      </c>
      <c r="C1692" s="56" t="s">
        <v>1087</v>
      </c>
      <c r="D1692" s="82" t="s">
        <v>1170</v>
      </c>
      <c r="E1692" s="19" t="s">
        <v>16</v>
      </c>
      <c r="F1692" s="122">
        <v>2000</v>
      </c>
      <c r="G1692" s="188" t="s">
        <v>16</v>
      </c>
      <c r="H1692" s="54" t="s">
        <v>16</v>
      </c>
      <c r="I1692" s="19" t="s">
        <v>16</v>
      </c>
      <c r="J1692" s="19" t="s">
        <v>16</v>
      </c>
      <c r="K1692" s="1"/>
      <c r="L1692" s="119" t="s">
        <v>1174</v>
      </c>
      <c r="M1692" s="56" t="s">
        <v>1178</v>
      </c>
      <c r="N1692" s="82" t="s">
        <v>1171</v>
      </c>
      <c r="O1692" s="122">
        <f>E1693</f>
        <v>185234</v>
      </c>
      <c r="P1692" s="122" t="s">
        <v>16</v>
      </c>
      <c r="Q1692" s="122" t="s">
        <v>16</v>
      </c>
      <c r="R1692" s="122" t="s">
        <v>16</v>
      </c>
      <c r="S1692" s="122" t="s">
        <v>16</v>
      </c>
      <c r="T1692" s="122" t="s">
        <v>16</v>
      </c>
    </row>
    <row r="1693" spans="2:20" ht="20.399999999999999" x14ac:dyDescent="0.3">
      <c r="B1693" s="119" t="s">
        <v>1174</v>
      </c>
      <c r="C1693" s="56" t="s">
        <v>1175</v>
      </c>
      <c r="D1693" s="82" t="s">
        <v>1171</v>
      </c>
      <c r="E1693" s="122">
        <v>185234</v>
      </c>
      <c r="F1693" s="122">
        <v>0</v>
      </c>
      <c r="G1693" s="188">
        <v>0</v>
      </c>
      <c r="H1693" s="54">
        <v>0</v>
      </c>
      <c r="I1693" s="19">
        <v>0</v>
      </c>
      <c r="J1693" s="19">
        <v>0</v>
      </c>
      <c r="K1693" s="1"/>
      <c r="L1693" s="119" t="s">
        <v>1174</v>
      </c>
      <c r="M1693" s="56" t="s">
        <v>1179</v>
      </c>
      <c r="N1693" s="82" t="s">
        <v>1172</v>
      </c>
      <c r="O1693" s="122">
        <v>27000</v>
      </c>
      <c r="P1693" s="122" t="s">
        <v>16</v>
      </c>
      <c r="Q1693" s="122" t="s">
        <v>16</v>
      </c>
      <c r="R1693" s="122" t="s">
        <v>16</v>
      </c>
      <c r="S1693" s="122" t="s">
        <v>16</v>
      </c>
      <c r="T1693" s="122" t="s">
        <v>16</v>
      </c>
    </row>
    <row r="1694" spans="2:20" ht="20.399999999999999" x14ac:dyDescent="0.3">
      <c r="B1694" s="119" t="s">
        <v>1174</v>
      </c>
      <c r="C1694" s="56" t="s">
        <v>1176</v>
      </c>
      <c r="D1694" s="82" t="s">
        <v>1172</v>
      </c>
      <c r="E1694" s="122">
        <v>27000</v>
      </c>
      <c r="F1694" s="122">
        <v>43000</v>
      </c>
      <c r="G1694" s="188" t="s">
        <v>16</v>
      </c>
      <c r="H1694" s="54" t="s">
        <v>16</v>
      </c>
      <c r="I1694" s="19" t="s">
        <v>16</v>
      </c>
      <c r="J1694" s="19" t="s">
        <v>16</v>
      </c>
      <c r="K1694" s="1"/>
      <c r="L1694" s="119" t="s">
        <v>167</v>
      </c>
      <c r="M1694" s="56" t="s">
        <v>1180</v>
      </c>
      <c r="N1694" s="82" t="s">
        <v>1173</v>
      </c>
      <c r="O1694" s="122">
        <v>5000</v>
      </c>
      <c r="P1694" s="122">
        <v>0</v>
      </c>
      <c r="Q1694" s="122">
        <v>0</v>
      </c>
      <c r="R1694" s="122">
        <v>0</v>
      </c>
      <c r="S1694" s="122">
        <v>0</v>
      </c>
      <c r="T1694" s="122">
        <v>0</v>
      </c>
    </row>
    <row r="1695" spans="2:20" ht="20.399999999999999" x14ac:dyDescent="0.3">
      <c r="B1695" s="119" t="s">
        <v>1174</v>
      </c>
      <c r="C1695" s="56" t="s">
        <v>1177</v>
      </c>
      <c r="D1695" s="82" t="s">
        <v>1173</v>
      </c>
      <c r="E1695" s="122">
        <v>5000</v>
      </c>
      <c r="F1695" s="122">
        <v>45000</v>
      </c>
      <c r="G1695" s="188" t="s">
        <v>16</v>
      </c>
      <c r="H1695" s="54" t="s">
        <v>16</v>
      </c>
      <c r="I1695" s="19" t="s">
        <v>16</v>
      </c>
      <c r="J1695" s="19" t="s">
        <v>16</v>
      </c>
      <c r="K1695" s="1"/>
      <c r="L1695" s="119" t="s">
        <v>1174</v>
      </c>
      <c r="M1695" s="56" t="s">
        <v>1181</v>
      </c>
      <c r="N1695" s="127">
        <v>434</v>
      </c>
      <c r="O1695" s="122" t="s">
        <v>16</v>
      </c>
      <c r="P1695" s="122" t="s">
        <v>16</v>
      </c>
      <c r="Q1695" s="122">
        <v>16900</v>
      </c>
      <c r="R1695" s="122" t="s">
        <v>16</v>
      </c>
      <c r="S1695" s="122" t="s">
        <v>16</v>
      </c>
      <c r="T1695" s="122" t="s">
        <v>16</v>
      </c>
    </row>
    <row r="1696" spans="2:20" x14ac:dyDescent="0.3">
      <c r="B1696" s="119" t="s">
        <v>16</v>
      </c>
      <c r="C1696" s="128" t="s">
        <v>16</v>
      </c>
      <c r="D1696" s="82" t="s">
        <v>16</v>
      </c>
      <c r="E1696" s="19" t="s">
        <v>16</v>
      </c>
      <c r="F1696" s="122" t="s">
        <v>16</v>
      </c>
      <c r="G1696" s="188" t="s">
        <v>16</v>
      </c>
      <c r="H1696" s="54" t="s">
        <v>16</v>
      </c>
      <c r="I1696" s="19" t="s">
        <v>16</v>
      </c>
      <c r="J1696" s="19" t="s">
        <v>16</v>
      </c>
      <c r="K1696" s="1"/>
      <c r="L1696" s="119" t="s">
        <v>167</v>
      </c>
      <c r="M1696" s="56" t="s">
        <v>1182</v>
      </c>
      <c r="N1696" s="127">
        <v>434</v>
      </c>
      <c r="O1696" s="122" t="s">
        <v>16</v>
      </c>
      <c r="P1696" s="122" t="s">
        <v>16</v>
      </c>
      <c r="Q1696" s="122">
        <v>35500</v>
      </c>
      <c r="R1696" s="122" t="s">
        <v>16</v>
      </c>
      <c r="S1696" s="122" t="s">
        <v>16</v>
      </c>
      <c r="T1696" s="122" t="s">
        <v>16</v>
      </c>
    </row>
    <row r="1697" spans="2:20" x14ac:dyDescent="0.3">
      <c r="B1697" s="119" t="s">
        <v>16</v>
      </c>
      <c r="C1697" s="128" t="s">
        <v>16</v>
      </c>
      <c r="D1697" s="82" t="s">
        <v>16</v>
      </c>
      <c r="E1697" s="19" t="s">
        <v>16</v>
      </c>
      <c r="F1697" s="122" t="s">
        <v>16</v>
      </c>
      <c r="G1697" s="188" t="s">
        <v>16</v>
      </c>
      <c r="H1697" s="54" t="s">
        <v>16</v>
      </c>
      <c r="I1697" s="19" t="s">
        <v>16</v>
      </c>
      <c r="J1697" s="19" t="s">
        <v>16</v>
      </c>
      <c r="K1697" s="1"/>
      <c r="L1697" s="119" t="s">
        <v>167</v>
      </c>
      <c r="M1697" s="56" t="s">
        <v>1183</v>
      </c>
      <c r="N1697" s="127">
        <v>434</v>
      </c>
      <c r="O1697" s="122" t="s">
        <v>16</v>
      </c>
      <c r="P1697" s="122" t="s">
        <v>16</v>
      </c>
      <c r="Q1697" s="122">
        <v>1830</v>
      </c>
      <c r="R1697" s="122" t="s">
        <v>16</v>
      </c>
      <c r="S1697" s="122" t="s">
        <v>16</v>
      </c>
      <c r="T1697" s="122" t="s">
        <v>16</v>
      </c>
    </row>
    <row r="1698" spans="2:20" ht="20.399999999999999" x14ac:dyDescent="0.3">
      <c r="B1698" s="119" t="s">
        <v>16</v>
      </c>
      <c r="C1698" s="128" t="s">
        <v>16</v>
      </c>
      <c r="D1698" s="82" t="s">
        <v>16</v>
      </c>
      <c r="E1698" s="19" t="s">
        <v>16</v>
      </c>
      <c r="F1698" s="122" t="s">
        <v>16</v>
      </c>
      <c r="G1698" s="188" t="s">
        <v>16</v>
      </c>
      <c r="H1698" s="54" t="s">
        <v>16</v>
      </c>
      <c r="I1698" s="19" t="s">
        <v>16</v>
      </c>
      <c r="J1698" s="19" t="s">
        <v>16</v>
      </c>
      <c r="K1698" s="1"/>
      <c r="L1698" s="119" t="s">
        <v>167</v>
      </c>
      <c r="M1698" s="56" t="s">
        <v>1184</v>
      </c>
      <c r="N1698" s="127">
        <v>434</v>
      </c>
      <c r="O1698" s="122" t="s">
        <v>16</v>
      </c>
      <c r="P1698" s="122" t="s">
        <v>16</v>
      </c>
      <c r="Q1698" s="122">
        <v>18000</v>
      </c>
      <c r="R1698" s="122" t="s">
        <v>16</v>
      </c>
      <c r="S1698" s="122" t="s">
        <v>16</v>
      </c>
      <c r="T1698" s="122" t="s">
        <v>16</v>
      </c>
    </row>
    <row r="1699" spans="2:20" ht="20.399999999999999" x14ac:dyDescent="0.3">
      <c r="B1699" s="55" t="s">
        <v>16</v>
      </c>
      <c r="C1699" s="128" t="s">
        <v>16</v>
      </c>
      <c r="D1699" s="82" t="s">
        <v>16</v>
      </c>
      <c r="E1699" s="123" t="s">
        <v>16</v>
      </c>
      <c r="F1699" s="123" t="s">
        <v>16</v>
      </c>
      <c r="G1699" s="129" t="s">
        <v>16</v>
      </c>
      <c r="H1699" s="129" t="s">
        <v>16</v>
      </c>
      <c r="I1699" s="123" t="s">
        <v>16</v>
      </c>
      <c r="J1699" s="123" t="s">
        <v>16</v>
      </c>
      <c r="K1699" s="40"/>
      <c r="L1699" s="119" t="s">
        <v>1174</v>
      </c>
      <c r="M1699" s="101" t="s">
        <v>1189</v>
      </c>
      <c r="N1699" s="119">
        <v>252</v>
      </c>
      <c r="O1699" s="172" t="s">
        <v>16</v>
      </c>
      <c r="P1699" s="172" t="s">
        <v>16</v>
      </c>
      <c r="Q1699" s="177" t="s">
        <v>16</v>
      </c>
      <c r="R1699" s="122">
        <v>500000</v>
      </c>
      <c r="S1699" s="122" t="s">
        <v>16</v>
      </c>
      <c r="T1699" s="122" t="s">
        <v>16</v>
      </c>
    </row>
    <row r="1700" spans="2:20" ht="20.399999999999999" x14ac:dyDescent="0.3">
      <c r="B1700" s="55" t="s">
        <v>16</v>
      </c>
      <c r="C1700" s="128" t="s">
        <v>16</v>
      </c>
      <c r="D1700" s="82" t="s">
        <v>16</v>
      </c>
      <c r="E1700" s="123" t="s">
        <v>16</v>
      </c>
      <c r="F1700" s="123" t="s">
        <v>16</v>
      </c>
      <c r="G1700" s="129" t="s">
        <v>16</v>
      </c>
      <c r="H1700" s="129" t="s">
        <v>16</v>
      </c>
      <c r="I1700" s="123" t="s">
        <v>16</v>
      </c>
      <c r="J1700" s="123" t="s">
        <v>16</v>
      </c>
      <c r="K1700" s="40"/>
      <c r="L1700" s="119" t="s">
        <v>1174</v>
      </c>
      <c r="M1700" s="128" t="s">
        <v>1182</v>
      </c>
      <c r="N1700" s="128" t="s">
        <v>1190</v>
      </c>
      <c r="O1700" s="172" t="s">
        <v>16</v>
      </c>
      <c r="P1700" s="172" t="s">
        <v>16</v>
      </c>
      <c r="Q1700" s="177" t="s">
        <v>16</v>
      </c>
      <c r="R1700" s="122">
        <v>192363</v>
      </c>
      <c r="S1700" s="122" t="s">
        <v>16</v>
      </c>
      <c r="T1700" s="122" t="s">
        <v>16</v>
      </c>
    </row>
    <row r="1701" spans="2:20" x14ac:dyDescent="0.3">
      <c r="B1701" s="55" t="s">
        <v>16</v>
      </c>
      <c r="C1701" s="128" t="s">
        <v>16</v>
      </c>
      <c r="D1701" s="82" t="s">
        <v>16</v>
      </c>
      <c r="E1701" s="123" t="s">
        <v>16</v>
      </c>
      <c r="F1701" s="123" t="s">
        <v>16</v>
      </c>
      <c r="G1701" s="129" t="s">
        <v>16</v>
      </c>
      <c r="H1701" s="129" t="s">
        <v>16</v>
      </c>
      <c r="I1701" s="123" t="s">
        <v>16</v>
      </c>
      <c r="J1701" s="123" t="s">
        <v>16</v>
      </c>
      <c r="K1701" s="40"/>
      <c r="L1701" s="119" t="s">
        <v>16</v>
      </c>
      <c r="M1701" s="128" t="s">
        <v>16</v>
      </c>
      <c r="N1701" s="119" t="s">
        <v>16</v>
      </c>
      <c r="O1701" s="172" t="s">
        <v>16</v>
      </c>
      <c r="P1701" s="172" t="s">
        <v>16</v>
      </c>
      <c r="Q1701" s="177" t="s">
        <v>16</v>
      </c>
      <c r="R1701" s="122" t="s">
        <v>16</v>
      </c>
      <c r="S1701" s="122" t="s">
        <v>16</v>
      </c>
      <c r="T1701" s="122" t="s">
        <v>16</v>
      </c>
    </row>
    <row r="1702" spans="2:20" x14ac:dyDescent="0.3">
      <c r="B1702" s="4"/>
      <c r="C1702" s="150" t="s">
        <v>49</v>
      </c>
      <c r="D1702" s="4"/>
      <c r="E1702" s="34">
        <f>SUM(E1693:E1699)</f>
        <v>217234</v>
      </c>
      <c r="F1702" s="34">
        <f>SUM(F1692:F1701)</f>
        <v>90000</v>
      </c>
      <c r="G1702" s="34">
        <f>SUM(G1692:G1699)</f>
        <v>0</v>
      </c>
      <c r="H1702" s="34">
        <f>SUM(H1699:H1699)</f>
        <v>0</v>
      </c>
      <c r="I1702" s="34">
        <f>SUM(I1699:I1699)</f>
        <v>0</v>
      </c>
      <c r="J1702" s="34">
        <f>SUM(J1699:J1699)</f>
        <v>0</v>
      </c>
      <c r="K1702" s="1"/>
      <c r="L1702" s="119" t="s">
        <v>16</v>
      </c>
      <c r="M1702" s="128" t="s">
        <v>16</v>
      </c>
      <c r="N1702" s="119" t="s">
        <v>16</v>
      </c>
      <c r="O1702" s="172" t="s">
        <v>16</v>
      </c>
      <c r="P1702" s="172" t="s">
        <v>16</v>
      </c>
      <c r="Q1702" s="177" t="s">
        <v>16</v>
      </c>
      <c r="R1702" s="122" t="s">
        <v>16</v>
      </c>
      <c r="S1702" s="122" t="s">
        <v>16</v>
      </c>
      <c r="T1702" s="122" t="s">
        <v>16</v>
      </c>
    </row>
    <row r="1703" spans="2:20" x14ac:dyDescent="0.3">
      <c r="B1703" s="11"/>
      <c r="C1703" s="94"/>
      <c r="D1703" s="12"/>
      <c r="E1703" s="13"/>
      <c r="F1703" s="13"/>
      <c r="G1703" s="13"/>
      <c r="H1703" s="13"/>
      <c r="I1703" s="13"/>
      <c r="J1703" s="14"/>
      <c r="K1703" s="1"/>
      <c r="L1703" s="11"/>
      <c r="M1703" s="12"/>
      <c r="N1703" s="12"/>
      <c r="O1703" s="169"/>
      <c r="P1703" s="13"/>
      <c r="Q1703" s="13"/>
      <c r="R1703" s="13"/>
      <c r="S1703" s="13"/>
      <c r="T1703" s="14"/>
    </row>
    <row r="1704" spans="2:20" x14ac:dyDescent="0.3">
      <c r="B1704" s="25"/>
      <c r="C1704" s="26" t="s">
        <v>50</v>
      </c>
      <c r="D1704" s="27"/>
      <c r="E1704" s="28">
        <f>E1702</f>
        <v>217234</v>
      </c>
      <c r="F1704" s="28">
        <f>F1691+F1702</f>
        <v>97000</v>
      </c>
      <c r="G1704" s="28">
        <f>G1691+G1702</f>
        <v>3321583</v>
      </c>
      <c r="H1704" s="28">
        <f>H1691+H1702</f>
        <v>1401288.4399999995</v>
      </c>
      <c r="I1704" s="28">
        <f>I1691+I1702</f>
        <v>56209.9</v>
      </c>
      <c r="J1704" s="28">
        <f>J1691+J1702</f>
        <v>4926.07</v>
      </c>
      <c r="K1704" s="1"/>
      <c r="L1704" s="9"/>
      <c r="M1704" s="26" t="s">
        <v>50</v>
      </c>
      <c r="N1704" s="193" t="s">
        <v>16</v>
      </c>
      <c r="O1704" s="10">
        <f>SUM(O1691:O1703)</f>
        <v>217234</v>
      </c>
      <c r="P1704" s="10">
        <f>SUM(P1692:P1703)</f>
        <v>0</v>
      </c>
      <c r="Q1704" s="10">
        <f>SUM(Q1694:Q1703)</f>
        <v>72230</v>
      </c>
      <c r="R1704" s="10">
        <f>SUM(R1694:R1703)</f>
        <v>692363</v>
      </c>
      <c r="S1704" s="10">
        <f t="shared" ref="S1704:T1704" si="348">SUM(S1690:S1703)</f>
        <v>0</v>
      </c>
      <c r="T1704" s="10">
        <f t="shared" si="348"/>
        <v>0</v>
      </c>
    </row>
    <row r="1705" spans="2:20" x14ac:dyDescent="0.3">
      <c r="F1705" s="314"/>
      <c r="L1705" s="2"/>
      <c r="M1705" s="3" t="s">
        <v>12</v>
      </c>
      <c r="N1705" s="15"/>
      <c r="O1705" s="16">
        <f>E1704-O1704</f>
        <v>0</v>
      </c>
      <c r="P1705" s="62">
        <f>F1704-P1704</f>
        <v>97000</v>
      </c>
      <c r="Q1705" s="62">
        <f t="shared" ref="Q1705" si="349">G1704-Q1704</f>
        <v>3249353</v>
      </c>
      <c r="R1705" s="62">
        <f t="shared" ref="R1705" si="350">H1704-R1704</f>
        <v>708925.43999999948</v>
      </c>
      <c r="S1705" s="62">
        <f t="shared" ref="S1705" si="351">I1704-S1704</f>
        <v>56209.9</v>
      </c>
      <c r="T1705" s="62">
        <f t="shared" ref="T1705" si="352">J1704-T1704</f>
        <v>4926.07</v>
      </c>
    </row>
    <row r="1706" spans="2:20" x14ac:dyDescent="0.3">
      <c r="C1706" s="63" t="s">
        <v>375</v>
      </c>
      <c r="F1706" s="314"/>
      <c r="M1706" s="1393" t="s">
        <v>23</v>
      </c>
      <c r="N1706" s="1393"/>
      <c r="R1706" s="314"/>
    </row>
    <row r="1707" spans="2:20" x14ac:dyDescent="0.3">
      <c r="C1707" s="64" t="s">
        <v>386</v>
      </c>
      <c r="D1707" s="64" t="s">
        <v>376</v>
      </c>
      <c r="E1707" s="1396" t="s">
        <v>377</v>
      </c>
      <c r="F1707" s="1397"/>
      <c r="G1707" s="64" t="s">
        <v>381</v>
      </c>
      <c r="H1707" s="64" t="s">
        <v>378</v>
      </c>
      <c r="I1707" s="64" t="s">
        <v>379</v>
      </c>
      <c r="J1707" s="65" t="s">
        <v>380</v>
      </c>
      <c r="M1707" s="41" t="s">
        <v>17</v>
      </c>
      <c r="N1707" s="126">
        <f>P1705</f>
        <v>97000</v>
      </c>
      <c r="O1707" s="302"/>
      <c r="P1707" s="303"/>
      <c r="Q1707" s="303"/>
      <c r="R1707" s="303"/>
      <c r="S1707" s="303"/>
      <c r="T1707" s="303"/>
    </row>
    <row r="1708" spans="2:20" x14ac:dyDescent="0.3">
      <c r="C1708" s="66" t="s">
        <v>389</v>
      </c>
      <c r="D1708" s="66" t="s">
        <v>279</v>
      </c>
      <c r="E1708" s="305" t="s">
        <v>384</v>
      </c>
      <c r="F1708" s="306"/>
      <c r="G1708" s="66" t="s">
        <v>385</v>
      </c>
      <c r="H1708" s="67">
        <v>100000</v>
      </c>
      <c r="I1708" s="67">
        <v>0</v>
      </c>
      <c r="J1708" s="67">
        <f>H1708-I1708</f>
        <v>100000</v>
      </c>
      <c r="M1708" s="41" t="s">
        <v>18</v>
      </c>
      <c r="N1708" s="126">
        <f>Q1705</f>
        <v>3249353</v>
      </c>
      <c r="O1708" s="133"/>
      <c r="P1708" s="134"/>
      <c r="Q1708" s="134"/>
      <c r="R1708" s="131"/>
      <c r="S1708" s="115"/>
      <c r="T1708" s="314"/>
    </row>
    <row r="1709" spans="2:20" x14ac:dyDescent="0.3">
      <c r="C1709" s="66" t="s">
        <v>389</v>
      </c>
      <c r="D1709" s="66" t="s">
        <v>279</v>
      </c>
      <c r="E1709" s="1398" t="s">
        <v>384</v>
      </c>
      <c r="F1709" s="1398"/>
      <c r="G1709" s="66" t="s">
        <v>390</v>
      </c>
      <c r="H1709" s="67">
        <v>200000</v>
      </c>
      <c r="I1709" s="67">
        <v>0</v>
      </c>
      <c r="J1709" s="67">
        <f>H1709-I1709</f>
        <v>200000</v>
      </c>
      <c r="M1709" s="41" t="s">
        <v>19</v>
      </c>
      <c r="N1709" s="126">
        <f>R1705</f>
        <v>708925.43999999948</v>
      </c>
      <c r="O1709" s="136"/>
      <c r="P1709" s="171"/>
      <c r="Q1709" s="323"/>
      <c r="R1709" s="321"/>
      <c r="T1709" s="314"/>
    </row>
    <row r="1710" spans="2:20" x14ac:dyDescent="0.3">
      <c r="C1710" s="105" t="s">
        <v>584</v>
      </c>
      <c r="D1710" s="82" t="s">
        <v>569</v>
      </c>
      <c r="E1710" s="1399" t="s">
        <v>585</v>
      </c>
      <c r="F1710" s="1400"/>
      <c r="G1710" s="82" t="s">
        <v>586</v>
      </c>
      <c r="H1710" s="106">
        <v>50000</v>
      </c>
      <c r="I1710" s="73">
        <v>0</v>
      </c>
      <c r="J1710" s="153">
        <f t="shared" ref="J1710:J1715" si="353">SUM(H1710:I1710)</f>
        <v>50000</v>
      </c>
      <c r="M1710" s="41" t="s">
        <v>20</v>
      </c>
      <c r="N1710" s="126">
        <f>S1705</f>
        <v>56209.9</v>
      </c>
      <c r="O1710" s="323"/>
      <c r="P1710" s="323"/>
      <c r="Q1710" s="323"/>
      <c r="R1710" s="322"/>
    </row>
    <row r="1711" spans="2:20" x14ac:dyDescent="0.3">
      <c r="C1711" s="105" t="s">
        <v>584</v>
      </c>
      <c r="D1711" s="82" t="s">
        <v>569</v>
      </c>
      <c r="E1711" s="175" t="s">
        <v>587</v>
      </c>
      <c r="F1711" s="175"/>
      <c r="G1711" s="105" t="s">
        <v>588</v>
      </c>
      <c r="H1711" s="107">
        <v>100000</v>
      </c>
      <c r="I1711" s="73">
        <v>0</v>
      </c>
      <c r="J1711" s="153">
        <f t="shared" si="353"/>
        <v>100000</v>
      </c>
      <c r="M1711" s="41" t="s">
        <v>21</v>
      </c>
      <c r="N1711" s="126">
        <f>T1705</f>
        <v>4926.07</v>
      </c>
      <c r="O1711" s="137"/>
      <c r="P1711" s="323"/>
      <c r="Q1711" s="323"/>
    </row>
    <row r="1712" spans="2:20" ht="15" thickBot="1" x14ac:dyDescent="0.35">
      <c r="C1712" s="66" t="s">
        <v>669</v>
      </c>
      <c r="D1712" s="82" t="s">
        <v>652</v>
      </c>
      <c r="E1712" s="300" t="s">
        <v>587</v>
      </c>
      <c r="F1712" s="301"/>
      <c r="G1712" s="105" t="s">
        <v>588</v>
      </c>
      <c r="H1712" s="107">
        <v>50000</v>
      </c>
      <c r="I1712" s="73">
        <v>0</v>
      </c>
      <c r="J1712" s="153">
        <f t="shared" si="353"/>
        <v>50000</v>
      </c>
      <c r="M1712" s="307" t="s">
        <v>22</v>
      </c>
      <c r="N1712" s="130">
        <f>SUM(N1707:N1711)</f>
        <v>4116414.4099999992</v>
      </c>
      <c r="O1712" s="314"/>
      <c r="R1712" s="314"/>
    </row>
    <row r="1713" spans="2:20" ht="15" thickTop="1" x14ac:dyDescent="0.3">
      <c r="C1713" s="66" t="s">
        <v>669</v>
      </c>
      <c r="D1713" s="82" t="s">
        <v>652</v>
      </c>
      <c r="E1713" s="1399" t="s">
        <v>585</v>
      </c>
      <c r="F1713" s="1400"/>
      <c r="G1713" s="82" t="s">
        <v>586</v>
      </c>
      <c r="H1713" s="107">
        <v>50000</v>
      </c>
      <c r="I1713" s="73">
        <v>0</v>
      </c>
      <c r="J1713" s="153">
        <f t="shared" si="353"/>
        <v>50000</v>
      </c>
      <c r="M1713" s="21"/>
      <c r="N1713" s="24"/>
      <c r="O1713" s="314"/>
    </row>
    <row r="1714" spans="2:20" x14ac:dyDescent="0.3">
      <c r="C1714" s="66" t="s">
        <v>911</v>
      </c>
      <c r="D1714" s="82" t="s">
        <v>870</v>
      </c>
      <c r="E1714" s="1399" t="s">
        <v>384</v>
      </c>
      <c r="F1714" s="1400"/>
      <c r="G1714" s="82" t="s">
        <v>912</v>
      </c>
      <c r="H1714" s="107">
        <v>1350000</v>
      </c>
      <c r="I1714" s="73">
        <v>0</v>
      </c>
      <c r="J1714" s="153">
        <f t="shared" si="353"/>
        <v>1350000</v>
      </c>
      <c r="M1714" s="179"/>
      <c r="N1714" s="149"/>
      <c r="O1714" s="183"/>
      <c r="P1714" s="180"/>
      <c r="Q1714" s="180"/>
      <c r="R1714" s="180"/>
    </row>
    <row r="1715" spans="2:20" x14ac:dyDescent="0.3">
      <c r="C1715" s="66" t="s">
        <v>974</v>
      </c>
      <c r="D1715" s="82" t="s">
        <v>959</v>
      </c>
      <c r="E1715" s="1399" t="s">
        <v>384</v>
      </c>
      <c r="F1715" s="1400"/>
      <c r="G1715" s="82" t="s">
        <v>912</v>
      </c>
      <c r="H1715" s="107">
        <v>469886</v>
      </c>
      <c r="I1715" s="73">
        <v>0</v>
      </c>
      <c r="J1715" s="153">
        <f t="shared" si="353"/>
        <v>469886</v>
      </c>
      <c r="M1715" s="198" t="s">
        <v>1128</v>
      </c>
      <c r="N1715" s="199"/>
      <c r="O1715" s="186"/>
      <c r="P1715" s="1408"/>
      <c r="Q1715" s="1409"/>
      <c r="R1715" s="180"/>
    </row>
    <row r="1716" spans="2:20" x14ac:dyDescent="0.3">
      <c r="C1716" s="66" t="s">
        <v>1185</v>
      </c>
      <c r="D1716" s="82" t="s">
        <v>1174</v>
      </c>
      <c r="E1716" s="1399" t="s">
        <v>1186</v>
      </c>
      <c r="F1716" s="1400"/>
      <c r="G1716" s="82" t="s">
        <v>1187</v>
      </c>
      <c r="H1716" s="107">
        <f>Q1695</f>
        <v>16900</v>
      </c>
      <c r="I1716" s="73">
        <v>0</v>
      </c>
      <c r="J1716" s="153">
        <f>H1716</f>
        <v>16900</v>
      </c>
      <c r="M1716" s="1404" t="s">
        <v>1114</v>
      </c>
      <c r="N1716" s="1405"/>
      <c r="O1716" s="187">
        <v>25000</v>
      </c>
      <c r="P1716" s="294" t="s">
        <v>1112</v>
      </c>
      <c r="Q1716" s="180"/>
      <c r="R1716" s="180"/>
    </row>
    <row r="1717" spans="2:20" ht="15" thickBot="1" x14ac:dyDescent="0.35">
      <c r="C1717" s="1401" t="s">
        <v>589</v>
      </c>
      <c r="D1717" s="1402"/>
      <c r="E1717" s="1402"/>
      <c r="F1717" s="1403"/>
      <c r="G1717" s="178" t="s">
        <v>16</v>
      </c>
      <c r="H1717" s="152">
        <f>SUM(H1708:H1716)</f>
        <v>2386786</v>
      </c>
      <c r="I1717" s="110">
        <f>SUM(I1708:I1715)</f>
        <v>0</v>
      </c>
      <c r="J1717" s="151">
        <f>SUM(J1708:J1716)</f>
        <v>2386786</v>
      </c>
      <c r="M1717" s="181" t="s">
        <v>383</v>
      </c>
      <c r="N1717" s="149"/>
      <c r="O1717" s="182">
        <f>SUM(O1715:O1716)</f>
        <v>25000</v>
      </c>
      <c r="P1717" s="180"/>
      <c r="Q1717" s="180"/>
      <c r="R1717" s="180"/>
    </row>
    <row r="1718" spans="2:20" ht="15" thickTop="1" x14ac:dyDescent="0.3">
      <c r="R1718" s="180"/>
    </row>
    <row r="1722" spans="2:20" x14ac:dyDescent="0.3">
      <c r="M1722" s="21"/>
      <c r="N1722" s="24"/>
      <c r="O1722" s="314"/>
    </row>
    <row r="1723" spans="2:20" x14ac:dyDescent="0.3">
      <c r="M1723" s="21"/>
      <c r="N1723" s="24"/>
      <c r="O1723" s="314"/>
    </row>
    <row r="1724" spans="2:20" x14ac:dyDescent="0.3">
      <c r="M1724" s="21"/>
      <c r="N1724" s="24"/>
      <c r="O1724" s="314"/>
      <c r="R1724" s="314"/>
    </row>
    <row r="1725" spans="2:20" x14ac:dyDescent="0.3">
      <c r="M1725" s="21"/>
      <c r="N1725" s="24"/>
      <c r="O1725" s="314"/>
    </row>
    <row r="1726" spans="2:20" x14ac:dyDescent="0.3">
      <c r="M1726" s="21"/>
      <c r="N1726" s="24"/>
      <c r="O1726" s="314"/>
    </row>
    <row r="1727" spans="2:20" x14ac:dyDescent="0.3">
      <c r="B1727" s="1357" t="s">
        <v>908</v>
      </c>
      <c r="C1727" s="1357"/>
      <c r="D1727" s="1357"/>
      <c r="E1727" s="1357"/>
      <c r="F1727" s="1357"/>
      <c r="G1727" s="1357"/>
      <c r="H1727" s="1357"/>
      <c r="I1727" s="1357"/>
      <c r="J1727" s="1357"/>
      <c r="K1727" s="1357"/>
      <c r="L1727" s="1357"/>
      <c r="M1727" s="1357"/>
      <c r="N1727" s="1357"/>
      <c r="O1727" s="1357"/>
      <c r="P1727" s="1357"/>
      <c r="Q1727" s="1357"/>
      <c r="R1727" s="1357"/>
      <c r="S1727" s="1357"/>
      <c r="T1727" s="1357"/>
    </row>
    <row r="1730" spans="2:20" ht="15.6" x14ac:dyDescent="0.3">
      <c r="B1730" s="1349" t="s">
        <v>1191</v>
      </c>
      <c r="C1730" s="1349"/>
      <c r="D1730" s="1349"/>
      <c r="E1730" s="1349"/>
      <c r="F1730" s="1349"/>
      <c r="G1730" s="1349"/>
      <c r="H1730" s="1349"/>
      <c r="I1730" s="1349"/>
      <c r="J1730" s="1349"/>
      <c r="K1730" s="1349"/>
      <c r="L1730" s="1349"/>
      <c r="M1730" s="1349"/>
      <c r="N1730" s="1349"/>
      <c r="O1730" s="1349"/>
      <c r="P1730" s="1349"/>
      <c r="Q1730" s="1349"/>
      <c r="R1730" s="1349"/>
      <c r="S1730" s="1349"/>
      <c r="T1730" s="1349"/>
    </row>
    <row r="1731" spans="2:20" ht="15.6" x14ac:dyDescent="0.3">
      <c r="B1731" s="1350" t="s">
        <v>10</v>
      </c>
      <c r="C1731" s="1350"/>
      <c r="D1731" s="1350"/>
      <c r="E1731" s="1350"/>
      <c r="F1731" s="1350"/>
      <c r="G1731" s="1350"/>
      <c r="H1731" s="1350"/>
      <c r="I1731" s="1350"/>
      <c r="J1731" s="1350"/>
      <c r="K1731" s="1350"/>
      <c r="L1731" s="1350"/>
      <c r="M1731" s="1350"/>
      <c r="N1731" s="1350"/>
      <c r="O1731" s="1350"/>
      <c r="P1731" s="1350"/>
      <c r="Q1731" s="1350"/>
      <c r="R1731" s="1350"/>
      <c r="S1731" s="1350"/>
      <c r="T1731" s="1350"/>
    </row>
    <row r="1732" spans="2:20" x14ac:dyDescent="0.3">
      <c r="B1732" s="1351" t="s">
        <v>11</v>
      </c>
      <c r="C1732" s="1351"/>
      <c r="D1732" s="1351"/>
      <c r="E1732" s="1351"/>
      <c r="F1732" s="1351"/>
      <c r="G1732" s="1351"/>
      <c r="H1732" s="1351"/>
      <c r="I1732" s="1351"/>
      <c r="J1732" s="1351"/>
      <c r="K1732" s="1351"/>
      <c r="L1732" s="1351"/>
      <c r="M1732" s="1351"/>
      <c r="N1732" s="1351"/>
      <c r="O1732" s="1351"/>
      <c r="P1732" s="1351"/>
      <c r="Q1732" s="1351"/>
      <c r="R1732" s="1351"/>
      <c r="S1732" s="1351"/>
      <c r="T1732" s="1351"/>
    </row>
    <row r="1733" spans="2:20" x14ac:dyDescent="0.3">
      <c r="B1733" s="1352" t="s">
        <v>1192</v>
      </c>
      <c r="C1733" s="1352"/>
      <c r="D1733" s="1352"/>
      <c r="E1733" s="1352"/>
      <c r="F1733" s="1352"/>
      <c r="G1733" s="1352"/>
      <c r="H1733" s="1352"/>
      <c r="I1733" s="1352"/>
      <c r="J1733" s="1352"/>
      <c r="K1733" s="1352"/>
      <c r="L1733" s="1352"/>
      <c r="M1733" s="1352"/>
      <c r="N1733" s="1352"/>
      <c r="O1733" s="1352"/>
      <c r="P1733" s="1352"/>
      <c r="Q1733" s="1352"/>
      <c r="R1733" s="1352"/>
      <c r="S1733" s="1352"/>
      <c r="T1733" s="1352"/>
    </row>
    <row r="1734" spans="2:20" ht="15" thickBot="1" x14ac:dyDescent="0.35">
      <c r="B1734" s="309"/>
      <c r="C1734" s="309"/>
      <c r="D1734" s="309"/>
      <c r="E1734" s="309"/>
      <c r="F1734" s="309"/>
      <c r="G1734" s="309"/>
      <c r="H1734" s="309"/>
      <c r="I1734" s="309"/>
      <c r="J1734" s="309"/>
      <c r="L1734" s="309"/>
      <c r="M1734" s="309"/>
      <c r="N1734" s="309"/>
      <c r="O1734" s="309"/>
      <c r="P1734" s="309"/>
      <c r="Q1734" s="309"/>
      <c r="R1734" s="1363" t="s">
        <v>1193</v>
      </c>
      <c r="S1734" s="1363"/>
      <c r="T1734" s="1363"/>
    </row>
    <row r="1735" spans="2:20" ht="15" thickTop="1" x14ac:dyDescent="0.3">
      <c r="B1735" s="1354" t="s">
        <v>8</v>
      </c>
      <c r="C1735" s="1354"/>
      <c r="D1735" s="1354"/>
      <c r="E1735" s="1354"/>
      <c r="F1735" s="1354"/>
      <c r="G1735" s="1354"/>
      <c r="H1735" s="1354"/>
      <c r="I1735" s="1354"/>
      <c r="J1735" s="1354"/>
      <c r="L1735" s="1354" t="s">
        <v>9</v>
      </c>
      <c r="M1735" s="1354"/>
      <c r="N1735" s="1354"/>
      <c r="O1735" s="1354"/>
      <c r="P1735" s="1354"/>
      <c r="Q1735" s="1354"/>
      <c r="R1735" s="1354"/>
      <c r="S1735" s="1354"/>
      <c r="T1735" s="1354"/>
    </row>
    <row r="1736" spans="2:20" x14ac:dyDescent="0.3">
      <c r="B1736" s="4" t="s">
        <v>0</v>
      </c>
      <c r="C1736" s="4" t="s">
        <v>1</v>
      </c>
      <c r="D1736" s="4" t="s">
        <v>2</v>
      </c>
      <c r="E1736" s="4" t="s">
        <v>13</v>
      </c>
      <c r="F1736" s="4" t="s">
        <v>3</v>
      </c>
      <c r="G1736" s="4" t="s">
        <v>4</v>
      </c>
      <c r="H1736" s="4" t="s">
        <v>5</v>
      </c>
      <c r="I1736" s="4" t="s">
        <v>6</v>
      </c>
      <c r="J1736" s="4" t="s">
        <v>7</v>
      </c>
      <c r="L1736" s="4" t="s">
        <v>0</v>
      </c>
      <c r="M1736" s="4" t="s">
        <v>1</v>
      </c>
      <c r="N1736" s="4" t="s">
        <v>2</v>
      </c>
      <c r="O1736" s="4" t="s">
        <v>13</v>
      </c>
      <c r="P1736" s="4" t="s">
        <v>3</v>
      </c>
      <c r="Q1736" s="4" t="s">
        <v>4</v>
      </c>
      <c r="R1736" s="4" t="s">
        <v>5</v>
      </c>
      <c r="S1736" s="4" t="s">
        <v>6</v>
      </c>
      <c r="T1736" s="4" t="s">
        <v>7</v>
      </c>
    </row>
    <row r="1737" spans="2:20" x14ac:dyDescent="0.3">
      <c r="B1737" s="310"/>
      <c r="C1737" s="311"/>
      <c r="D1737" s="311"/>
      <c r="E1737" s="5"/>
      <c r="F1737" s="5"/>
      <c r="G1737" s="5"/>
      <c r="H1737" s="5"/>
      <c r="I1737" s="5"/>
      <c r="J1737" s="6"/>
      <c r="L1737" s="310"/>
      <c r="M1737" s="311"/>
      <c r="N1737" s="311"/>
      <c r="O1737" s="5"/>
      <c r="P1737" s="5"/>
      <c r="Q1737" s="5"/>
      <c r="R1737" s="5"/>
      <c r="S1737" s="5"/>
      <c r="T1737" s="6"/>
    </row>
    <row r="1738" spans="2:20" x14ac:dyDescent="0.3">
      <c r="B1738" s="119" t="s">
        <v>1194</v>
      </c>
      <c r="C1738" s="17" t="s">
        <v>15</v>
      </c>
      <c r="D1738" s="18" t="s">
        <v>16</v>
      </c>
      <c r="E1738" s="19" t="s">
        <v>16</v>
      </c>
      <c r="F1738" s="19">
        <f>P1705</f>
        <v>97000</v>
      </c>
      <c r="G1738" s="49">
        <f>Q1705</f>
        <v>3249353</v>
      </c>
      <c r="H1738" s="49">
        <f>R1705</f>
        <v>708925.43999999948</v>
      </c>
      <c r="I1738" s="20">
        <f>S1705</f>
        <v>56209.9</v>
      </c>
      <c r="J1738" s="20">
        <f>T1705</f>
        <v>4926.07</v>
      </c>
      <c r="K1738" s="1"/>
      <c r="L1738" s="55" t="s">
        <v>16</v>
      </c>
      <c r="M1738" s="55" t="s">
        <v>16</v>
      </c>
      <c r="N1738" s="55" t="s">
        <v>16</v>
      </c>
      <c r="O1738" s="122" t="s">
        <v>16</v>
      </c>
      <c r="P1738" s="122" t="s">
        <v>16</v>
      </c>
      <c r="Q1738" s="122" t="s">
        <v>16</v>
      </c>
      <c r="R1738" s="122" t="s">
        <v>16</v>
      </c>
      <c r="S1738" s="122" t="s">
        <v>16</v>
      </c>
      <c r="T1738" s="122" t="s">
        <v>16</v>
      </c>
    </row>
    <row r="1739" spans="2:20" x14ac:dyDescent="0.3">
      <c r="B1739" s="119" t="s">
        <v>1194</v>
      </c>
      <c r="C1739" s="56" t="s">
        <v>1166</v>
      </c>
      <c r="D1739" s="82" t="s">
        <v>345</v>
      </c>
      <c r="E1739" s="19" t="s">
        <v>16</v>
      </c>
      <c r="F1739" s="122" t="s">
        <v>16</v>
      </c>
      <c r="G1739" s="188">
        <f>90000</f>
        <v>90000</v>
      </c>
      <c r="H1739" s="54">
        <v>0</v>
      </c>
      <c r="I1739" s="19">
        <v>0</v>
      </c>
      <c r="J1739" s="19">
        <v>0</v>
      </c>
      <c r="K1739" s="1"/>
      <c r="L1739" s="119" t="s">
        <v>1194</v>
      </c>
      <c r="M1739" s="56" t="s">
        <v>1166</v>
      </c>
      <c r="N1739" s="82" t="s">
        <v>345</v>
      </c>
      <c r="O1739" s="19" t="s">
        <v>16</v>
      </c>
      <c r="P1739" s="122">
        <f>G1739</f>
        <v>90000</v>
      </c>
      <c r="Q1739" s="188" t="s">
        <v>16</v>
      </c>
      <c r="R1739" s="122" t="s">
        <v>16</v>
      </c>
      <c r="S1739" s="122" t="s">
        <v>16</v>
      </c>
      <c r="T1739" s="122" t="s">
        <v>16</v>
      </c>
    </row>
    <row r="1740" spans="2:20" ht="20.399999999999999" x14ac:dyDescent="0.3">
      <c r="B1740" s="119" t="s">
        <v>1196</v>
      </c>
      <c r="C1740" s="56" t="s">
        <v>1197</v>
      </c>
      <c r="D1740" s="82" t="s">
        <v>1195</v>
      </c>
      <c r="E1740" s="122" t="s">
        <v>16</v>
      </c>
      <c r="F1740" s="122">
        <v>1100</v>
      </c>
      <c r="G1740" s="188" t="s">
        <v>16</v>
      </c>
      <c r="H1740" s="54" t="s">
        <v>16</v>
      </c>
      <c r="I1740" s="19" t="s">
        <v>16</v>
      </c>
      <c r="J1740" s="19" t="s">
        <v>16</v>
      </c>
      <c r="K1740" s="1"/>
      <c r="L1740" s="119" t="s">
        <v>16</v>
      </c>
      <c r="M1740" s="128" t="s">
        <v>16</v>
      </c>
      <c r="N1740" s="82" t="s">
        <v>16</v>
      </c>
      <c r="O1740" s="122" t="s">
        <v>16</v>
      </c>
      <c r="P1740" s="122" t="s">
        <v>16</v>
      </c>
      <c r="Q1740" s="122" t="s">
        <v>16</v>
      </c>
      <c r="R1740" s="122" t="s">
        <v>16</v>
      </c>
      <c r="S1740" s="122" t="s">
        <v>16</v>
      </c>
      <c r="T1740" s="122" t="s">
        <v>16</v>
      </c>
    </row>
    <row r="1741" spans="2:20" ht="20.399999999999999" x14ac:dyDescent="0.3">
      <c r="B1741" s="119" t="s">
        <v>167</v>
      </c>
      <c r="C1741" s="56" t="s">
        <v>1200</v>
      </c>
      <c r="D1741" s="82" t="s">
        <v>1198</v>
      </c>
      <c r="E1741" s="122" t="s">
        <v>16</v>
      </c>
      <c r="F1741" s="122">
        <v>1100</v>
      </c>
      <c r="G1741" s="188" t="s">
        <v>16</v>
      </c>
      <c r="H1741" s="54" t="s">
        <v>16</v>
      </c>
      <c r="I1741" s="19" t="s">
        <v>16</v>
      </c>
      <c r="J1741" s="19" t="s">
        <v>16</v>
      </c>
      <c r="K1741" s="1"/>
      <c r="L1741" s="119" t="s">
        <v>16</v>
      </c>
      <c r="M1741" s="128" t="s">
        <v>16</v>
      </c>
      <c r="N1741" s="82" t="s">
        <v>16</v>
      </c>
      <c r="O1741" s="122" t="s">
        <v>16</v>
      </c>
      <c r="P1741" s="122" t="s">
        <v>16</v>
      </c>
      <c r="Q1741" s="122" t="s">
        <v>16</v>
      </c>
      <c r="R1741" s="122" t="s">
        <v>16</v>
      </c>
      <c r="S1741" s="122" t="s">
        <v>16</v>
      </c>
      <c r="T1741" s="122" t="s">
        <v>16</v>
      </c>
    </row>
    <row r="1742" spans="2:20" ht="20.399999999999999" x14ac:dyDescent="0.3">
      <c r="B1742" s="119" t="s">
        <v>167</v>
      </c>
      <c r="C1742" s="56" t="s">
        <v>1201</v>
      </c>
      <c r="D1742" s="82" t="s">
        <v>1199</v>
      </c>
      <c r="E1742" s="122" t="s">
        <v>16</v>
      </c>
      <c r="F1742" s="122">
        <v>3300</v>
      </c>
      <c r="G1742" s="188" t="s">
        <v>16</v>
      </c>
      <c r="H1742" s="54" t="s">
        <v>16</v>
      </c>
      <c r="I1742" s="19" t="s">
        <v>16</v>
      </c>
      <c r="J1742" s="19" t="s">
        <v>16</v>
      </c>
      <c r="K1742" s="1"/>
      <c r="L1742" s="119" t="s">
        <v>16</v>
      </c>
      <c r="M1742" s="128" t="s">
        <v>16</v>
      </c>
      <c r="N1742" s="82" t="s">
        <v>16</v>
      </c>
      <c r="O1742" s="122" t="s">
        <v>16</v>
      </c>
      <c r="P1742" s="122" t="s">
        <v>16</v>
      </c>
      <c r="Q1742" s="122" t="s">
        <v>16</v>
      </c>
      <c r="R1742" s="122" t="s">
        <v>16</v>
      </c>
      <c r="S1742" s="122" t="s">
        <v>16</v>
      </c>
      <c r="T1742" s="122" t="s">
        <v>16</v>
      </c>
    </row>
    <row r="1743" spans="2:20" x14ac:dyDescent="0.3">
      <c r="B1743" s="55" t="s">
        <v>16</v>
      </c>
      <c r="C1743" s="128" t="s">
        <v>16</v>
      </c>
      <c r="D1743" s="82" t="s">
        <v>16</v>
      </c>
      <c r="E1743" s="123" t="s">
        <v>16</v>
      </c>
      <c r="F1743" s="123" t="s">
        <v>16</v>
      </c>
      <c r="G1743" s="129" t="s">
        <v>16</v>
      </c>
      <c r="H1743" s="129" t="s">
        <v>16</v>
      </c>
      <c r="I1743" s="123" t="s">
        <v>16</v>
      </c>
      <c r="J1743" s="123" t="s">
        <v>16</v>
      </c>
      <c r="K1743" s="40"/>
      <c r="L1743" s="119" t="s">
        <v>16</v>
      </c>
      <c r="M1743" s="128" t="s">
        <v>16</v>
      </c>
      <c r="N1743" s="119" t="s">
        <v>16</v>
      </c>
      <c r="O1743" s="172" t="s">
        <v>16</v>
      </c>
      <c r="P1743" s="172" t="s">
        <v>16</v>
      </c>
      <c r="Q1743" s="177" t="s">
        <v>16</v>
      </c>
      <c r="R1743" s="122" t="s">
        <v>16</v>
      </c>
      <c r="S1743" s="122" t="s">
        <v>16</v>
      </c>
      <c r="T1743" s="122" t="s">
        <v>16</v>
      </c>
    </row>
    <row r="1744" spans="2:20" x14ac:dyDescent="0.3">
      <c r="B1744" s="4"/>
      <c r="C1744" s="150" t="s">
        <v>49</v>
      </c>
      <c r="D1744" s="4"/>
      <c r="E1744" s="34">
        <f>SUM(E1740:E1742)</f>
        <v>0</v>
      </c>
      <c r="F1744" s="34">
        <f>SUM(F1739:F1743)</f>
        <v>5500</v>
      </c>
      <c r="G1744" s="34">
        <f>SUM(G1739:G1742)</f>
        <v>90000</v>
      </c>
      <c r="H1744" s="34">
        <f>SUM(H1739:H1743)</f>
        <v>0</v>
      </c>
      <c r="I1744" s="34">
        <f>SUM(I1739:I1743)</f>
        <v>0</v>
      </c>
      <c r="J1744" s="34">
        <f>SUM(J1739:J1743)</f>
        <v>0</v>
      </c>
      <c r="K1744" s="1"/>
      <c r="L1744" s="119" t="s">
        <v>16</v>
      </c>
      <c r="M1744" s="128" t="s">
        <v>16</v>
      </c>
      <c r="N1744" s="119" t="s">
        <v>16</v>
      </c>
      <c r="O1744" s="172" t="s">
        <v>16</v>
      </c>
      <c r="P1744" s="172" t="s">
        <v>16</v>
      </c>
      <c r="Q1744" s="177" t="s">
        <v>16</v>
      </c>
      <c r="R1744" s="122" t="s">
        <v>16</v>
      </c>
      <c r="S1744" s="122" t="s">
        <v>16</v>
      </c>
      <c r="T1744" s="122" t="s">
        <v>16</v>
      </c>
    </row>
    <row r="1745" spans="2:20" x14ac:dyDescent="0.3">
      <c r="B1745" s="11"/>
      <c r="C1745" s="94"/>
      <c r="D1745" s="12"/>
      <c r="E1745" s="13"/>
      <c r="F1745" s="13"/>
      <c r="G1745" s="13"/>
      <c r="H1745" s="13"/>
      <c r="I1745" s="13"/>
      <c r="J1745" s="14"/>
      <c r="K1745" s="1"/>
      <c r="L1745" s="11"/>
      <c r="M1745" s="12"/>
      <c r="N1745" s="12"/>
      <c r="O1745" s="169"/>
      <c r="P1745" s="13"/>
      <c r="Q1745" s="13"/>
      <c r="R1745" s="13"/>
      <c r="S1745" s="13"/>
      <c r="T1745" s="14"/>
    </row>
    <row r="1746" spans="2:20" x14ac:dyDescent="0.3">
      <c r="B1746" s="25"/>
      <c r="C1746" s="26" t="s">
        <v>50</v>
      </c>
      <c r="D1746" s="27"/>
      <c r="E1746" s="28">
        <f>E1744</f>
        <v>0</v>
      </c>
      <c r="F1746" s="28">
        <f>F1738+F1744</f>
        <v>102500</v>
      </c>
      <c r="G1746" s="28">
        <f>G1738+G1744</f>
        <v>3339353</v>
      </c>
      <c r="H1746" s="28">
        <f>H1738+H1744</f>
        <v>708925.43999999948</v>
      </c>
      <c r="I1746" s="28">
        <f>I1738+I1744</f>
        <v>56209.9</v>
      </c>
      <c r="J1746" s="28">
        <f>J1738+J1744</f>
        <v>4926.07</v>
      </c>
      <c r="K1746" s="1"/>
      <c r="L1746" s="9"/>
      <c r="M1746" s="26" t="s">
        <v>50</v>
      </c>
      <c r="N1746" s="193" t="s">
        <v>16</v>
      </c>
      <c r="O1746" s="10">
        <f>SUM(O1738:O1745)</f>
        <v>0</v>
      </c>
      <c r="P1746" s="10">
        <f>SUM(P1739:P1745)</f>
        <v>90000</v>
      </c>
      <c r="Q1746" s="10">
        <f>SUM(Q1741:Q1745)</f>
        <v>0</v>
      </c>
      <c r="R1746" s="10">
        <f>SUM(R1741:R1745)</f>
        <v>0</v>
      </c>
      <c r="S1746" s="10">
        <f t="shared" ref="S1746:T1746" si="354">SUM(S1737:S1745)</f>
        <v>0</v>
      </c>
      <c r="T1746" s="10">
        <f t="shared" si="354"/>
        <v>0</v>
      </c>
    </row>
    <row r="1747" spans="2:20" x14ac:dyDescent="0.3">
      <c r="F1747" s="314"/>
      <c r="L1747" s="2"/>
      <c r="M1747" s="3" t="s">
        <v>12</v>
      </c>
      <c r="N1747" s="15"/>
      <c r="O1747" s="16">
        <f>E1746-O1746</f>
        <v>0</v>
      </c>
      <c r="P1747" s="62">
        <f>F1746-P1746</f>
        <v>12500</v>
      </c>
      <c r="Q1747" s="62">
        <f t="shared" ref="Q1747" si="355">G1746-Q1746</f>
        <v>3339353</v>
      </c>
      <c r="R1747" s="62">
        <f t="shared" ref="R1747" si="356">H1746-R1746</f>
        <v>708925.43999999948</v>
      </c>
      <c r="S1747" s="62">
        <f t="shared" ref="S1747" si="357">I1746-S1746</f>
        <v>56209.9</v>
      </c>
      <c r="T1747" s="62">
        <f t="shared" ref="T1747" si="358">J1746-T1746</f>
        <v>4926.07</v>
      </c>
    </row>
    <row r="1748" spans="2:20" x14ac:dyDescent="0.3">
      <c r="C1748" s="63" t="s">
        <v>375</v>
      </c>
      <c r="F1748" s="314"/>
      <c r="M1748" s="1393" t="s">
        <v>23</v>
      </c>
      <c r="N1748" s="1393"/>
      <c r="R1748" s="314"/>
    </row>
    <row r="1749" spans="2:20" x14ac:dyDescent="0.3">
      <c r="C1749" s="64" t="s">
        <v>386</v>
      </c>
      <c r="D1749" s="64" t="s">
        <v>376</v>
      </c>
      <c r="E1749" s="1396" t="s">
        <v>377</v>
      </c>
      <c r="F1749" s="1397"/>
      <c r="G1749" s="64" t="s">
        <v>381</v>
      </c>
      <c r="H1749" s="64" t="s">
        <v>378</v>
      </c>
      <c r="I1749" s="64" t="s">
        <v>379</v>
      </c>
      <c r="J1749" s="65" t="s">
        <v>380</v>
      </c>
      <c r="M1749" s="41" t="s">
        <v>17</v>
      </c>
      <c r="N1749" s="126">
        <f>P1747</f>
        <v>12500</v>
      </c>
      <c r="O1749" s="302"/>
      <c r="P1749" s="303"/>
      <c r="Q1749" s="303"/>
      <c r="R1749" s="303"/>
      <c r="S1749" s="303"/>
      <c r="T1749" s="303"/>
    </row>
    <row r="1750" spans="2:20" x14ac:dyDescent="0.3">
      <c r="C1750" s="66" t="s">
        <v>389</v>
      </c>
      <c r="D1750" s="66" t="s">
        <v>279</v>
      </c>
      <c r="E1750" s="305" t="s">
        <v>384</v>
      </c>
      <c r="F1750" s="306"/>
      <c r="G1750" s="66" t="s">
        <v>385</v>
      </c>
      <c r="H1750" s="67">
        <v>100000</v>
      </c>
      <c r="I1750" s="67">
        <v>0</v>
      </c>
      <c r="J1750" s="67">
        <f>H1750-I1750</f>
        <v>100000</v>
      </c>
      <c r="M1750" s="41" t="s">
        <v>18</v>
      </c>
      <c r="N1750" s="126">
        <f>Q1747</f>
        <v>3339353</v>
      </c>
      <c r="O1750" s="133"/>
      <c r="P1750" s="134"/>
      <c r="Q1750" s="134"/>
      <c r="R1750" s="131"/>
      <c r="S1750" s="115"/>
      <c r="T1750" s="314"/>
    </row>
    <row r="1751" spans="2:20" x14ac:dyDescent="0.3">
      <c r="C1751" s="66" t="s">
        <v>389</v>
      </c>
      <c r="D1751" s="66" t="s">
        <v>279</v>
      </c>
      <c r="E1751" s="1398" t="s">
        <v>384</v>
      </c>
      <c r="F1751" s="1398"/>
      <c r="G1751" s="66" t="s">
        <v>390</v>
      </c>
      <c r="H1751" s="67">
        <v>200000</v>
      </c>
      <c r="I1751" s="67">
        <v>0</v>
      </c>
      <c r="J1751" s="67">
        <f>H1751-I1751</f>
        <v>200000</v>
      </c>
      <c r="M1751" s="41" t="s">
        <v>19</v>
      </c>
      <c r="N1751" s="126">
        <f>R1747</f>
        <v>708925.43999999948</v>
      </c>
      <c r="O1751" s="136"/>
      <c r="P1751" s="171"/>
      <c r="Q1751" s="323"/>
      <c r="R1751" s="321"/>
      <c r="T1751" s="314"/>
    </row>
    <row r="1752" spans="2:20" x14ac:dyDescent="0.3">
      <c r="C1752" s="105" t="s">
        <v>584</v>
      </c>
      <c r="D1752" s="82" t="s">
        <v>569</v>
      </c>
      <c r="E1752" s="1399" t="s">
        <v>585</v>
      </c>
      <c r="F1752" s="1400"/>
      <c r="G1752" s="82" t="s">
        <v>586</v>
      </c>
      <c r="H1752" s="106">
        <v>50000</v>
      </c>
      <c r="I1752" s="73">
        <v>0</v>
      </c>
      <c r="J1752" s="153">
        <f t="shared" ref="J1752:J1757" si="359">SUM(H1752:I1752)</f>
        <v>50000</v>
      </c>
      <c r="M1752" s="41" t="s">
        <v>20</v>
      </c>
      <c r="N1752" s="126">
        <f>S1747</f>
        <v>56209.9</v>
      </c>
      <c r="O1752" s="323"/>
      <c r="P1752" s="323"/>
      <c r="Q1752" s="323"/>
      <c r="R1752" s="322"/>
    </row>
    <row r="1753" spans="2:20" x14ac:dyDescent="0.3">
      <c r="C1753" s="105" t="s">
        <v>584</v>
      </c>
      <c r="D1753" s="82" t="s">
        <v>569</v>
      </c>
      <c r="E1753" s="175" t="s">
        <v>587</v>
      </c>
      <c r="F1753" s="175"/>
      <c r="G1753" s="105" t="s">
        <v>588</v>
      </c>
      <c r="H1753" s="107">
        <v>100000</v>
      </c>
      <c r="I1753" s="73">
        <v>0</v>
      </c>
      <c r="J1753" s="153">
        <f t="shared" si="359"/>
        <v>100000</v>
      </c>
      <c r="M1753" s="41" t="s">
        <v>21</v>
      </c>
      <c r="N1753" s="126">
        <f>T1747</f>
        <v>4926.07</v>
      </c>
      <c r="O1753" s="137"/>
      <c r="P1753" s="323"/>
      <c r="Q1753" s="323"/>
    </row>
    <row r="1754" spans="2:20" ht="15" thickBot="1" x14ac:dyDescent="0.35">
      <c r="C1754" s="66" t="s">
        <v>669</v>
      </c>
      <c r="D1754" s="82" t="s">
        <v>652</v>
      </c>
      <c r="E1754" s="300" t="s">
        <v>587</v>
      </c>
      <c r="F1754" s="301"/>
      <c r="G1754" s="105" t="s">
        <v>588</v>
      </c>
      <c r="H1754" s="107">
        <v>50000</v>
      </c>
      <c r="I1754" s="73">
        <v>0</v>
      </c>
      <c r="J1754" s="153">
        <f t="shared" si="359"/>
        <v>50000</v>
      </c>
      <c r="M1754" s="307" t="s">
        <v>22</v>
      </c>
      <c r="N1754" s="130">
        <f>SUM(N1749:N1753)</f>
        <v>4121914.4099999992</v>
      </c>
      <c r="O1754" s="314"/>
      <c r="R1754" s="314"/>
    </row>
    <row r="1755" spans="2:20" ht="15" thickTop="1" x14ac:dyDescent="0.3">
      <c r="C1755" s="66" t="s">
        <v>669</v>
      </c>
      <c r="D1755" s="82" t="s">
        <v>652</v>
      </c>
      <c r="E1755" s="1399" t="s">
        <v>585</v>
      </c>
      <c r="F1755" s="1400"/>
      <c r="G1755" s="82" t="s">
        <v>586</v>
      </c>
      <c r="H1755" s="107">
        <v>50000</v>
      </c>
      <c r="I1755" s="73">
        <v>0</v>
      </c>
      <c r="J1755" s="153">
        <f t="shared" si="359"/>
        <v>50000</v>
      </c>
      <c r="M1755" s="21"/>
      <c r="N1755" s="24"/>
      <c r="O1755" s="314"/>
    </row>
    <row r="1756" spans="2:20" x14ac:dyDescent="0.3">
      <c r="C1756" s="66" t="s">
        <v>911</v>
      </c>
      <c r="D1756" s="82" t="s">
        <v>870</v>
      </c>
      <c r="E1756" s="1399" t="s">
        <v>384</v>
      </c>
      <c r="F1756" s="1400"/>
      <c r="G1756" s="82" t="s">
        <v>912</v>
      </c>
      <c r="H1756" s="107">
        <v>1350000</v>
      </c>
      <c r="I1756" s="73">
        <v>0</v>
      </c>
      <c r="J1756" s="153">
        <f t="shared" si="359"/>
        <v>1350000</v>
      </c>
      <c r="M1756" s="179"/>
      <c r="N1756" s="149"/>
      <c r="O1756" s="183"/>
      <c r="P1756" s="180"/>
      <c r="Q1756" s="180"/>
      <c r="R1756" s="180"/>
    </row>
    <row r="1757" spans="2:20" x14ac:dyDescent="0.3">
      <c r="C1757" s="66" t="s">
        <v>974</v>
      </c>
      <c r="D1757" s="82" t="s">
        <v>959</v>
      </c>
      <c r="E1757" s="1399" t="s">
        <v>384</v>
      </c>
      <c r="F1757" s="1400"/>
      <c r="G1757" s="82" t="s">
        <v>912</v>
      </c>
      <c r="H1757" s="107">
        <v>469886</v>
      </c>
      <c r="I1757" s="73">
        <v>0</v>
      </c>
      <c r="J1757" s="153">
        <f t="shared" si="359"/>
        <v>469886</v>
      </c>
      <c r="M1757" s="198" t="s">
        <v>1128</v>
      </c>
      <c r="N1757" s="199"/>
      <c r="O1757" s="186"/>
      <c r="P1757" s="1408"/>
      <c r="Q1757" s="1409"/>
      <c r="R1757" s="180"/>
    </row>
    <row r="1758" spans="2:20" x14ac:dyDescent="0.3">
      <c r="C1758" s="66" t="s">
        <v>1185</v>
      </c>
      <c r="D1758" s="82" t="s">
        <v>1174</v>
      </c>
      <c r="E1758" s="1399" t="s">
        <v>1186</v>
      </c>
      <c r="F1758" s="1400"/>
      <c r="G1758" s="82" t="s">
        <v>1187</v>
      </c>
      <c r="H1758" s="107">
        <f>H1716</f>
        <v>16900</v>
      </c>
      <c r="I1758" s="73">
        <v>0</v>
      </c>
      <c r="J1758" s="153">
        <f>H1758</f>
        <v>16900</v>
      </c>
      <c r="M1758" s="1404" t="s">
        <v>1114</v>
      </c>
      <c r="N1758" s="1405"/>
      <c r="O1758" s="187">
        <v>25000</v>
      </c>
      <c r="P1758" s="294" t="s">
        <v>1112</v>
      </c>
      <c r="Q1758" s="180"/>
      <c r="R1758" s="180"/>
    </row>
    <row r="1759" spans="2:20" ht="15" thickBot="1" x14ac:dyDescent="0.35">
      <c r="C1759" s="1401" t="s">
        <v>589</v>
      </c>
      <c r="D1759" s="1402"/>
      <c r="E1759" s="1402"/>
      <c r="F1759" s="1403"/>
      <c r="G1759" s="178" t="s">
        <v>16</v>
      </c>
      <c r="H1759" s="152">
        <f>SUM(H1750:H1758)</f>
        <v>2386786</v>
      </c>
      <c r="I1759" s="110">
        <f>SUM(I1750:I1757)</f>
        <v>0</v>
      </c>
      <c r="J1759" s="151">
        <f>SUM(J1750:J1758)</f>
        <v>2386786</v>
      </c>
      <c r="M1759" s="181" t="s">
        <v>383</v>
      </c>
      <c r="N1759" s="149"/>
      <c r="O1759" s="182">
        <f>SUM(O1757:O1758)</f>
        <v>25000</v>
      </c>
      <c r="P1759" s="180"/>
      <c r="Q1759" s="180"/>
      <c r="R1759" s="180"/>
    </row>
    <row r="1760" spans="2:20" ht="15" thickTop="1" x14ac:dyDescent="0.3">
      <c r="R1760" s="180"/>
    </row>
    <row r="1764" spans="2:20" x14ac:dyDescent="0.3">
      <c r="M1764" s="21"/>
      <c r="N1764" s="24"/>
      <c r="O1764" s="314"/>
    </row>
    <row r="1765" spans="2:20" x14ac:dyDescent="0.3">
      <c r="M1765" s="21"/>
      <c r="N1765" s="24"/>
      <c r="O1765" s="314"/>
    </row>
    <row r="1766" spans="2:20" x14ac:dyDescent="0.3">
      <c r="M1766" s="21"/>
      <c r="N1766" s="24"/>
      <c r="O1766" s="314"/>
      <c r="R1766" s="314"/>
    </row>
    <row r="1767" spans="2:20" x14ac:dyDescent="0.3">
      <c r="M1767" s="21"/>
      <c r="N1767" s="24"/>
      <c r="O1767" s="314"/>
    </row>
    <row r="1768" spans="2:20" x14ac:dyDescent="0.3">
      <c r="M1768" s="21"/>
      <c r="N1768" s="24"/>
      <c r="O1768" s="314"/>
    </row>
    <row r="1769" spans="2:20" x14ac:dyDescent="0.3">
      <c r="B1769" s="1357" t="s">
        <v>908</v>
      </c>
      <c r="C1769" s="1357"/>
      <c r="D1769" s="1357"/>
      <c r="E1769" s="1357"/>
      <c r="F1769" s="1357"/>
      <c r="G1769" s="1357"/>
      <c r="H1769" s="1357"/>
      <c r="I1769" s="1357"/>
      <c r="J1769" s="1357"/>
      <c r="K1769" s="1357"/>
      <c r="L1769" s="1357"/>
      <c r="M1769" s="1357"/>
      <c r="N1769" s="1357"/>
      <c r="O1769" s="1357"/>
      <c r="P1769" s="1357"/>
      <c r="Q1769" s="1357"/>
      <c r="R1769" s="1357"/>
      <c r="S1769" s="1357"/>
      <c r="T1769" s="1357"/>
    </row>
    <row r="1774" spans="2:20" ht="15.6" x14ac:dyDescent="0.3">
      <c r="B1774" s="1349" t="s">
        <v>1202</v>
      </c>
      <c r="C1774" s="1349"/>
      <c r="D1774" s="1349"/>
      <c r="E1774" s="1349"/>
      <c r="F1774" s="1349"/>
      <c r="G1774" s="1349"/>
      <c r="H1774" s="1349"/>
      <c r="I1774" s="1349"/>
      <c r="J1774" s="1349"/>
      <c r="K1774" s="1349"/>
      <c r="L1774" s="1349"/>
      <c r="M1774" s="1349"/>
      <c r="N1774" s="1349"/>
      <c r="O1774" s="1349"/>
      <c r="P1774" s="1349"/>
      <c r="Q1774" s="1349"/>
      <c r="R1774" s="1349"/>
      <c r="S1774" s="1349"/>
      <c r="T1774" s="1349"/>
    </row>
    <row r="1775" spans="2:20" ht="15.6" x14ac:dyDescent="0.3">
      <c r="B1775" s="1350" t="s">
        <v>10</v>
      </c>
      <c r="C1775" s="1350"/>
      <c r="D1775" s="1350"/>
      <c r="E1775" s="1350"/>
      <c r="F1775" s="1350"/>
      <c r="G1775" s="1350"/>
      <c r="H1775" s="1350"/>
      <c r="I1775" s="1350"/>
      <c r="J1775" s="1350"/>
      <c r="K1775" s="1350"/>
      <c r="L1775" s="1350"/>
      <c r="M1775" s="1350"/>
      <c r="N1775" s="1350"/>
      <c r="O1775" s="1350"/>
      <c r="P1775" s="1350"/>
      <c r="Q1775" s="1350"/>
      <c r="R1775" s="1350"/>
      <c r="S1775" s="1350"/>
      <c r="T1775" s="1350"/>
    </row>
    <row r="1776" spans="2:20" x14ac:dyDescent="0.3">
      <c r="B1776" s="1351" t="s">
        <v>11</v>
      </c>
      <c r="C1776" s="1351"/>
      <c r="D1776" s="1351"/>
      <c r="E1776" s="1351"/>
      <c r="F1776" s="1351"/>
      <c r="G1776" s="1351"/>
      <c r="H1776" s="1351"/>
      <c r="I1776" s="1351"/>
      <c r="J1776" s="1351"/>
      <c r="K1776" s="1351"/>
      <c r="L1776" s="1351"/>
      <c r="M1776" s="1351"/>
      <c r="N1776" s="1351"/>
      <c r="O1776" s="1351"/>
      <c r="P1776" s="1351"/>
      <c r="Q1776" s="1351"/>
      <c r="R1776" s="1351"/>
      <c r="S1776" s="1351"/>
      <c r="T1776" s="1351"/>
    </row>
    <row r="1777" spans="2:20" x14ac:dyDescent="0.3">
      <c r="B1777" s="1352" t="s">
        <v>1203</v>
      </c>
      <c r="C1777" s="1352"/>
      <c r="D1777" s="1352"/>
      <c r="E1777" s="1352"/>
      <c r="F1777" s="1352"/>
      <c r="G1777" s="1352"/>
      <c r="H1777" s="1352"/>
      <c r="I1777" s="1352"/>
      <c r="J1777" s="1352"/>
      <c r="K1777" s="1352"/>
      <c r="L1777" s="1352"/>
      <c r="M1777" s="1352"/>
      <c r="N1777" s="1352"/>
      <c r="O1777" s="1352"/>
      <c r="P1777" s="1352"/>
      <c r="Q1777" s="1352"/>
      <c r="R1777" s="1352"/>
      <c r="S1777" s="1352"/>
      <c r="T1777" s="1352"/>
    </row>
    <row r="1778" spans="2:20" ht="15" thickBot="1" x14ac:dyDescent="0.35">
      <c r="B1778" s="309"/>
      <c r="C1778" s="309"/>
      <c r="D1778" s="309"/>
      <c r="E1778" s="309"/>
      <c r="F1778" s="309"/>
      <c r="G1778" s="309"/>
      <c r="H1778" s="309"/>
      <c r="I1778" s="309"/>
      <c r="J1778" s="309"/>
      <c r="L1778" s="309"/>
      <c r="M1778" s="309"/>
      <c r="N1778" s="309"/>
      <c r="O1778" s="309"/>
      <c r="P1778" s="309"/>
      <c r="Q1778" s="309"/>
      <c r="R1778" s="1363" t="s">
        <v>1204</v>
      </c>
      <c r="S1778" s="1363"/>
      <c r="T1778" s="1363"/>
    </row>
    <row r="1779" spans="2:20" ht="15" thickTop="1" x14ac:dyDescent="0.3">
      <c r="B1779" s="1354" t="s">
        <v>8</v>
      </c>
      <c r="C1779" s="1354"/>
      <c r="D1779" s="1354"/>
      <c r="E1779" s="1354"/>
      <c r="F1779" s="1354"/>
      <c r="G1779" s="1354"/>
      <c r="H1779" s="1354"/>
      <c r="I1779" s="1354"/>
      <c r="J1779" s="1354"/>
      <c r="L1779" s="1354" t="s">
        <v>9</v>
      </c>
      <c r="M1779" s="1354"/>
      <c r="N1779" s="1354"/>
      <c r="O1779" s="1354"/>
      <c r="P1779" s="1354"/>
      <c r="Q1779" s="1354"/>
      <c r="R1779" s="1354"/>
      <c r="S1779" s="1354"/>
      <c r="T1779" s="1354"/>
    </row>
    <row r="1780" spans="2:20" x14ac:dyDescent="0.3">
      <c r="B1780" s="4" t="s">
        <v>0</v>
      </c>
      <c r="C1780" s="4" t="s">
        <v>1</v>
      </c>
      <c r="D1780" s="4" t="s">
        <v>2</v>
      </c>
      <c r="E1780" s="4" t="s">
        <v>13</v>
      </c>
      <c r="F1780" s="4" t="s">
        <v>3</v>
      </c>
      <c r="G1780" s="4" t="s">
        <v>4</v>
      </c>
      <c r="H1780" s="4" t="s">
        <v>5</v>
      </c>
      <c r="I1780" s="4" t="s">
        <v>6</v>
      </c>
      <c r="J1780" s="4" t="s">
        <v>7</v>
      </c>
      <c r="L1780" s="4" t="s">
        <v>0</v>
      </c>
      <c r="M1780" s="4" t="s">
        <v>1</v>
      </c>
      <c r="N1780" s="4" t="s">
        <v>2</v>
      </c>
      <c r="O1780" s="4" t="s">
        <v>13</v>
      </c>
      <c r="P1780" s="4" t="s">
        <v>3</v>
      </c>
      <c r="Q1780" s="4" t="s">
        <v>4</v>
      </c>
      <c r="R1780" s="4" t="s">
        <v>5</v>
      </c>
      <c r="S1780" s="4" t="s">
        <v>6</v>
      </c>
      <c r="T1780" s="4" t="s">
        <v>7</v>
      </c>
    </row>
    <row r="1781" spans="2:20" x14ac:dyDescent="0.3">
      <c r="B1781" s="310"/>
      <c r="C1781" s="311"/>
      <c r="D1781" s="311"/>
      <c r="E1781" s="5"/>
      <c r="F1781" s="5"/>
      <c r="G1781" s="5"/>
      <c r="H1781" s="5"/>
      <c r="I1781" s="5"/>
      <c r="J1781" s="6"/>
      <c r="L1781" s="310"/>
      <c r="M1781" s="311"/>
      <c r="N1781" s="311"/>
      <c r="O1781" s="5"/>
      <c r="P1781" s="5"/>
      <c r="Q1781" s="5"/>
      <c r="R1781" s="5"/>
      <c r="S1781" s="5"/>
      <c r="T1781" s="6"/>
    </row>
    <row r="1782" spans="2:20" x14ac:dyDescent="0.3">
      <c r="B1782" s="119" t="s">
        <v>1205</v>
      </c>
      <c r="C1782" s="17" t="s">
        <v>15</v>
      </c>
      <c r="D1782" s="18" t="s">
        <v>16</v>
      </c>
      <c r="E1782" s="19" t="s">
        <v>16</v>
      </c>
      <c r="F1782" s="19">
        <f>P1747</f>
        <v>12500</v>
      </c>
      <c r="G1782" s="49">
        <f>Q1747</f>
        <v>3339353</v>
      </c>
      <c r="H1782" s="49">
        <f>R1747</f>
        <v>708925.43999999948</v>
      </c>
      <c r="I1782" s="20">
        <f>S1747</f>
        <v>56209.9</v>
      </c>
      <c r="J1782" s="20">
        <f>T1747</f>
        <v>4926.07</v>
      </c>
      <c r="K1782" s="1"/>
      <c r="L1782" s="55" t="s">
        <v>16</v>
      </c>
      <c r="M1782" s="55" t="s">
        <v>16</v>
      </c>
      <c r="N1782" s="55" t="s">
        <v>16</v>
      </c>
      <c r="O1782" s="122" t="s">
        <v>16</v>
      </c>
      <c r="P1782" s="122" t="s">
        <v>16</v>
      </c>
      <c r="Q1782" s="122" t="s">
        <v>16</v>
      </c>
      <c r="R1782" s="122" t="s">
        <v>16</v>
      </c>
      <c r="S1782" s="122" t="s">
        <v>16</v>
      </c>
      <c r="T1782" s="122" t="s">
        <v>16</v>
      </c>
    </row>
    <row r="1783" spans="2:20" ht="20.399999999999999" x14ac:dyDescent="0.3">
      <c r="B1783" s="127" t="s">
        <v>1205</v>
      </c>
      <c r="C1783" s="200" t="s">
        <v>1087</v>
      </c>
      <c r="D1783" s="82" t="s">
        <v>1206</v>
      </c>
      <c r="E1783" s="54" t="s">
        <v>16</v>
      </c>
      <c r="F1783" s="188">
        <v>2500</v>
      </c>
      <c r="G1783" s="188" t="s">
        <v>16</v>
      </c>
      <c r="H1783" s="54" t="s">
        <v>16</v>
      </c>
      <c r="I1783" s="19" t="s">
        <v>16</v>
      </c>
      <c r="J1783" s="19" t="s">
        <v>16</v>
      </c>
      <c r="K1783" s="1"/>
      <c r="L1783" s="119" t="s">
        <v>1205</v>
      </c>
      <c r="M1783" s="56" t="s">
        <v>1224</v>
      </c>
      <c r="N1783" s="82" t="s">
        <v>1212</v>
      </c>
      <c r="O1783" s="122">
        <v>20000</v>
      </c>
      <c r="P1783" s="122" t="s">
        <v>16</v>
      </c>
      <c r="Q1783" s="122" t="s">
        <v>16</v>
      </c>
      <c r="R1783" s="122" t="s">
        <v>16</v>
      </c>
      <c r="S1783" s="122" t="s">
        <v>16</v>
      </c>
      <c r="T1783" s="122" t="s">
        <v>16</v>
      </c>
    </row>
    <row r="1784" spans="2:20" ht="20.399999999999999" x14ac:dyDescent="0.3">
      <c r="B1784" s="127" t="s">
        <v>167</v>
      </c>
      <c r="C1784" s="200" t="s">
        <v>1216</v>
      </c>
      <c r="D1784" s="82" t="s">
        <v>1207</v>
      </c>
      <c r="E1784" s="54" t="s">
        <v>16</v>
      </c>
      <c r="F1784" s="188">
        <v>20000</v>
      </c>
      <c r="G1784" s="188" t="s">
        <v>16</v>
      </c>
      <c r="H1784" s="54" t="s">
        <v>16</v>
      </c>
      <c r="I1784" s="19" t="s">
        <v>16</v>
      </c>
      <c r="J1784" s="19" t="s">
        <v>16</v>
      </c>
      <c r="K1784" s="1"/>
      <c r="L1784" s="119" t="s">
        <v>16</v>
      </c>
      <c r="M1784" s="128" t="s">
        <v>16</v>
      </c>
      <c r="N1784" s="82" t="s">
        <v>16</v>
      </c>
      <c r="O1784" s="122" t="s">
        <v>16</v>
      </c>
      <c r="P1784" s="122" t="s">
        <v>16</v>
      </c>
      <c r="Q1784" s="122" t="s">
        <v>16</v>
      </c>
      <c r="R1784" s="122" t="s">
        <v>16</v>
      </c>
      <c r="S1784" s="122" t="s">
        <v>16</v>
      </c>
      <c r="T1784" s="122" t="s">
        <v>16</v>
      </c>
    </row>
    <row r="1785" spans="2:20" ht="20.399999999999999" x14ac:dyDescent="0.3">
      <c r="B1785" s="127" t="s">
        <v>167</v>
      </c>
      <c r="C1785" s="200" t="s">
        <v>1217</v>
      </c>
      <c r="D1785" s="82" t="s">
        <v>1208</v>
      </c>
      <c r="E1785" s="54" t="s">
        <v>16</v>
      </c>
      <c r="F1785" s="188">
        <v>20000</v>
      </c>
      <c r="G1785" s="188" t="s">
        <v>16</v>
      </c>
      <c r="H1785" s="54" t="s">
        <v>16</v>
      </c>
      <c r="I1785" s="19" t="s">
        <v>16</v>
      </c>
      <c r="J1785" s="19" t="s">
        <v>16</v>
      </c>
      <c r="K1785" s="1"/>
      <c r="L1785" s="119" t="s">
        <v>16</v>
      </c>
      <c r="M1785" s="128" t="s">
        <v>16</v>
      </c>
      <c r="N1785" s="82" t="s">
        <v>16</v>
      </c>
      <c r="O1785" s="122" t="s">
        <v>16</v>
      </c>
      <c r="P1785" s="122" t="s">
        <v>16</v>
      </c>
      <c r="Q1785" s="122" t="s">
        <v>16</v>
      </c>
      <c r="R1785" s="122" t="s">
        <v>16</v>
      </c>
      <c r="S1785" s="122" t="s">
        <v>16</v>
      </c>
      <c r="T1785" s="122" t="s">
        <v>16</v>
      </c>
    </row>
    <row r="1786" spans="2:20" ht="20.399999999999999" x14ac:dyDescent="0.3">
      <c r="B1786" s="127" t="s">
        <v>167</v>
      </c>
      <c r="C1786" s="200" t="s">
        <v>1218</v>
      </c>
      <c r="D1786" s="82" t="s">
        <v>1209</v>
      </c>
      <c r="E1786" s="54" t="s">
        <v>16</v>
      </c>
      <c r="F1786" s="188">
        <v>20000</v>
      </c>
      <c r="G1786" s="188" t="s">
        <v>16</v>
      </c>
      <c r="H1786" s="54" t="s">
        <v>16</v>
      </c>
      <c r="I1786" s="19" t="s">
        <v>16</v>
      </c>
      <c r="J1786" s="19" t="s">
        <v>16</v>
      </c>
      <c r="K1786" s="1"/>
      <c r="L1786" s="119" t="s">
        <v>16</v>
      </c>
      <c r="M1786" s="128" t="s">
        <v>16</v>
      </c>
      <c r="N1786" s="82" t="s">
        <v>16</v>
      </c>
      <c r="O1786" s="122" t="s">
        <v>16</v>
      </c>
      <c r="P1786" s="122" t="s">
        <v>16</v>
      </c>
      <c r="Q1786" s="122" t="s">
        <v>16</v>
      </c>
      <c r="R1786" s="122" t="s">
        <v>16</v>
      </c>
      <c r="S1786" s="122" t="s">
        <v>16</v>
      </c>
      <c r="T1786" s="122" t="s">
        <v>16</v>
      </c>
    </row>
    <row r="1787" spans="2:20" ht="20.399999999999999" x14ac:dyDescent="0.3">
      <c r="B1787" s="127" t="s">
        <v>167</v>
      </c>
      <c r="C1787" s="200" t="s">
        <v>1219</v>
      </c>
      <c r="D1787" s="82" t="s">
        <v>1210</v>
      </c>
      <c r="E1787" s="54" t="s">
        <v>16</v>
      </c>
      <c r="F1787" s="188">
        <v>40000</v>
      </c>
      <c r="G1787" s="188" t="s">
        <v>16</v>
      </c>
      <c r="H1787" s="54" t="s">
        <v>16</v>
      </c>
      <c r="I1787" s="19" t="s">
        <v>16</v>
      </c>
      <c r="J1787" s="19" t="s">
        <v>16</v>
      </c>
      <c r="K1787" s="1"/>
      <c r="L1787" s="119" t="s">
        <v>16</v>
      </c>
      <c r="M1787" s="128" t="s">
        <v>16</v>
      </c>
      <c r="N1787" s="82" t="s">
        <v>16</v>
      </c>
      <c r="O1787" s="122" t="s">
        <v>16</v>
      </c>
      <c r="P1787" s="122" t="s">
        <v>16</v>
      </c>
      <c r="Q1787" s="122" t="s">
        <v>16</v>
      </c>
      <c r="R1787" s="122" t="s">
        <v>16</v>
      </c>
      <c r="S1787" s="122" t="s">
        <v>16</v>
      </c>
      <c r="T1787" s="122" t="s">
        <v>16</v>
      </c>
    </row>
    <row r="1788" spans="2:20" ht="20.399999999999999" x14ac:dyDescent="0.3">
      <c r="B1788" s="127" t="s">
        <v>167</v>
      </c>
      <c r="C1788" s="200" t="s">
        <v>1220</v>
      </c>
      <c r="D1788" s="82" t="s">
        <v>1211</v>
      </c>
      <c r="E1788" s="54" t="s">
        <v>16</v>
      </c>
      <c r="F1788" s="188">
        <v>20000</v>
      </c>
      <c r="G1788" s="188" t="s">
        <v>16</v>
      </c>
      <c r="H1788" s="54" t="s">
        <v>16</v>
      </c>
      <c r="I1788" s="19" t="s">
        <v>16</v>
      </c>
      <c r="J1788" s="19" t="s">
        <v>16</v>
      </c>
      <c r="K1788" s="1"/>
      <c r="L1788" s="119" t="s">
        <v>16</v>
      </c>
      <c r="M1788" s="128" t="s">
        <v>16</v>
      </c>
      <c r="N1788" s="82" t="s">
        <v>16</v>
      </c>
      <c r="O1788" s="122" t="s">
        <v>16</v>
      </c>
      <c r="P1788" s="122" t="s">
        <v>16</v>
      </c>
      <c r="Q1788" s="122" t="s">
        <v>16</v>
      </c>
      <c r="R1788" s="122" t="s">
        <v>16</v>
      </c>
      <c r="S1788" s="122" t="s">
        <v>16</v>
      </c>
      <c r="T1788" s="122" t="s">
        <v>16</v>
      </c>
    </row>
    <row r="1789" spans="2:20" ht="20.399999999999999" x14ac:dyDescent="0.3">
      <c r="B1789" s="119" t="s">
        <v>167</v>
      </c>
      <c r="C1789" s="56" t="s">
        <v>1221</v>
      </c>
      <c r="D1789" s="82" t="s">
        <v>1212</v>
      </c>
      <c r="E1789" s="122">
        <v>20000</v>
      </c>
      <c r="F1789" s="122">
        <v>50000</v>
      </c>
      <c r="G1789" s="188" t="s">
        <v>16</v>
      </c>
      <c r="H1789" s="54" t="s">
        <v>16</v>
      </c>
      <c r="I1789" s="19" t="s">
        <v>16</v>
      </c>
      <c r="J1789" s="19" t="s">
        <v>16</v>
      </c>
      <c r="K1789" s="1"/>
      <c r="L1789" s="119" t="s">
        <v>16</v>
      </c>
      <c r="M1789" s="128" t="s">
        <v>16</v>
      </c>
      <c r="N1789" s="82" t="s">
        <v>16</v>
      </c>
      <c r="O1789" s="122" t="s">
        <v>16</v>
      </c>
      <c r="P1789" s="122" t="s">
        <v>16</v>
      </c>
      <c r="Q1789" s="122" t="s">
        <v>16</v>
      </c>
      <c r="R1789" s="122" t="s">
        <v>16</v>
      </c>
      <c r="S1789" s="122" t="s">
        <v>16</v>
      </c>
      <c r="T1789" s="122" t="s">
        <v>16</v>
      </c>
    </row>
    <row r="1790" spans="2:20" ht="20.399999999999999" x14ac:dyDescent="0.3">
      <c r="B1790" s="119" t="s">
        <v>167</v>
      </c>
      <c r="C1790" s="56" t="s">
        <v>1222</v>
      </c>
      <c r="D1790" s="82" t="s">
        <v>1213</v>
      </c>
      <c r="E1790" s="122" t="s">
        <v>16</v>
      </c>
      <c r="F1790" s="122">
        <v>20000</v>
      </c>
      <c r="G1790" s="188" t="s">
        <v>16</v>
      </c>
      <c r="H1790" s="54" t="s">
        <v>16</v>
      </c>
      <c r="I1790" s="19" t="s">
        <v>16</v>
      </c>
      <c r="J1790" s="19" t="s">
        <v>16</v>
      </c>
      <c r="K1790" s="1"/>
      <c r="L1790" s="119" t="s">
        <v>16</v>
      </c>
      <c r="M1790" s="128" t="s">
        <v>16</v>
      </c>
      <c r="N1790" s="82" t="s">
        <v>16</v>
      </c>
      <c r="O1790" s="122" t="s">
        <v>16</v>
      </c>
      <c r="P1790" s="122" t="s">
        <v>16</v>
      </c>
      <c r="Q1790" s="122" t="s">
        <v>16</v>
      </c>
      <c r="R1790" s="122" t="s">
        <v>16</v>
      </c>
      <c r="S1790" s="122" t="s">
        <v>16</v>
      </c>
      <c r="T1790" s="122" t="s">
        <v>16</v>
      </c>
    </row>
    <row r="1791" spans="2:20" ht="20.399999999999999" x14ac:dyDescent="0.3">
      <c r="B1791" s="119" t="s">
        <v>167</v>
      </c>
      <c r="C1791" s="56" t="s">
        <v>1223</v>
      </c>
      <c r="D1791" s="82" t="s">
        <v>1214</v>
      </c>
      <c r="E1791" s="122" t="s">
        <v>16</v>
      </c>
      <c r="F1791" s="122">
        <v>1000</v>
      </c>
      <c r="G1791" s="188" t="s">
        <v>16</v>
      </c>
      <c r="H1791" s="54" t="s">
        <v>16</v>
      </c>
      <c r="I1791" s="19" t="s">
        <v>16</v>
      </c>
      <c r="J1791" s="19" t="s">
        <v>16</v>
      </c>
      <c r="K1791" s="1"/>
      <c r="L1791" s="119" t="s">
        <v>16</v>
      </c>
      <c r="M1791" s="128" t="s">
        <v>16</v>
      </c>
      <c r="N1791" s="82" t="s">
        <v>16</v>
      </c>
      <c r="O1791" s="122" t="s">
        <v>16</v>
      </c>
      <c r="P1791" s="122" t="s">
        <v>16</v>
      </c>
      <c r="Q1791" s="122" t="s">
        <v>16</v>
      </c>
      <c r="R1791" s="122" t="s">
        <v>16</v>
      </c>
      <c r="S1791" s="122" t="s">
        <v>16</v>
      </c>
      <c r="T1791" s="122" t="s">
        <v>16</v>
      </c>
    </row>
    <row r="1792" spans="2:20" ht="20.399999999999999" x14ac:dyDescent="0.3">
      <c r="B1792" s="127" t="s">
        <v>167</v>
      </c>
      <c r="C1792" s="200" t="s">
        <v>316</v>
      </c>
      <c r="D1792" s="82" t="s">
        <v>1215</v>
      </c>
      <c r="E1792" s="188" t="s">
        <v>16</v>
      </c>
      <c r="F1792" s="188">
        <v>1100</v>
      </c>
      <c r="G1792" s="188" t="s">
        <v>16</v>
      </c>
      <c r="H1792" s="54" t="s">
        <v>16</v>
      </c>
      <c r="I1792" s="19" t="s">
        <v>16</v>
      </c>
      <c r="J1792" s="19" t="s">
        <v>16</v>
      </c>
      <c r="K1792" s="1"/>
      <c r="L1792" s="119" t="s">
        <v>16</v>
      </c>
      <c r="M1792" s="128" t="s">
        <v>16</v>
      </c>
      <c r="N1792" s="82" t="s">
        <v>16</v>
      </c>
      <c r="O1792" s="122" t="s">
        <v>16</v>
      </c>
      <c r="P1792" s="122" t="s">
        <v>16</v>
      </c>
      <c r="Q1792" s="122" t="s">
        <v>16</v>
      </c>
      <c r="R1792" s="122" t="s">
        <v>16</v>
      </c>
      <c r="S1792" s="122" t="s">
        <v>16</v>
      </c>
      <c r="T1792" s="122" t="s">
        <v>16</v>
      </c>
    </row>
    <row r="1793" spans="2:20" ht="20.399999999999999" x14ac:dyDescent="0.3">
      <c r="B1793" s="127" t="s">
        <v>167</v>
      </c>
      <c r="C1793" s="200" t="s">
        <v>1226</v>
      </c>
      <c r="D1793" s="82" t="s">
        <v>1225</v>
      </c>
      <c r="E1793" s="188" t="s">
        <v>16</v>
      </c>
      <c r="F1793" s="188">
        <v>5000</v>
      </c>
      <c r="G1793" s="188" t="s">
        <v>16</v>
      </c>
      <c r="H1793" s="54" t="s">
        <v>16</v>
      </c>
      <c r="I1793" s="19" t="s">
        <v>16</v>
      </c>
      <c r="J1793" s="19" t="s">
        <v>16</v>
      </c>
      <c r="K1793" s="1"/>
      <c r="L1793" s="119" t="s">
        <v>16</v>
      </c>
      <c r="M1793" s="128" t="s">
        <v>16</v>
      </c>
      <c r="N1793" s="82" t="s">
        <v>16</v>
      </c>
      <c r="O1793" s="122" t="s">
        <v>16</v>
      </c>
      <c r="P1793" s="122" t="s">
        <v>16</v>
      </c>
      <c r="Q1793" s="122" t="s">
        <v>16</v>
      </c>
      <c r="R1793" s="122" t="s">
        <v>16</v>
      </c>
      <c r="S1793" s="122" t="s">
        <v>16</v>
      </c>
      <c r="T1793" s="122" t="s">
        <v>16</v>
      </c>
    </row>
    <row r="1794" spans="2:20" x14ac:dyDescent="0.3">
      <c r="B1794" s="55" t="s">
        <v>16</v>
      </c>
      <c r="C1794" s="128" t="s">
        <v>16</v>
      </c>
      <c r="D1794" s="82" t="s">
        <v>16</v>
      </c>
      <c r="E1794" s="123" t="s">
        <v>16</v>
      </c>
      <c r="F1794" s="123" t="s">
        <v>16</v>
      </c>
      <c r="G1794" s="129" t="s">
        <v>16</v>
      </c>
      <c r="H1794" s="129" t="s">
        <v>16</v>
      </c>
      <c r="I1794" s="123" t="s">
        <v>16</v>
      </c>
      <c r="J1794" s="123" t="s">
        <v>16</v>
      </c>
      <c r="K1794" s="40"/>
      <c r="L1794" s="119" t="s">
        <v>16</v>
      </c>
      <c r="M1794" s="128" t="s">
        <v>16</v>
      </c>
      <c r="N1794" s="119" t="s">
        <v>16</v>
      </c>
      <c r="O1794" s="172" t="s">
        <v>16</v>
      </c>
      <c r="P1794" s="172" t="s">
        <v>16</v>
      </c>
      <c r="Q1794" s="177" t="s">
        <v>16</v>
      </c>
      <c r="R1794" s="122" t="s">
        <v>16</v>
      </c>
      <c r="S1794" s="122" t="s">
        <v>16</v>
      </c>
      <c r="T1794" s="122" t="s">
        <v>16</v>
      </c>
    </row>
    <row r="1795" spans="2:20" x14ac:dyDescent="0.3">
      <c r="B1795" s="4"/>
      <c r="C1795" s="150" t="s">
        <v>49</v>
      </c>
      <c r="D1795" s="4"/>
      <c r="E1795" s="34">
        <f>SUM(E1784:E1792)</f>
        <v>20000</v>
      </c>
      <c r="F1795" s="34">
        <f>SUM(F1783:F1794)</f>
        <v>199600</v>
      </c>
      <c r="G1795" s="34">
        <f>SUM(G1783:G1792)</f>
        <v>0</v>
      </c>
      <c r="H1795" s="34">
        <f>SUM(H1783:H1794)</f>
        <v>0</v>
      </c>
      <c r="I1795" s="34">
        <f>SUM(I1783:I1794)</f>
        <v>0</v>
      </c>
      <c r="J1795" s="34">
        <f>SUM(J1783:J1794)</f>
        <v>0</v>
      </c>
      <c r="K1795" s="1"/>
      <c r="L1795" s="119" t="s">
        <v>16</v>
      </c>
      <c r="M1795" s="128" t="s">
        <v>16</v>
      </c>
      <c r="N1795" s="119" t="s">
        <v>16</v>
      </c>
      <c r="O1795" s="172" t="s">
        <v>16</v>
      </c>
      <c r="P1795" s="172" t="s">
        <v>16</v>
      </c>
      <c r="Q1795" s="177" t="s">
        <v>16</v>
      </c>
      <c r="R1795" s="122" t="s">
        <v>16</v>
      </c>
      <c r="S1795" s="122" t="s">
        <v>16</v>
      </c>
      <c r="T1795" s="122" t="s">
        <v>16</v>
      </c>
    </row>
    <row r="1796" spans="2:20" x14ac:dyDescent="0.3">
      <c r="B1796" s="11"/>
      <c r="C1796" s="94"/>
      <c r="D1796" s="12"/>
      <c r="E1796" s="13"/>
      <c r="F1796" s="13"/>
      <c r="G1796" s="13"/>
      <c r="H1796" s="13"/>
      <c r="I1796" s="13"/>
      <c r="J1796" s="14"/>
      <c r="K1796" s="1"/>
      <c r="L1796" s="11"/>
      <c r="M1796" s="12"/>
      <c r="N1796" s="12"/>
      <c r="O1796" s="169"/>
      <c r="P1796" s="13"/>
      <c r="Q1796" s="13"/>
      <c r="R1796" s="13"/>
      <c r="S1796" s="13"/>
      <c r="T1796" s="14"/>
    </row>
    <row r="1797" spans="2:20" x14ac:dyDescent="0.3">
      <c r="B1797" s="25"/>
      <c r="C1797" s="26" t="s">
        <v>50</v>
      </c>
      <c r="D1797" s="27"/>
      <c r="E1797" s="28">
        <f>E1795</f>
        <v>20000</v>
      </c>
      <c r="F1797" s="28">
        <f>F1782+F1795</f>
        <v>212100</v>
      </c>
      <c r="G1797" s="28">
        <f>G1782+G1795</f>
        <v>3339353</v>
      </c>
      <c r="H1797" s="28">
        <f>H1782+H1795</f>
        <v>708925.43999999948</v>
      </c>
      <c r="I1797" s="28">
        <f>I1782+I1795</f>
        <v>56209.9</v>
      </c>
      <c r="J1797" s="28">
        <f>J1782+J1795</f>
        <v>4926.07</v>
      </c>
      <c r="K1797" s="1"/>
      <c r="L1797" s="9"/>
      <c r="M1797" s="26" t="s">
        <v>50</v>
      </c>
      <c r="N1797" s="193" t="s">
        <v>16</v>
      </c>
      <c r="O1797" s="10">
        <f>SUM(O1782:O1796)</f>
        <v>20000</v>
      </c>
      <c r="P1797" s="10">
        <f>SUM(P1783:P1796)</f>
        <v>0</v>
      </c>
      <c r="Q1797" s="10">
        <f>SUM(Q1794:Q1796)</f>
        <v>0</v>
      </c>
      <c r="R1797" s="10">
        <f>SUM(R1794:R1796)</f>
        <v>0</v>
      </c>
      <c r="S1797" s="10">
        <f t="shared" ref="S1797:T1797" si="360">SUM(S1781:S1796)</f>
        <v>0</v>
      </c>
      <c r="T1797" s="10">
        <f t="shared" si="360"/>
        <v>0</v>
      </c>
    </row>
    <row r="1798" spans="2:20" x14ac:dyDescent="0.3">
      <c r="F1798" s="314"/>
      <c r="L1798" s="2"/>
      <c r="M1798" s="3" t="s">
        <v>12</v>
      </c>
      <c r="N1798" s="15"/>
      <c r="O1798" s="16">
        <f>E1797-O1797</f>
        <v>0</v>
      </c>
      <c r="P1798" s="62">
        <f>F1797-P1797</f>
        <v>212100</v>
      </c>
      <c r="Q1798" s="62">
        <f t="shared" ref="Q1798" si="361">G1797-Q1797</f>
        <v>3339353</v>
      </c>
      <c r="R1798" s="62">
        <f t="shared" ref="R1798" si="362">H1797-R1797</f>
        <v>708925.43999999948</v>
      </c>
      <c r="S1798" s="62">
        <f t="shared" ref="S1798" si="363">I1797-S1797</f>
        <v>56209.9</v>
      </c>
      <c r="T1798" s="62">
        <f t="shared" ref="T1798" si="364">J1797-T1797</f>
        <v>4926.07</v>
      </c>
    </row>
    <row r="1799" spans="2:20" x14ac:dyDescent="0.3">
      <c r="C1799" s="63" t="s">
        <v>375</v>
      </c>
      <c r="F1799" s="314"/>
      <c r="M1799" s="1393" t="s">
        <v>23</v>
      </c>
      <c r="N1799" s="1393"/>
      <c r="R1799" s="314"/>
    </row>
    <row r="1800" spans="2:20" x14ac:dyDescent="0.3">
      <c r="C1800" s="64" t="s">
        <v>386</v>
      </c>
      <c r="D1800" s="64" t="s">
        <v>376</v>
      </c>
      <c r="E1800" s="1396" t="s">
        <v>377</v>
      </c>
      <c r="F1800" s="1397"/>
      <c r="G1800" s="64" t="s">
        <v>381</v>
      </c>
      <c r="H1800" s="64" t="s">
        <v>378</v>
      </c>
      <c r="I1800" s="64" t="s">
        <v>379</v>
      </c>
      <c r="J1800" s="65" t="s">
        <v>380</v>
      </c>
      <c r="M1800" s="41" t="s">
        <v>17</v>
      </c>
      <c r="N1800" s="126">
        <f>P1798</f>
        <v>212100</v>
      </c>
      <c r="O1800" s="302"/>
      <c r="P1800" s="303"/>
      <c r="Q1800" s="303"/>
      <c r="R1800" s="303"/>
      <c r="S1800" s="303"/>
      <c r="T1800" s="303"/>
    </row>
    <row r="1801" spans="2:20" x14ac:dyDescent="0.3">
      <c r="C1801" s="66" t="s">
        <v>389</v>
      </c>
      <c r="D1801" s="66" t="s">
        <v>279</v>
      </c>
      <c r="E1801" s="305" t="s">
        <v>384</v>
      </c>
      <c r="F1801" s="306"/>
      <c r="G1801" s="66" t="s">
        <v>385</v>
      </c>
      <c r="H1801" s="67">
        <v>100000</v>
      </c>
      <c r="I1801" s="67">
        <v>0</v>
      </c>
      <c r="J1801" s="67">
        <f>H1801-I1801</f>
        <v>100000</v>
      </c>
      <c r="M1801" s="41" t="s">
        <v>18</v>
      </c>
      <c r="N1801" s="126">
        <f>Q1798</f>
        <v>3339353</v>
      </c>
      <c r="O1801" s="133"/>
      <c r="P1801" s="134"/>
      <c r="Q1801" s="134"/>
      <c r="R1801" s="131"/>
      <c r="S1801" s="115"/>
      <c r="T1801" s="314"/>
    </row>
    <row r="1802" spans="2:20" x14ac:dyDescent="0.3">
      <c r="C1802" s="66" t="s">
        <v>389</v>
      </c>
      <c r="D1802" s="66" t="s">
        <v>279</v>
      </c>
      <c r="E1802" s="1398" t="s">
        <v>384</v>
      </c>
      <c r="F1802" s="1398"/>
      <c r="G1802" s="66" t="s">
        <v>390</v>
      </c>
      <c r="H1802" s="67">
        <v>200000</v>
      </c>
      <c r="I1802" s="67">
        <v>0</v>
      </c>
      <c r="J1802" s="67">
        <f>H1802-I1802</f>
        <v>200000</v>
      </c>
      <c r="M1802" s="41" t="s">
        <v>19</v>
      </c>
      <c r="N1802" s="126">
        <f>R1798</f>
        <v>708925.43999999948</v>
      </c>
      <c r="O1802" s="136"/>
      <c r="P1802" s="171"/>
      <c r="Q1802" s="323"/>
      <c r="R1802" s="321"/>
      <c r="T1802" s="314"/>
    </row>
    <row r="1803" spans="2:20" x14ac:dyDescent="0.3">
      <c r="C1803" s="105" t="s">
        <v>584</v>
      </c>
      <c r="D1803" s="82" t="s">
        <v>569</v>
      </c>
      <c r="E1803" s="1399" t="s">
        <v>585</v>
      </c>
      <c r="F1803" s="1400"/>
      <c r="G1803" s="82" t="s">
        <v>586</v>
      </c>
      <c r="H1803" s="106">
        <v>50000</v>
      </c>
      <c r="I1803" s="73">
        <v>0</v>
      </c>
      <c r="J1803" s="153">
        <f t="shared" ref="J1803:J1808" si="365">SUM(H1803:I1803)</f>
        <v>50000</v>
      </c>
      <c r="M1803" s="41" t="s">
        <v>20</v>
      </c>
      <c r="N1803" s="126">
        <f>S1798</f>
        <v>56209.9</v>
      </c>
      <c r="O1803" s="323"/>
      <c r="P1803" s="323"/>
      <c r="Q1803" s="323"/>
      <c r="R1803" s="322"/>
    </row>
    <row r="1804" spans="2:20" x14ac:dyDescent="0.3">
      <c r="C1804" s="105" t="s">
        <v>584</v>
      </c>
      <c r="D1804" s="82" t="s">
        <v>569</v>
      </c>
      <c r="E1804" s="175" t="s">
        <v>587</v>
      </c>
      <c r="F1804" s="175"/>
      <c r="G1804" s="105" t="s">
        <v>588</v>
      </c>
      <c r="H1804" s="107">
        <v>100000</v>
      </c>
      <c r="I1804" s="73">
        <v>0</v>
      </c>
      <c r="J1804" s="153">
        <f t="shared" si="365"/>
        <v>100000</v>
      </c>
      <c r="M1804" s="41" t="s">
        <v>21</v>
      </c>
      <c r="N1804" s="126">
        <f>T1798</f>
        <v>4926.07</v>
      </c>
      <c r="O1804" s="137"/>
      <c r="P1804" s="323"/>
      <c r="Q1804" s="323"/>
    </row>
    <row r="1805" spans="2:20" ht="15" thickBot="1" x14ac:dyDescent="0.35">
      <c r="C1805" s="66" t="s">
        <v>669</v>
      </c>
      <c r="D1805" s="82" t="s">
        <v>652</v>
      </c>
      <c r="E1805" s="300" t="s">
        <v>587</v>
      </c>
      <c r="F1805" s="301"/>
      <c r="G1805" s="105" t="s">
        <v>588</v>
      </c>
      <c r="H1805" s="107">
        <v>50000</v>
      </c>
      <c r="I1805" s="73">
        <v>0</v>
      </c>
      <c r="J1805" s="153">
        <f t="shared" si="365"/>
        <v>50000</v>
      </c>
      <c r="M1805" s="307" t="s">
        <v>22</v>
      </c>
      <c r="N1805" s="130">
        <f>SUM(N1800:N1804)</f>
        <v>4321514.41</v>
      </c>
      <c r="O1805" s="314"/>
      <c r="R1805" s="314"/>
    </row>
    <row r="1806" spans="2:20" ht="15" thickTop="1" x14ac:dyDescent="0.3">
      <c r="C1806" s="66" t="s">
        <v>669</v>
      </c>
      <c r="D1806" s="82" t="s">
        <v>652</v>
      </c>
      <c r="E1806" s="1399" t="s">
        <v>585</v>
      </c>
      <c r="F1806" s="1400"/>
      <c r="G1806" s="82" t="s">
        <v>586</v>
      </c>
      <c r="H1806" s="107">
        <v>50000</v>
      </c>
      <c r="I1806" s="73">
        <v>0</v>
      </c>
      <c r="J1806" s="153">
        <f t="shared" si="365"/>
        <v>50000</v>
      </c>
      <c r="M1806" s="21"/>
      <c r="N1806" s="24"/>
      <c r="O1806" s="314"/>
    </row>
    <row r="1807" spans="2:20" x14ac:dyDescent="0.3">
      <c r="C1807" s="66" t="s">
        <v>911</v>
      </c>
      <c r="D1807" s="82" t="s">
        <v>870</v>
      </c>
      <c r="E1807" s="1399" t="s">
        <v>384</v>
      </c>
      <c r="F1807" s="1400"/>
      <c r="G1807" s="82" t="s">
        <v>912</v>
      </c>
      <c r="H1807" s="107">
        <v>1350000</v>
      </c>
      <c r="I1807" s="73">
        <v>0</v>
      </c>
      <c r="J1807" s="153">
        <f t="shared" si="365"/>
        <v>1350000</v>
      </c>
      <c r="M1807" s="179"/>
      <c r="N1807" s="149"/>
      <c r="O1807" s="183"/>
      <c r="P1807" s="180"/>
      <c r="Q1807" s="180"/>
      <c r="R1807" s="180"/>
    </row>
    <row r="1808" spans="2:20" x14ac:dyDescent="0.3">
      <c r="C1808" s="66" t="s">
        <v>974</v>
      </c>
      <c r="D1808" s="82" t="s">
        <v>959</v>
      </c>
      <c r="E1808" s="1399" t="s">
        <v>384</v>
      </c>
      <c r="F1808" s="1400"/>
      <c r="G1808" s="82" t="s">
        <v>912</v>
      </c>
      <c r="H1808" s="107">
        <v>469886</v>
      </c>
      <c r="I1808" s="73">
        <v>0</v>
      </c>
      <c r="J1808" s="153">
        <f t="shared" si="365"/>
        <v>469886</v>
      </c>
      <c r="M1808" s="198" t="s">
        <v>1128</v>
      </c>
      <c r="N1808" s="199"/>
      <c r="O1808" s="186"/>
      <c r="P1808" s="1408"/>
      <c r="Q1808" s="1409"/>
      <c r="R1808" s="180"/>
    </row>
    <row r="1809" spans="2:20" x14ac:dyDescent="0.3">
      <c r="C1809" s="66" t="s">
        <v>1185</v>
      </c>
      <c r="D1809" s="82" t="s">
        <v>1174</v>
      </c>
      <c r="E1809" s="1399" t="s">
        <v>1186</v>
      </c>
      <c r="F1809" s="1400"/>
      <c r="G1809" s="82" t="s">
        <v>1187</v>
      </c>
      <c r="H1809" s="107">
        <v>16900</v>
      </c>
      <c r="I1809" s="73">
        <v>0</v>
      </c>
      <c r="J1809" s="153">
        <f>H1809</f>
        <v>16900</v>
      </c>
      <c r="M1809" s="1404" t="s">
        <v>1114</v>
      </c>
      <c r="N1809" s="1405"/>
      <c r="O1809" s="187">
        <v>25000</v>
      </c>
      <c r="P1809" s="294" t="s">
        <v>1112</v>
      </c>
      <c r="Q1809" s="180"/>
      <c r="R1809" s="180"/>
    </row>
    <row r="1810" spans="2:20" ht="15" thickBot="1" x14ac:dyDescent="0.35">
      <c r="C1810" s="1401" t="s">
        <v>589</v>
      </c>
      <c r="D1810" s="1402"/>
      <c r="E1810" s="1402"/>
      <c r="F1810" s="1403"/>
      <c r="G1810" s="178" t="s">
        <v>16</v>
      </c>
      <c r="H1810" s="152">
        <f>SUM(H1801:H1809)</f>
        <v>2386786</v>
      </c>
      <c r="I1810" s="110">
        <f>SUM(I1801:I1808)</f>
        <v>0</v>
      </c>
      <c r="J1810" s="151">
        <f>SUM(J1801:J1809)</f>
        <v>2386786</v>
      </c>
      <c r="M1810" s="181" t="s">
        <v>383</v>
      </c>
      <c r="N1810" s="149"/>
      <c r="O1810" s="182">
        <f>SUM(O1808:O1809)</f>
        <v>25000</v>
      </c>
      <c r="P1810" s="180"/>
      <c r="Q1810" s="180"/>
      <c r="R1810" s="180"/>
    </row>
    <row r="1811" spans="2:20" ht="15" thickTop="1" x14ac:dyDescent="0.3">
      <c r="R1811" s="180"/>
    </row>
    <row r="1814" spans="2:20" x14ac:dyDescent="0.3">
      <c r="M1814" s="21"/>
      <c r="N1814" s="24"/>
      <c r="O1814" s="314"/>
    </row>
    <row r="1815" spans="2:20" x14ac:dyDescent="0.3">
      <c r="M1815" s="21"/>
      <c r="N1815" s="24"/>
      <c r="O1815" s="314"/>
      <c r="R1815" s="314"/>
    </row>
    <row r="1816" spans="2:20" x14ac:dyDescent="0.3">
      <c r="M1816" s="21"/>
      <c r="N1816" s="24"/>
      <c r="O1816" s="314"/>
    </row>
    <row r="1817" spans="2:20" x14ac:dyDescent="0.3">
      <c r="B1817" s="1357" t="s">
        <v>908</v>
      </c>
      <c r="C1817" s="1357"/>
      <c r="D1817" s="1357"/>
      <c r="E1817" s="1357"/>
      <c r="F1817" s="1357"/>
      <c r="G1817" s="1357"/>
      <c r="H1817" s="1357"/>
      <c r="I1817" s="1357"/>
      <c r="J1817" s="1357"/>
      <c r="K1817" s="1357"/>
      <c r="L1817" s="1357"/>
      <c r="M1817" s="1357"/>
      <c r="N1817" s="1357"/>
      <c r="O1817" s="1357"/>
      <c r="P1817" s="1357"/>
      <c r="Q1817" s="1357"/>
      <c r="R1817" s="1357"/>
      <c r="S1817" s="1357"/>
      <c r="T1817" s="1357"/>
    </row>
    <row r="1821" spans="2:20" ht="15.6" x14ac:dyDescent="0.3">
      <c r="B1821" s="1349" t="s">
        <v>1227</v>
      </c>
      <c r="C1821" s="1349"/>
      <c r="D1821" s="1349"/>
      <c r="E1821" s="1349"/>
      <c r="F1821" s="1349"/>
      <c r="G1821" s="1349"/>
      <c r="H1821" s="1349"/>
      <c r="I1821" s="1349"/>
      <c r="J1821" s="1349"/>
      <c r="K1821" s="1349"/>
      <c r="L1821" s="1349"/>
      <c r="M1821" s="1349"/>
      <c r="N1821" s="1349"/>
      <c r="O1821" s="1349"/>
      <c r="P1821" s="1349"/>
      <c r="Q1821" s="1349"/>
      <c r="R1821" s="1349"/>
      <c r="S1821" s="1349"/>
      <c r="T1821" s="1349"/>
    </row>
    <row r="1822" spans="2:20" ht="15.6" x14ac:dyDescent="0.3">
      <c r="B1822" s="1350" t="s">
        <v>10</v>
      </c>
      <c r="C1822" s="1350"/>
      <c r="D1822" s="1350"/>
      <c r="E1822" s="1350"/>
      <c r="F1822" s="1350"/>
      <c r="G1822" s="1350"/>
      <c r="H1822" s="1350"/>
      <c r="I1822" s="1350"/>
      <c r="J1822" s="1350"/>
      <c r="K1822" s="1350"/>
      <c r="L1822" s="1350"/>
      <c r="M1822" s="1350"/>
      <c r="N1822" s="1350"/>
      <c r="O1822" s="1350"/>
      <c r="P1822" s="1350"/>
      <c r="Q1822" s="1350"/>
      <c r="R1822" s="1350"/>
      <c r="S1822" s="1350"/>
      <c r="T1822" s="1350"/>
    </row>
    <row r="1823" spans="2:20" x14ac:dyDescent="0.3">
      <c r="B1823" s="1351" t="s">
        <v>11</v>
      </c>
      <c r="C1823" s="1351"/>
      <c r="D1823" s="1351"/>
      <c r="E1823" s="1351"/>
      <c r="F1823" s="1351"/>
      <c r="G1823" s="1351"/>
      <c r="H1823" s="1351"/>
      <c r="I1823" s="1351"/>
      <c r="J1823" s="1351"/>
      <c r="K1823" s="1351"/>
      <c r="L1823" s="1351"/>
      <c r="M1823" s="1351"/>
      <c r="N1823" s="1351"/>
      <c r="O1823" s="1351"/>
      <c r="P1823" s="1351"/>
      <c r="Q1823" s="1351"/>
      <c r="R1823" s="1351"/>
      <c r="S1823" s="1351"/>
      <c r="T1823" s="1351"/>
    </row>
    <row r="1824" spans="2:20" x14ac:dyDescent="0.3">
      <c r="B1824" s="1352" t="s">
        <v>1228</v>
      </c>
      <c r="C1824" s="1352"/>
      <c r="D1824" s="1352"/>
      <c r="E1824" s="1352"/>
      <c r="F1824" s="1352"/>
      <c r="G1824" s="1352"/>
      <c r="H1824" s="1352"/>
      <c r="I1824" s="1352"/>
      <c r="J1824" s="1352"/>
      <c r="K1824" s="1352"/>
      <c r="L1824" s="1352"/>
      <c r="M1824" s="1352"/>
      <c r="N1824" s="1352"/>
      <c r="O1824" s="1352"/>
      <c r="P1824" s="1352"/>
      <c r="Q1824" s="1352"/>
      <c r="R1824" s="1352"/>
      <c r="S1824" s="1352"/>
      <c r="T1824" s="1352"/>
    </row>
    <row r="1825" spans="2:20" ht="15" thickBot="1" x14ac:dyDescent="0.35">
      <c r="B1825" s="309"/>
      <c r="C1825" s="309"/>
      <c r="D1825" s="309"/>
      <c r="E1825" s="309"/>
      <c r="F1825" s="309"/>
      <c r="G1825" s="309"/>
      <c r="H1825" s="309"/>
      <c r="I1825" s="309"/>
      <c r="J1825" s="309"/>
      <c r="L1825" s="309"/>
      <c r="M1825" s="309"/>
      <c r="N1825" s="309"/>
      <c r="O1825" s="309"/>
      <c r="P1825" s="309"/>
      <c r="Q1825" s="309"/>
      <c r="R1825" s="1363" t="s">
        <v>1248</v>
      </c>
      <c r="S1825" s="1363"/>
      <c r="T1825" s="1363"/>
    </row>
    <row r="1826" spans="2:20" ht="15" thickTop="1" x14ac:dyDescent="0.3">
      <c r="B1826" s="1354" t="s">
        <v>8</v>
      </c>
      <c r="C1826" s="1354"/>
      <c r="D1826" s="1354"/>
      <c r="E1826" s="1354"/>
      <c r="F1826" s="1354"/>
      <c r="G1826" s="1354"/>
      <c r="H1826" s="1354"/>
      <c r="I1826" s="1354"/>
      <c r="J1826" s="1354"/>
      <c r="L1826" s="1354" t="s">
        <v>9</v>
      </c>
      <c r="M1826" s="1354"/>
      <c r="N1826" s="1354"/>
      <c r="O1826" s="1354"/>
      <c r="P1826" s="1354"/>
      <c r="Q1826" s="1354"/>
      <c r="R1826" s="1354"/>
      <c r="S1826" s="1354"/>
      <c r="T1826" s="1354"/>
    </row>
    <row r="1827" spans="2:20" x14ac:dyDescent="0.3">
      <c r="B1827" s="4" t="s">
        <v>0</v>
      </c>
      <c r="C1827" s="4" t="s">
        <v>1</v>
      </c>
      <c r="D1827" s="4" t="s">
        <v>2</v>
      </c>
      <c r="E1827" s="4" t="s">
        <v>13</v>
      </c>
      <c r="F1827" s="4" t="s">
        <v>3</v>
      </c>
      <c r="G1827" s="4" t="s">
        <v>4</v>
      </c>
      <c r="H1827" s="4" t="s">
        <v>5</v>
      </c>
      <c r="I1827" s="4" t="s">
        <v>6</v>
      </c>
      <c r="J1827" s="4" t="s">
        <v>7</v>
      </c>
      <c r="L1827" s="4" t="s">
        <v>0</v>
      </c>
      <c r="M1827" s="4" t="s">
        <v>1</v>
      </c>
      <c r="N1827" s="201" t="s">
        <v>1234</v>
      </c>
      <c r="O1827" s="4" t="s">
        <v>13</v>
      </c>
      <c r="P1827" s="4" t="s">
        <v>3</v>
      </c>
      <c r="Q1827" s="4" t="s">
        <v>4</v>
      </c>
      <c r="R1827" s="4" t="s">
        <v>5</v>
      </c>
      <c r="S1827" s="4" t="s">
        <v>6</v>
      </c>
      <c r="T1827" s="4" t="s">
        <v>7</v>
      </c>
    </row>
    <row r="1828" spans="2:20" x14ac:dyDescent="0.3">
      <c r="B1828" s="310"/>
      <c r="C1828" s="311"/>
      <c r="D1828" s="311"/>
      <c r="E1828" s="5"/>
      <c r="F1828" s="5"/>
      <c r="G1828" s="5"/>
      <c r="H1828" s="5"/>
      <c r="I1828" s="5"/>
      <c r="J1828" s="6"/>
      <c r="L1828" s="310"/>
      <c r="M1828" s="311"/>
      <c r="N1828" s="311"/>
      <c r="O1828" s="5"/>
      <c r="P1828" s="5"/>
      <c r="Q1828" s="5"/>
      <c r="R1828" s="5"/>
      <c r="S1828" s="5"/>
      <c r="T1828" s="6"/>
    </row>
    <row r="1829" spans="2:20" x14ac:dyDescent="0.3">
      <c r="B1829" s="119" t="s">
        <v>1229</v>
      </c>
      <c r="C1829" s="17" t="s">
        <v>15</v>
      </c>
      <c r="D1829" s="18" t="s">
        <v>16</v>
      </c>
      <c r="E1829" s="19" t="s">
        <v>16</v>
      </c>
      <c r="F1829" s="19">
        <f>P1798</f>
        <v>212100</v>
      </c>
      <c r="G1829" s="49">
        <f>Q1798</f>
        <v>3339353</v>
      </c>
      <c r="H1829" s="49">
        <f>R1798</f>
        <v>708925.43999999948</v>
      </c>
      <c r="I1829" s="20">
        <f>S1798</f>
        <v>56209.9</v>
      </c>
      <c r="J1829" s="20">
        <f>T1798</f>
        <v>4926.07</v>
      </c>
      <c r="K1829" s="1"/>
      <c r="L1829" s="55" t="s">
        <v>16</v>
      </c>
      <c r="M1829" s="55" t="s">
        <v>16</v>
      </c>
      <c r="N1829" s="55" t="s">
        <v>16</v>
      </c>
      <c r="O1829" s="122" t="s">
        <v>16</v>
      </c>
      <c r="P1829" s="122" t="s">
        <v>16</v>
      </c>
      <c r="Q1829" s="122" t="s">
        <v>16</v>
      </c>
      <c r="R1829" s="122" t="s">
        <v>16</v>
      </c>
      <c r="S1829" s="122" t="s">
        <v>16</v>
      </c>
      <c r="T1829" s="122" t="s">
        <v>16</v>
      </c>
    </row>
    <row r="1830" spans="2:20" x14ac:dyDescent="0.3">
      <c r="B1830" s="119" t="s">
        <v>1229</v>
      </c>
      <c r="C1830" s="200" t="s">
        <v>1166</v>
      </c>
      <c r="D1830" s="82" t="s">
        <v>345</v>
      </c>
      <c r="E1830" s="19" t="s">
        <v>16</v>
      </c>
      <c r="F1830" s="188">
        <v>0</v>
      </c>
      <c r="G1830" s="188">
        <v>210100</v>
      </c>
      <c r="H1830" s="54" t="s">
        <v>16</v>
      </c>
      <c r="I1830" s="19" t="s">
        <v>16</v>
      </c>
      <c r="J1830" s="19" t="s">
        <v>16</v>
      </c>
      <c r="K1830" s="1"/>
      <c r="L1830" s="119" t="s">
        <v>1229</v>
      </c>
      <c r="M1830" s="200" t="s">
        <v>1166</v>
      </c>
      <c r="N1830" s="82" t="s">
        <v>345</v>
      </c>
      <c r="O1830" s="122">
        <v>0</v>
      </c>
      <c r="P1830" s="122">
        <f>G1830</f>
        <v>210100</v>
      </c>
      <c r="Q1830" s="122" t="s">
        <v>16</v>
      </c>
      <c r="R1830" s="122" t="s">
        <v>16</v>
      </c>
      <c r="S1830" s="122" t="s">
        <v>16</v>
      </c>
      <c r="T1830" s="122" t="s">
        <v>16</v>
      </c>
    </row>
    <row r="1831" spans="2:20" ht="20.399999999999999" x14ac:dyDescent="0.3">
      <c r="B1831" s="119" t="s">
        <v>1229</v>
      </c>
      <c r="C1831" s="200" t="s">
        <v>1239</v>
      </c>
      <c r="D1831" s="82" t="s">
        <v>1230</v>
      </c>
      <c r="E1831" s="19" t="s">
        <v>16</v>
      </c>
      <c r="F1831" s="188">
        <v>2500</v>
      </c>
      <c r="G1831" s="188" t="s">
        <v>16</v>
      </c>
      <c r="H1831" s="54" t="s">
        <v>16</v>
      </c>
      <c r="I1831" s="19" t="s">
        <v>16</v>
      </c>
      <c r="J1831" s="19" t="s">
        <v>16</v>
      </c>
      <c r="K1831" s="1"/>
      <c r="L1831" s="119" t="s">
        <v>1229</v>
      </c>
      <c r="M1831" s="101" t="s">
        <v>1235</v>
      </c>
      <c r="N1831" s="82">
        <v>435</v>
      </c>
      <c r="O1831" s="122" t="s">
        <v>16</v>
      </c>
      <c r="P1831" s="122" t="s">
        <v>16</v>
      </c>
      <c r="Q1831" s="122">
        <v>50000</v>
      </c>
      <c r="R1831" s="122" t="s">
        <v>16</v>
      </c>
      <c r="S1831" s="122" t="s">
        <v>16</v>
      </c>
      <c r="T1831" s="122" t="s">
        <v>16</v>
      </c>
    </row>
    <row r="1832" spans="2:20" ht="20.399999999999999" x14ac:dyDescent="0.3">
      <c r="B1832" s="127" t="s">
        <v>167</v>
      </c>
      <c r="C1832" s="200" t="s">
        <v>1240</v>
      </c>
      <c r="D1832" s="82" t="s">
        <v>1231</v>
      </c>
      <c r="E1832" s="19" t="s">
        <v>16</v>
      </c>
      <c r="F1832" s="188">
        <v>2500</v>
      </c>
      <c r="G1832" s="188" t="s">
        <v>16</v>
      </c>
      <c r="H1832" s="54" t="s">
        <v>16</v>
      </c>
      <c r="I1832" s="19" t="s">
        <v>16</v>
      </c>
      <c r="J1832" s="19" t="s">
        <v>16</v>
      </c>
      <c r="K1832" s="1"/>
      <c r="L1832" s="119" t="s">
        <v>167</v>
      </c>
      <c r="M1832" s="101" t="s">
        <v>1236</v>
      </c>
      <c r="N1832" s="82">
        <v>435</v>
      </c>
      <c r="O1832" s="122" t="s">
        <v>16</v>
      </c>
      <c r="P1832" s="122" t="s">
        <v>16</v>
      </c>
      <c r="Q1832" s="122">
        <v>15000</v>
      </c>
      <c r="R1832" s="122" t="s">
        <v>16</v>
      </c>
      <c r="S1832" s="122" t="s">
        <v>16</v>
      </c>
      <c r="T1832" s="122" t="s">
        <v>16</v>
      </c>
    </row>
    <row r="1833" spans="2:20" ht="20.399999999999999" x14ac:dyDescent="0.3">
      <c r="B1833" s="127" t="s">
        <v>167</v>
      </c>
      <c r="C1833" s="200" t="s">
        <v>1241</v>
      </c>
      <c r="D1833" s="82" t="s">
        <v>1232</v>
      </c>
      <c r="E1833" s="19" t="s">
        <v>16</v>
      </c>
      <c r="F1833" s="188">
        <v>2500</v>
      </c>
      <c r="G1833" s="188" t="s">
        <v>16</v>
      </c>
      <c r="H1833" s="54" t="s">
        <v>16</v>
      </c>
      <c r="I1833" s="19" t="s">
        <v>16</v>
      </c>
      <c r="J1833" s="19" t="s">
        <v>16</v>
      </c>
      <c r="K1833" s="1"/>
      <c r="L1833" s="119" t="s">
        <v>167</v>
      </c>
      <c r="M1833" s="101" t="s">
        <v>1237</v>
      </c>
      <c r="N1833" s="82">
        <v>435</v>
      </c>
      <c r="O1833" s="122" t="s">
        <v>16</v>
      </c>
      <c r="P1833" s="122" t="s">
        <v>16</v>
      </c>
      <c r="Q1833" s="122">
        <v>15000</v>
      </c>
      <c r="R1833" s="122" t="s">
        <v>16</v>
      </c>
      <c r="S1833" s="122" t="s">
        <v>16</v>
      </c>
      <c r="T1833" s="122" t="s">
        <v>16</v>
      </c>
    </row>
    <row r="1834" spans="2:20" ht="20.399999999999999" x14ac:dyDescent="0.3">
      <c r="B1834" s="127" t="s">
        <v>167</v>
      </c>
      <c r="C1834" s="200" t="s">
        <v>1242</v>
      </c>
      <c r="D1834" s="82" t="s">
        <v>1233</v>
      </c>
      <c r="E1834" s="19" t="s">
        <v>16</v>
      </c>
      <c r="F1834" s="188">
        <v>2500</v>
      </c>
      <c r="G1834" s="188" t="s">
        <v>16</v>
      </c>
      <c r="H1834" s="54" t="s">
        <v>16</v>
      </c>
      <c r="I1834" s="19" t="s">
        <v>16</v>
      </c>
      <c r="J1834" s="19" t="s">
        <v>16</v>
      </c>
      <c r="K1834" s="1"/>
      <c r="L1834" s="119" t="s">
        <v>167</v>
      </c>
      <c r="M1834" s="101" t="s">
        <v>1238</v>
      </c>
      <c r="N1834" s="82">
        <v>435</v>
      </c>
      <c r="O1834" s="122" t="s">
        <v>16</v>
      </c>
      <c r="P1834" s="122" t="s">
        <v>16</v>
      </c>
      <c r="Q1834" s="122">
        <v>20000</v>
      </c>
      <c r="R1834" s="122" t="s">
        <v>16</v>
      </c>
      <c r="S1834" s="122" t="s">
        <v>16</v>
      </c>
      <c r="T1834" s="122" t="s">
        <v>16</v>
      </c>
    </row>
    <row r="1835" spans="2:20" ht="20.399999999999999" x14ac:dyDescent="0.3">
      <c r="B1835" s="127" t="s">
        <v>167</v>
      </c>
      <c r="C1835" s="200" t="s">
        <v>1244</v>
      </c>
      <c r="D1835" s="82" t="s">
        <v>1243</v>
      </c>
      <c r="E1835" s="122">
        <v>4630</v>
      </c>
      <c r="F1835" s="122">
        <v>0</v>
      </c>
      <c r="G1835" s="188" t="s">
        <v>16</v>
      </c>
      <c r="H1835" s="54" t="s">
        <v>16</v>
      </c>
      <c r="I1835" s="19" t="s">
        <v>16</v>
      </c>
      <c r="J1835" s="19" t="s">
        <v>16</v>
      </c>
      <c r="K1835" s="1"/>
      <c r="L1835" s="119" t="s">
        <v>1229</v>
      </c>
      <c r="M1835" s="200" t="s">
        <v>1247</v>
      </c>
      <c r="N1835" s="82" t="s">
        <v>1243</v>
      </c>
      <c r="O1835" s="122">
        <v>4630</v>
      </c>
      <c r="P1835" s="122" t="s">
        <v>16</v>
      </c>
      <c r="Q1835" s="122" t="s">
        <v>16</v>
      </c>
      <c r="R1835" s="122" t="s">
        <v>16</v>
      </c>
      <c r="S1835" s="122" t="s">
        <v>16</v>
      </c>
      <c r="T1835" s="122" t="s">
        <v>16</v>
      </c>
    </row>
    <row r="1836" spans="2:20" ht="20.399999999999999" x14ac:dyDescent="0.3">
      <c r="B1836" s="127" t="s">
        <v>167</v>
      </c>
      <c r="C1836" s="56" t="s">
        <v>1245</v>
      </c>
      <c r="D1836" s="82" t="s">
        <v>1246</v>
      </c>
      <c r="E1836" s="122">
        <v>0</v>
      </c>
      <c r="F1836" s="122">
        <v>0</v>
      </c>
      <c r="G1836" s="188">
        <v>50000</v>
      </c>
      <c r="H1836" s="54" t="s">
        <v>16</v>
      </c>
      <c r="I1836" s="19" t="s">
        <v>16</v>
      </c>
      <c r="J1836" s="19" t="s">
        <v>16</v>
      </c>
      <c r="K1836" s="1"/>
      <c r="L1836" s="119" t="s">
        <v>1229</v>
      </c>
      <c r="M1836" s="101" t="s">
        <v>1249</v>
      </c>
      <c r="N1836" s="82" t="s">
        <v>1250</v>
      </c>
      <c r="O1836" s="122" t="s">
        <v>16</v>
      </c>
      <c r="P1836" s="122">
        <v>5000</v>
      </c>
      <c r="Q1836" s="202" t="s">
        <v>16</v>
      </c>
      <c r="R1836" s="122" t="s">
        <v>16</v>
      </c>
      <c r="S1836" s="122" t="s">
        <v>16</v>
      </c>
      <c r="T1836" s="122" t="s">
        <v>16</v>
      </c>
    </row>
    <row r="1837" spans="2:20" x14ac:dyDescent="0.3">
      <c r="B1837" s="55" t="s">
        <v>16</v>
      </c>
      <c r="C1837" s="128" t="s">
        <v>16</v>
      </c>
      <c r="D1837" s="82" t="s">
        <v>16</v>
      </c>
      <c r="E1837" s="123" t="s">
        <v>16</v>
      </c>
      <c r="F1837" s="123" t="s">
        <v>16</v>
      </c>
      <c r="G1837" s="129" t="s">
        <v>16</v>
      </c>
      <c r="H1837" s="129" t="s">
        <v>16</v>
      </c>
      <c r="I1837" s="123" t="s">
        <v>16</v>
      </c>
      <c r="J1837" s="123" t="s">
        <v>16</v>
      </c>
      <c r="K1837" s="40"/>
      <c r="L1837" s="119" t="s">
        <v>16</v>
      </c>
      <c r="M1837" s="128" t="s">
        <v>16</v>
      </c>
      <c r="N1837" s="119" t="s">
        <v>16</v>
      </c>
      <c r="O1837" s="172" t="s">
        <v>16</v>
      </c>
      <c r="P1837" s="172" t="s">
        <v>16</v>
      </c>
      <c r="Q1837" s="177" t="s">
        <v>16</v>
      </c>
      <c r="R1837" s="122" t="s">
        <v>16</v>
      </c>
      <c r="S1837" s="122" t="s">
        <v>16</v>
      </c>
      <c r="T1837" s="122" t="s">
        <v>16</v>
      </c>
    </row>
    <row r="1838" spans="2:20" x14ac:dyDescent="0.3">
      <c r="B1838" s="4"/>
      <c r="C1838" s="150" t="s">
        <v>49</v>
      </c>
      <c r="D1838" s="4"/>
      <c r="E1838" s="34">
        <f>SUM(E1831:E1836)</f>
        <v>4630</v>
      </c>
      <c r="F1838" s="34">
        <f>SUM(F1830:F1837)</f>
        <v>10000</v>
      </c>
      <c r="G1838" s="34">
        <f>SUM(G1830:G1837)</f>
        <v>260100</v>
      </c>
      <c r="H1838" s="34">
        <f>SUM(H1830:H1837)</f>
        <v>0</v>
      </c>
      <c r="I1838" s="34">
        <f>SUM(I1830:I1837)</f>
        <v>0</v>
      </c>
      <c r="J1838" s="34">
        <f>SUM(J1830:J1837)</f>
        <v>0</v>
      </c>
      <c r="K1838" s="1"/>
      <c r="L1838" s="119" t="s">
        <v>16</v>
      </c>
      <c r="M1838" s="128" t="s">
        <v>16</v>
      </c>
      <c r="N1838" s="119" t="s">
        <v>16</v>
      </c>
      <c r="O1838" s="172" t="s">
        <v>16</v>
      </c>
      <c r="P1838" s="172" t="s">
        <v>16</v>
      </c>
      <c r="Q1838" s="177" t="s">
        <v>16</v>
      </c>
      <c r="R1838" s="122" t="s">
        <v>16</v>
      </c>
      <c r="S1838" s="122" t="s">
        <v>16</v>
      </c>
      <c r="T1838" s="122" t="s">
        <v>16</v>
      </c>
    </row>
    <row r="1839" spans="2:20" x14ac:dyDescent="0.3">
      <c r="B1839" s="11"/>
      <c r="C1839" s="94"/>
      <c r="D1839" s="12"/>
      <c r="E1839" s="13"/>
      <c r="F1839" s="13"/>
      <c r="G1839" s="13"/>
      <c r="H1839" s="13"/>
      <c r="I1839" s="13"/>
      <c r="J1839" s="14"/>
      <c r="K1839" s="1"/>
      <c r="L1839" s="11"/>
      <c r="M1839" s="12"/>
      <c r="N1839" s="12"/>
      <c r="O1839" s="169"/>
      <c r="P1839" s="13"/>
      <c r="Q1839" s="13"/>
      <c r="R1839" s="13"/>
      <c r="S1839" s="13"/>
      <c r="T1839" s="14"/>
    </row>
    <row r="1840" spans="2:20" x14ac:dyDescent="0.3">
      <c r="B1840" s="25"/>
      <c r="C1840" s="26" t="s">
        <v>50</v>
      </c>
      <c r="D1840" s="27"/>
      <c r="E1840" s="28">
        <f>E1838</f>
        <v>4630</v>
      </c>
      <c r="F1840" s="28">
        <f>F1829+F1838</f>
        <v>222100</v>
      </c>
      <c r="G1840" s="28">
        <f>G1829+G1838</f>
        <v>3599453</v>
      </c>
      <c r="H1840" s="28">
        <f>H1829+H1838</f>
        <v>708925.43999999948</v>
      </c>
      <c r="I1840" s="28">
        <f>I1829+I1838</f>
        <v>56209.9</v>
      </c>
      <c r="J1840" s="28">
        <f>J1829+J1838</f>
        <v>4926.07</v>
      </c>
      <c r="K1840" s="1"/>
      <c r="L1840" s="9"/>
      <c r="M1840" s="26" t="s">
        <v>50</v>
      </c>
      <c r="N1840" s="193" t="s">
        <v>16</v>
      </c>
      <c r="O1840" s="10">
        <f>SUM(O1829:O1839)</f>
        <v>4630</v>
      </c>
      <c r="P1840" s="10">
        <f>SUM(P1830:P1839)</f>
        <v>215100</v>
      </c>
      <c r="Q1840" s="10">
        <f>SUM(Q1831:Q1839)</f>
        <v>100000</v>
      </c>
      <c r="R1840" s="10">
        <f>SUM(R1837:R1839)</f>
        <v>0</v>
      </c>
      <c r="S1840" s="10">
        <f t="shared" ref="S1840:T1840" si="366">SUM(S1828:S1839)</f>
        <v>0</v>
      </c>
      <c r="T1840" s="10">
        <f t="shared" si="366"/>
        <v>0</v>
      </c>
    </row>
    <row r="1841" spans="3:20" x14ac:dyDescent="0.3">
      <c r="F1841" s="314"/>
      <c r="L1841" s="2"/>
      <c r="M1841" s="3" t="s">
        <v>12</v>
      </c>
      <c r="N1841" s="15"/>
      <c r="O1841" s="16">
        <f>E1840-O1840</f>
        <v>0</v>
      </c>
      <c r="P1841" s="62">
        <f>F1840-P1840</f>
        <v>7000</v>
      </c>
      <c r="Q1841" s="62">
        <f t="shared" ref="Q1841" si="367">G1840-Q1840</f>
        <v>3499453</v>
      </c>
      <c r="R1841" s="62">
        <f t="shared" ref="R1841" si="368">H1840-R1840</f>
        <v>708925.43999999948</v>
      </c>
      <c r="S1841" s="62">
        <f t="shared" ref="S1841" si="369">I1840-S1840</f>
        <v>56209.9</v>
      </c>
      <c r="T1841" s="62">
        <f t="shared" ref="T1841" si="370">J1840-T1840</f>
        <v>4926.07</v>
      </c>
    </row>
    <row r="1842" spans="3:20" x14ac:dyDescent="0.3">
      <c r="C1842" s="63" t="s">
        <v>375</v>
      </c>
      <c r="F1842" s="314"/>
      <c r="M1842" s="1393" t="s">
        <v>23</v>
      </c>
      <c r="N1842" s="1393"/>
      <c r="R1842" s="314"/>
    </row>
    <row r="1843" spans="3:20" x14ac:dyDescent="0.3">
      <c r="C1843" s="64" t="s">
        <v>386</v>
      </c>
      <c r="D1843" s="64" t="s">
        <v>376</v>
      </c>
      <c r="E1843" s="1396" t="s">
        <v>377</v>
      </c>
      <c r="F1843" s="1397"/>
      <c r="G1843" s="64" t="s">
        <v>381</v>
      </c>
      <c r="H1843" s="64" t="s">
        <v>378</v>
      </c>
      <c r="I1843" s="64" t="s">
        <v>379</v>
      </c>
      <c r="J1843" s="65" t="s">
        <v>380</v>
      </c>
      <c r="M1843" s="41" t="s">
        <v>17</v>
      </c>
      <c r="N1843" s="126">
        <f>P1841</f>
        <v>7000</v>
      </c>
      <c r="O1843" s="302"/>
      <c r="P1843" s="303"/>
      <c r="Q1843" s="303"/>
      <c r="R1843" s="303"/>
      <c r="S1843" s="303"/>
      <c r="T1843" s="303"/>
    </row>
    <row r="1844" spans="3:20" x14ac:dyDescent="0.3">
      <c r="C1844" s="66" t="s">
        <v>389</v>
      </c>
      <c r="D1844" s="66" t="s">
        <v>279</v>
      </c>
      <c r="E1844" s="305" t="s">
        <v>384</v>
      </c>
      <c r="F1844" s="306"/>
      <c r="G1844" s="66" t="s">
        <v>385</v>
      </c>
      <c r="H1844" s="67">
        <v>100000</v>
      </c>
      <c r="I1844" s="67">
        <v>0</v>
      </c>
      <c r="J1844" s="67">
        <f>H1844-I1844</f>
        <v>100000</v>
      </c>
      <c r="M1844" s="41" t="s">
        <v>18</v>
      </c>
      <c r="N1844" s="126">
        <f>Q1841</f>
        <v>3499453</v>
      </c>
      <c r="O1844" s="133"/>
      <c r="P1844" s="134"/>
      <c r="Q1844" s="134"/>
      <c r="R1844" s="131"/>
      <c r="S1844" s="115"/>
      <c r="T1844" s="314"/>
    </row>
    <row r="1845" spans="3:20" x14ac:dyDescent="0.3">
      <c r="C1845" s="66" t="s">
        <v>389</v>
      </c>
      <c r="D1845" s="66" t="s">
        <v>279</v>
      </c>
      <c r="E1845" s="1398" t="s">
        <v>384</v>
      </c>
      <c r="F1845" s="1398"/>
      <c r="G1845" s="66" t="s">
        <v>390</v>
      </c>
      <c r="H1845" s="67">
        <v>200000</v>
      </c>
      <c r="I1845" s="67">
        <v>0</v>
      </c>
      <c r="J1845" s="67">
        <f>H1845-I1845</f>
        <v>200000</v>
      </c>
      <c r="M1845" s="41" t="s">
        <v>19</v>
      </c>
      <c r="N1845" s="126">
        <f>R1841</f>
        <v>708925.43999999948</v>
      </c>
      <c r="O1845" s="136"/>
      <c r="P1845" s="171"/>
      <c r="Q1845" s="323"/>
      <c r="R1845" s="321"/>
      <c r="T1845" s="314"/>
    </row>
    <row r="1846" spans="3:20" x14ac:dyDescent="0.3">
      <c r="C1846" s="105" t="s">
        <v>584</v>
      </c>
      <c r="D1846" s="82" t="s">
        <v>569</v>
      </c>
      <c r="E1846" s="1399" t="s">
        <v>585</v>
      </c>
      <c r="F1846" s="1400"/>
      <c r="G1846" s="82" t="s">
        <v>586</v>
      </c>
      <c r="H1846" s="106">
        <v>50000</v>
      </c>
      <c r="I1846" s="73">
        <v>0</v>
      </c>
      <c r="J1846" s="153">
        <f t="shared" ref="J1846:J1851" si="371">SUM(H1846:I1846)</f>
        <v>50000</v>
      </c>
      <c r="M1846" s="41" t="s">
        <v>20</v>
      </c>
      <c r="N1846" s="126">
        <f>S1841</f>
        <v>56209.9</v>
      </c>
      <c r="O1846" s="323"/>
      <c r="P1846" s="323"/>
      <c r="Q1846" s="323"/>
      <c r="R1846" s="322"/>
    </row>
    <row r="1847" spans="3:20" x14ac:dyDescent="0.3">
      <c r="C1847" s="105" t="s">
        <v>584</v>
      </c>
      <c r="D1847" s="82" t="s">
        <v>569</v>
      </c>
      <c r="E1847" s="175" t="s">
        <v>587</v>
      </c>
      <c r="F1847" s="175"/>
      <c r="G1847" s="105" t="s">
        <v>588</v>
      </c>
      <c r="H1847" s="107">
        <v>100000</v>
      </c>
      <c r="I1847" s="73">
        <v>0</v>
      </c>
      <c r="J1847" s="153">
        <f t="shared" si="371"/>
        <v>100000</v>
      </c>
      <c r="M1847" s="41" t="s">
        <v>21</v>
      </c>
      <c r="N1847" s="126">
        <f>T1841</f>
        <v>4926.07</v>
      </c>
      <c r="O1847" s="137"/>
      <c r="P1847" s="323"/>
      <c r="Q1847" s="323"/>
    </row>
    <row r="1848" spans="3:20" ht="15" thickBot="1" x14ac:dyDescent="0.35">
      <c r="C1848" s="66" t="s">
        <v>669</v>
      </c>
      <c r="D1848" s="82" t="s">
        <v>652</v>
      </c>
      <c r="E1848" s="300" t="s">
        <v>587</v>
      </c>
      <c r="F1848" s="301"/>
      <c r="G1848" s="105" t="s">
        <v>588</v>
      </c>
      <c r="H1848" s="107">
        <v>50000</v>
      </c>
      <c r="I1848" s="73">
        <v>0</v>
      </c>
      <c r="J1848" s="153">
        <f t="shared" si="371"/>
        <v>50000</v>
      </c>
      <c r="M1848" s="307" t="s">
        <v>22</v>
      </c>
      <c r="N1848" s="130">
        <f>SUM(N1843:N1847)</f>
        <v>4276514.41</v>
      </c>
      <c r="O1848" s="314"/>
      <c r="R1848" s="314"/>
    </row>
    <row r="1849" spans="3:20" ht="15" thickTop="1" x14ac:dyDescent="0.3">
      <c r="C1849" s="66" t="s">
        <v>669</v>
      </c>
      <c r="D1849" s="82" t="s">
        <v>652</v>
      </c>
      <c r="E1849" s="1399" t="s">
        <v>585</v>
      </c>
      <c r="F1849" s="1400"/>
      <c r="G1849" s="82" t="s">
        <v>586</v>
      </c>
      <c r="H1849" s="107">
        <v>50000</v>
      </c>
      <c r="I1849" s="73">
        <v>0</v>
      </c>
      <c r="J1849" s="153">
        <f t="shared" si="371"/>
        <v>50000</v>
      </c>
      <c r="M1849" s="21"/>
      <c r="N1849" s="24"/>
      <c r="O1849" s="314"/>
    </row>
    <row r="1850" spans="3:20" x14ac:dyDescent="0.3">
      <c r="C1850" s="66" t="s">
        <v>911</v>
      </c>
      <c r="D1850" s="82" t="s">
        <v>870</v>
      </c>
      <c r="E1850" s="1399" t="s">
        <v>384</v>
      </c>
      <c r="F1850" s="1400"/>
      <c r="G1850" s="82" t="s">
        <v>912</v>
      </c>
      <c r="H1850" s="107">
        <v>1350000</v>
      </c>
      <c r="I1850" s="73">
        <v>0</v>
      </c>
      <c r="J1850" s="153">
        <f t="shared" si="371"/>
        <v>1350000</v>
      </c>
      <c r="M1850" s="179"/>
      <c r="N1850" s="149"/>
      <c r="O1850" s="183"/>
      <c r="P1850" s="180"/>
      <c r="Q1850" s="180"/>
      <c r="R1850" s="180"/>
    </row>
    <row r="1851" spans="3:20" x14ac:dyDescent="0.3">
      <c r="C1851" s="66" t="s">
        <v>974</v>
      </c>
      <c r="D1851" s="82" t="s">
        <v>959</v>
      </c>
      <c r="E1851" s="1399" t="s">
        <v>384</v>
      </c>
      <c r="F1851" s="1400"/>
      <c r="G1851" s="82" t="s">
        <v>912</v>
      </c>
      <c r="H1851" s="107">
        <v>469886</v>
      </c>
      <c r="I1851" s="73">
        <v>0</v>
      </c>
      <c r="J1851" s="153">
        <f t="shared" si="371"/>
        <v>469886</v>
      </c>
      <c r="M1851" s="198" t="s">
        <v>1128</v>
      </c>
      <c r="N1851" s="199"/>
      <c r="O1851" s="186"/>
      <c r="P1851" s="1408"/>
      <c r="Q1851" s="1409"/>
      <c r="R1851" s="180"/>
    </row>
    <row r="1852" spans="3:20" x14ac:dyDescent="0.3">
      <c r="C1852" s="66" t="s">
        <v>1185</v>
      </c>
      <c r="D1852" s="82" t="s">
        <v>1174</v>
      </c>
      <c r="E1852" s="1399" t="s">
        <v>1186</v>
      </c>
      <c r="F1852" s="1400"/>
      <c r="G1852" s="82" t="s">
        <v>1187</v>
      </c>
      <c r="H1852" s="107">
        <v>16900</v>
      </c>
      <c r="I1852" s="73">
        <v>0</v>
      </c>
      <c r="J1852" s="153">
        <f>H1852</f>
        <v>16900</v>
      </c>
      <c r="M1852" s="1404" t="s">
        <v>1114</v>
      </c>
      <c r="N1852" s="1405"/>
      <c r="O1852" s="187">
        <v>25000</v>
      </c>
      <c r="P1852" s="294" t="s">
        <v>1112</v>
      </c>
      <c r="Q1852" s="180"/>
      <c r="R1852" s="180"/>
    </row>
    <row r="1853" spans="3:20" ht="15" thickBot="1" x14ac:dyDescent="0.35">
      <c r="C1853" s="1401" t="s">
        <v>589</v>
      </c>
      <c r="D1853" s="1402"/>
      <c r="E1853" s="1402"/>
      <c r="F1853" s="1403"/>
      <c r="G1853" s="178" t="s">
        <v>16</v>
      </c>
      <c r="H1853" s="152">
        <f>SUM(H1844:H1852)</f>
        <v>2386786</v>
      </c>
      <c r="I1853" s="110">
        <f>SUM(I1844:I1851)</f>
        <v>0</v>
      </c>
      <c r="J1853" s="151">
        <f>SUM(J1844:J1852)</f>
        <v>2386786</v>
      </c>
      <c r="M1853" s="181" t="s">
        <v>383</v>
      </c>
      <c r="N1853" s="149"/>
      <c r="O1853" s="182">
        <f>SUM(O1851:O1852)</f>
        <v>25000</v>
      </c>
      <c r="P1853" s="180"/>
      <c r="Q1853" s="180"/>
      <c r="R1853" s="180"/>
    </row>
    <row r="1854" spans="3:20" ht="15" thickTop="1" x14ac:dyDescent="0.3">
      <c r="R1854" s="180"/>
    </row>
    <row r="1857" spans="2:20" x14ac:dyDescent="0.3">
      <c r="M1857" s="21"/>
      <c r="N1857" s="24"/>
      <c r="O1857" s="314"/>
    </row>
    <row r="1858" spans="2:20" x14ac:dyDescent="0.3">
      <c r="M1858" s="21"/>
      <c r="N1858" s="24"/>
      <c r="O1858" s="314"/>
      <c r="R1858" s="314"/>
    </row>
    <row r="1859" spans="2:20" x14ac:dyDescent="0.3">
      <c r="M1859" s="21"/>
      <c r="N1859" s="24"/>
      <c r="O1859" s="314"/>
    </row>
    <row r="1860" spans="2:20" x14ac:dyDescent="0.3">
      <c r="B1860" s="1357" t="s">
        <v>908</v>
      </c>
      <c r="C1860" s="1357"/>
      <c r="D1860" s="1357"/>
      <c r="E1860" s="1357"/>
      <c r="F1860" s="1357"/>
      <c r="G1860" s="1357"/>
      <c r="H1860" s="1357"/>
      <c r="I1860" s="1357"/>
      <c r="J1860" s="1357"/>
      <c r="K1860" s="1357"/>
      <c r="L1860" s="1357"/>
      <c r="M1860" s="1357"/>
      <c r="N1860" s="1357"/>
      <c r="O1860" s="1357"/>
      <c r="P1860" s="1357"/>
      <c r="Q1860" s="1357"/>
      <c r="R1860" s="1357"/>
      <c r="S1860" s="1357"/>
      <c r="T1860" s="1357"/>
    </row>
    <row r="1864" spans="2:20" ht="15.6" x14ac:dyDescent="0.3">
      <c r="B1864" s="1349" t="s">
        <v>1251</v>
      </c>
      <c r="C1864" s="1349"/>
      <c r="D1864" s="1349"/>
      <c r="E1864" s="1349"/>
      <c r="F1864" s="1349"/>
      <c r="G1864" s="1349"/>
      <c r="H1864" s="1349"/>
      <c r="I1864" s="1349"/>
      <c r="J1864" s="1349"/>
      <c r="K1864" s="1349"/>
      <c r="L1864" s="1349"/>
      <c r="M1864" s="1349"/>
      <c r="N1864" s="1349"/>
      <c r="O1864" s="1349"/>
      <c r="P1864" s="1349"/>
      <c r="Q1864" s="1349"/>
      <c r="R1864" s="1349"/>
      <c r="S1864" s="1349"/>
      <c r="T1864" s="1349"/>
    </row>
    <row r="1865" spans="2:20" ht="15.6" x14ac:dyDescent="0.3">
      <c r="B1865" s="1350" t="s">
        <v>10</v>
      </c>
      <c r="C1865" s="1350"/>
      <c r="D1865" s="1350"/>
      <c r="E1865" s="1350"/>
      <c r="F1865" s="1350"/>
      <c r="G1865" s="1350"/>
      <c r="H1865" s="1350"/>
      <c r="I1865" s="1350"/>
      <c r="J1865" s="1350"/>
      <c r="K1865" s="1350"/>
      <c r="L1865" s="1350"/>
      <c r="M1865" s="1350"/>
      <c r="N1865" s="1350"/>
      <c r="O1865" s="1350"/>
      <c r="P1865" s="1350"/>
      <c r="Q1865" s="1350"/>
      <c r="R1865" s="1350"/>
      <c r="S1865" s="1350"/>
      <c r="T1865" s="1350"/>
    </row>
    <row r="1866" spans="2:20" x14ac:dyDescent="0.3">
      <c r="B1866" s="1351" t="s">
        <v>11</v>
      </c>
      <c r="C1866" s="1351"/>
      <c r="D1866" s="1351"/>
      <c r="E1866" s="1351"/>
      <c r="F1866" s="1351"/>
      <c r="G1866" s="1351"/>
      <c r="H1866" s="1351"/>
      <c r="I1866" s="1351"/>
      <c r="J1866" s="1351"/>
      <c r="K1866" s="1351"/>
      <c r="L1866" s="1351"/>
      <c r="M1866" s="1351"/>
      <c r="N1866" s="1351"/>
      <c r="O1866" s="1351"/>
      <c r="P1866" s="1351"/>
      <c r="Q1866" s="1351"/>
      <c r="R1866" s="1351"/>
      <c r="S1866" s="1351"/>
      <c r="T1866" s="1351"/>
    </row>
    <row r="1867" spans="2:20" x14ac:dyDescent="0.3">
      <c r="B1867" s="1352" t="s">
        <v>1252</v>
      </c>
      <c r="C1867" s="1352"/>
      <c r="D1867" s="1352"/>
      <c r="E1867" s="1352"/>
      <c r="F1867" s="1352"/>
      <c r="G1867" s="1352"/>
      <c r="H1867" s="1352"/>
      <c r="I1867" s="1352"/>
      <c r="J1867" s="1352"/>
      <c r="K1867" s="1352"/>
      <c r="L1867" s="1352"/>
      <c r="M1867" s="1352"/>
      <c r="N1867" s="1352"/>
      <c r="O1867" s="1352"/>
      <c r="P1867" s="1352"/>
      <c r="Q1867" s="1352"/>
      <c r="R1867" s="1352"/>
      <c r="S1867" s="1352"/>
      <c r="T1867" s="1352"/>
    </row>
    <row r="1868" spans="2:20" ht="15" thickBot="1" x14ac:dyDescent="0.35">
      <c r="B1868" s="309"/>
      <c r="C1868" s="309"/>
      <c r="D1868" s="309"/>
      <c r="E1868" s="309"/>
      <c r="F1868" s="309"/>
      <c r="G1868" s="309"/>
      <c r="H1868" s="309"/>
      <c r="I1868" s="309"/>
      <c r="J1868" s="309"/>
      <c r="L1868" s="309"/>
      <c r="M1868" s="309"/>
      <c r="N1868" s="309"/>
      <c r="O1868" s="309"/>
      <c r="P1868" s="309"/>
      <c r="Q1868" s="309"/>
      <c r="R1868" s="1363" t="s">
        <v>1253</v>
      </c>
      <c r="S1868" s="1363"/>
      <c r="T1868" s="1363"/>
    </row>
    <row r="1869" spans="2:20" ht="15" thickTop="1" x14ac:dyDescent="0.3">
      <c r="B1869" s="1354" t="s">
        <v>8</v>
      </c>
      <c r="C1869" s="1354"/>
      <c r="D1869" s="1354"/>
      <c r="E1869" s="1354"/>
      <c r="F1869" s="1354"/>
      <c r="G1869" s="1354"/>
      <c r="H1869" s="1354"/>
      <c r="I1869" s="1354"/>
      <c r="J1869" s="1354"/>
      <c r="L1869" s="1354" t="s">
        <v>9</v>
      </c>
      <c r="M1869" s="1354"/>
      <c r="N1869" s="1354"/>
      <c r="O1869" s="1354"/>
      <c r="P1869" s="1354"/>
      <c r="Q1869" s="1354"/>
      <c r="R1869" s="1354"/>
      <c r="S1869" s="1354"/>
      <c r="T1869" s="1354"/>
    </row>
    <row r="1870" spans="2:20" x14ac:dyDescent="0.3">
      <c r="B1870" s="4" t="s">
        <v>0</v>
      </c>
      <c r="C1870" s="4" t="s">
        <v>1</v>
      </c>
      <c r="D1870" s="4" t="s">
        <v>2</v>
      </c>
      <c r="E1870" s="4" t="s">
        <v>13</v>
      </c>
      <c r="F1870" s="4" t="s">
        <v>3</v>
      </c>
      <c r="G1870" s="4" t="s">
        <v>4</v>
      </c>
      <c r="H1870" s="4" t="s">
        <v>5</v>
      </c>
      <c r="I1870" s="4" t="s">
        <v>6</v>
      </c>
      <c r="J1870" s="4" t="s">
        <v>7</v>
      </c>
      <c r="L1870" s="4" t="s">
        <v>0</v>
      </c>
      <c r="M1870" s="4" t="s">
        <v>1</v>
      </c>
      <c r="N1870" s="201" t="s">
        <v>1234</v>
      </c>
      <c r="O1870" s="4" t="s">
        <v>13</v>
      </c>
      <c r="P1870" s="4" t="s">
        <v>3</v>
      </c>
      <c r="Q1870" s="4" t="s">
        <v>4</v>
      </c>
      <c r="R1870" s="4" t="s">
        <v>5</v>
      </c>
      <c r="S1870" s="4" t="s">
        <v>6</v>
      </c>
      <c r="T1870" s="4" t="s">
        <v>7</v>
      </c>
    </row>
    <row r="1871" spans="2:20" x14ac:dyDescent="0.3">
      <c r="B1871" s="310"/>
      <c r="C1871" s="311"/>
      <c r="D1871" s="311"/>
      <c r="E1871" s="5"/>
      <c r="F1871" s="5"/>
      <c r="G1871" s="5"/>
      <c r="H1871" s="5"/>
      <c r="I1871" s="5"/>
      <c r="J1871" s="6"/>
      <c r="L1871" s="310"/>
      <c r="M1871" s="311"/>
      <c r="N1871" s="311"/>
      <c r="O1871" s="5"/>
      <c r="P1871" s="5"/>
      <c r="Q1871" s="5"/>
      <c r="R1871" s="5"/>
      <c r="S1871" s="5"/>
      <c r="T1871" s="6"/>
    </row>
    <row r="1872" spans="2:20" x14ac:dyDescent="0.3">
      <c r="B1872" s="119" t="s">
        <v>1254</v>
      </c>
      <c r="C1872" s="17" t="s">
        <v>15</v>
      </c>
      <c r="D1872" s="18" t="s">
        <v>16</v>
      </c>
      <c r="E1872" s="19" t="s">
        <v>16</v>
      </c>
      <c r="F1872" s="19">
        <f>P1841</f>
        <v>7000</v>
      </c>
      <c r="G1872" s="49">
        <f>Q1841</f>
        <v>3499453</v>
      </c>
      <c r="H1872" s="49">
        <f>R1841</f>
        <v>708925.43999999948</v>
      </c>
      <c r="I1872" s="20">
        <f>S1841</f>
        <v>56209.9</v>
      </c>
      <c r="J1872" s="20">
        <f>T1841</f>
        <v>4926.07</v>
      </c>
      <c r="K1872" s="1"/>
      <c r="L1872" s="55" t="s">
        <v>16</v>
      </c>
      <c r="M1872" s="55" t="s">
        <v>16</v>
      </c>
      <c r="N1872" s="55" t="s">
        <v>16</v>
      </c>
      <c r="O1872" s="122" t="s">
        <v>16</v>
      </c>
      <c r="P1872" s="122" t="s">
        <v>16</v>
      </c>
      <c r="Q1872" s="122" t="s">
        <v>16</v>
      </c>
      <c r="R1872" s="122" t="s">
        <v>16</v>
      </c>
      <c r="S1872" s="122" t="s">
        <v>16</v>
      </c>
      <c r="T1872" s="122" t="s">
        <v>16</v>
      </c>
    </row>
    <row r="1873" spans="2:21" x14ac:dyDescent="0.3">
      <c r="B1873" s="119" t="s">
        <v>1254</v>
      </c>
      <c r="C1873" s="101" t="s">
        <v>1276</v>
      </c>
      <c r="D1873" s="119" t="s">
        <v>345</v>
      </c>
      <c r="E1873" s="123" t="s">
        <v>16</v>
      </c>
      <c r="F1873" s="123" t="s">
        <v>16</v>
      </c>
      <c r="G1873" s="124">
        <v>2500</v>
      </c>
      <c r="H1873" s="129" t="s">
        <v>16</v>
      </c>
      <c r="I1873" s="123" t="s">
        <v>16</v>
      </c>
      <c r="J1873" s="123" t="s">
        <v>16</v>
      </c>
      <c r="K1873" s="1"/>
      <c r="L1873" s="119" t="s">
        <v>1254</v>
      </c>
      <c r="M1873" s="101" t="s">
        <v>1276</v>
      </c>
      <c r="N1873" s="119" t="s">
        <v>345</v>
      </c>
      <c r="O1873" s="123" t="s">
        <v>16</v>
      </c>
      <c r="P1873" s="123">
        <f>G1873</f>
        <v>2500</v>
      </c>
      <c r="Q1873" s="124" t="s">
        <v>16</v>
      </c>
      <c r="R1873" s="122" t="s">
        <v>16</v>
      </c>
      <c r="S1873" s="122" t="s">
        <v>16</v>
      </c>
      <c r="T1873" s="122" t="s">
        <v>16</v>
      </c>
    </row>
    <row r="1874" spans="2:21" ht="20.399999999999999" x14ac:dyDescent="0.3">
      <c r="B1874" s="119" t="s">
        <v>1254</v>
      </c>
      <c r="C1874" s="200" t="s">
        <v>1260</v>
      </c>
      <c r="D1874" s="82" t="s">
        <v>1255</v>
      </c>
      <c r="E1874" s="122">
        <v>13200</v>
      </c>
      <c r="F1874" s="188">
        <v>0</v>
      </c>
      <c r="G1874" s="188">
        <v>96800</v>
      </c>
      <c r="H1874" s="54">
        <v>0</v>
      </c>
      <c r="I1874" s="19">
        <v>0</v>
      </c>
      <c r="J1874" s="19">
        <v>0</v>
      </c>
      <c r="K1874" s="1"/>
      <c r="L1874" s="119" t="s">
        <v>1254</v>
      </c>
      <c r="M1874" s="200" t="s">
        <v>1264</v>
      </c>
      <c r="N1874" s="82">
        <v>253</v>
      </c>
      <c r="O1874" s="122">
        <v>0</v>
      </c>
      <c r="P1874" s="122">
        <v>0</v>
      </c>
      <c r="Q1874" s="122">
        <v>0</v>
      </c>
      <c r="R1874" s="122">
        <v>50000</v>
      </c>
      <c r="S1874" s="122">
        <v>0</v>
      </c>
      <c r="T1874" s="122">
        <v>0</v>
      </c>
    </row>
    <row r="1875" spans="2:21" ht="20.399999999999999" x14ac:dyDescent="0.3">
      <c r="B1875" s="119" t="s">
        <v>167</v>
      </c>
      <c r="C1875" s="200" t="s">
        <v>1261</v>
      </c>
      <c r="D1875" s="82" t="s">
        <v>1256</v>
      </c>
      <c r="E1875" s="122">
        <v>0</v>
      </c>
      <c r="F1875" s="188">
        <v>0</v>
      </c>
      <c r="G1875" s="188">
        <v>60000</v>
      </c>
      <c r="H1875" s="54">
        <v>0</v>
      </c>
      <c r="I1875" s="19">
        <v>0</v>
      </c>
      <c r="J1875" s="19">
        <v>0</v>
      </c>
      <c r="K1875" s="1"/>
      <c r="L1875" s="119" t="s">
        <v>167</v>
      </c>
      <c r="M1875" s="101" t="s">
        <v>1265</v>
      </c>
      <c r="N1875" s="82">
        <v>253</v>
      </c>
      <c r="O1875" s="122">
        <v>0</v>
      </c>
      <c r="P1875" s="122">
        <v>0</v>
      </c>
      <c r="Q1875" s="122">
        <v>0</v>
      </c>
      <c r="R1875" s="122">
        <v>10850</v>
      </c>
      <c r="S1875" s="122">
        <v>0</v>
      </c>
      <c r="T1875" s="122">
        <v>0</v>
      </c>
    </row>
    <row r="1876" spans="2:21" ht="20.399999999999999" x14ac:dyDescent="0.3">
      <c r="B1876" s="119" t="s">
        <v>167</v>
      </c>
      <c r="C1876" s="200" t="s">
        <v>1262</v>
      </c>
      <c r="D1876" s="82" t="s">
        <v>1257</v>
      </c>
      <c r="E1876" s="122">
        <v>35000</v>
      </c>
      <c r="F1876" s="188">
        <v>0</v>
      </c>
      <c r="G1876" s="188">
        <v>50000</v>
      </c>
      <c r="H1876" s="54">
        <v>0</v>
      </c>
      <c r="I1876" s="19">
        <v>0</v>
      </c>
      <c r="J1876" s="19">
        <v>0</v>
      </c>
      <c r="K1876" s="1"/>
      <c r="L1876" s="119" t="s">
        <v>167</v>
      </c>
      <c r="M1876" s="101" t="s">
        <v>1266</v>
      </c>
      <c r="N1876" s="82">
        <v>253</v>
      </c>
      <c r="O1876" s="122">
        <v>28000</v>
      </c>
      <c r="P1876" s="122">
        <v>0</v>
      </c>
      <c r="Q1876" s="122">
        <v>0</v>
      </c>
      <c r="R1876" s="122">
        <v>12140</v>
      </c>
      <c r="S1876" s="122">
        <v>0</v>
      </c>
      <c r="T1876" s="122">
        <v>0</v>
      </c>
      <c r="U1876" s="314"/>
    </row>
    <row r="1877" spans="2:21" ht="20.399999999999999" x14ac:dyDescent="0.3">
      <c r="B1877" s="119" t="s">
        <v>167</v>
      </c>
      <c r="C1877" s="200" t="s">
        <v>1263</v>
      </c>
      <c r="D1877" s="82" t="s">
        <v>1258</v>
      </c>
      <c r="E1877" s="122">
        <v>0</v>
      </c>
      <c r="F1877" s="188">
        <v>0</v>
      </c>
      <c r="G1877" s="188">
        <v>1300</v>
      </c>
      <c r="H1877" s="54">
        <v>0</v>
      </c>
      <c r="I1877" s="19">
        <v>0</v>
      </c>
      <c r="J1877" s="19">
        <v>0</v>
      </c>
      <c r="K1877" s="1"/>
      <c r="L1877" s="119" t="s">
        <v>167</v>
      </c>
      <c r="M1877" s="101" t="s">
        <v>1267</v>
      </c>
      <c r="N1877" s="82">
        <v>253</v>
      </c>
      <c r="O1877" s="122">
        <v>0</v>
      </c>
      <c r="P1877" s="122">
        <v>0</v>
      </c>
      <c r="Q1877" s="122">
        <v>0</v>
      </c>
      <c r="R1877" s="122">
        <v>5000</v>
      </c>
      <c r="S1877" s="122">
        <v>0</v>
      </c>
      <c r="T1877" s="122">
        <v>0</v>
      </c>
    </row>
    <row r="1878" spans="2:21" ht="20.399999999999999" x14ac:dyDescent="0.3">
      <c r="B1878" s="119" t="s">
        <v>167</v>
      </c>
      <c r="C1878" s="200" t="s">
        <v>1087</v>
      </c>
      <c r="D1878" s="82" t="s">
        <v>1259</v>
      </c>
      <c r="E1878" s="122">
        <v>0</v>
      </c>
      <c r="F1878" s="188">
        <v>3000</v>
      </c>
      <c r="G1878" s="188">
        <v>0</v>
      </c>
      <c r="H1878" s="54">
        <v>0</v>
      </c>
      <c r="I1878" s="19">
        <v>0</v>
      </c>
      <c r="J1878" s="19">
        <v>0</v>
      </c>
      <c r="K1878" s="1"/>
      <c r="L1878" s="119" t="s">
        <v>167</v>
      </c>
      <c r="M1878" s="101" t="s">
        <v>1268</v>
      </c>
      <c r="N1878" s="82">
        <v>253</v>
      </c>
      <c r="O1878" s="122">
        <v>0</v>
      </c>
      <c r="P1878" s="122">
        <v>0</v>
      </c>
      <c r="Q1878" s="122">
        <v>0</v>
      </c>
      <c r="R1878" s="122">
        <v>50000</v>
      </c>
      <c r="S1878" s="122">
        <v>0</v>
      </c>
      <c r="T1878" s="122">
        <v>0</v>
      </c>
    </row>
    <row r="1879" spans="2:21" x14ac:dyDescent="0.3">
      <c r="B1879" s="127"/>
      <c r="C1879" s="204" t="s">
        <v>1271</v>
      </c>
      <c r="D1879" s="82"/>
      <c r="E1879" s="122"/>
      <c r="F1879" s="188"/>
      <c r="G1879" s="188"/>
      <c r="H1879" s="54"/>
      <c r="I1879" s="19"/>
      <c r="J1879" s="19"/>
      <c r="K1879" s="1"/>
      <c r="L1879" s="119" t="s">
        <v>1254</v>
      </c>
      <c r="M1879" s="200" t="s">
        <v>1269</v>
      </c>
      <c r="N1879" s="82" t="s">
        <v>1255</v>
      </c>
      <c r="O1879" s="122">
        <v>13200</v>
      </c>
      <c r="P1879" s="122" t="s">
        <v>16</v>
      </c>
      <c r="Q1879" s="122" t="s">
        <v>16</v>
      </c>
      <c r="R1879" s="122" t="s">
        <v>16</v>
      </c>
      <c r="S1879" s="122" t="s">
        <v>16</v>
      </c>
      <c r="T1879" s="122" t="s">
        <v>16</v>
      </c>
    </row>
    <row r="1880" spans="2:21" ht="20.399999999999999" x14ac:dyDescent="0.3">
      <c r="B1880" s="119" t="s">
        <v>1254</v>
      </c>
      <c r="C1880" s="200" t="s">
        <v>1272</v>
      </c>
      <c r="D1880" s="162" t="s">
        <v>1271</v>
      </c>
      <c r="E1880" s="122">
        <v>28000</v>
      </c>
      <c r="F1880" s="188">
        <v>0</v>
      </c>
      <c r="G1880" s="188">
        <v>0</v>
      </c>
      <c r="H1880" s="54">
        <v>0</v>
      </c>
      <c r="I1880" s="19">
        <v>0</v>
      </c>
      <c r="J1880" s="19">
        <v>0</v>
      </c>
      <c r="K1880" s="1"/>
      <c r="L1880" s="119" t="s">
        <v>167</v>
      </c>
      <c r="M1880" s="200" t="s">
        <v>1270</v>
      </c>
      <c r="N1880" s="82" t="s">
        <v>1257</v>
      </c>
      <c r="O1880" s="122">
        <v>35000</v>
      </c>
      <c r="P1880" s="122">
        <v>0</v>
      </c>
      <c r="Q1880" s="122">
        <v>0</v>
      </c>
      <c r="R1880" s="122">
        <v>0</v>
      </c>
      <c r="S1880" s="122">
        <v>0</v>
      </c>
      <c r="T1880" s="122">
        <v>0</v>
      </c>
    </row>
    <row r="1881" spans="2:21" ht="20.399999999999999" x14ac:dyDescent="0.3">
      <c r="B1881" s="119" t="s">
        <v>1254</v>
      </c>
      <c r="C1881" s="200" t="s">
        <v>1273</v>
      </c>
      <c r="D1881" s="82" t="s">
        <v>1274</v>
      </c>
      <c r="E1881" s="122">
        <v>0</v>
      </c>
      <c r="F1881" s="188">
        <v>100000</v>
      </c>
      <c r="G1881" s="188">
        <v>0</v>
      </c>
      <c r="H1881" s="54">
        <v>0</v>
      </c>
      <c r="I1881" s="19">
        <v>0</v>
      </c>
      <c r="J1881" s="19">
        <v>0</v>
      </c>
      <c r="K1881" s="1"/>
      <c r="L1881" s="119" t="s">
        <v>16</v>
      </c>
      <c r="M1881" s="203" t="s">
        <v>16</v>
      </c>
      <c r="N1881" s="127" t="s">
        <v>16</v>
      </c>
      <c r="O1881" s="122" t="s">
        <v>16</v>
      </c>
      <c r="P1881" s="122" t="s">
        <v>16</v>
      </c>
      <c r="Q1881" s="122" t="s">
        <v>16</v>
      </c>
      <c r="R1881" s="122" t="s">
        <v>16</v>
      </c>
      <c r="S1881" s="122" t="s">
        <v>16</v>
      </c>
      <c r="T1881" s="122" t="s">
        <v>16</v>
      </c>
    </row>
    <row r="1882" spans="2:21" x14ac:dyDescent="0.3">
      <c r="B1882" s="55" t="s">
        <v>16</v>
      </c>
      <c r="C1882" s="128" t="s">
        <v>16</v>
      </c>
      <c r="D1882" s="82" t="s">
        <v>16</v>
      </c>
      <c r="E1882" s="123" t="s">
        <v>16</v>
      </c>
      <c r="F1882" s="123" t="s">
        <v>16</v>
      </c>
      <c r="G1882" s="129" t="s">
        <v>16</v>
      </c>
      <c r="H1882" s="129" t="s">
        <v>16</v>
      </c>
      <c r="I1882" s="123" t="s">
        <v>16</v>
      </c>
      <c r="J1882" s="123" t="s">
        <v>16</v>
      </c>
      <c r="K1882" s="40"/>
      <c r="L1882" s="119" t="s">
        <v>16</v>
      </c>
      <c r="M1882" s="128" t="s">
        <v>16</v>
      </c>
      <c r="N1882" s="119" t="s">
        <v>16</v>
      </c>
      <c r="O1882" s="172" t="s">
        <v>16</v>
      </c>
      <c r="P1882" s="172" t="s">
        <v>16</v>
      </c>
      <c r="Q1882" s="177" t="s">
        <v>16</v>
      </c>
      <c r="R1882" s="122" t="s">
        <v>16</v>
      </c>
      <c r="S1882" s="122" t="s">
        <v>16</v>
      </c>
      <c r="T1882" s="122" t="s">
        <v>16</v>
      </c>
    </row>
    <row r="1883" spans="2:21" x14ac:dyDescent="0.3">
      <c r="B1883" s="4"/>
      <c r="C1883" s="150" t="s">
        <v>49</v>
      </c>
      <c r="D1883" s="4"/>
      <c r="E1883" s="34">
        <f>SUM(E1874:E1882)</f>
        <v>76200</v>
      </c>
      <c r="F1883" s="34">
        <f>SUM(F1874:F1882)</f>
        <v>103000</v>
      </c>
      <c r="G1883" s="34">
        <f>SUM(G1873:G1882)</f>
        <v>210600</v>
      </c>
      <c r="H1883" s="34">
        <f>SUM(H1874:H1882)</f>
        <v>0</v>
      </c>
      <c r="I1883" s="34">
        <f>SUM(I1874:I1882)</f>
        <v>0</v>
      </c>
      <c r="J1883" s="34">
        <f>SUM(J1874:J1882)</f>
        <v>0</v>
      </c>
      <c r="K1883" s="1"/>
      <c r="L1883" s="119" t="s">
        <v>16</v>
      </c>
      <c r="M1883" s="128" t="s">
        <v>16</v>
      </c>
      <c r="N1883" s="119" t="s">
        <v>16</v>
      </c>
      <c r="O1883" s="172" t="s">
        <v>16</v>
      </c>
      <c r="P1883" s="172" t="s">
        <v>16</v>
      </c>
      <c r="Q1883" s="177" t="s">
        <v>16</v>
      </c>
      <c r="R1883" s="122" t="s">
        <v>16</v>
      </c>
      <c r="S1883" s="122" t="s">
        <v>16</v>
      </c>
      <c r="T1883" s="122" t="s">
        <v>16</v>
      </c>
    </row>
    <row r="1884" spans="2:21" x14ac:dyDescent="0.3">
      <c r="B1884" s="11"/>
      <c r="C1884" s="94"/>
      <c r="D1884" s="12"/>
      <c r="E1884" s="13"/>
      <c r="F1884" s="13"/>
      <c r="G1884" s="13"/>
      <c r="H1884" s="13"/>
      <c r="I1884" s="13"/>
      <c r="J1884" s="14"/>
      <c r="K1884" s="1"/>
      <c r="L1884" s="11"/>
      <c r="M1884" s="12"/>
      <c r="N1884" s="12"/>
      <c r="O1884" s="169"/>
      <c r="P1884" s="13"/>
      <c r="Q1884" s="13"/>
      <c r="R1884" s="13"/>
      <c r="S1884" s="13"/>
      <c r="T1884" s="14"/>
    </row>
    <row r="1885" spans="2:21" x14ac:dyDescent="0.3">
      <c r="B1885" s="25"/>
      <c r="C1885" s="26" t="s">
        <v>50</v>
      </c>
      <c r="D1885" s="27"/>
      <c r="E1885" s="28">
        <f>E1883</f>
        <v>76200</v>
      </c>
      <c r="F1885" s="28">
        <f>F1872+F1883</f>
        <v>110000</v>
      </c>
      <c r="G1885" s="28">
        <f>G1872+G1883</f>
        <v>3710053</v>
      </c>
      <c r="H1885" s="28">
        <f>H1872+H1883</f>
        <v>708925.43999999948</v>
      </c>
      <c r="I1885" s="28">
        <f>I1872+I1883</f>
        <v>56209.9</v>
      </c>
      <c r="J1885" s="28">
        <f>J1872+J1883</f>
        <v>4926.07</v>
      </c>
      <c r="K1885" s="1"/>
      <c r="L1885" s="9"/>
      <c r="M1885" s="26" t="s">
        <v>50</v>
      </c>
      <c r="N1885" s="193" t="s">
        <v>16</v>
      </c>
      <c r="O1885" s="10">
        <f>SUM(O1874:O1884)</f>
        <v>76200</v>
      </c>
      <c r="P1885" s="10">
        <f>SUM(P1873:P1884)</f>
        <v>2500</v>
      </c>
      <c r="Q1885" s="10">
        <f>SUM(Q1875:Q1884)</f>
        <v>0</v>
      </c>
      <c r="R1885" s="10">
        <f>SUM(R1874:R1884)</f>
        <v>127990</v>
      </c>
      <c r="S1885" s="10">
        <f t="shared" ref="S1885:T1885" si="372">SUM(S1871:S1884)</f>
        <v>0</v>
      </c>
      <c r="T1885" s="10">
        <f t="shared" si="372"/>
        <v>0</v>
      </c>
    </row>
    <row r="1886" spans="2:21" x14ac:dyDescent="0.3">
      <c r="F1886" s="314"/>
      <c r="L1886" s="2"/>
      <c r="M1886" s="3" t="s">
        <v>12</v>
      </c>
      <c r="N1886" s="15"/>
      <c r="O1886" s="16">
        <f>E1885-O1885</f>
        <v>0</v>
      </c>
      <c r="P1886" s="62">
        <f>F1885-P1885</f>
        <v>107500</v>
      </c>
      <c r="Q1886" s="62">
        <f t="shared" ref="Q1886" si="373">G1885-Q1885</f>
        <v>3710053</v>
      </c>
      <c r="R1886" s="62">
        <f t="shared" ref="R1886" si="374">H1885-R1885</f>
        <v>580935.43999999948</v>
      </c>
      <c r="S1886" s="62">
        <f t="shared" ref="S1886" si="375">I1885-S1885</f>
        <v>56209.9</v>
      </c>
      <c r="T1886" s="62">
        <f t="shared" ref="T1886" si="376">J1885-T1885</f>
        <v>4926.07</v>
      </c>
    </row>
    <row r="1887" spans="2:21" x14ac:dyDescent="0.3">
      <c r="C1887" s="63" t="s">
        <v>375</v>
      </c>
      <c r="F1887" s="314"/>
      <c r="M1887" s="1393" t="s">
        <v>23</v>
      </c>
      <c r="N1887" s="1393"/>
      <c r="R1887" s="314"/>
    </row>
    <row r="1888" spans="2:21" x14ac:dyDescent="0.3">
      <c r="C1888" s="64" t="s">
        <v>386</v>
      </c>
      <c r="D1888" s="64" t="s">
        <v>376</v>
      </c>
      <c r="E1888" s="1396" t="s">
        <v>377</v>
      </c>
      <c r="F1888" s="1397"/>
      <c r="G1888" s="64" t="s">
        <v>381</v>
      </c>
      <c r="H1888" s="64" t="s">
        <v>378</v>
      </c>
      <c r="I1888" s="64" t="s">
        <v>379</v>
      </c>
      <c r="J1888" s="65" t="s">
        <v>380</v>
      </c>
      <c r="M1888" s="41" t="s">
        <v>17</v>
      </c>
      <c r="N1888" s="126">
        <f>P1886</f>
        <v>107500</v>
      </c>
      <c r="O1888" s="302" t="s">
        <v>1275</v>
      </c>
      <c r="P1888" s="303"/>
      <c r="Q1888" s="303"/>
      <c r="R1888" s="303"/>
      <c r="S1888" s="303"/>
      <c r="T1888" s="303"/>
    </row>
    <row r="1889" spans="3:20" x14ac:dyDescent="0.3">
      <c r="C1889" s="66" t="s">
        <v>389</v>
      </c>
      <c r="D1889" s="66" t="s">
        <v>279</v>
      </c>
      <c r="E1889" s="305" t="s">
        <v>384</v>
      </c>
      <c r="F1889" s="306"/>
      <c r="G1889" s="66" t="s">
        <v>385</v>
      </c>
      <c r="H1889" s="67">
        <v>100000</v>
      </c>
      <c r="I1889" s="67">
        <v>0</v>
      </c>
      <c r="J1889" s="67">
        <f>H1889-I1889</f>
        <v>100000</v>
      </c>
      <c r="M1889" s="41" t="s">
        <v>18</v>
      </c>
      <c r="N1889" s="126">
        <f>Q1886</f>
        <v>3710053</v>
      </c>
      <c r="O1889" s="133"/>
      <c r="P1889" s="134"/>
      <c r="Q1889" s="134"/>
      <c r="R1889" s="131"/>
      <c r="S1889" s="115"/>
      <c r="T1889" s="314"/>
    </row>
    <row r="1890" spans="3:20" x14ac:dyDescent="0.3">
      <c r="C1890" s="66" t="s">
        <v>389</v>
      </c>
      <c r="D1890" s="66" t="s">
        <v>279</v>
      </c>
      <c r="E1890" s="1398" t="s">
        <v>384</v>
      </c>
      <c r="F1890" s="1398"/>
      <c r="G1890" s="66" t="s">
        <v>390</v>
      </c>
      <c r="H1890" s="67">
        <v>200000</v>
      </c>
      <c r="I1890" s="67">
        <v>0</v>
      </c>
      <c r="J1890" s="67">
        <f>H1890-I1890</f>
        <v>200000</v>
      </c>
      <c r="M1890" s="41" t="s">
        <v>19</v>
      </c>
      <c r="N1890" s="126">
        <f>R1886</f>
        <v>580935.43999999948</v>
      </c>
      <c r="O1890" s="136"/>
      <c r="P1890" s="171"/>
      <c r="Q1890" s="323"/>
      <c r="R1890" s="321"/>
      <c r="T1890" s="314"/>
    </row>
    <row r="1891" spans="3:20" x14ac:dyDescent="0.3">
      <c r="C1891" s="105" t="s">
        <v>584</v>
      </c>
      <c r="D1891" s="82" t="s">
        <v>569</v>
      </c>
      <c r="E1891" s="1399" t="s">
        <v>585</v>
      </c>
      <c r="F1891" s="1400"/>
      <c r="G1891" s="82" t="s">
        <v>586</v>
      </c>
      <c r="H1891" s="106">
        <v>50000</v>
      </c>
      <c r="I1891" s="73">
        <v>0</v>
      </c>
      <c r="J1891" s="153">
        <f t="shared" ref="J1891:J1896" si="377">SUM(H1891:I1891)</f>
        <v>50000</v>
      </c>
      <c r="M1891" s="41" t="s">
        <v>20</v>
      </c>
      <c r="N1891" s="126">
        <f>S1886</f>
        <v>56209.9</v>
      </c>
      <c r="O1891" s="323"/>
      <c r="P1891" s="323"/>
      <c r="Q1891" s="323"/>
      <c r="R1891" s="322"/>
    </row>
    <row r="1892" spans="3:20" x14ac:dyDescent="0.3">
      <c r="C1892" s="105" t="s">
        <v>584</v>
      </c>
      <c r="D1892" s="82" t="s">
        <v>569</v>
      </c>
      <c r="E1892" s="175" t="s">
        <v>587</v>
      </c>
      <c r="F1892" s="175"/>
      <c r="G1892" s="105" t="s">
        <v>588</v>
      </c>
      <c r="H1892" s="107">
        <v>100000</v>
      </c>
      <c r="I1892" s="73">
        <v>0</v>
      </c>
      <c r="J1892" s="153">
        <f t="shared" si="377"/>
        <v>100000</v>
      </c>
      <c r="M1892" s="41" t="s">
        <v>21</v>
      </c>
      <c r="N1892" s="126">
        <f>T1886</f>
        <v>4926.07</v>
      </c>
      <c r="O1892" s="137"/>
      <c r="P1892" s="323"/>
      <c r="Q1892" s="323"/>
    </row>
    <row r="1893" spans="3:20" ht="15" thickBot="1" x14ac:dyDescent="0.35">
      <c r="C1893" s="66" t="s">
        <v>669</v>
      </c>
      <c r="D1893" s="82" t="s">
        <v>652</v>
      </c>
      <c r="E1893" s="300" t="s">
        <v>587</v>
      </c>
      <c r="F1893" s="301"/>
      <c r="G1893" s="105" t="s">
        <v>588</v>
      </c>
      <c r="H1893" s="107">
        <v>50000</v>
      </c>
      <c r="I1893" s="73">
        <v>0</v>
      </c>
      <c r="J1893" s="153">
        <f t="shared" si="377"/>
        <v>50000</v>
      </c>
      <c r="M1893" s="307" t="s">
        <v>22</v>
      </c>
      <c r="N1893" s="130">
        <f>SUM(N1888:N1892)</f>
        <v>4459624.41</v>
      </c>
      <c r="O1893" s="314"/>
      <c r="R1893" s="314"/>
    </row>
    <row r="1894" spans="3:20" ht="15" thickTop="1" x14ac:dyDescent="0.3">
      <c r="C1894" s="66" t="s">
        <v>669</v>
      </c>
      <c r="D1894" s="82" t="s">
        <v>652</v>
      </c>
      <c r="E1894" s="1399" t="s">
        <v>585</v>
      </c>
      <c r="F1894" s="1400"/>
      <c r="G1894" s="82" t="s">
        <v>586</v>
      </c>
      <c r="H1894" s="107">
        <v>50000</v>
      </c>
      <c r="I1894" s="73">
        <v>0</v>
      </c>
      <c r="J1894" s="153">
        <f t="shared" si="377"/>
        <v>50000</v>
      </c>
      <c r="M1894" s="21"/>
      <c r="N1894" s="24"/>
      <c r="O1894" s="314"/>
    </row>
    <row r="1895" spans="3:20" x14ac:dyDescent="0.3">
      <c r="C1895" s="66" t="s">
        <v>911</v>
      </c>
      <c r="D1895" s="82" t="s">
        <v>870</v>
      </c>
      <c r="E1895" s="1399" t="s">
        <v>384</v>
      </c>
      <c r="F1895" s="1400"/>
      <c r="G1895" s="82" t="s">
        <v>912</v>
      </c>
      <c r="H1895" s="107">
        <v>1350000</v>
      </c>
      <c r="I1895" s="73">
        <v>0</v>
      </c>
      <c r="J1895" s="153">
        <f t="shared" si="377"/>
        <v>1350000</v>
      </c>
      <c r="M1895" s="179"/>
      <c r="N1895" s="149"/>
      <c r="O1895" s="183"/>
      <c r="P1895" s="180"/>
      <c r="Q1895" s="180"/>
      <c r="R1895" s="180"/>
    </row>
    <row r="1896" spans="3:20" x14ac:dyDescent="0.3">
      <c r="C1896" s="66" t="s">
        <v>974</v>
      </c>
      <c r="D1896" s="82" t="s">
        <v>959</v>
      </c>
      <c r="E1896" s="1399" t="s">
        <v>384</v>
      </c>
      <c r="F1896" s="1400"/>
      <c r="G1896" s="82" t="s">
        <v>912</v>
      </c>
      <c r="H1896" s="107">
        <v>469886</v>
      </c>
      <c r="I1896" s="73">
        <v>0</v>
      </c>
      <c r="J1896" s="153">
        <f t="shared" si="377"/>
        <v>469886</v>
      </c>
      <c r="M1896" s="198" t="s">
        <v>1128</v>
      </c>
      <c r="N1896" s="199"/>
      <c r="O1896" s="186"/>
      <c r="P1896" s="1408"/>
      <c r="Q1896" s="1409"/>
      <c r="R1896" s="180"/>
    </row>
    <row r="1897" spans="3:20" x14ac:dyDescent="0.3">
      <c r="C1897" s="66" t="s">
        <v>1185</v>
      </c>
      <c r="D1897" s="82" t="s">
        <v>1174</v>
      </c>
      <c r="E1897" s="1399" t="s">
        <v>1186</v>
      </c>
      <c r="F1897" s="1400"/>
      <c r="G1897" s="82" t="s">
        <v>1187</v>
      </c>
      <c r="H1897" s="107">
        <v>16900</v>
      </c>
      <c r="I1897" s="73">
        <v>0</v>
      </c>
      <c r="J1897" s="153">
        <f>H1897</f>
        <v>16900</v>
      </c>
      <c r="M1897" s="1404" t="s">
        <v>1114</v>
      </c>
      <c r="N1897" s="1405"/>
      <c r="O1897" s="187">
        <v>25000</v>
      </c>
      <c r="P1897" s="294" t="s">
        <v>1112</v>
      </c>
      <c r="Q1897" s="180"/>
      <c r="R1897" s="180"/>
    </row>
    <row r="1898" spans="3:20" ht="15" thickBot="1" x14ac:dyDescent="0.35">
      <c r="C1898" s="1401" t="s">
        <v>589</v>
      </c>
      <c r="D1898" s="1402"/>
      <c r="E1898" s="1402"/>
      <c r="F1898" s="1403"/>
      <c r="G1898" s="178" t="s">
        <v>16</v>
      </c>
      <c r="H1898" s="152">
        <f>SUM(H1889:H1897)</f>
        <v>2386786</v>
      </c>
      <c r="I1898" s="110">
        <f>SUM(I1889:I1896)</f>
        <v>0</v>
      </c>
      <c r="J1898" s="151">
        <f>SUM(J1889:J1897)</f>
        <v>2386786</v>
      </c>
      <c r="M1898" s="181" t="s">
        <v>383</v>
      </c>
      <c r="N1898" s="149"/>
      <c r="O1898" s="182">
        <f>SUM(O1896:O1897)</f>
        <v>25000</v>
      </c>
      <c r="P1898" s="180"/>
      <c r="Q1898" s="180"/>
      <c r="R1898" s="180"/>
    </row>
    <row r="1899" spans="3:20" ht="15" thickTop="1" x14ac:dyDescent="0.3">
      <c r="R1899" s="180"/>
    </row>
    <row r="1901" spans="3:20" x14ac:dyDescent="0.3">
      <c r="G1901" s="314"/>
    </row>
    <row r="1902" spans="3:20" x14ac:dyDescent="0.3">
      <c r="M1902" s="21"/>
      <c r="N1902" s="24"/>
      <c r="O1902" s="314"/>
    </row>
    <row r="1903" spans="3:20" x14ac:dyDescent="0.3">
      <c r="M1903" s="21"/>
      <c r="N1903" s="24"/>
      <c r="O1903" s="314"/>
      <c r="R1903" s="314"/>
    </row>
    <row r="1904" spans="3:20" x14ac:dyDescent="0.3">
      <c r="M1904" s="21"/>
      <c r="N1904" s="24"/>
      <c r="O1904" s="314"/>
    </row>
    <row r="1905" spans="2:20" x14ac:dyDescent="0.3">
      <c r="B1905" s="1357" t="s">
        <v>908</v>
      </c>
      <c r="C1905" s="1357"/>
      <c r="D1905" s="1357"/>
      <c r="E1905" s="1357"/>
      <c r="F1905" s="1357"/>
      <c r="G1905" s="1357"/>
      <c r="H1905" s="1357"/>
      <c r="I1905" s="1357"/>
      <c r="J1905" s="1357"/>
      <c r="K1905" s="1357"/>
      <c r="L1905" s="1357"/>
      <c r="M1905" s="1357"/>
      <c r="N1905" s="1357"/>
      <c r="O1905" s="1357"/>
      <c r="P1905" s="1357"/>
      <c r="Q1905" s="1357"/>
      <c r="R1905" s="1357"/>
      <c r="S1905" s="1357"/>
      <c r="T1905" s="1357"/>
    </row>
    <row r="1911" spans="2:20" ht="15.6" x14ac:dyDescent="0.3">
      <c r="B1911" s="1349" t="s">
        <v>1277</v>
      </c>
      <c r="C1911" s="1349"/>
      <c r="D1911" s="1349"/>
      <c r="E1911" s="1349"/>
      <c r="F1911" s="1349"/>
      <c r="G1911" s="1349"/>
      <c r="H1911" s="1349"/>
      <c r="I1911" s="1349"/>
      <c r="J1911" s="1349"/>
      <c r="K1911" s="1349"/>
      <c r="L1911" s="1349"/>
      <c r="M1911" s="1349"/>
      <c r="N1911" s="1349"/>
      <c r="O1911" s="1349"/>
      <c r="P1911" s="1349"/>
      <c r="Q1911" s="1349"/>
      <c r="R1911" s="1349"/>
      <c r="S1911" s="1349"/>
      <c r="T1911" s="1349"/>
    </row>
    <row r="1912" spans="2:20" ht="15.6" x14ac:dyDescent="0.3">
      <c r="B1912" s="1350" t="s">
        <v>10</v>
      </c>
      <c r="C1912" s="1350"/>
      <c r="D1912" s="1350"/>
      <c r="E1912" s="1350"/>
      <c r="F1912" s="1350"/>
      <c r="G1912" s="1350"/>
      <c r="H1912" s="1350"/>
      <c r="I1912" s="1350"/>
      <c r="J1912" s="1350"/>
      <c r="K1912" s="1350"/>
      <c r="L1912" s="1350"/>
      <c r="M1912" s="1350"/>
      <c r="N1912" s="1350"/>
      <c r="O1912" s="1350"/>
      <c r="P1912" s="1350"/>
      <c r="Q1912" s="1350"/>
      <c r="R1912" s="1350"/>
      <c r="S1912" s="1350"/>
      <c r="T1912" s="1350"/>
    </row>
    <row r="1913" spans="2:20" x14ac:dyDescent="0.3">
      <c r="B1913" s="1351" t="s">
        <v>11</v>
      </c>
      <c r="C1913" s="1351"/>
      <c r="D1913" s="1351"/>
      <c r="E1913" s="1351"/>
      <c r="F1913" s="1351"/>
      <c r="G1913" s="1351"/>
      <c r="H1913" s="1351"/>
      <c r="I1913" s="1351"/>
      <c r="J1913" s="1351"/>
      <c r="K1913" s="1351"/>
      <c r="L1913" s="1351"/>
      <c r="M1913" s="1351"/>
      <c r="N1913" s="1351"/>
      <c r="O1913" s="1351"/>
      <c r="P1913" s="1351"/>
      <c r="Q1913" s="1351"/>
      <c r="R1913" s="1351"/>
      <c r="S1913" s="1351"/>
      <c r="T1913" s="1351"/>
    </row>
    <row r="1914" spans="2:20" x14ac:dyDescent="0.3">
      <c r="B1914" s="1352" t="s">
        <v>1278</v>
      </c>
      <c r="C1914" s="1352"/>
      <c r="D1914" s="1352"/>
      <c r="E1914" s="1352"/>
      <c r="F1914" s="1352"/>
      <c r="G1914" s="1352"/>
      <c r="H1914" s="1352"/>
      <c r="I1914" s="1352"/>
      <c r="J1914" s="1352"/>
      <c r="K1914" s="1352"/>
      <c r="L1914" s="1352"/>
      <c r="M1914" s="1352"/>
      <c r="N1914" s="1352"/>
      <c r="O1914" s="1352"/>
      <c r="P1914" s="1352"/>
      <c r="Q1914" s="1352"/>
      <c r="R1914" s="1352"/>
      <c r="S1914" s="1352"/>
      <c r="T1914" s="1352"/>
    </row>
    <row r="1915" spans="2:20" ht="15" thickBot="1" x14ac:dyDescent="0.35">
      <c r="B1915" s="309"/>
      <c r="C1915" s="309"/>
      <c r="D1915" s="309"/>
      <c r="E1915" s="309"/>
      <c r="F1915" s="309"/>
      <c r="G1915" s="309"/>
      <c r="H1915" s="309"/>
      <c r="I1915" s="309"/>
      <c r="J1915" s="309"/>
      <c r="L1915" s="309"/>
      <c r="M1915" s="309"/>
      <c r="N1915" s="309"/>
      <c r="O1915" s="309"/>
      <c r="P1915" s="309"/>
      <c r="Q1915" s="309"/>
      <c r="R1915" s="1363" t="s">
        <v>1279</v>
      </c>
      <c r="S1915" s="1363"/>
      <c r="T1915" s="1363"/>
    </row>
    <row r="1916" spans="2:20" ht="15" thickTop="1" x14ac:dyDescent="0.3">
      <c r="B1916" s="1354" t="s">
        <v>8</v>
      </c>
      <c r="C1916" s="1354"/>
      <c r="D1916" s="1354"/>
      <c r="E1916" s="1354"/>
      <c r="F1916" s="1354"/>
      <c r="G1916" s="1354"/>
      <c r="H1916" s="1354"/>
      <c r="I1916" s="1354"/>
      <c r="J1916" s="1354"/>
      <c r="L1916" s="1354" t="s">
        <v>9</v>
      </c>
      <c r="M1916" s="1354"/>
      <c r="N1916" s="1354"/>
      <c r="O1916" s="1354"/>
      <c r="P1916" s="1354"/>
      <c r="Q1916" s="1354"/>
      <c r="R1916" s="1354"/>
      <c r="S1916" s="1354"/>
      <c r="T1916" s="1354"/>
    </row>
    <row r="1917" spans="2:20" x14ac:dyDescent="0.3">
      <c r="B1917" s="4" t="s">
        <v>0</v>
      </c>
      <c r="C1917" s="4" t="s">
        <v>1</v>
      </c>
      <c r="D1917" s="4" t="s">
        <v>2</v>
      </c>
      <c r="E1917" s="4" t="s">
        <v>13</v>
      </c>
      <c r="F1917" s="4" t="s">
        <v>3</v>
      </c>
      <c r="G1917" s="4" t="s">
        <v>4</v>
      </c>
      <c r="H1917" s="4" t="s">
        <v>5</v>
      </c>
      <c r="I1917" s="4" t="s">
        <v>6</v>
      </c>
      <c r="J1917" s="4" t="s">
        <v>7</v>
      </c>
      <c r="L1917" s="4" t="s">
        <v>0</v>
      </c>
      <c r="M1917" s="4" t="s">
        <v>1</v>
      </c>
      <c r="N1917" s="201" t="s">
        <v>1234</v>
      </c>
      <c r="O1917" s="4" t="s">
        <v>13</v>
      </c>
      <c r="P1917" s="4" t="s">
        <v>3</v>
      </c>
      <c r="Q1917" s="4" t="s">
        <v>4</v>
      </c>
      <c r="R1917" s="4" t="s">
        <v>5</v>
      </c>
      <c r="S1917" s="4" t="s">
        <v>6</v>
      </c>
      <c r="T1917" s="4" t="s">
        <v>7</v>
      </c>
    </row>
    <row r="1918" spans="2:20" x14ac:dyDescent="0.3">
      <c r="B1918" s="310"/>
      <c r="C1918" s="311"/>
      <c r="D1918" s="311"/>
      <c r="E1918" s="5"/>
      <c r="F1918" s="5"/>
      <c r="G1918" s="5"/>
      <c r="H1918" s="5"/>
      <c r="I1918" s="5"/>
      <c r="J1918" s="6"/>
      <c r="L1918" s="310"/>
      <c r="M1918" s="311"/>
      <c r="N1918" s="311"/>
      <c r="O1918" s="5"/>
      <c r="P1918" s="5"/>
      <c r="Q1918" s="5"/>
      <c r="R1918" s="5"/>
      <c r="S1918" s="5"/>
      <c r="T1918" s="6"/>
    </row>
    <row r="1919" spans="2:20" x14ac:dyDescent="0.3">
      <c r="B1919" s="119" t="s">
        <v>1280</v>
      </c>
      <c r="C1919" s="17" t="s">
        <v>15</v>
      </c>
      <c r="D1919" s="18" t="s">
        <v>16</v>
      </c>
      <c r="E1919" s="19" t="s">
        <v>16</v>
      </c>
      <c r="F1919" s="19">
        <f>P1886</f>
        <v>107500</v>
      </c>
      <c r="G1919" s="49">
        <f>Q1886</f>
        <v>3710053</v>
      </c>
      <c r="H1919" s="49">
        <f>R1886</f>
        <v>580935.43999999948</v>
      </c>
      <c r="I1919" s="20">
        <f>S1886</f>
        <v>56209.9</v>
      </c>
      <c r="J1919" s="20">
        <f>T1886</f>
        <v>4926.07</v>
      </c>
      <c r="K1919" s="1"/>
      <c r="L1919" s="55" t="s">
        <v>16</v>
      </c>
      <c r="M1919" s="55" t="s">
        <v>16</v>
      </c>
      <c r="N1919" s="55" t="s">
        <v>16</v>
      </c>
      <c r="O1919" s="122" t="s">
        <v>16</v>
      </c>
      <c r="P1919" s="122" t="s">
        <v>16</v>
      </c>
      <c r="Q1919" s="122" t="s">
        <v>16</v>
      </c>
      <c r="R1919" s="122" t="s">
        <v>16</v>
      </c>
      <c r="S1919" s="122" t="s">
        <v>16</v>
      </c>
      <c r="T1919" s="122" t="s">
        <v>16</v>
      </c>
    </row>
    <row r="1920" spans="2:20" x14ac:dyDescent="0.3">
      <c r="B1920" s="119" t="s">
        <v>1281</v>
      </c>
      <c r="C1920" s="101" t="s">
        <v>1304</v>
      </c>
      <c r="D1920" s="119" t="s">
        <v>345</v>
      </c>
      <c r="E1920" s="123" t="s">
        <v>16</v>
      </c>
      <c r="F1920" s="123" t="s">
        <v>16</v>
      </c>
      <c r="G1920" s="124">
        <v>103000</v>
      </c>
      <c r="H1920" s="129" t="s">
        <v>16</v>
      </c>
      <c r="I1920" s="123" t="s">
        <v>16</v>
      </c>
      <c r="J1920" s="123" t="s">
        <v>16</v>
      </c>
      <c r="K1920" s="1"/>
      <c r="L1920" s="119" t="s">
        <v>1281</v>
      </c>
      <c r="M1920" s="101" t="s">
        <v>1304</v>
      </c>
      <c r="N1920" s="119" t="s">
        <v>345</v>
      </c>
      <c r="O1920" s="123" t="s">
        <v>16</v>
      </c>
      <c r="P1920" s="123">
        <f>G1920</f>
        <v>103000</v>
      </c>
      <c r="Q1920" s="129" t="s">
        <v>16</v>
      </c>
      <c r="R1920" s="122" t="s">
        <v>16</v>
      </c>
      <c r="S1920" s="122" t="s">
        <v>16</v>
      </c>
      <c r="T1920" s="122" t="s">
        <v>16</v>
      </c>
    </row>
    <row r="1921" spans="2:20" ht="20.399999999999999" x14ac:dyDescent="0.3">
      <c r="B1921" s="119" t="s">
        <v>1281</v>
      </c>
      <c r="C1921" s="200" t="s">
        <v>436</v>
      </c>
      <c r="D1921" s="82" t="s">
        <v>1282</v>
      </c>
      <c r="E1921" s="122">
        <v>11000</v>
      </c>
      <c r="F1921" s="188">
        <v>0</v>
      </c>
      <c r="G1921" s="188">
        <v>39000</v>
      </c>
      <c r="H1921" s="54">
        <v>0</v>
      </c>
      <c r="I1921" s="19">
        <v>0</v>
      </c>
      <c r="J1921" s="19">
        <v>0</v>
      </c>
      <c r="K1921" s="1"/>
      <c r="L1921" s="119" t="s">
        <v>1281</v>
      </c>
      <c r="M1921" s="200" t="s">
        <v>1310</v>
      </c>
      <c r="N1921" s="82" t="s">
        <v>1282</v>
      </c>
      <c r="O1921" s="122">
        <v>11000</v>
      </c>
      <c r="P1921" s="122" t="s">
        <v>16</v>
      </c>
      <c r="Q1921" s="122" t="s">
        <v>16</v>
      </c>
      <c r="R1921" s="122" t="s">
        <v>16</v>
      </c>
      <c r="S1921" s="122" t="s">
        <v>16</v>
      </c>
      <c r="T1921" s="122" t="s">
        <v>16</v>
      </c>
    </row>
    <row r="1922" spans="2:20" ht="20.399999999999999" x14ac:dyDescent="0.3">
      <c r="B1922" s="119" t="s">
        <v>167</v>
      </c>
      <c r="C1922" s="200" t="s">
        <v>1296</v>
      </c>
      <c r="D1922" s="82" t="s">
        <v>1283</v>
      </c>
      <c r="E1922" s="122">
        <v>0</v>
      </c>
      <c r="F1922" s="188">
        <v>0</v>
      </c>
      <c r="G1922" s="188">
        <v>2200</v>
      </c>
      <c r="H1922" s="54">
        <v>0</v>
      </c>
      <c r="I1922" s="19">
        <v>0</v>
      </c>
      <c r="J1922" s="19">
        <v>0</v>
      </c>
      <c r="K1922" s="1"/>
      <c r="L1922" s="119" t="s">
        <v>167</v>
      </c>
      <c r="M1922" s="200" t="s">
        <v>1309</v>
      </c>
      <c r="N1922" s="82" t="s">
        <v>1287</v>
      </c>
      <c r="O1922" s="122">
        <v>2500</v>
      </c>
      <c r="P1922" s="122" t="s">
        <v>16</v>
      </c>
      <c r="Q1922" s="122" t="s">
        <v>16</v>
      </c>
      <c r="R1922" s="122" t="s">
        <v>16</v>
      </c>
      <c r="S1922" s="122" t="s">
        <v>16</v>
      </c>
      <c r="T1922" s="122" t="s">
        <v>16</v>
      </c>
    </row>
    <row r="1923" spans="2:20" ht="20.399999999999999" x14ac:dyDescent="0.3">
      <c r="B1923" s="119" t="s">
        <v>167</v>
      </c>
      <c r="C1923" s="200" t="s">
        <v>341</v>
      </c>
      <c r="D1923" s="82" t="s">
        <v>1284</v>
      </c>
      <c r="E1923" s="122">
        <v>0</v>
      </c>
      <c r="F1923" s="188">
        <v>0</v>
      </c>
      <c r="G1923" s="188">
        <v>60000</v>
      </c>
      <c r="H1923" s="54">
        <v>0</v>
      </c>
      <c r="I1923" s="19">
        <v>0</v>
      </c>
      <c r="J1923" s="19">
        <v>0</v>
      </c>
      <c r="K1923" s="1"/>
      <c r="L1923" s="119" t="s">
        <v>167</v>
      </c>
      <c r="M1923" s="200" t="s">
        <v>1311</v>
      </c>
      <c r="N1923" s="82" t="s">
        <v>1288</v>
      </c>
      <c r="O1923" s="122">
        <v>13200</v>
      </c>
      <c r="P1923" s="122" t="s">
        <v>16</v>
      </c>
      <c r="Q1923" s="122" t="s">
        <v>16</v>
      </c>
      <c r="R1923" s="122" t="s">
        <v>16</v>
      </c>
      <c r="S1923" s="122" t="s">
        <v>16</v>
      </c>
      <c r="T1923" s="122" t="s">
        <v>16</v>
      </c>
    </row>
    <row r="1924" spans="2:20" ht="20.399999999999999" x14ac:dyDescent="0.3">
      <c r="B1924" s="119" t="s">
        <v>167</v>
      </c>
      <c r="C1924" s="200" t="s">
        <v>1297</v>
      </c>
      <c r="D1924" s="82" t="s">
        <v>1285</v>
      </c>
      <c r="E1924" s="122">
        <v>0</v>
      </c>
      <c r="F1924" s="188">
        <v>0</v>
      </c>
      <c r="G1924" s="188">
        <v>30000</v>
      </c>
      <c r="H1924" s="54">
        <v>0</v>
      </c>
      <c r="I1924" s="19">
        <v>0</v>
      </c>
      <c r="J1924" s="19">
        <v>0</v>
      </c>
      <c r="K1924" s="1"/>
      <c r="L1924" s="119"/>
      <c r="M1924" s="200" t="s">
        <v>1312</v>
      </c>
      <c r="N1924" s="162" t="s">
        <v>1313</v>
      </c>
      <c r="O1924" s="122">
        <f>35000*4</f>
        <v>140000</v>
      </c>
      <c r="P1924" s="122" t="s">
        <v>16</v>
      </c>
      <c r="Q1924" s="122" t="s">
        <v>16</v>
      </c>
      <c r="R1924" s="122" t="s">
        <v>16</v>
      </c>
      <c r="S1924" s="122" t="s">
        <v>16</v>
      </c>
      <c r="T1924" s="122" t="s">
        <v>16</v>
      </c>
    </row>
    <row r="1925" spans="2:20" ht="20.399999999999999" x14ac:dyDescent="0.3">
      <c r="B1925" s="119" t="s">
        <v>167</v>
      </c>
      <c r="C1925" s="200" t="s">
        <v>1305</v>
      </c>
      <c r="D1925" s="82" t="s">
        <v>1286</v>
      </c>
      <c r="E1925" s="122">
        <v>0</v>
      </c>
      <c r="F1925" s="188">
        <v>200000</v>
      </c>
      <c r="G1925" s="188">
        <v>0</v>
      </c>
      <c r="H1925" s="54">
        <v>0</v>
      </c>
      <c r="I1925" s="19">
        <v>0</v>
      </c>
      <c r="J1925" s="19">
        <v>0</v>
      </c>
      <c r="K1925" s="1"/>
      <c r="L1925" s="119" t="s">
        <v>16</v>
      </c>
      <c r="M1925" s="128" t="s">
        <v>16</v>
      </c>
      <c r="N1925" s="82" t="s">
        <v>16</v>
      </c>
      <c r="O1925" s="122" t="s">
        <v>16</v>
      </c>
      <c r="P1925" s="122" t="s">
        <v>16</v>
      </c>
      <c r="Q1925" s="122" t="s">
        <v>16</v>
      </c>
      <c r="R1925" s="122" t="s">
        <v>16</v>
      </c>
      <c r="S1925" s="122" t="s">
        <v>16</v>
      </c>
      <c r="T1925" s="122" t="s">
        <v>16</v>
      </c>
    </row>
    <row r="1926" spans="2:20" ht="20.399999999999999" x14ac:dyDescent="0.3">
      <c r="B1926" s="119" t="s">
        <v>167</v>
      </c>
      <c r="C1926" s="200" t="s">
        <v>1298</v>
      </c>
      <c r="D1926" s="82" t="s">
        <v>1287</v>
      </c>
      <c r="E1926" s="122">
        <v>2500</v>
      </c>
      <c r="F1926" s="188">
        <v>22500</v>
      </c>
      <c r="G1926" s="188">
        <v>0</v>
      </c>
      <c r="H1926" s="54">
        <v>0</v>
      </c>
      <c r="I1926" s="19">
        <v>0</v>
      </c>
      <c r="J1926" s="19">
        <v>0</v>
      </c>
      <c r="K1926" s="1"/>
      <c r="L1926" s="119" t="s">
        <v>16</v>
      </c>
      <c r="M1926" s="128" t="s">
        <v>16</v>
      </c>
      <c r="N1926" s="82" t="s">
        <v>16</v>
      </c>
      <c r="O1926" s="122" t="s">
        <v>16</v>
      </c>
      <c r="P1926" s="122" t="s">
        <v>16</v>
      </c>
      <c r="Q1926" s="122" t="s">
        <v>16</v>
      </c>
      <c r="R1926" s="122" t="s">
        <v>16</v>
      </c>
      <c r="S1926" s="122" t="s">
        <v>16</v>
      </c>
      <c r="T1926" s="122" t="s">
        <v>16</v>
      </c>
    </row>
    <row r="1927" spans="2:20" ht="20.399999999999999" x14ac:dyDescent="0.3">
      <c r="B1927" s="119" t="s">
        <v>167</v>
      </c>
      <c r="C1927" s="200" t="s">
        <v>436</v>
      </c>
      <c r="D1927" s="82" t="s">
        <v>1288</v>
      </c>
      <c r="E1927" s="122">
        <v>13200</v>
      </c>
      <c r="F1927" s="188">
        <v>96800</v>
      </c>
      <c r="G1927" s="188" t="s">
        <v>16</v>
      </c>
      <c r="H1927" s="54" t="s">
        <v>16</v>
      </c>
      <c r="I1927" s="19" t="s">
        <v>16</v>
      </c>
      <c r="J1927" s="19" t="s">
        <v>16</v>
      </c>
      <c r="K1927" s="1"/>
      <c r="L1927" s="119" t="s">
        <v>16</v>
      </c>
      <c r="M1927" s="128" t="s">
        <v>16</v>
      </c>
      <c r="N1927" s="82" t="s">
        <v>16</v>
      </c>
      <c r="O1927" s="122" t="s">
        <v>16</v>
      </c>
      <c r="P1927" s="122" t="s">
        <v>16</v>
      </c>
      <c r="Q1927" s="122" t="s">
        <v>16</v>
      </c>
      <c r="R1927" s="122" t="s">
        <v>16</v>
      </c>
      <c r="S1927" s="122" t="s">
        <v>16</v>
      </c>
      <c r="T1927" s="122" t="s">
        <v>16</v>
      </c>
    </row>
    <row r="1928" spans="2:20" ht="20.399999999999999" x14ac:dyDescent="0.3">
      <c r="B1928" s="119" t="s">
        <v>167</v>
      </c>
      <c r="C1928" s="200" t="s">
        <v>1299</v>
      </c>
      <c r="D1928" s="82" t="s">
        <v>1289</v>
      </c>
      <c r="E1928" s="122">
        <v>0</v>
      </c>
      <c r="F1928" s="188">
        <v>1100</v>
      </c>
      <c r="G1928" s="188">
        <v>0</v>
      </c>
      <c r="H1928" s="54">
        <v>0</v>
      </c>
      <c r="I1928" s="19">
        <v>0</v>
      </c>
      <c r="J1928" s="19">
        <v>0</v>
      </c>
      <c r="K1928" s="1"/>
      <c r="L1928" s="119" t="s">
        <v>16</v>
      </c>
      <c r="M1928" s="128" t="s">
        <v>16</v>
      </c>
      <c r="N1928" s="82" t="s">
        <v>16</v>
      </c>
      <c r="O1928" s="122" t="s">
        <v>16</v>
      </c>
      <c r="P1928" s="122" t="s">
        <v>16</v>
      </c>
      <c r="Q1928" s="122" t="s">
        <v>16</v>
      </c>
      <c r="R1928" s="122" t="s">
        <v>16</v>
      </c>
      <c r="S1928" s="122" t="s">
        <v>16</v>
      </c>
      <c r="T1928" s="122" t="s">
        <v>16</v>
      </c>
    </row>
    <row r="1929" spans="2:20" ht="40.799999999999997" x14ac:dyDescent="0.3">
      <c r="B1929" s="119" t="s">
        <v>167</v>
      </c>
      <c r="C1929" s="200" t="s">
        <v>1301</v>
      </c>
      <c r="D1929" s="82" t="s">
        <v>1290</v>
      </c>
      <c r="E1929" s="122">
        <v>35000</v>
      </c>
      <c r="F1929" s="188">
        <v>35000</v>
      </c>
      <c r="G1929" s="188">
        <v>0</v>
      </c>
      <c r="H1929" s="54">
        <v>0</v>
      </c>
      <c r="I1929" s="19">
        <v>0</v>
      </c>
      <c r="J1929" s="19">
        <v>0</v>
      </c>
      <c r="K1929" s="1"/>
      <c r="L1929" s="119" t="s">
        <v>16</v>
      </c>
      <c r="M1929" s="128" t="s">
        <v>16</v>
      </c>
      <c r="N1929" s="82" t="s">
        <v>16</v>
      </c>
      <c r="O1929" s="122" t="s">
        <v>16</v>
      </c>
      <c r="P1929" s="122" t="s">
        <v>16</v>
      </c>
      <c r="Q1929" s="122" t="s">
        <v>16</v>
      </c>
      <c r="R1929" s="122" t="s">
        <v>16</v>
      </c>
      <c r="S1929" s="122" t="s">
        <v>16</v>
      </c>
      <c r="T1929" s="122" t="s">
        <v>16</v>
      </c>
    </row>
    <row r="1930" spans="2:20" ht="30.6" x14ac:dyDescent="0.3">
      <c r="B1930" s="119" t="s">
        <v>167</v>
      </c>
      <c r="C1930" s="200" t="s">
        <v>1300</v>
      </c>
      <c r="D1930" s="82" t="s">
        <v>1291</v>
      </c>
      <c r="E1930" s="122">
        <v>35000</v>
      </c>
      <c r="F1930" s="188">
        <v>35000</v>
      </c>
      <c r="G1930" s="188">
        <v>0</v>
      </c>
      <c r="H1930" s="54">
        <v>0</v>
      </c>
      <c r="I1930" s="19">
        <v>0</v>
      </c>
      <c r="J1930" s="19">
        <v>0</v>
      </c>
      <c r="K1930" s="1"/>
      <c r="L1930" s="119" t="s">
        <v>16</v>
      </c>
      <c r="M1930" s="128" t="s">
        <v>16</v>
      </c>
      <c r="N1930" s="82" t="s">
        <v>16</v>
      </c>
      <c r="O1930" s="122" t="s">
        <v>16</v>
      </c>
      <c r="P1930" s="122" t="s">
        <v>16</v>
      </c>
      <c r="Q1930" s="122" t="s">
        <v>16</v>
      </c>
      <c r="R1930" s="122" t="s">
        <v>16</v>
      </c>
      <c r="S1930" s="122" t="s">
        <v>16</v>
      </c>
      <c r="T1930" s="122" t="s">
        <v>16</v>
      </c>
    </row>
    <row r="1931" spans="2:20" ht="40.799999999999997" x14ac:dyDescent="0.3">
      <c r="B1931" s="119" t="s">
        <v>167</v>
      </c>
      <c r="C1931" s="200" t="s">
        <v>1302</v>
      </c>
      <c r="D1931" s="82" t="s">
        <v>1292</v>
      </c>
      <c r="E1931" s="122">
        <v>35000</v>
      </c>
      <c r="F1931" s="188">
        <v>35000</v>
      </c>
      <c r="G1931" s="188">
        <v>0</v>
      </c>
      <c r="H1931" s="54">
        <v>0</v>
      </c>
      <c r="I1931" s="19">
        <v>0</v>
      </c>
      <c r="J1931" s="19">
        <v>0</v>
      </c>
      <c r="K1931" s="1"/>
      <c r="L1931" s="119" t="s">
        <v>16</v>
      </c>
      <c r="M1931" s="128" t="s">
        <v>16</v>
      </c>
      <c r="N1931" s="82" t="s">
        <v>16</v>
      </c>
      <c r="O1931" s="122" t="s">
        <v>16</v>
      </c>
      <c r="P1931" s="122" t="s">
        <v>16</v>
      </c>
      <c r="Q1931" s="122" t="s">
        <v>16</v>
      </c>
      <c r="R1931" s="122" t="s">
        <v>16</v>
      </c>
      <c r="S1931" s="122" t="s">
        <v>16</v>
      </c>
      <c r="T1931" s="122" t="s">
        <v>16</v>
      </c>
    </row>
    <row r="1932" spans="2:20" ht="30.6" x14ac:dyDescent="0.3">
      <c r="B1932" s="119" t="s">
        <v>167</v>
      </c>
      <c r="C1932" s="200" t="s">
        <v>1303</v>
      </c>
      <c r="D1932" s="82" t="s">
        <v>1293</v>
      </c>
      <c r="E1932" s="122">
        <v>0</v>
      </c>
      <c r="F1932" s="188">
        <v>40000</v>
      </c>
      <c r="G1932" s="188">
        <v>0</v>
      </c>
      <c r="H1932" s="54">
        <v>0</v>
      </c>
      <c r="I1932" s="19">
        <v>0</v>
      </c>
      <c r="J1932" s="19">
        <v>0</v>
      </c>
      <c r="K1932" s="1"/>
      <c r="L1932" s="119" t="s">
        <v>16</v>
      </c>
      <c r="M1932" s="128" t="s">
        <v>16</v>
      </c>
      <c r="N1932" s="82" t="s">
        <v>16</v>
      </c>
      <c r="O1932" s="122" t="s">
        <v>16</v>
      </c>
      <c r="P1932" s="122" t="s">
        <v>16</v>
      </c>
      <c r="Q1932" s="122" t="s">
        <v>16</v>
      </c>
      <c r="R1932" s="122" t="s">
        <v>16</v>
      </c>
      <c r="S1932" s="122" t="s">
        <v>16</v>
      </c>
      <c r="T1932" s="122" t="s">
        <v>16</v>
      </c>
    </row>
    <row r="1933" spans="2:20" ht="20.399999999999999" x14ac:dyDescent="0.3">
      <c r="B1933" s="119" t="s">
        <v>167</v>
      </c>
      <c r="C1933" s="200" t="s">
        <v>1306</v>
      </c>
      <c r="D1933" s="82" t="s">
        <v>1294</v>
      </c>
      <c r="E1933" s="122">
        <v>0</v>
      </c>
      <c r="F1933" s="188">
        <v>20000</v>
      </c>
      <c r="G1933" s="188">
        <v>0</v>
      </c>
      <c r="H1933" s="54">
        <v>0</v>
      </c>
      <c r="I1933" s="19">
        <v>0</v>
      </c>
      <c r="J1933" s="19">
        <v>0</v>
      </c>
      <c r="K1933" s="1"/>
      <c r="L1933" s="119" t="s">
        <v>16</v>
      </c>
      <c r="M1933" s="128" t="s">
        <v>16</v>
      </c>
      <c r="N1933" s="82" t="s">
        <v>16</v>
      </c>
      <c r="O1933" s="122" t="s">
        <v>16</v>
      </c>
      <c r="P1933" s="122" t="s">
        <v>16</v>
      </c>
      <c r="Q1933" s="122" t="s">
        <v>16</v>
      </c>
      <c r="R1933" s="122" t="s">
        <v>16</v>
      </c>
      <c r="S1933" s="122" t="s">
        <v>16</v>
      </c>
      <c r="T1933" s="122" t="s">
        <v>16</v>
      </c>
    </row>
    <row r="1934" spans="2:20" ht="20.399999999999999" x14ac:dyDescent="0.3">
      <c r="B1934" s="119" t="s">
        <v>167</v>
      </c>
      <c r="C1934" s="200" t="s">
        <v>1307</v>
      </c>
      <c r="D1934" s="82" t="s">
        <v>1295</v>
      </c>
      <c r="E1934" s="122">
        <v>35000</v>
      </c>
      <c r="F1934" s="188">
        <v>20000</v>
      </c>
      <c r="G1934" s="188">
        <v>0</v>
      </c>
      <c r="H1934" s="54">
        <v>0</v>
      </c>
      <c r="I1934" s="19">
        <v>0</v>
      </c>
      <c r="J1934" s="19">
        <v>0</v>
      </c>
      <c r="K1934" s="1"/>
      <c r="L1934" s="119" t="s">
        <v>16</v>
      </c>
      <c r="M1934" s="128" t="s">
        <v>16</v>
      </c>
      <c r="N1934" s="82" t="s">
        <v>16</v>
      </c>
      <c r="O1934" s="122" t="s">
        <v>16</v>
      </c>
      <c r="P1934" s="122" t="s">
        <v>16</v>
      </c>
      <c r="Q1934" s="122" t="s">
        <v>16</v>
      </c>
      <c r="R1934" s="122" t="s">
        <v>16</v>
      </c>
      <c r="S1934" s="122" t="s">
        <v>16</v>
      </c>
      <c r="T1934" s="122" t="s">
        <v>16</v>
      </c>
    </row>
    <row r="1935" spans="2:20" x14ac:dyDescent="0.3">
      <c r="B1935" s="55" t="s">
        <v>16</v>
      </c>
      <c r="C1935" s="128" t="s">
        <v>16</v>
      </c>
      <c r="D1935" s="82" t="s">
        <v>16</v>
      </c>
      <c r="E1935" s="123" t="s">
        <v>16</v>
      </c>
      <c r="F1935" s="123" t="s">
        <v>16</v>
      </c>
      <c r="G1935" s="129" t="s">
        <v>16</v>
      </c>
      <c r="H1935" s="129" t="s">
        <v>16</v>
      </c>
      <c r="I1935" s="123" t="s">
        <v>16</v>
      </c>
      <c r="J1935" s="123" t="s">
        <v>16</v>
      </c>
      <c r="K1935" s="40"/>
      <c r="L1935" s="119" t="s">
        <v>16</v>
      </c>
      <c r="M1935" s="128" t="s">
        <v>16</v>
      </c>
      <c r="N1935" s="119" t="s">
        <v>16</v>
      </c>
      <c r="O1935" s="172" t="s">
        <v>16</v>
      </c>
      <c r="P1935" s="172" t="s">
        <v>16</v>
      </c>
      <c r="Q1935" s="177" t="s">
        <v>16</v>
      </c>
      <c r="R1935" s="122" t="s">
        <v>16</v>
      </c>
      <c r="S1935" s="122" t="s">
        <v>16</v>
      </c>
      <c r="T1935" s="122" t="s">
        <v>16</v>
      </c>
    </row>
    <row r="1936" spans="2:20" x14ac:dyDescent="0.3">
      <c r="B1936" s="4"/>
      <c r="C1936" s="150" t="s">
        <v>49</v>
      </c>
      <c r="D1936" s="4"/>
      <c r="E1936" s="34">
        <f>SUM(E1921:E1935)</f>
        <v>166700</v>
      </c>
      <c r="F1936" s="34">
        <f>SUM(F1921:F1935)</f>
        <v>505400</v>
      </c>
      <c r="G1936" s="34">
        <f>SUM(G1920:G1935)</f>
        <v>234200</v>
      </c>
      <c r="H1936" s="34">
        <f>SUM(H1921:H1935)</f>
        <v>0</v>
      </c>
      <c r="I1936" s="34">
        <f>SUM(I1921:I1935)</f>
        <v>0</v>
      </c>
      <c r="J1936" s="34">
        <f>SUM(J1921:J1935)</f>
        <v>0</v>
      </c>
      <c r="K1936" s="1"/>
      <c r="L1936" s="119" t="s">
        <v>16</v>
      </c>
      <c r="M1936" s="128" t="s">
        <v>16</v>
      </c>
      <c r="N1936" s="119" t="s">
        <v>16</v>
      </c>
      <c r="O1936" s="172" t="s">
        <v>16</v>
      </c>
      <c r="P1936" s="172" t="s">
        <v>16</v>
      </c>
      <c r="Q1936" s="177" t="s">
        <v>16</v>
      </c>
      <c r="R1936" s="122" t="s">
        <v>16</v>
      </c>
      <c r="S1936" s="122" t="s">
        <v>16</v>
      </c>
      <c r="T1936" s="122" t="s">
        <v>16</v>
      </c>
    </row>
    <row r="1937" spans="1:20" x14ac:dyDescent="0.3">
      <c r="B1937" s="11"/>
      <c r="C1937" s="94"/>
      <c r="D1937" s="12"/>
      <c r="E1937" s="13"/>
      <c r="F1937" s="13"/>
      <c r="G1937" s="13"/>
      <c r="H1937" s="13"/>
      <c r="I1937" s="13"/>
      <c r="J1937" s="14"/>
      <c r="K1937" s="1"/>
      <c r="L1937" s="11"/>
      <c r="M1937" s="12"/>
      <c r="N1937" s="12"/>
      <c r="O1937" s="169"/>
      <c r="P1937" s="13"/>
      <c r="Q1937" s="13"/>
      <c r="R1937" s="13"/>
      <c r="S1937" s="13"/>
      <c r="T1937" s="14"/>
    </row>
    <row r="1938" spans="1:20" x14ac:dyDescent="0.3">
      <c r="B1938" s="25"/>
      <c r="C1938" s="26" t="s">
        <v>50</v>
      </c>
      <c r="D1938" s="27"/>
      <c r="E1938" s="28">
        <f>E1936</f>
        <v>166700</v>
      </c>
      <c r="F1938" s="28">
        <f>F1919+F1936</f>
        <v>612900</v>
      </c>
      <c r="G1938" s="28">
        <f>G1919+G1936</f>
        <v>3944253</v>
      </c>
      <c r="H1938" s="28">
        <f>H1919+H1936</f>
        <v>580935.43999999948</v>
      </c>
      <c r="I1938" s="28">
        <f>I1919+I1936</f>
        <v>56209.9</v>
      </c>
      <c r="J1938" s="28">
        <f>J1919+J1936</f>
        <v>4926.07</v>
      </c>
      <c r="K1938" s="1"/>
      <c r="L1938" s="9"/>
      <c r="M1938" s="26" t="s">
        <v>50</v>
      </c>
      <c r="N1938" s="193" t="s">
        <v>16</v>
      </c>
      <c r="O1938" s="10">
        <f>SUM(O1921:O1937)</f>
        <v>166700</v>
      </c>
      <c r="P1938" s="10">
        <f>SUM(P1920:P1937)</f>
        <v>103000</v>
      </c>
      <c r="Q1938" s="10">
        <f>SUM(Q1922:Q1937)</f>
        <v>0</v>
      </c>
      <c r="R1938" s="10">
        <f>SUM(R1921:R1937)</f>
        <v>0</v>
      </c>
      <c r="S1938" s="10">
        <f t="shared" ref="S1938:T1938" si="378">SUM(S1918:S1937)</f>
        <v>0</v>
      </c>
      <c r="T1938" s="10">
        <f t="shared" si="378"/>
        <v>0</v>
      </c>
    </row>
    <row r="1939" spans="1:20" x14ac:dyDescent="0.3">
      <c r="F1939" s="314"/>
      <c r="L1939" s="2"/>
      <c r="M1939" s="3" t="s">
        <v>12</v>
      </c>
      <c r="N1939" s="15"/>
      <c r="O1939" s="16">
        <f>E1938-O1938</f>
        <v>0</v>
      </c>
      <c r="P1939" s="62">
        <f>F1938-P1938</f>
        <v>509900</v>
      </c>
      <c r="Q1939" s="62">
        <f t="shared" ref="Q1939" si="379">G1938-Q1938</f>
        <v>3944253</v>
      </c>
      <c r="R1939" s="62">
        <f t="shared" ref="R1939" si="380">H1938-R1938</f>
        <v>580935.43999999948</v>
      </c>
      <c r="S1939" s="62">
        <f t="shared" ref="S1939" si="381">I1938-S1938</f>
        <v>56209.9</v>
      </c>
      <c r="T1939" s="62">
        <f t="shared" ref="T1939" si="382">J1938-T1938</f>
        <v>4926.07</v>
      </c>
    </row>
    <row r="1940" spans="1:20" x14ac:dyDescent="0.3">
      <c r="C1940" s="63" t="s">
        <v>375</v>
      </c>
      <c r="F1940" s="314"/>
      <c r="M1940" s="1393" t="s">
        <v>23</v>
      </c>
      <c r="N1940" s="1393"/>
      <c r="R1940" s="314"/>
    </row>
    <row r="1941" spans="1:20" x14ac:dyDescent="0.3">
      <c r="C1941" s="64" t="s">
        <v>386</v>
      </c>
      <c r="D1941" s="64" t="s">
        <v>376</v>
      </c>
      <c r="E1941" s="1396" t="s">
        <v>377</v>
      </c>
      <c r="F1941" s="1397"/>
      <c r="G1941" s="64" t="s">
        <v>381</v>
      </c>
      <c r="H1941" s="64" t="s">
        <v>378</v>
      </c>
      <c r="I1941" s="64" t="s">
        <v>379</v>
      </c>
      <c r="J1941" s="65" t="s">
        <v>380</v>
      </c>
      <c r="M1941" s="41" t="s">
        <v>1085</v>
      </c>
      <c r="N1941" s="126">
        <f>P1939</f>
        <v>509900</v>
      </c>
      <c r="O1941" s="302" t="s">
        <v>1308</v>
      </c>
      <c r="P1941" s="303"/>
      <c r="Q1941" s="303"/>
      <c r="R1941" s="303"/>
      <c r="S1941" s="303"/>
      <c r="T1941" s="303"/>
    </row>
    <row r="1942" spans="1:20" x14ac:dyDescent="0.3">
      <c r="C1942" s="66" t="s">
        <v>389</v>
      </c>
      <c r="D1942" s="66" t="s">
        <v>279</v>
      </c>
      <c r="E1942" s="305" t="s">
        <v>384</v>
      </c>
      <c r="F1942" s="306"/>
      <c r="G1942" s="66" t="s">
        <v>385</v>
      </c>
      <c r="H1942" s="67">
        <v>100000</v>
      </c>
      <c r="I1942" s="67">
        <v>0</v>
      </c>
      <c r="J1942" s="67">
        <f>H1942-I1942</f>
        <v>100000</v>
      </c>
      <c r="M1942" s="41" t="s">
        <v>18</v>
      </c>
      <c r="N1942" s="126">
        <f>Q1939</f>
        <v>3944253</v>
      </c>
      <c r="O1942" s="133"/>
      <c r="P1942" s="134"/>
      <c r="Q1942" s="134"/>
      <c r="R1942" s="131"/>
      <c r="S1942" s="115"/>
      <c r="T1942" s="314"/>
    </row>
    <row r="1943" spans="1:20" x14ac:dyDescent="0.3">
      <c r="A1943" s="314"/>
      <c r="C1943" s="66" t="s">
        <v>389</v>
      </c>
      <c r="D1943" s="66" t="s">
        <v>279</v>
      </c>
      <c r="E1943" s="1398" t="s">
        <v>384</v>
      </c>
      <c r="F1943" s="1398"/>
      <c r="G1943" s="66" t="s">
        <v>390</v>
      </c>
      <c r="H1943" s="67">
        <v>200000</v>
      </c>
      <c r="I1943" s="67">
        <v>0</v>
      </c>
      <c r="J1943" s="67">
        <f>H1943-I1943</f>
        <v>200000</v>
      </c>
      <c r="M1943" s="41" t="s">
        <v>19</v>
      </c>
      <c r="N1943" s="126">
        <f>R1939</f>
        <v>580935.43999999948</v>
      </c>
      <c r="O1943" s="136"/>
      <c r="P1943" s="171"/>
      <c r="Q1943" s="323"/>
      <c r="R1943" s="322"/>
      <c r="T1943" s="314"/>
    </row>
    <row r="1944" spans="1:20" x14ac:dyDescent="0.3">
      <c r="A1944" s="314"/>
      <c r="C1944" s="105" t="s">
        <v>584</v>
      </c>
      <c r="D1944" s="82" t="s">
        <v>569</v>
      </c>
      <c r="E1944" s="1399" t="s">
        <v>585</v>
      </c>
      <c r="F1944" s="1400"/>
      <c r="G1944" s="82" t="s">
        <v>586</v>
      </c>
      <c r="H1944" s="106">
        <v>50000</v>
      </c>
      <c r="I1944" s="73">
        <v>0</v>
      </c>
      <c r="J1944" s="153">
        <f t="shared" ref="J1944:J1949" si="383">SUM(H1944:I1944)</f>
        <v>50000</v>
      </c>
      <c r="M1944" s="41" t="s">
        <v>20</v>
      </c>
      <c r="N1944" s="126">
        <f>S1939</f>
        <v>56209.9</v>
      </c>
      <c r="O1944" s="323"/>
      <c r="P1944" s="324"/>
      <c r="Q1944" s="323"/>
      <c r="R1944" s="322"/>
    </row>
    <row r="1945" spans="1:20" x14ac:dyDescent="0.3">
      <c r="C1945" s="105" t="s">
        <v>584</v>
      </c>
      <c r="D1945" s="82" t="s">
        <v>569</v>
      </c>
      <c r="E1945" s="175" t="s">
        <v>587</v>
      </c>
      <c r="F1945" s="175"/>
      <c r="G1945" s="105" t="s">
        <v>588</v>
      </c>
      <c r="H1945" s="107">
        <v>100000</v>
      </c>
      <c r="I1945" s="73">
        <v>0</v>
      </c>
      <c r="J1945" s="153">
        <f t="shared" si="383"/>
        <v>100000</v>
      </c>
      <c r="M1945" s="41" t="s">
        <v>21</v>
      </c>
      <c r="N1945" s="126">
        <f>T1939</f>
        <v>4926.07</v>
      </c>
      <c r="O1945" s="137"/>
      <c r="P1945" s="323"/>
      <c r="Q1945" s="323"/>
    </row>
    <row r="1946" spans="1:20" ht="15" thickBot="1" x14ac:dyDescent="0.35">
      <c r="C1946" s="66" t="s">
        <v>669</v>
      </c>
      <c r="D1946" s="82" t="s">
        <v>652</v>
      </c>
      <c r="E1946" s="300" t="s">
        <v>587</v>
      </c>
      <c r="F1946" s="301"/>
      <c r="G1946" s="105" t="s">
        <v>588</v>
      </c>
      <c r="H1946" s="107">
        <v>50000</v>
      </c>
      <c r="I1946" s="73">
        <v>0</v>
      </c>
      <c r="J1946" s="153">
        <f t="shared" si="383"/>
        <v>50000</v>
      </c>
      <c r="M1946" s="307" t="s">
        <v>22</v>
      </c>
      <c r="N1946" s="130">
        <f>SUM(N1941:N1945)</f>
        <v>5096224.41</v>
      </c>
      <c r="O1946" s="314"/>
      <c r="R1946" s="314"/>
    </row>
    <row r="1947" spans="1:20" ht="15" thickTop="1" x14ac:dyDescent="0.3">
      <c r="C1947" s="66" t="s">
        <v>669</v>
      </c>
      <c r="D1947" s="82" t="s">
        <v>652</v>
      </c>
      <c r="E1947" s="1399" t="s">
        <v>585</v>
      </c>
      <c r="F1947" s="1400"/>
      <c r="G1947" s="82" t="s">
        <v>586</v>
      </c>
      <c r="H1947" s="107">
        <v>50000</v>
      </c>
      <c r="I1947" s="73">
        <v>0</v>
      </c>
      <c r="J1947" s="153">
        <f t="shared" si="383"/>
        <v>50000</v>
      </c>
      <c r="M1947" s="21"/>
      <c r="N1947" s="24"/>
      <c r="O1947" s="314"/>
    </row>
    <row r="1948" spans="1:20" x14ac:dyDescent="0.3">
      <c r="C1948" s="66" t="s">
        <v>911</v>
      </c>
      <c r="D1948" s="82" t="s">
        <v>870</v>
      </c>
      <c r="E1948" s="1399" t="s">
        <v>384</v>
      </c>
      <c r="F1948" s="1400"/>
      <c r="G1948" s="82" t="s">
        <v>912</v>
      </c>
      <c r="H1948" s="107">
        <v>1350000</v>
      </c>
      <c r="I1948" s="73">
        <v>0</v>
      </c>
      <c r="J1948" s="153">
        <f t="shared" si="383"/>
        <v>1350000</v>
      </c>
      <c r="M1948" s="179"/>
      <c r="N1948" s="149"/>
      <c r="O1948" s="183"/>
      <c r="P1948" s="180"/>
      <c r="Q1948" s="180"/>
      <c r="R1948" s="180"/>
    </row>
    <row r="1949" spans="1:20" x14ac:dyDescent="0.3">
      <c r="C1949" s="66" t="s">
        <v>974</v>
      </c>
      <c r="D1949" s="82" t="s">
        <v>959</v>
      </c>
      <c r="E1949" s="1399" t="s">
        <v>384</v>
      </c>
      <c r="F1949" s="1400"/>
      <c r="G1949" s="82" t="s">
        <v>912</v>
      </c>
      <c r="H1949" s="107">
        <v>469886</v>
      </c>
      <c r="I1949" s="73">
        <v>0</v>
      </c>
      <c r="J1949" s="153">
        <f t="shared" si="383"/>
        <v>469886</v>
      </c>
      <c r="M1949" s="198" t="s">
        <v>1128</v>
      </c>
      <c r="N1949" s="199"/>
      <c r="O1949" s="186"/>
      <c r="P1949" s="1408"/>
      <c r="Q1949" s="1409"/>
      <c r="R1949" s="180"/>
    </row>
    <row r="1950" spans="1:20" x14ac:dyDescent="0.3">
      <c r="C1950" s="66" t="s">
        <v>1185</v>
      </c>
      <c r="D1950" s="82" t="s">
        <v>1174</v>
      </c>
      <c r="E1950" s="1399" t="s">
        <v>1186</v>
      </c>
      <c r="F1950" s="1400"/>
      <c r="G1950" s="82" t="s">
        <v>1187</v>
      </c>
      <c r="H1950" s="107">
        <v>16900</v>
      </c>
      <c r="I1950" s="73">
        <v>0</v>
      </c>
      <c r="J1950" s="153">
        <f>H1950</f>
        <v>16900</v>
      </c>
      <c r="M1950" s="1404" t="s">
        <v>1114</v>
      </c>
      <c r="N1950" s="1405"/>
      <c r="O1950" s="187">
        <v>25000</v>
      </c>
      <c r="P1950" s="294" t="s">
        <v>1112</v>
      </c>
      <c r="Q1950" s="180"/>
      <c r="R1950" s="180"/>
    </row>
    <row r="1951" spans="1:20" ht="15" thickBot="1" x14ac:dyDescent="0.35">
      <c r="C1951" s="1401" t="s">
        <v>589</v>
      </c>
      <c r="D1951" s="1402"/>
      <c r="E1951" s="1402"/>
      <c r="F1951" s="1403"/>
      <c r="G1951" s="178" t="s">
        <v>16</v>
      </c>
      <c r="H1951" s="152">
        <f>SUM(H1942:H1950)</f>
        <v>2386786</v>
      </c>
      <c r="I1951" s="110">
        <f>SUM(I1942:I1949)</f>
        <v>0</v>
      </c>
      <c r="J1951" s="151">
        <f>SUM(J1942:J1950)</f>
        <v>2386786</v>
      </c>
      <c r="M1951" s="181" t="s">
        <v>383</v>
      </c>
      <c r="N1951" s="149"/>
      <c r="O1951" s="182">
        <f>SUM(O1949:O1950)</f>
        <v>25000</v>
      </c>
      <c r="P1951" s="180"/>
      <c r="Q1951" s="180"/>
      <c r="R1951" s="180"/>
    </row>
    <row r="1952" spans="1:20" ht="15" thickTop="1" x14ac:dyDescent="0.3">
      <c r="R1952" s="180"/>
    </row>
    <row r="1954" spans="2:20" x14ac:dyDescent="0.3">
      <c r="G1954" s="314"/>
    </row>
    <row r="1955" spans="2:20" x14ac:dyDescent="0.3">
      <c r="M1955" s="21"/>
      <c r="N1955" s="24"/>
      <c r="O1955" s="314"/>
    </row>
    <row r="1956" spans="2:20" x14ac:dyDescent="0.3">
      <c r="M1956" s="21"/>
      <c r="N1956" s="24"/>
      <c r="O1956" s="314"/>
      <c r="R1956" s="314"/>
    </row>
    <row r="1957" spans="2:20" x14ac:dyDescent="0.3">
      <c r="M1957" s="21"/>
      <c r="N1957" s="24"/>
      <c r="O1957" s="314"/>
    </row>
    <row r="1958" spans="2:20" x14ac:dyDescent="0.3">
      <c r="B1958" s="1357" t="s">
        <v>908</v>
      </c>
      <c r="C1958" s="1357"/>
      <c r="D1958" s="1357"/>
      <c r="E1958" s="1357"/>
      <c r="F1958" s="1357"/>
      <c r="G1958" s="1357"/>
      <c r="H1958" s="1357"/>
      <c r="I1958" s="1357"/>
      <c r="J1958" s="1357"/>
      <c r="K1958" s="1357"/>
      <c r="L1958" s="1357"/>
      <c r="M1958" s="1357"/>
      <c r="N1958" s="1357"/>
      <c r="O1958" s="1357"/>
      <c r="P1958" s="1357"/>
      <c r="Q1958" s="1357"/>
      <c r="R1958" s="1357"/>
      <c r="S1958" s="1357"/>
      <c r="T1958" s="1357"/>
    </row>
    <row r="1963" spans="2:20" ht="15.6" x14ac:dyDescent="0.3">
      <c r="B1963" s="1349" t="s">
        <v>1314</v>
      </c>
      <c r="C1963" s="1349"/>
      <c r="D1963" s="1349"/>
      <c r="E1963" s="1349"/>
      <c r="F1963" s="1349"/>
      <c r="G1963" s="1349"/>
      <c r="H1963" s="1349"/>
      <c r="I1963" s="1349"/>
      <c r="J1963" s="1349"/>
      <c r="K1963" s="1349"/>
      <c r="L1963" s="1349"/>
      <c r="M1963" s="1349"/>
      <c r="N1963" s="1349"/>
      <c r="O1963" s="1349"/>
      <c r="P1963" s="1349"/>
      <c r="Q1963" s="1349"/>
      <c r="R1963" s="1349"/>
      <c r="S1963" s="1349"/>
      <c r="T1963" s="1349"/>
    </row>
    <row r="1964" spans="2:20" ht="15.6" x14ac:dyDescent="0.3">
      <c r="B1964" s="1350" t="s">
        <v>10</v>
      </c>
      <c r="C1964" s="1350"/>
      <c r="D1964" s="1350"/>
      <c r="E1964" s="1350"/>
      <c r="F1964" s="1350"/>
      <c r="G1964" s="1350"/>
      <c r="H1964" s="1350"/>
      <c r="I1964" s="1350"/>
      <c r="J1964" s="1350"/>
      <c r="K1964" s="1350"/>
      <c r="L1964" s="1350"/>
      <c r="M1964" s="1350"/>
      <c r="N1964" s="1350"/>
      <c r="O1964" s="1350"/>
      <c r="P1964" s="1350"/>
      <c r="Q1964" s="1350"/>
      <c r="R1964" s="1350"/>
      <c r="S1964" s="1350"/>
      <c r="T1964" s="1350"/>
    </row>
    <row r="1965" spans="2:20" x14ac:dyDescent="0.3">
      <c r="B1965" s="1351" t="s">
        <v>11</v>
      </c>
      <c r="C1965" s="1351"/>
      <c r="D1965" s="1351"/>
      <c r="E1965" s="1351"/>
      <c r="F1965" s="1351"/>
      <c r="G1965" s="1351"/>
      <c r="H1965" s="1351"/>
      <c r="I1965" s="1351"/>
      <c r="J1965" s="1351"/>
      <c r="K1965" s="1351"/>
      <c r="L1965" s="1351"/>
      <c r="M1965" s="1351"/>
      <c r="N1965" s="1351"/>
      <c r="O1965" s="1351"/>
      <c r="P1965" s="1351"/>
      <c r="Q1965" s="1351"/>
      <c r="R1965" s="1351"/>
      <c r="S1965" s="1351"/>
      <c r="T1965" s="1351"/>
    </row>
    <row r="1966" spans="2:20" x14ac:dyDescent="0.3">
      <c r="B1966" s="1352" t="s">
        <v>1315</v>
      </c>
      <c r="C1966" s="1352"/>
      <c r="D1966" s="1352"/>
      <c r="E1966" s="1352"/>
      <c r="F1966" s="1352"/>
      <c r="G1966" s="1352"/>
      <c r="H1966" s="1352"/>
      <c r="I1966" s="1352"/>
      <c r="J1966" s="1352"/>
      <c r="K1966" s="1352"/>
      <c r="L1966" s="1352"/>
      <c r="M1966" s="1352"/>
      <c r="N1966" s="1352"/>
      <c r="O1966" s="1352"/>
      <c r="P1966" s="1352"/>
      <c r="Q1966" s="1352"/>
      <c r="R1966" s="1352"/>
      <c r="S1966" s="1352"/>
      <c r="T1966" s="1352"/>
    </row>
    <row r="1967" spans="2:20" ht="15" thickBot="1" x14ac:dyDescent="0.35">
      <c r="B1967" s="309"/>
      <c r="C1967" s="309"/>
      <c r="D1967" s="309"/>
      <c r="E1967" s="309"/>
      <c r="F1967" s="309"/>
      <c r="G1967" s="309"/>
      <c r="H1967" s="309"/>
      <c r="I1967" s="309"/>
      <c r="J1967" s="309"/>
      <c r="L1967" s="309"/>
      <c r="M1967" s="309"/>
      <c r="N1967" s="309"/>
      <c r="O1967" s="309"/>
      <c r="P1967" s="309"/>
      <c r="Q1967" s="309"/>
      <c r="R1967" s="1363" t="s">
        <v>1317</v>
      </c>
      <c r="S1967" s="1363"/>
      <c r="T1967" s="1363"/>
    </row>
    <row r="1968" spans="2:20" ht="15" thickTop="1" x14ac:dyDescent="0.3">
      <c r="B1968" s="1354" t="s">
        <v>8</v>
      </c>
      <c r="C1968" s="1354"/>
      <c r="D1968" s="1354"/>
      <c r="E1968" s="1354"/>
      <c r="F1968" s="1354"/>
      <c r="G1968" s="1354"/>
      <c r="H1968" s="1354"/>
      <c r="I1968" s="1354"/>
      <c r="J1968" s="1354"/>
      <c r="L1968" s="1354" t="s">
        <v>9</v>
      </c>
      <c r="M1968" s="1354"/>
      <c r="N1968" s="1354"/>
      <c r="O1968" s="1354"/>
      <c r="P1968" s="1354"/>
      <c r="Q1968" s="1354"/>
      <c r="R1968" s="1354"/>
      <c r="S1968" s="1354"/>
      <c r="T1968" s="1354"/>
    </row>
    <row r="1969" spans="2:20" x14ac:dyDescent="0.3">
      <c r="B1969" s="4" t="s">
        <v>0</v>
      </c>
      <c r="C1969" s="4" t="s">
        <v>1</v>
      </c>
      <c r="D1969" s="4" t="s">
        <v>2</v>
      </c>
      <c r="E1969" s="4" t="s">
        <v>13</v>
      </c>
      <c r="F1969" s="4" t="s">
        <v>3</v>
      </c>
      <c r="G1969" s="4" t="s">
        <v>4</v>
      </c>
      <c r="H1969" s="4" t="s">
        <v>5</v>
      </c>
      <c r="I1969" s="4" t="s">
        <v>6</v>
      </c>
      <c r="J1969" s="4" t="s">
        <v>7</v>
      </c>
      <c r="L1969" s="4" t="s">
        <v>0</v>
      </c>
      <c r="M1969" s="4" t="s">
        <v>1</v>
      </c>
      <c r="N1969" s="201" t="s">
        <v>1234</v>
      </c>
      <c r="O1969" s="4" t="s">
        <v>13</v>
      </c>
      <c r="P1969" s="4" t="s">
        <v>3</v>
      </c>
      <c r="Q1969" s="4" t="s">
        <v>4</v>
      </c>
      <c r="R1969" s="4" t="s">
        <v>5</v>
      </c>
      <c r="S1969" s="4" t="s">
        <v>6</v>
      </c>
      <c r="T1969" s="4" t="s">
        <v>7</v>
      </c>
    </row>
    <row r="1970" spans="2:20" x14ac:dyDescent="0.3">
      <c r="B1970" s="310"/>
      <c r="C1970" s="311"/>
      <c r="D1970" s="311"/>
      <c r="E1970" s="5"/>
      <c r="F1970" s="5"/>
      <c r="G1970" s="5"/>
      <c r="H1970" s="5"/>
      <c r="I1970" s="5"/>
      <c r="J1970" s="6"/>
      <c r="L1970" s="310"/>
      <c r="M1970" s="311"/>
      <c r="N1970" s="311"/>
      <c r="O1970" s="5"/>
      <c r="P1970" s="5"/>
      <c r="Q1970" s="5"/>
      <c r="R1970" s="5"/>
      <c r="S1970" s="5"/>
      <c r="T1970" s="6"/>
    </row>
    <row r="1971" spans="2:20" x14ac:dyDescent="0.3">
      <c r="B1971" s="119" t="s">
        <v>1316</v>
      </c>
      <c r="C1971" s="17" t="s">
        <v>15</v>
      </c>
      <c r="D1971" s="18" t="s">
        <v>16</v>
      </c>
      <c r="E1971" s="19" t="s">
        <v>16</v>
      </c>
      <c r="F1971" s="19">
        <f>P1939</f>
        <v>509900</v>
      </c>
      <c r="G1971" s="49">
        <f>Q1939</f>
        <v>3944253</v>
      </c>
      <c r="H1971" s="49">
        <f>R1939</f>
        <v>580935.43999999948</v>
      </c>
      <c r="I1971" s="20">
        <f>S1939</f>
        <v>56209.9</v>
      </c>
      <c r="J1971" s="20">
        <f>T1939</f>
        <v>4926.07</v>
      </c>
      <c r="K1971" s="1"/>
      <c r="L1971" s="55" t="s">
        <v>16</v>
      </c>
      <c r="M1971" s="55" t="s">
        <v>16</v>
      </c>
      <c r="N1971" s="55" t="s">
        <v>16</v>
      </c>
      <c r="O1971" s="122" t="s">
        <v>16</v>
      </c>
      <c r="P1971" s="122" t="s">
        <v>16</v>
      </c>
      <c r="Q1971" s="122" t="s">
        <v>16</v>
      </c>
      <c r="R1971" s="122" t="s">
        <v>16</v>
      </c>
      <c r="S1971" s="122" t="s">
        <v>16</v>
      </c>
      <c r="T1971" s="122" t="s">
        <v>16</v>
      </c>
    </row>
    <row r="1972" spans="2:20" x14ac:dyDescent="0.3">
      <c r="B1972" s="119" t="s">
        <v>1316</v>
      </c>
      <c r="C1972" s="101" t="s">
        <v>1318</v>
      </c>
      <c r="D1972" s="119" t="s">
        <v>345</v>
      </c>
      <c r="E1972" s="123" t="s">
        <v>16</v>
      </c>
      <c r="F1972" s="123" t="s">
        <v>16</v>
      </c>
      <c r="G1972" s="124">
        <v>0</v>
      </c>
      <c r="H1972" s="124">
        <v>505400</v>
      </c>
      <c r="I1972" s="123" t="s">
        <v>16</v>
      </c>
      <c r="J1972" s="123" t="s">
        <v>16</v>
      </c>
      <c r="K1972" s="1"/>
      <c r="L1972" s="119" t="s">
        <v>1316</v>
      </c>
      <c r="M1972" s="101" t="s">
        <v>1318</v>
      </c>
      <c r="N1972" s="119" t="s">
        <v>345</v>
      </c>
      <c r="O1972" s="123" t="s">
        <v>16</v>
      </c>
      <c r="P1972" s="123">
        <f>H1972</f>
        <v>505400</v>
      </c>
      <c r="Q1972" s="129" t="s">
        <v>16</v>
      </c>
      <c r="R1972" s="122" t="s">
        <v>16</v>
      </c>
      <c r="S1972" s="122" t="s">
        <v>16</v>
      </c>
      <c r="T1972" s="122" t="s">
        <v>16</v>
      </c>
    </row>
    <row r="1973" spans="2:20" ht="20.399999999999999" x14ac:dyDescent="0.3">
      <c r="B1973" s="119" t="s">
        <v>16</v>
      </c>
      <c r="C1973" s="203" t="s">
        <v>16</v>
      </c>
      <c r="D1973" s="82" t="s">
        <v>16</v>
      </c>
      <c r="E1973" s="122" t="s">
        <v>16</v>
      </c>
      <c r="F1973" s="188" t="s">
        <v>16</v>
      </c>
      <c r="G1973" s="188" t="s">
        <v>16</v>
      </c>
      <c r="H1973" s="188" t="s">
        <v>16</v>
      </c>
      <c r="I1973" s="188" t="s">
        <v>16</v>
      </c>
      <c r="J1973" s="188" t="s">
        <v>16</v>
      </c>
      <c r="K1973" s="1"/>
      <c r="L1973" s="119" t="s">
        <v>1316</v>
      </c>
      <c r="M1973" s="200" t="s">
        <v>1319</v>
      </c>
      <c r="N1973" s="82">
        <v>254</v>
      </c>
      <c r="O1973" s="123" t="s">
        <v>16</v>
      </c>
      <c r="P1973" s="122" t="s">
        <v>16</v>
      </c>
      <c r="Q1973" s="129" t="s">
        <v>16</v>
      </c>
      <c r="R1973" s="122">
        <v>50000</v>
      </c>
      <c r="S1973" s="122" t="s">
        <v>16</v>
      </c>
      <c r="T1973" s="122" t="s">
        <v>16</v>
      </c>
    </row>
    <row r="1974" spans="2:20" ht="28.5" customHeight="1" x14ac:dyDescent="0.3">
      <c r="B1974" s="119" t="s">
        <v>16</v>
      </c>
      <c r="C1974" s="203" t="s">
        <v>16</v>
      </c>
      <c r="D1974" s="82" t="s">
        <v>16</v>
      </c>
      <c r="E1974" s="122" t="s">
        <v>16</v>
      </c>
      <c r="F1974" s="188" t="s">
        <v>16</v>
      </c>
      <c r="G1974" s="188" t="s">
        <v>16</v>
      </c>
      <c r="H1974" s="188" t="s">
        <v>16</v>
      </c>
      <c r="I1974" s="188" t="s">
        <v>16</v>
      </c>
      <c r="J1974" s="188" t="s">
        <v>16</v>
      </c>
      <c r="K1974" s="1"/>
      <c r="L1974" s="119" t="s">
        <v>167</v>
      </c>
      <c r="M1974" s="200" t="s">
        <v>1320</v>
      </c>
      <c r="N1974" s="82">
        <v>254</v>
      </c>
      <c r="O1974" s="123" t="s">
        <v>16</v>
      </c>
      <c r="P1974" s="122" t="s">
        <v>16</v>
      </c>
      <c r="Q1974" s="129" t="s">
        <v>16</v>
      </c>
      <c r="R1974" s="122">
        <v>50000</v>
      </c>
      <c r="S1974" s="122" t="s">
        <v>16</v>
      </c>
      <c r="T1974" s="122" t="s">
        <v>16</v>
      </c>
    </row>
    <row r="1975" spans="2:20" x14ac:dyDescent="0.3">
      <c r="B1975" s="119" t="s">
        <v>16</v>
      </c>
      <c r="C1975" s="203" t="s">
        <v>16</v>
      </c>
      <c r="D1975" s="82" t="s">
        <v>16</v>
      </c>
      <c r="E1975" s="122" t="s">
        <v>16</v>
      </c>
      <c r="F1975" s="188" t="s">
        <v>16</v>
      </c>
      <c r="G1975" s="188" t="s">
        <v>16</v>
      </c>
      <c r="H1975" s="188" t="s">
        <v>16</v>
      </c>
      <c r="I1975" s="188" t="s">
        <v>16</v>
      </c>
      <c r="J1975" s="188" t="s">
        <v>16</v>
      </c>
      <c r="K1975" s="1"/>
      <c r="L1975" s="119" t="s">
        <v>167</v>
      </c>
      <c r="M1975" s="200" t="s">
        <v>1321</v>
      </c>
      <c r="N1975" s="82">
        <v>254</v>
      </c>
      <c r="O1975" s="123" t="s">
        <v>16</v>
      </c>
      <c r="P1975" s="122" t="s">
        <v>16</v>
      </c>
      <c r="Q1975" s="129" t="s">
        <v>16</v>
      </c>
      <c r="R1975" s="122">
        <v>10000</v>
      </c>
      <c r="S1975" s="122" t="s">
        <v>16</v>
      </c>
      <c r="T1975" s="122" t="s">
        <v>16</v>
      </c>
    </row>
    <row r="1976" spans="2:20" x14ac:dyDescent="0.3">
      <c r="B1976" s="119" t="s">
        <v>16</v>
      </c>
      <c r="C1976" s="203" t="s">
        <v>16</v>
      </c>
      <c r="D1976" s="82" t="s">
        <v>16</v>
      </c>
      <c r="E1976" s="122" t="s">
        <v>16</v>
      </c>
      <c r="F1976" s="188" t="s">
        <v>16</v>
      </c>
      <c r="G1976" s="188" t="s">
        <v>16</v>
      </c>
      <c r="H1976" s="188" t="s">
        <v>16</v>
      </c>
      <c r="I1976" s="188" t="s">
        <v>16</v>
      </c>
      <c r="J1976" s="188" t="s">
        <v>16</v>
      </c>
      <c r="K1976" s="1"/>
      <c r="L1976" s="119" t="s">
        <v>167</v>
      </c>
      <c r="M1976" s="200" t="s">
        <v>1322</v>
      </c>
      <c r="N1976" s="82">
        <v>254</v>
      </c>
      <c r="O1976" s="123" t="s">
        <v>16</v>
      </c>
      <c r="P1976" s="122" t="s">
        <v>16</v>
      </c>
      <c r="Q1976" s="129" t="s">
        <v>16</v>
      </c>
      <c r="R1976" s="122">
        <v>10000</v>
      </c>
      <c r="S1976" s="122" t="s">
        <v>16</v>
      </c>
      <c r="T1976" s="122" t="s">
        <v>16</v>
      </c>
    </row>
    <row r="1977" spans="2:20" ht="20.399999999999999" x14ac:dyDescent="0.3">
      <c r="B1977" s="119" t="s">
        <v>16</v>
      </c>
      <c r="C1977" s="203" t="s">
        <v>16</v>
      </c>
      <c r="D1977" s="82" t="s">
        <v>16</v>
      </c>
      <c r="E1977" s="122" t="s">
        <v>16</v>
      </c>
      <c r="F1977" s="188" t="s">
        <v>16</v>
      </c>
      <c r="G1977" s="188" t="s">
        <v>16</v>
      </c>
      <c r="H1977" s="188" t="s">
        <v>16</v>
      </c>
      <c r="I1977" s="188" t="s">
        <v>16</v>
      </c>
      <c r="J1977" s="188" t="s">
        <v>16</v>
      </c>
      <c r="K1977" s="1"/>
      <c r="L1977" s="119" t="s">
        <v>167</v>
      </c>
      <c r="M1977" s="101" t="s">
        <v>1323</v>
      </c>
      <c r="N1977" s="82">
        <v>254</v>
      </c>
      <c r="O1977" s="123" t="s">
        <v>16</v>
      </c>
      <c r="P1977" s="122" t="s">
        <v>16</v>
      </c>
      <c r="Q1977" s="129" t="s">
        <v>16</v>
      </c>
      <c r="R1977" s="122">
        <v>800000</v>
      </c>
      <c r="S1977" s="122" t="s">
        <v>16</v>
      </c>
      <c r="T1977" s="122" t="s">
        <v>16</v>
      </c>
    </row>
    <row r="1978" spans="2:20" x14ac:dyDescent="0.3">
      <c r="B1978" s="119" t="s">
        <v>16</v>
      </c>
      <c r="C1978" s="203" t="s">
        <v>16</v>
      </c>
      <c r="D1978" s="82" t="s">
        <v>16</v>
      </c>
      <c r="E1978" s="122" t="s">
        <v>16</v>
      </c>
      <c r="F1978" s="188" t="s">
        <v>16</v>
      </c>
      <c r="G1978" s="188" t="s">
        <v>16</v>
      </c>
      <c r="H1978" s="188" t="s">
        <v>16</v>
      </c>
      <c r="I1978" s="188" t="s">
        <v>16</v>
      </c>
      <c r="J1978" s="188" t="s">
        <v>16</v>
      </c>
      <c r="K1978" s="1"/>
      <c r="L1978" s="119" t="s">
        <v>167</v>
      </c>
      <c r="M1978" s="101" t="s">
        <v>1324</v>
      </c>
      <c r="N1978" s="82">
        <v>254</v>
      </c>
      <c r="O1978" s="123" t="s">
        <v>16</v>
      </c>
      <c r="P1978" s="122" t="s">
        <v>16</v>
      </c>
      <c r="Q1978" s="129" t="s">
        <v>16</v>
      </c>
      <c r="R1978" s="122">
        <v>50000</v>
      </c>
      <c r="S1978" s="122" t="s">
        <v>16</v>
      </c>
      <c r="T1978" s="122" t="s">
        <v>16</v>
      </c>
    </row>
    <row r="1979" spans="2:20" x14ac:dyDescent="0.3">
      <c r="B1979" s="119" t="s">
        <v>16</v>
      </c>
      <c r="C1979" s="203" t="s">
        <v>16</v>
      </c>
      <c r="D1979" s="82" t="s">
        <v>16</v>
      </c>
      <c r="E1979" s="122" t="s">
        <v>16</v>
      </c>
      <c r="F1979" s="188" t="s">
        <v>16</v>
      </c>
      <c r="G1979" s="188" t="s">
        <v>16</v>
      </c>
      <c r="H1979" s="188" t="s">
        <v>16</v>
      </c>
      <c r="I1979" s="188" t="s">
        <v>16</v>
      </c>
      <c r="J1979" s="188" t="s">
        <v>16</v>
      </c>
      <c r="K1979" s="1"/>
      <c r="L1979" s="119" t="s">
        <v>167</v>
      </c>
      <c r="M1979" s="101" t="s">
        <v>1325</v>
      </c>
      <c r="N1979" s="82">
        <v>254</v>
      </c>
      <c r="O1979" s="123" t="s">
        <v>16</v>
      </c>
      <c r="P1979" s="122" t="s">
        <v>16</v>
      </c>
      <c r="Q1979" s="129" t="s">
        <v>16</v>
      </c>
      <c r="R1979" s="122">
        <v>2000</v>
      </c>
      <c r="S1979" s="122" t="s">
        <v>16</v>
      </c>
      <c r="T1979" s="122" t="s">
        <v>16</v>
      </c>
    </row>
    <row r="1980" spans="2:20" x14ac:dyDescent="0.3">
      <c r="B1980" s="119" t="s">
        <v>16</v>
      </c>
      <c r="C1980" s="203" t="s">
        <v>16</v>
      </c>
      <c r="D1980" s="82" t="s">
        <v>16</v>
      </c>
      <c r="E1980" s="122" t="s">
        <v>16</v>
      </c>
      <c r="F1980" s="188" t="s">
        <v>16</v>
      </c>
      <c r="G1980" s="188" t="s">
        <v>16</v>
      </c>
      <c r="H1980" s="188" t="s">
        <v>16</v>
      </c>
      <c r="I1980" s="188" t="s">
        <v>16</v>
      </c>
      <c r="J1980" s="188" t="s">
        <v>16</v>
      </c>
      <c r="K1980" s="1"/>
      <c r="L1980" s="119" t="s">
        <v>167</v>
      </c>
      <c r="M1980" s="101" t="s">
        <v>1326</v>
      </c>
      <c r="N1980" s="82">
        <v>254</v>
      </c>
      <c r="O1980" s="123" t="s">
        <v>16</v>
      </c>
      <c r="P1980" s="122" t="s">
        <v>16</v>
      </c>
      <c r="Q1980" s="129" t="s">
        <v>16</v>
      </c>
      <c r="R1980" s="122">
        <v>8200</v>
      </c>
      <c r="S1980" s="122" t="s">
        <v>16</v>
      </c>
      <c r="T1980" s="122" t="s">
        <v>16</v>
      </c>
    </row>
    <row r="1981" spans="2:20" x14ac:dyDescent="0.3">
      <c r="B1981" s="55" t="s">
        <v>16</v>
      </c>
      <c r="C1981" s="128" t="s">
        <v>16</v>
      </c>
      <c r="D1981" s="82" t="s">
        <v>16</v>
      </c>
      <c r="E1981" s="123" t="s">
        <v>16</v>
      </c>
      <c r="F1981" s="123" t="s">
        <v>16</v>
      </c>
      <c r="G1981" s="129" t="s">
        <v>16</v>
      </c>
      <c r="H1981" s="129" t="s">
        <v>16</v>
      </c>
      <c r="I1981" s="123" t="s">
        <v>16</v>
      </c>
      <c r="J1981" s="123" t="s">
        <v>16</v>
      </c>
      <c r="K1981" s="40"/>
      <c r="L1981" s="119" t="s">
        <v>16</v>
      </c>
      <c r="M1981" s="128" t="s">
        <v>16</v>
      </c>
      <c r="N1981" s="119" t="s">
        <v>16</v>
      </c>
      <c r="O1981" s="172" t="s">
        <v>16</v>
      </c>
      <c r="P1981" s="172" t="s">
        <v>16</v>
      </c>
      <c r="Q1981" s="177" t="s">
        <v>16</v>
      </c>
      <c r="R1981" s="122" t="s">
        <v>16</v>
      </c>
      <c r="S1981" s="122" t="s">
        <v>16</v>
      </c>
      <c r="T1981" s="122" t="s">
        <v>16</v>
      </c>
    </row>
    <row r="1982" spans="2:20" x14ac:dyDescent="0.3">
      <c r="B1982" s="4"/>
      <c r="C1982" s="150" t="s">
        <v>49</v>
      </c>
      <c r="D1982" s="4"/>
      <c r="E1982" s="34">
        <f>SUM(E1973:E1981)</f>
        <v>0</v>
      </c>
      <c r="F1982" s="34">
        <f>SUM(F1973:F1981)</f>
        <v>0</v>
      </c>
      <c r="G1982" s="34">
        <f>SUM(G1972:G1981)</f>
        <v>0</v>
      </c>
      <c r="H1982" s="34">
        <f>SUM(H1972:H1981)</f>
        <v>505400</v>
      </c>
      <c r="I1982" s="34">
        <f>SUM(I1973:I1981)</f>
        <v>0</v>
      </c>
      <c r="J1982" s="34">
        <f>SUM(J1973:J1981)</f>
        <v>0</v>
      </c>
      <c r="K1982" s="1"/>
      <c r="L1982" s="119" t="s">
        <v>16</v>
      </c>
      <c r="M1982" s="128" t="s">
        <v>16</v>
      </c>
      <c r="N1982" s="119" t="s">
        <v>16</v>
      </c>
      <c r="O1982" s="172" t="s">
        <v>16</v>
      </c>
      <c r="P1982" s="172" t="s">
        <v>16</v>
      </c>
      <c r="Q1982" s="177" t="s">
        <v>16</v>
      </c>
      <c r="R1982" s="122" t="s">
        <v>16</v>
      </c>
      <c r="S1982" s="122" t="s">
        <v>16</v>
      </c>
      <c r="T1982" s="122" t="s">
        <v>16</v>
      </c>
    </row>
    <row r="1983" spans="2:20" x14ac:dyDescent="0.3">
      <c r="B1983" s="11"/>
      <c r="C1983" s="94"/>
      <c r="D1983" s="12"/>
      <c r="E1983" s="13"/>
      <c r="F1983" s="13"/>
      <c r="G1983" s="13"/>
      <c r="H1983" s="13"/>
      <c r="I1983" s="13"/>
      <c r="J1983" s="14"/>
      <c r="K1983" s="1"/>
      <c r="L1983" s="11"/>
      <c r="M1983" s="12"/>
      <c r="N1983" s="12"/>
      <c r="O1983" s="169"/>
      <c r="P1983" s="13"/>
      <c r="Q1983" s="13"/>
      <c r="R1983" s="13"/>
      <c r="S1983" s="13"/>
      <c r="T1983" s="14"/>
    </row>
    <row r="1984" spans="2:20" x14ac:dyDescent="0.3">
      <c r="B1984" s="25"/>
      <c r="C1984" s="26" t="s">
        <v>50</v>
      </c>
      <c r="D1984" s="27"/>
      <c r="E1984" s="28">
        <f>E1982</f>
        <v>0</v>
      </c>
      <c r="F1984" s="28">
        <f>F1971+F1982</f>
        <v>509900</v>
      </c>
      <c r="G1984" s="28">
        <f>G1971+G1982</f>
        <v>3944253</v>
      </c>
      <c r="H1984" s="28">
        <f>H1971+H1982</f>
        <v>1086335.4399999995</v>
      </c>
      <c r="I1984" s="28">
        <f>I1971+I1982</f>
        <v>56209.9</v>
      </c>
      <c r="J1984" s="28">
        <f>J1971+J1982</f>
        <v>4926.07</v>
      </c>
      <c r="K1984" s="1"/>
      <c r="L1984" s="9"/>
      <c r="M1984" s="26" t="s">
        <v>50</v>
      </c>
      <c r="N1984" s="193" t="s">
        <v>16</v>
      </c>
      <c r="O1984" s="10">
        <f>SUM(O1973:O1983)</f>
        <v>0</v>
      </c>
      <c r="P1984" s="10">
        <f>SUM(P1972:P1983)</f>
        <v>505400</v>
      </c>
      <c r="Q1984" s="10">
        <f>SUM(Q1974:Q1983)</f>
        <v>0</v>
      </c>
      <c r="R1984" s="10">
        <f>SUM(R1973:R1983)</f>
        <v>980200</v>
      </c>
      <c r="S1984" s="10">
        <f t="shared" ref="S1984:T1984" si="384">SUM(S1970:S1983)</f>
        <v>0</v>
      </c>
      <c r="T1984" s="10">
        <f t="shared" si="384"/>
        <v>0</v>
      </c>
    </row>
    <row r="1985" spans="3:20" x14ac:dyDescent="0.3">
      <c r="F1985" s="314"/>
      <c r="L1985" s="2"/>
      <c r="M1985" s="3" t="s">
        <v>12</v>
      </c>
      <c r="N1985" s="15"/>
      <c r="O1985" s="16">
        <f>E1984-O1984</f>
        <v>0</v>
      </c>
      <c r="P1985" s="62">
        <f>F1984-P1984</f>
        <v>4500</v>
      </c>
      <c r="Q1985" s="62">
        <f t="shared" ref="Q1985" si="385">G1984-Q1984</f>
        <v>3944253</v>
      </c>
      <c r="R1985" s="62">
        <f t="shared" ref="R1985" si="386">H1984-R1984</f>
        <v>106135.43999999948</v>
      </c>
      <c r="S1985" s="62">
        <f t="shared" ref="S1985" si="387">I1984-S1984</f>
        <v>56209.9</v>
      </c>
      <c r="T1985" s="62">
        <f t="shared" ref="T1985" si="388">J1984-T1984</f>
        <v>4926.07</v>
      </c>
    </row>
    <row r="1986" spans="3:20" x14ac:dyDescent="0.3">
      <c r="C1986" s="63" t="s">
        <v>375</v>
      </c>
      <c r="F1986" s="314"/>
      <c r="M1986" s="1393" t="s">
        <v>23</v>
      </c>
      <c r="N1986" s="1393"/>
      <c r="R1986" s="314"/>
    </row>
    <row r="1987" spans="3:20" x14ac:dyDescent="0.3">
      <c r="C1987" s="64" t="s">
        <v>386</v>
      </c>
      <c r="D1987" s="64" t="s">
        <v>376</v>
      </c>
      <c r="E1987" s="1396" t="s">
        <v>377</v>
      </c>
      <c r="F1987" s="1397"/>
      <c r="G1987" s="64" t="s">
        <v>381</v>
      </c>
      <c r="H1987" s="64" t="s">
        <v>378</v>
      </c>
      <c r="I1987" s="64" t="s">
        <v>379</v>
      </c>
      <c r="J1987" s="65" t="s">
        <v>380</v>
      </c>
      <c r="M1987" s="41" t="s">
        <v>17</v>
      </c>
      <c r="N1987" s="126">
        <f>P1985</f>
        <v>4500</v>
      </c>
      <c r="O1987" s="302"/>
      <c r="P1987" s="303"/>
      <c r="Q1987" s="303"/>
      <c r="R1987" s="303"/>
      <c r="S1987" s="303"/>
      <c r="T1987" s="303"/>
    </row>
    <row r="1988" spans="3:20" x14ac:dyDescent="0.3">
      <c r="C1988" s="66" t="s">
        <v>389</v>
      </c>
      <c r="D1988" s="66" t="s">
        <v>279</v>
      </c>
      <c r="E1988" s="305" t="s">
        <v>384</v>
      </c>
      <c r="F1988" s="306"/>
      <c r="G1988" s="66" t="s">
        <v>385</v>
      </c>
      <c r="H1988" s="67">
        <v>100000</v>
      </c>
      <c r="I1988" s="67">
        <v>0</v>
      </c>
      <c r="J1988" s="67">
        <f>H1988-I1988</f>
        <v>100000</v>
      </c>
      <c r="M1988" s="41" t="s">
        <v>18</v>
      </c>
      <c r="N1988" s="126">
        <f>Q1985</f>
        <v>3944253</v>
      </c>
      <c r="O1988" s="133"/>
      <c r="P1988" s="134"/>
      <c r="Q1988" s="134"/>
      <c r="R1988" s="131"/>
      <c r="S1988" s="115"/>
      <c r="T1988" s="314"/>
    </row>
    <row r="1989" spans="3:20" x14ac:dyDescent="0.3">
      <c r="C1989" s="66" t="s">
        <v>389</v>
      </c>
      <c r="D1989" s="66" t="s">
        <v>279</v>
      </c>
      <c r="E1989" s="1398" t="s">
        <v>384</v>
      </c>
      <c r="F1989" s="1398"/>
      <c r="G1989" s="66" t="s">
        <v>390</v>
      </c>
      <c r="H1989" s="67">
        <v>200000</v>
      </c>
      <c r="I1989" s="67">
        <v>0</v>
      </c>
      <c r="J1989" s="67">
        <f>H1989-I1989</f>
        <v>200000</v>
      </c>
      <c r="M1989" s="41" t="s">
        <v>19</v>
      </c>
      <c r="N1989" s="126">
        <f>R1985</f>
        <v>106135.43999999948</v>
      </c>
      <c r="O1989" s="136"/>
      <c r="P1989" s="171"/>
      <c r="Q1989" s="323"/>
      <c r="R1989" s="322"/>
      <c r="T1989" s="314"/>
    </row>
    <row r="1990" spans="3:20" x14ac:dyDescent="0.3">
      <c r="C1990" s="105" t="s">
        <v>584</v>
      </c>
      <c r="D1990" s="82" t="s">
        <v>569</v>
      </c>
      <c r="E1990" s="1399" t="s">
        <v>585</v>
      </c>
      <c r="F1990" s="1400"/>
      <c r="G1990" s="82" t="s">
        <v>586</v>
      </c>
      <c r="H1990" s="106">
        <v>50000</v>
      </c>
      <c r="I1990" s="73">
        <v>0</v>
      </c>
      <c r="J1990" s="153">
        <f t="shared" ref="J1990:J1995" si="389">SUM(H1990:I1990)</f>
        <v>50000</v>
      </c>
      <c r="M1990" s="41" t="s">
        <v>20</v>
      </c>
      <c r="N1990" s="126">
        <f>S1985</f>
        <v>56209.9</v>
      </c>
      <c r="O1990" s="323"/>
      <c r="P1990" s="324"/>
      <c r="Q1990" s="323"/>
      <c r="R1990" s="322"/>
    </row>
    <row r="1991" spans="3:20" x14ac:dyDescent="0.3">
      <c r="C1991" s="105" t="s">
        <v>584</v>
      </c>
      <c r="D1991" s="82" t="s">
        <v>569</v>
      </c>
      <c r="E1991" s="175" t="s">
        <v>587</v>
      </c>
      <c r="F1991" s="175"/>
      <c r="G1991" s="105" t="s">
        <v>588</v>
      </c>
      <c r="H1991" s="107">
        <v>100000</v>
      </c>
      <c r="I1991" s="73">
        <v>0</v>
      </c>
      <c r="J1991" s="153">
        <f t="shared" si="389"/>
        <v>100000</v>
      </c>
      <c r="M1991" s="41" t="s">
        <v>21</v>
      </c>
      <c r="N1991" s="126">
        <f>T1985</f>
        <v>4926.07</v>
      </c>
      <c r="O1991" s="137"/>
      <c r="P1991" s="323"/>
      <c r="Q1991" s="323"/>
    </row>
    <row r="1992" spans="3:20" ht="15" thickBot="1" x14ac:dyDescent="0.35">
      <c r="C1992" s="66" t="s">
        <v>669</v>
      </c>
      <c r="D1992" s="82" t="s">
        <v>652</v>
      </c>
      <c r="E1992" s="300" t="s">
        <v>587</v>
      </c>
      <c r="F1992" s="301"/>
      <c r="G1992" s="105" t="s">
        <v>588</v>
      </c>
      <c r="H1992" s="107">
        <v>50000</v>
      </c>
      <c r="I1992" s="73">
        <v>0</v>
      </c>
      <c r="J1992" s="153">
        <f t="shared" si="389"/>
        <v>50000</v>
      </c>
      <c r="M1992" s="307" t="s">
        <v>22</v>
      </c>
      <c r="N1992" s="130">
        <f>SUM(N1987:N1991)</f>
        <v>4116024.4099999992</v>
      </c>
      <c r="O1992" s="314"/>
      <c r="R1992" s="314"/>
    </row>
    <row r="1993" spans="3:20" ht="15" thickTop="1" x14ac:dyDescent="0.3">
      <c r="C1993" s="66" t="s">
        <v>669</v>
      </c>
      <c r="D1993" s="82" t="s">
        <v>652</v>
      </c>
      <c r="E1993" s="1399" t="s">
        <v>585</v>
      </c>
      <c r="F1993" s="1400"/>
      <c r="G1993" s="82" t="s">
        <v>586</v>
      </c>
      <c r="H1993" s="107">
        <v>50000</v>
      </c>
      <c r="I1993" s="73">
        <v>0</v>
      </c>
      <c r="J1993" s="153">
        <f t="shared" si="389"/>
        <v>50000</v>
      </c>
      <c r="M1993" s="21"/>
      <c r="N1993" s="24"/>
      <c r="O1993" s="314"/>
    </row>
    <row r="1994" spans="3:20" x14ac:dyDescent="0.3">
      <c r="C1994" s="66" t="s">
        <v>911</v>
      </c>
      <c r="D1994" s="82" t="s">
        <v>870</v>
      </c>
      <c r="E1994" s="1399" t="s">
        <v>384</v>
      </c>
      <c r="F1994" s="1400"/>
      <c r="G1994" s="82" t="s">
        <v>912</v>
      </c>
      <c r="H1994" s="107">
        <v>1350000</v>
      </c>
      <c r="I1994" s="73">
        <v>0</v>
      </c>
      <c r="J1994" s="153">
        <f t="shared" si="389"/>
        <v>1350000</v>
      </c>
      <c r="M1994" s="179"/>
      <c r="N1994" s="149"/>
      <c r="O1994" s="183"/>
      <c r="P1994" s="180"/>
      <c r="Q1994" s="180"/>
      <c r="R1994" s="180"/>
    </row>
    <row r="1995" spans="3:20" x14ac:dyDescent="0.3">
      <c r="C1995" s="66" t="s">
        <v>974</v>
      </c>
      <c r="D1995" s="82" t="s">
        <v>959</v>
      </c>
      <c r="E1995" s="1399" t="s">
        <v>384</v>
      </c>
      <c r="F1995" s="1400"/>
      <c r="G1995" s="82" t="s">
        <v>912</v>
      </c>
      <c r="H1995" s="107">
        <v>469886</v>
      </c>
      <c r="I1995" s="73">
        <v>0</v>
      </c>
      <c r="J1995" s="153">
        <f t="shared" si="389"/>
        <v>469886</v>
      </c>
      <c r="M1995" s="198" t="s">
        <v>1128</v>
      </c>
      <c r="N1995" s="199"/>
      <c r="O1995" s="186"/>
      <c r="P1995" s="1408"/>
      <c r="Q1995" s="1409"/>
      <c r="R1995" s="180"/>
    </row>
    <row r="1996" spans="3:20" x14ac:dyDescent="0.3">
      <c r="C1996" s="66" t="s">
        <v>1185</v>
      </c>
      <c r="D1996" s="82" t="s">
        <v>1174</v>
      </c>
      <c r="E1996" s="1399" t="s">
        <v>1186</v>
      </c>
      <c r="F1996" s="1400"/>
      <c r="G1996" s="82" t="s">
        <v>1187</v>
      </c>
      <c r="H1996" s="107">
        <v>16900</v>
      </c>
      <c r="I1996" s="73">
        <v>0</v>
      </c>
      <c r="J1996" s="153">
        <f>H1996</f>
        <v>16900</v>
      </c>
      <c r="M1996" s="1404" t="s">
        <v>1114</v>
      </c>
      <c r="N1996" s="1405"/>
      <c r="O1996" s="187">
        <v>25000</v>
      </c>
      <c r="P1996" s="294" t="s">
        <v>1112</v>
      </c>
      <c r="Q1996" s="180"/>
      <c r="R1996" s="180"/>
    </row>
    <row r="1997" spans="3:20" ht="15" thickBot="1" x14ac:dyDescent="0.35">
      <c r="C1997" s="1401" t="s">
        <v>589</v>
      </c>
      <c r="D1997" s="1402"/>
      <c r="E1997" s="1402"/>
      <c r="F1997" s="1403"/>
      <c r="G1997" s="178" t="s">
        <v>16</v>
      </c>
      <c r="H1997" s="152">
        <f>SUM(H1988:H1996)</f>
        <v>2386786</v>
      </c>
      <c r="I1997" s="110">
        <f>SUM(I1988:I1995)</f>
        <v>0</v>
      </c>
      <c r="J1997" s="151">
        <f>SUM(J1988:J1996)</f>
        <v>2386786</v>
      </c>
      <c r="M1997" s="181" t="s">
        <v>383</v>
      </c>
      <c r="N1997" s="149"/>
      <c r="O1997" s="182">
        <f>SUM(O1995:O1996)</f>
        <v>25000</v>
      </c>
      <c r="P1997" s="180"/>
      <c r="Q1997" s="180"/>
      <c r="R1997" s="180"/>
    </row>
    <row r="1998" spans="3:20" ht="15" thickTop="1" x14ac:dyDescent="0.3">
      <c r="R1998" s="180"/>
    </row>
    <row r="2000" spans="3:20" x14ac:dyDescent="0.3">
      <c r="G2000" s="314"/>
    </row>
    <row r="2001" spans="2:20" x14ac:dyDescent="0.3">
      <c r="M2001" s="21"/>
      <c r="N2001" s="24"/>
      <c r="O2001" s="314"/>
    </row>
    <row r="2002" spans="2:20" x14ac:dyDescent="0.3">
      <c r="M2002" s="21"/>
      <c r="N2002" s="24"/>
      <c r="O2002" s="314"/>
      <c r="R2002" s="314"/>
    </row>
    <row r="2003" spans="2:20" x14ac:dyDescent="0.3">
      <c r="M2003" s="21"/>
      <c r="N2003" s="24"/>
      <c r="O2003" s="314"/>
    </row>
    <row r="2004" spans="2:20" x14ac:dyDescent="0.3">
      <c r="B2004" s="1357" t="s">
        <v>908</v>
      </c>
      <c r="C2004" s="1357"/>
      <c r="D2004" s="1357"/>
      <c r="E2004" s="1357"/>
      <c r="F2004" s="1357"/>
      <c r="G2004" s="1357"/>
      <c r="H2004" s="1357"/>
      <c r="I2004" s="1357"/>
      <c r="J2004" s="1357"/>
      <c r="K2004" s="1357"/>
      <c r="L2004" s="1357"/>
      <c r="M2004" s="1357"/>
      <c r="N2004" s="1357"/>
      <c r="O2004" s="1357"/>
      <c r="P2004" s="1357"/>
      <c r="Q2004" s="1357"/>
      <c r="R2004" s="1357"/>
      <c r="S2004" s="1357"/>
      <c r="T2004" s="1357"/>
    </row>
    <row r="2009" spans="2:20" ht="15.6" x14ac:dyDescent="0.3">
      <c r="B2009" s="1349" t="s">
        <v>1327</v>
      </c>
      <c r="C2009" s="1349"/>
      <c r="D2009" s="1349"/>
      <c r="E2009" s="1349"/>
      <c r="F2009" s="1349"/>
      <c r="G2009" s="1349"/>
      <c r="H2009" s="1349"/>
      <c r="I2009" s="1349"/>
      <c r="J2009" s="1349"/>
      <c r="K2009" s="1349"/>
      <c r="L2009" s="1349"/>
      <c r="M2009" s="1349"/>
      <c r="N2009" s="1349"/>
      <c r="O2009" s="1349"/>
      <c r="P2009" s="1349"/>
      <c r="Q2009" s="1349"/>
      <c r="R2009" s="1349"/>
      <c r="S2009" s="1349"/>
      <c r="T2009" s="1349"/>
    </row>
    <row r="2010" spans="2:20" ht="15.6" x14ac:dyDescent="0.3">
      <c r="B2010" s="1350" t="s">
        <v>10</v>
      </c>
      <c r="C2010" s="1350"/>
      <c r="D2010" s="1350"/>
      <c r="E2010" s="1350"/>
      <c r="F2010" s="1350"/>
      <c r="G2010" s="1350"/>
      <c r="H2010" s="1350"/>
      <c r="I2010" s="1350"/>
      <c r="J2010" s="1350"/>
      <c r="K2010" s="1350"/>
      <c r="L2010" s="1350"/>
      <c r="M2010" s="1350"/>
      <c r="N2010" s="1350"/>
      <c r="O2010" s="1350"/>
      <c r="P2010" s="1350"/>
      <c r="Q2010" s="1350"/>
      <c r="R2010" s="1350"/>
      <c r="S2010" s="1350"/>
      <c r="T2010" s="1350"/>
    </row>
    <row r="2011" spans="2:20" x14ac:dyDescent="0.3">
      <c r="B2011" s="1351" t="s">
        <v>11</v>
      </c>
      <c r="C2011" s="1351"/>
      <c r="D2011" s="1351"/>
      <c r="E2011" s="1351"/>
      <c r="F2011" s="1351"/>
      <c r="G2011" s="1351"/>
      <c r="H2011" s="1351"/>
      <c r="I2011" s="1351"/>
      <c r="J2011" s="1351"/>
      <c r="K2011" s="1351"/>
      <c r="L2011" s="1351"/>
      <c r="M2011" s="1351"/>
      <c r="N2011" s="1351"/>
      <c r="O2011" s="1351"/>
      <c r="P2011" s="1351"/>
      <c r="Q2011" s="1351"/>
      <c r="R2011" s="1351"/>
      <c r="S2011" s="1351"/>
      <c r="T2011" s="1351"/>
    </row>
    <row r="2012" spans="2:20" x14ac:dyDescent="0.3">
      <c r="B2012" s="1352" t="s">
        <v>1328</v>
      </c>
      <c r="C2012" s="1352"/>
      <c r="D2012" s="1352"/>
      <c r="E2012" s="1352"/>
      <c r="F2012" s="1352"/>
      <c r="G2012" s="1352"/>
      <c r="H2012" s="1352"/>
      <c r="I2012" s="1352"/>
      <c r="J2012" s="1352"/>
      <c r="K2012" s="1352"/>
      <c r="L2012" s="1352"/>
      <c r="M2012" s="1352"/>
      <c r="N2012" s="1352"/>
      <c r="O2012" s="1352"/>
      <c r="P2012" s="1352"/>
      <c r="Q2012" s="1352"/>
      <c r="R2012" s="1352"/>
      <c r="S2012" s="1352"/>
      <c r="T2012" s="1352"/>
    </row>
    <row r="2013" spans="2:20" ht="15" thickBot="1" x14ac:dyDescent="0.35">
      <c r="B2013" s="309"/>
      <c r="C2013" s="309"/>
      <c r="D2013" s="309"/>
      <c r="E2013" s="309"/>
      <c r="F2013" s="309"/>
      <c r="G2013" s="309"/>
      <c r="H2013" s="309"/>
      <c r="I2013" s="309"/>
      <c r="J2013" s="309"/>
      <c r="L2013" s="309"/>
      <c r="M2013" s="309"/>
      <c r="N2013" s="309"/>
      <c r="O2013" s="309"/>
      <c r="P2013" s="309"/>
      <c r="Q2013" s="309"/>
      <c r="R2013" s="1363" t="s">
        <v>1329</v>
      </c>
      <c r="S2013" s="1363"/>
      <c r="T2013" s="1363"/>
    </row>
    <row r="2014" spans="2:20" ht="15" thickTop="1" x14ac:dyDescent="0.3">
      <c r="B2014" s="1354" t="s">
        <v>8</v>
      </c>
      <c r="C2014" s="1354"/>
      <c r="D2014" s="1354"/>
      <c r="E2014" s="1354"/>
      <c r="F2014" s="1354"/>
      <c r="G2014" s="1354"/>
      <c r="H2014" s="1354"/>
      <c r="I2014" s="1354"/>
      <c r="J2014" s="1354"/>
      <c r="L2014" s="1354" t="s">
        <v>9</v>
      </c>
      <c r="M2014" s="1354"/>
      <c r="N2014" s="1354"/>
      <c r="O2014" s="1354"/>
      <c r="P2014" s="1354"/>
      <c r="Q2014" s="1354"/>
      <c r="R2014" s="1354"/>
      <c r="S2014" s="1354"/>
      <c r="T2014" s="1354"/>
    </row>
    <row r="2015" spans="2:20" x14ac:dyDescent="0.3">
      <c r="B2015" s="4" t="s">
        <v>0</v>
      </c>
      <c r="C2015" s="4" t="s">
        <v>1</v>
      </c>
      <c r="D2015" s="4" t="s">
        <v>2</v>
      </c>
      <c r="E2015" s="4" t="s">
        <v>13</v>
      </c>
      <c r="F2015" s="4" t="s">
        <v>3</v>
      </c>
      <c r="G2015" s="4" t="s">
        <v>4</v>
      </c>
      <c r="H2015" s="4" t="s">
        <v>5</v>
      </c>
      <c r="I2015" s="4" t="s">
        <v>6</v>
      </c>
      <c r="J2015" s="4" t="s">
        <v>7</v>
      </c>
      <c r="L2015" s="4" t="s">
        <v>0</v>
      </c>
      <c r="M2015" s="4" t="s">
        <v>1</v>
      </c>
      <c r="N2015" s="201" t="s">
        <v>1234</v>
      </c>
      <c r="O2015" s="4" t="s">
        <v>13</v>
      </c>
      <c r="P2015" s="4" t="s">
        <v>3</v>
      </c>
      <c r="Q2015" s="4" t="s">
        <v>4</v>
      </c>
      <c r="R2015" s="4" t="s">
        <v>5</v>
      </c>
      <c r="S2015" s="4" t="s">
        <v>6</v>
      </c>
      <c r="T2015" s="4" t="s">
        <v>7</v>
      </c>
    </row>
    <row r="2016" spans="2:20" x14ac:dyDescent="0.3">
      <c r="B2016" s="310"/>
      <c r="C2016" s="311"/>
      <c r="D2016" s="311"/>
      <c r="E2016" s="5"/>
      <c r="F2016" s="5"/>
      <c r="G2016" s="5"/>
      <c r="H2016" s="5"/>
      <c r="I2016" s="5"/>
      <c r="J2016" s="6"/>
      <c r="L2016" s="310"/>
      <c r="M2016" s="311"/>
      <c r="N2016" s="311"/>
      <c r="O2016" s="5"/>
      <c r="P2016" s="5"/>
      <c r="Q2016" s="5"/>
      <c r="R2016" s="5"/>
      <c r="S2016" s="5"/>
      <c r="T2016" s="6"/>
    </row>
    <row r="2017" spans="2:20" x14ac:dyDescent="0.3">
      <c r="B2017" s="119" t="s">
        <v>1330</v>
      </c>
      <c r="C2017" s="17" t="s">
        <v>15</v>
      </c>
      <c r="D2017" s="18" t="s">
        <v>16</v>
      </c>
      <c r="E2017" s="19" t="s">
        <v>16</v>
      </c>
      <c r="F2017" s="19">
        <f>P1985</f>
        <v>4500</v>
      </c>
      <c r="G2017" s="49">
        <f>Q1985</f>
        <v>3944253</v>
      </c>
      <c r="H2017" s="49">
        <f>R1985</f>
        <v>106135.43999999948</v>
      </c>
      <c r="I2017" s="20">
        <f>S1985</f>
        <v>56209.9</v>
      </c>
      <c r="J2017" s="20">
        <f>T1985</f>
        <v>4926.07</v>
      </c>
      <c r="K2017" s="1"/>
      <c r="L2017" s="55" t="s">
        <v>16</v>
      </c>
      <c r="M2017" s="55" t="s">
        <v>16</v>
      </c>
      <c r="N2017" s="55" t="s">
        <v>16</v>
      </c>
      <c r="O2017" s="122" t="s">
        <v>16</v>
      </c>
      <c r="P2017" s="122" t="s">
        <v>16</v>
      </c>
      <c r="Q2017" s="122" t="s">
        <v>16</v>
      </c>
      <c r="R2017" s="122" t="s">
        <v>16</v>
      </c>
      <c r="S2017" s="122" t="s">
        <v>16</v>
      </c>
      <c r="T2017" s="122" t="s">
        <v>16</v>
      </c>
    </row>
    <row r="2018" spans="2:20" ht="20.399999999999999" x14ac:dyDescent="0.3">
      <c r="B2018" s="119" t="s">
        <v>1330</v>
      </c>
      <c r="C2018" s="101" t="s">
        <v>1335</v>
      </c>
      <c r="D2018" s="82" t="s">
        <v>1331</v>
      </c>
      <c r="E2018" s="123">
        <v>20000</v>
      </c>
      <c r="F2018" s="123">
        <v>15000</v>
      </c>
      <c r="G2018" s="124">
        <v>0</v>
      </c>
      <c r="H2018" s="124">
        <v>0</v>
      </c>
      <c r="I2018" s="123">
        <v>0</v>
      </c>
      <c r="J2018" s="123">
        <v>0</v>
      </c>
      <c r="K2018" s="1"/>
      <c r="L2018" s="119" t="s">
        <v>1330</v>
      </c>
      <c r="M2018" s="101" t="s">
        <v>1337</v>
      </c>
      <c r="N2018" s="82" t="s">
        <v>1331</v>
      </c>
      <c r="O2018" s="123">
        <v>20000</v>
      </c>
      <c r="P2018" s="123" t="s">
        <v>16</v>
      </c>
      <c r="Q2018" s="129" t="s">
        <v>16</v>
      </c>
      <c r="R2018" s="122" t="s">
        <v>16</v>
      </c>
      <c r="S2018" s="122" t="s">
        <v>16</v>
      </c>
      <c r="T2018" s="122" t="s">
        <v>16</v>
      </c>
    </row>
    <row r="2019" spans="2:20" ht="20.399999999999999" x14ac:dyDescent="0.3">
      <c r="B2019" s="119" t="s">
        <v>167</v>
      </c>
      <c r="C2019" s="205" t="s">
        <v>1127</v>
      </c>
      <c r="D2019" s="82" t="s">
        <v>1332</v>
      </c>
      <c r="E2019" s="122">
        <v>0</v>
      </c>
      <c r="F2019" s="188">
        <v>2200</v>
      </c>
      <c r="G2019" s="188">
        <v>0</v>
      </c>
      <c r="H2019" s="188">
        <v>0</v>
      </c>
      <c r="I2019" s="188">
        <v>0</v>
      </c>
      <c r="J2019" s="188">
        <v>0</v>
      </c>
      <c r="K2019" s="1"/>
      <c r="L2019" s="119" t="s">
        <v>167</v>
      </c>
      <c r="M2019" s="205" t="s">
        <v>1338</v>
      </c>
      <c r="N2019" s="82" t="s">
        <v>1334</v>
      </c>
      <c r="O2019" s="122">
        <v>30000</v>
      </c>
      <c r="P2019" s="123" t="s">
        <v>16</v>
      </c>
      <c r="Q2019" s="129" t="s">
        <v>16</v>
      </c>
      <c r="R2019" s="122" t="s">
        <v>16</v>
      </c>
      <c r="S2019" s="122" t="s">
        <v>16</v>
      </c>
      <c r="T2019" s="122" t="s">
        <v>16</v>
      </c>
    </row>
    <row r="2020" spans="2:20" ht="20.399999999999999" x14ac:dyDescent="0.3">
      <c r="B2020" s="119" t="s">
        <v>167</v>
      </c>
      <c r="C2020" s="205" t="s">
        <v>1336</v>
      </c>
      <c r="D2020" s="82" t="s">
        <v>1333</v>
      </c>
      <c r="E2020" s="122">
        <v>0</v>
      </c>
      <c r="F2020" s="188">
        <v>50000</v>
      </c>
      <c r="G2020" s="188">
        <v>0</v>
      </c>
      <c r="H2020" s="188">
        <v>0</v>
      </c>
      <c r="I2020" s="188">
        <v>0</v>
      </c>
      <c r="J2020" s="188">
        <v>0</v>
      </c>
      <c r="K2020" s="1"/>
      <c r="L2020" s="119" t="s">
        <v>16</v>
      </c>
      <c r="M2020" s="203" t="s">
        <v>16</v>
      </c>
      <c r="N2020" s="82" t="s">
        <v>16</v>
      </c>
      <c r="O2020" s="123" t="s">
        <v>16</v>
      </c>
      <c r="P2020" s="122" t="s">
        <v>16</v>
      </c>
      <c r="Q2020" s="129" t="s">
        <v>16</v>
      </c>
      <c r="R2020" s="122" t="s">
        <v>16</v>
      </c>
      <c r="S2020" s="122" t="s">
        <v>16</v>
      </c>
      <c r="T2020" s="122" t="s">
        <v>16</v>
      </c>
    </row>
    <row r="2021" spans="2:20" ht="20.399999999999999" x14ac:dyDescent="0.3">
      <c r="B2021" s="119" t="s">
        <v>167</v>
      </c>
      <c r="C2021" s="205" t="s">
        <v>1339</v>
      </c>
      <c r="D2021" s="82" t="s">
        <v>1334</v>
      </c>
      <c r="E2021" s="122">
        <v>30000</v>
      </c>
      <c r="F2021" s="188">
        <v>20000</v>
      </c>
      <c r="G2021" s="188">
        <v>0</v>
      </c>
      <c r="H2021" s="188">
        <v>0</v>
      </c>
      <c r="I2021" s="188">
        <v>0</v>
      </c>
      <c r="J2021" s="188">
        <v>0</v>
      </c>
      <c r="K2021" s="1"/>
      <c r="L2021" s="119" t="s">
        <v>16</v>
      </c>
      <c r="M2021" s="203" t="s">
        <v>16</v>
      </c>
      <c r="N2021" s="82" t="s">
        <v>16</v>
      </c>
      <c r="O2021" s="123" t="s">
        <v>16</v>
      </c>
      <c r="P2021" s="122" t="s">
        <v>16</v>
      </c>
      <c r="Q2021" s="129" t="s">
        <v>16</v>
      </c>
      <c r="R2021" s="122" t="s">
        <v>16</v>
      </c>
      <c r="S2021" s="122" t="s">
        <v>16</v>
      </c>
      <c r="T2021" s="122" t="s">
        <v>16</v>
      </c>
    </row>
    <row r="2022" spans="2:20" x14ac:dyDescent="0.3">
      <c r="B2022" s="55" t="s">
        <v>16</v>
      </c>
      <c r="C2022" s="128" t="s">
        <v>16</v>
      </c>
      <c r="D2022" s="82" t="s">
        <v>16</v>
      </c>
      <c r="E2022" s="123" t="s">
        <v>16</v>
      </c>
      <c r="F2022" s="123" t="s">
        <v>16</v>
      </c>
      <c r="G2022" s="129" t="s">
        <v>16</v>
      </c>
      <c r="H2022" s="129" t="s">
        <v>16</v>
      </c>
      <c r="I2022" s="123" t="s">
        <v>16</v>
      </c>
      <c r="J2022" s="123" t="s">
        <v>16</v>
      </c>
      <c r="K2022" s="40"/>
      <c r="L2022" s="119" t="s">
        <v>16</v>
      </c>
      <c r="M2022" s="128" t="s">
        <v>16</v>
      </c>
      <c r="N2022" s="119" t="s">
        <v>16</v>
      </c>
      <c r="O2022" s="172" t="s">
        <v>16</v>
      </c>
      <c r="P2022" s="172" t="s">
        <v>16</v>
      </c>
      <c r="Q2022" s="177" t="s">
        <v>16</v>
      </c>
      <c r="R2022" s="122" t="s">
        <v>16</v>
      </c>
      <c r="S2022" s="122" t="s">
        <v>16</v>
      </c>
      <c r="T2022" s="122" t="s">
        <v>16</v>
      </c>
    </row>
    <row r="2023" spans="2:20" x14ac:dyDescent="0.3">
      <c r="B2023" s="4"/>
      <c r="C2023" s="150" t="s">
        <v>49</v>
      </c>
      <c r="D2023" s="4"/>
      <c r="E2023" s="34">
        <f>SUM(E2018:E2022)</f>
        <v>50000</v>
      </c>
      <c r="F2023" s="34">
        <f>SUM(F2018:F2022)</f>
        <v>87200</v>
      </c>
      <c r="G2023" s="34">
        <f>SUM(G2018:G2022)</f>
        <v>0</v>
      </c>
      <c r="H2023" s="34">
        <f>SUM(H2018:H2022)</f>
        <v>0</v>
      </c>
      <c r="I2023" s="34">
        <f>SUM(I2019:I2022)</f>
        <v>0</v>
      </c>
      <c r="J2023" s="34">
        <f>SUM(J2019:J2022)</f>
        <v>0</v>
      </c>
      <c r="K2023" s="1"/>
      <c r="L2023" s="119" t="s">
        <v>16</v>
      </c>
      <c r="M2023" s="128" t="s">
        <v>16</v>
      </c>
      <c r="N2023" s="119" t="s">
        <v>16</v>
      </c>
      <c r="O2023" s="172" t="s">
        <v>16</v>
      </c>
      <c r="P2023" s="172" t="s">
        <v>16</v>
      </c>
      <c r="Q2023" s="177" t="s">
        <v>16</v>
      </c>
      <c r="R2023" s="122" t="s">
        <v>16</v>
      </c>
      <c r="S2023" s="122" t="s">
        <v>16</v>
      </c>
      <c r="T2023" s="122" t="s">
        <v>16</v>
      </c>
    </row>
    <row r="2024" spans="2:20" x14ac:dyDescent="0.3">
      <c r="B2024" s="11"/>
      <c r="C2024" s="94"/>
      <c r="D2024" s="12"/>
      <c r="E2024" s="13"/>
      <c r="F2024" s="13"/>
      <c r="G2024" s="13"/>
      <c r="H2024" s="13"/>
      <c r="I2024" s="13"/>
      <c r="J2024" s="14"/>
      <c r="K2024" s="1"/>
      <c r="L2024" s="11"/>
      <c r="M2024" s="12"/>
      <c r="N2024" s="12"/>
      <c r="O2024" s="169"/>
      <c r="P2024" s="13"/>
      <c r="Q2024" s="13"/>
      <c r="R2024" s="13"/>
      <c r="S2024" s="13"/>
      <c r="T2024" s="14"/>
    </row>
    <row r="2025" spans="2:20" x14ac:dyDescent="0.3">
      <c r="B2025" s="25"/>
      <c r="C2025" s="26" t="s">
        <v>50</v>
      </c>
      <c r="D2025" s="27"/>
      <c r="E2025" s="28">
        <f>E2023</f>
        <v>50000</v>
      </c>
      <c r="F2025" s="28">
        <f>F2017+F2023</f>
        <v>91700</v>
      </c>
      <c r="G2025" s="28">
        <f>G2017+G2023</f>
        <v>3944253</v>
      </c>
      <c r="H2025" s="28">
        <f>H2017+H2023</f>
        <v>106135.43999999948</v>
      </c>
      <c r="I2025" s="28">
        <f>I2017+I2023</f>
        <v>56209.9</v>
      </c>
      <c r="J2025" s="28">
        <f>J2017+J2023</f>
        <v>4926.07</v>
      </c>
      <c r="K2025" s="1"/>
      <c r="L2025" s="9"/>
      <c r="M2025" s="26" t="s">
        <v>50</v>
      </c>
      <c r="N2025" s="193" t="s">
        <v>16</v>
      </c>
      <c r="O2025" s="10">
        <f>SUM(O2018:O2024)</f>
        <v>50000</v>
      </c>
      <c r="P2025" s="10">
        <f>SUM(P2018:P2024)</f>
        <v>0</v>
      </c>
      <c r="Q2025" s="10">
        <f>SUM(Q2020:Q2024)</f>
        <v>0</v>
      </c>
      <c r="R2025" s="10">
        <f>SUM(R2019:R2024)</f>
        <v>0</v>
      </c>
      <c r="S2025" s="10">
        <f t="shared" ref="S2025:T2025" si="390">SUM(S2016:S2024)</f>
        <v>0</v>
      </c>
      <c r="T2025" s="10">
        <f t="shared" si="390"/>
        <v>0</v>
      </c>
    </row>
    <row r="2026" spans="2:20" x14ac:dyDescent="0.3">
      <c r="F2026" s="314"/>
      <c r="L2026" s="2"/>
      <c r="M2026" s="3" t="s">
        <v>12</v>
      </c>
      <c r="N2026" s="15"/>
      <c r="O2026" s="16">
        <f>E2025-O2025</f>
        <v>0</v>
      </c>
      <c r="P2026" s="62">
        <f>F2025-P2025</f>
        <v>91700</v>
      </c>
      <c r="Q2026" s="62">
        <f t="shared" ref="Q2026" si="391">G2025-Q2025</f>
        <v>3944253</v>
      </c>
      <c r="R2026" s="62">
        <f t="shared" ref="R2026" si="392">H2025-R2025</f>
        <v>106135.43999999948</v>
      </c>
      <c r="S2026" s="62">
        <f t="shared" ref="S2026" si="393">I2025-S2025</f>
        <v>56209.9</v>
      </c>
      <c r="T2026" s="62">
        <f t="shared" ref="T2026" si="394">J2025-T2025</f>
        <v>4926.07</v>
      </c>
    </row>
    <row r="2027" spans="2:20" x14ac:dyDescent="0.3">
      <c r="C2027" s="63" t="s">
        <v>375</v>
      </c>
      <c r="F2027" s="314"/>
      <c r="M2027" s="1393" t="s">
        <v>23</v>
      </c>
      <c r="N2027" s="1393"/>
      <c r="R2027" s="314"/>
    </row>
    <row r="2028" spans="2:20" x14ac:dyDescent="0.3">
      <c r="C2028" s="64" t="s">
        <v>386</v>
      </c>
      <c r="D2028" s="64" t="s">
        <v>376</v>
      </c>
      <c r="E2028" s="1396" t="s">
        <v>377</v>
      </c>
      <c r="F2028" s="1397"/>
      <c r="G2028" s="64" t="s">
        <v>381</v>
      </c>
      <c r="H2028" s="64" t="s">
        <v>378</v>
      </c>
      <c r="I2028" s="64" t="s">
        <v>379</v>
      </c>
      <c r="J2028" s="65" t="s">
        <v>380</v>
      </c>
      <c r="M2028" s="41" t="s">
        <v>17</v>
      </c>
      <c r="N2028" s="126">
        <f>P2026</f>
        <v>91700</v>
      </c>
      <c r="O2028" s="302"/>
      <c r="P2028" s="303"/>
      <c r="Q2028" s="303"/>
      <c r="R2028" s="303"/>
      <c r="S2028" s="303"/>
      <c r="T2028" s="303"/>
    </row>
    <row r="2029" spans="2:20" x14ac:dyDescent="0.3">
      <c r="C2029" s="66" t="s">
        <v>389</v>
      </c>
      <c r="D2029" s="66" t="s">
        <v>279</v>
      </c>
      <c r="E2029" s="305" t="s">
        <v>384</v>
      </c>
      <c r="F2029" s="306"/>
      <c r="G2029" s="66" t="s">
        <v>385</v>
      </c>
      <c r="H2029" s="67">
        <v>100000</v>
      </c>
      <c r="I2029" s="67">
        <v>0</v>
      </c>
      <c r="J2029" s="67">
        <f>H2029-I2029</f>
        <v>100000</v>
      </c>
      <c r="M2029" s="41" t="s">
        <v>18</v>
      </c>
      <c r="N2029" s="126">
        <f>Q2026</f>
        <v>3944253</v>
      </c>
      <c r="O2029" s="133"/>
      <c r="P2029" s="134"/>
      <c r="Q2029" s="134"/>
      <c r="R2029" s="131"/>
      <c r="S2029" s="115"/>
      <c r="T2029" s="314"/>
    </row>
    <row r="2030" spans="2:20" x14ac:dyDescent="0.3">
      <c r="C2030" s="66" t="s">
        <v>389</v>
      </c>
      <c r="D2030" s="66" t="s">
        <v>279</v>
      </c>
      <c r="E2030" s="1398" t="s">
        <v>384</v>
      </c>
      <c r="F2030" s="1398"/>
      <c r="G2030" s="66" t="s">
        <v>390</v>
      </c>
      <c r="H2030" s="67">
        <v>200000</v>
      </c>
      <c r="I2030" s="67">
        <v>0</v>
      </c>
      <c r="J2030" s="67">
        <f>H2030-I2030</f>
        <v>200000</v>
      </c>
      <c r="M2030" s="41" t="s">
        <v>19</v>
      </c>
      <c r="N2030" s="126">
        <f>R2026</f>
        <v>106135.43999999948</v>
      </c>
      <c r="O2030" s="136"/>
      <c r="P2030" s="171"/>
      <c r="Q2030" s="323"/>
      <c r="R2030" s="322"/>
      <c r="T2030" s="314"/>
    </row>
    <row r="2031" spans="2:20" x14ac:dyDescent="0.3">
      <c r="C2031" s="105" t="s">
        <v>584</v>
      </c>
      <c r="D2031" s="82" t="s">
        <v>569</v>
      </c>
      <c r="E2031" s="1399" t="s">
        <v>585</v>
      </c>
      <c r="F2031" s="1400"/>
      <c r="G2031" s="82" t="s">
        <v>586</v>
      </c>
      <c r="H2031" s="106">
        <v>50000</v>
      </c>
      <c r="I2031" s="73">
        <v>0</v>
      </c>
      <c r="J2031" s="153">
        <f t="shared" ref="J2031:J2036" si="395">SUM(H2031:I2031)</f>
        <v>50000</v>
      </c>
      <c r="M2031" s="41" t="s">
        <v>20</v>
      </c>
      <c r="N2031" s="126">
        <f>S2026</f>
        <v>56209.9</v>
      </c>
      <c r="O2031" s="323"/>
      <c r="P2031" s="324"/>
      <c r="Q2031" s="323"/>
      <c r="R2031" s="322"/>
    </row>
    <row r="2032" spans="2:20" x14ac:dyDescent="0.3">
      <c r="C2032" s="105" t="s">
        <v>584</v>
      </c>
      <c r="D2032" s="82" t="s">
        <v>569</v>
      </c>
      <c r="E2032" s="175" t="s">
        <v>587</v>
      </c>
      <c r="F2032" s="175"/>
      <c r="G2032" s="105" t="s">
        <v>588</v>
      </c>
      <c r="H2032" s="107">
        <v>100000</v>
      </c>
      <c r="I2032" s="73">
        <v>0</v>
      </c>
      <c r="J2032" s="153">
        <f t="shared" si="395"/>
        <v>100000</v>
      </c>
      <c r="M2032" s="41" t="s">
        <v>21</v>
      </c>
      <c r="N2032" s="126">
        <f>T2026</f>
        <v>4926.07</v>
      </c>
      <c r="O2032" s="137"/>
      <c r="P2032" s="323"/>
      <c r="Q2032" s="323"/>
    </row>
    <row r="2033" spans="2:20" ht="15" thickBot="1" x14ac:dyDescent="0.35">
      <c r="C2033" s="66" t="s">
        <v>669</v>
      </c>
      <c r="D2033" s="82" t="s">
        <v>652</v>
      </c>
      <c r="E2033" s="300" t="s">
        <v>587</v>
      </c>
      <c r="F2033" s="301"/>
      <c r="G2033" s="105" t="s">
        <v>588</v>
      </c>
      <c r="H2033" s="107">
        <v>50000</v>
      </c>
      <c r="I2033" s="73">
        <v>0</v>
      </c>
      <c r="J2033" s="153">
        <f t="shared" si="395"/>
        <v>50000</v>
      </c>
      <c r="M2033" s="307" t="s">
        <v>22</v>
      </c>
      <c r="N2033" s="130">
        <f>SUM(N2028:N2032)</f>
        <v>4203224.41</v>
      </c>
      <c r="O2033" s="314"/>
      <c r="R2033" s="314"/>
    </row>
    <row r="2034" spans="2:20" ht="15" thickTop="1" x14ac:dyDescent="0.3">
      <c r="C2034" s="66" t="s">
        <v>669</v>
      </c>
      <c r="D2034" s="82" t="s">
        <v>652</v>
      </c>
      <c r="E2034" s="1399" t="s">
        <v>585</v>
      </c>
      <c r="F2034" s="1400"/>
      <c r="G2034" s="82" t="s">
        <v>586</v>
      </c>
      <c r="H2034" s="107">
        <v>50000</v>
      </c>
      <c r="I2034" s="73">
        <v>0</v>
      </c>
      <c r="J2034" s="153">
        <f t="shared" si="395"/>
        <v>50000</v>
      </c>
      <c r="M2034" s="21"/>
      <c r="N2034" s="24"/>
      <c r="O2034" s="314"/>
    </row>
    <row r="2035" spans="2:20" x14ac:dyDescent="0.3">
      <c r="C2035" s="66" t="s">
        <v>911</v>
      </c>
      <c r="D2035" s="82" t="s">
        <v>870</v>
      </c>
      <c r="E2035" s="1399" t="s">
        <v>384</v>
      </c>
      <c r="F2035" s="1400"/>
      <c r="G2035" s="82" t="s">
        <v>912</v>
      </c>
      <c r="H2035" s="107">
        <v>1350000</v>
      </c>
      <c r="I2035" s="73">
        <v>0</v>
      </c>
      <c r="J2035" s="153">
        <f t="shared" si="395"/>
        <v>1350000</v>
      </c>
      <c r="M2035" s="179"/>
      <c r="N2035" s="149"/>
      <c r="O2035" s="183"/>
      <c r="P2035" s="180"/>
      <c r="Q2035" s="180"/>
      <c r="R2035" s="180"/>
    </row>
    <row r="2036" spans="2:20" x14ac:dyDescent="0.3">
      <c r="C2036" s="66" t="s">
        <v>974</v>
      </c>
      <c r="D2036" s="82" t="s">
        <v>959</v>
      </c>
      <c r="E2036" s="1399" t="s">
        <v>384</v>
      </c>
      <c r="F2036" s="1400"/>
      <c r="G2036" s="82" t="s">
        <v>912</v>
      </c>
      <c r="H2036" s="107">
        <v>469886</v>
      </c>
      <c r="I2036" s="73">
        <v>0</v>
      </c>
      <c r="J2036" s="153">
        <f t="shared" si="395"/>
        <v>469886</v>
      </c>
      <c r="M2036" s="198" t="s">
        <v>1128</v>
      </c>
      <c r="N2036" s="199"/>
      <c r="O2036" s="186"/>
      <c r="P2036" s="1408"/>
      <c r="Q2036" s="1409"/>
      <c r="R2036" s="180"/>
    </row>
    <row r="2037" spans="2:20" x14ac:dyDescent="0.3">
      <c r="C2037" s="66" t="s">
        <v>1185</v>
      </c>
      <c r="D2037" s="82" t="s">
        <v>1174</v>
      </c>
      <c r="E2037" s="1399" t="s">
        <v>1186</v>
      </c>
      <c r="F2037" s="1400"/>
      <c r="G2037" s="82" t="s">
        <v>1187</v>
      </c>
      <c r="H2037" s="107">
        <v>16900</v>
      </c>
      <c r="I2037" s="73">
        <v>0</v>
      </c>
      <c r="J2037" s="153">
        <f>H2037</f>
        <v>16900</v>
      </c>
      <c r="M2037" s="1404" t="s">
        <v>1114</v>
      </c>
      <c r="N2037" s="1405"/>
      <c r="O2037" s="187">
        <v>25000</v>
      </c>
      <c r="P2037" s="294" t="s">
        <v>1112</v>
      </c>
      <c r="Q2037" s="180"/>
      <c r="R2037" s="180"/>
    </row>
    <row r="2038" spans="2:20" ht="15" thickBot="1" x14ac:dyDescent="0.35">
      <c r="C2038" s="1401" t="s">
        <v>589</v>
      </c>
      <c r="D2038" s="1402"/>
      <c r="E2038" s="1402"/>
      <c r="F2038" s="1403"/>
      <c r="G2038" s="178" t="s">
        <v>16</v>
      </c>
      <c r="H2038" s="152">
        <f>SUM(H2029:H2037)</f>
        <v>2386786</v>
      </c>
      <c r="I2038" s="110">
        <f>SUM(I2029:I2036)</f>
        <v>0</v>
      </c>
      <c r="J2038" s="151">
        <f>SUM(J2029:J2037)</f>
        <v>2386786</v>
      </c>
      <c r="M2038" s="181" t="s">
        <v>383</v>
      </c>
      <c r="N2038" s="149"/>
      <c r="O2038" s="182">
        <f>SUM(O2036:O2037)</f>
        <v>25000</v>
      </c>
      <c r="P2038" s="180"/>
      <c r="Q2038" s="180"/>
      <c r="R2038" s="180"/>
    </row>
    <row r="2039" spans="2:20" ht="15" thickTop="1" x14ac:dyDescent="0.3">
      <c r="R2039" s="180"/>
    </row>
    <row r="2041" spans="2:20" x14ac:dyDescent="0.3">
      <c r="G2041" s="314"/>
    </row>
    <row r="2042" spans="2:20" x14ac:dyDescent="0.3">
      <c r="M2042" s="21"/>
      <c r="N2042" s="24"/>
      <c r="O2042" s="314"/>
    </row>
    <row r="2043" spans="2:20" x14ac:dyDescent="0.3">
      <c r="M2043" s="21"/>
      <c r="N2043" s="24"/>
      <c r="O2043" s="314"/>
      <c r="R2043" s="314"/>
    </row>
    <row r="2044" spans="2:20" x14ac:dyDescent="0.3">
      <c r="M2044" s="21"/>
      <c r="N2044" s="24"/>
      <c r="O2044" s="314"/>
    </row>
    <row r="2045" spans="2:20" x14ac:dyDescent="0.3">
      <c r="B2045" s="1357" t="s">
        <v>908</v>
      </c>
      <c r="C2045" s="1357"/>
      <c r="D2045" s="1357"/>
      <c r="E2045" s="1357"/>
      <c r="F2045" s="1357"/>
      <c r="G2045" s="1357"/>
      <c r="H2045" s="1357"/>
      <c r="I2045" s="1357"/>
      <c r="J2045" s="1357"/>
      <c r="K2045" s="1357"/>
      <c r="L2045" s="1357"/>
      <c r="M2045" s="1357"/>
      <c r="N2045" s="1357"/>
      <c r="O2045" s="1357"/>
      <c r="P2045" s="1357"/>
      <c r="Q2045" s="1357"/>
      <c r="R2045" s="1357"/>
      <c r="S2045" s="1357"/>
      <c r="T2045" s="1357"/>
    </row>
    <row r="2049" spans="2:20" ht="15.6" x14ac:dyDescent="0.3">
      <c r="B2049" s="1349" t="s">
        <v>1340</v>
      </c>
      <c r="C2049" s="1349"/>
      <c r="D2049" s="1349"/>
      <c r="E2049" s="1349"/>
      <c r="F2049" s="1349"/>
      <c r="G2049" s="1349"/>
      <c r="H2049" s="1349"/>
      <c r="I2049" s="1349"/>
      <c r="J2049" s="1349"/>
      <c r="K2049" s="1349"/>
      <c r="L2049" s="1349"/>
      <c r="M2049" s="1349"/>
      <c r="N2049" s="1349"/>
      <c r="O2049" s="1349"/>
      <c r="P2049" s="1349"/>
      <c r="Q2049" s="1349"/>
      <c r="R2049" s="1349"/>
      <c r="S2049" s="1349"/>
      <c r="T2049" s="1349"/>
    </row>
    <row r="2050" spans="2:20" ht="15.6" x14ac:dyDescent="0.3">
      <c r="B2050" s="1350" t="s">
        <v>10</v>
      </c>
      <c r="C2050" s="1350"/>
      <c r="D2050" s="1350"/>
      <c r="E2050" s="1350"/>
      <c r="F2050" s="1350"/>
      <c r="G2050" s="1350"/>
      <c r="H2050" s="1350"/>
      <c r="I2050" s="1350"/>
      <c r="J2050" s="1350"/>
      <c r="K2050" s="1350"/>
      <c r="L2050" s="1350"/>
      <c r="M2050" s="1350"/>
      <c r="N2050" s="1350"/>
      <c r="O2050" s="1350"/>
      <c r="P2050" s="1350"/>
      <c r="Q2050" s="1350"/>
      <c r="R2050" s="1350"/>
      <c r="S2050" s="1350"/>
      <c r="T2050" s="1350"/>
    </row>
    <row r="2051" spans="2:20" x14ac:dyDescent="0.3">
      <c r="B2051" s="1351" t="s">
        <v>11</v>
      </c>
      <c r="C2051" s="1351"/>
      <c r="D2051" s="1351"/>
      <c r="E2051" s="1351"/>
      <c r="F2051" s="1351"/>
      <c r="G2051" s="1351"/>
      <c r="H2051" s="1351"/>
      <c r="I2051" s="1351"/>
      <c r="J2051" s="1351"/>
      <c r="K2051" s="1351"/>
      <c r="L2051" s="1351"/>
      <c r="M2051" s="1351"/>
      <c r="N2051" s="1351"/>
      <c r="O2051" s="1351"/>
      <c r="P2051" s="1351"/>
      <c r="Q2051" s="1351"/>
      <c r="R2051" s="1351"/>
      <c r="S2051" s="1351"/>
      <c r="T2051" s="1351"/>
    </row>
    <row r="2052" spans="2:20" x14ac:dyDescent="0.3">
      <c r="B2052" s="1352" t="s">
        <v>1341</v>
      </c>
      <c r="C2052" s="1352"/>
      <c r="D2052" s="1352"/>
      <c r="E2052" s="1352"/>
      <c r="F2052" s="1352"/>
      <c r="G2052" s="1352"/>
      <c r="H2052" s="1352"/>
      <c r="I2052" s="1352"/>
      <c r="J2052" s="1352"/>
      <c r="K2052" s="1352"/>
      <c r="L2052" s="1352"/>
      <c r="M2052" s="1352"/>
      <c r="N2052" s="1352"/>
      <c r="O2052" s="1352"/>
      <c r="P2052" s="1352"/>
      <c r="Q2052" s="1352"/>
      <c r="R2052" s="1352"/>
      <c r="S2052" s="1352"/>
      <c r="T2052" s="1352"/>
    </row>
    <row r="2053" spans="2:20" ht="15" thickBot="1" x14ac:dyDescent="0.35">
      <c r="B2053" s="309"/>
      <c r="C2053" s="309"/>
      <c r="D2053" s="309"/>
      <c r="E2053" s="309"/>
      <c r="F2053" s="309"/>
      <c r="G2053" s="309"/>
      <c r="H2053" s="309"/>
      <c r="I2053" s="309"/>
      <c r="J2053" s="309"/>
      <c r="L2053" s="309"/>
      <c r="M2053" s="309"/>
      <c r="N2053" s="309"/>
      <c r="O2053" s="309"/>
      <c r="P2053" s="309"/>
      <c r="Q2053" s="309"/>
      <c r="R2053" s="1363" t="s">
        <v>1342</v>
      </c>
      <c r="S2053" s="1363"/>
      <c r="T2053" s="1363"/>
    </row>
    <row r="2054" spans="2:20" ht="15" thickTop="1" x14ac:dyDescent="0.3">
      <c r="B2054" s="1354" t="s">
        <v>8</v>
      </c>
      <c r="C2054" s="1354"/>
      <c r="D2054" s="1354"/>
      <c r="E2054" s="1354"/>
      <c r="F2054" s="1354"/>
      <c r="G2054" s="1354"/>
      <c r="H2054" s="1354"/>
      <c r="I2054" s="1354"/>
      <c r="J2054" s="1354"/>
      <c r="L2054" s="1354" t="s">
        <v>9</v>
      </c>
      <c r="M2054" s="1354"/>
      <c r="N2054" s="1354"/>
      <c r="O2054" s="1354"/>
      <c r="P2054" s="1354"/>
      <c r="Q2054" s="1354"/>
      <c r="R2054" s="1354"/>
      <c r="S2054" s="1354"/>
      <c r="T2054" s="1354"/>
    </row>
    <row r="2055" spans="2:20" x14ac:dyDescent="0.3">
      <c r="B2055" s="4" t="s">
        <v>0</v>
      </c>
      <c r="C2055" s="4" t="s">
        <v>1</v>
      </c>
      <c r="D2055" s="4" t="s">
        <v>2</v>
      </c>
      <c r="E2055" s="4" t="s">
        <v>13</v>
      </c>
      <c r="F2055" s="4" t="s">
        <v>3</v>
      </c>
      <c r="G2055" s="4" t="s">
        <v>4</v>
      </c>
      <c r="H2055" s="4" t="s">
        <v>5</v>
      </c>
      <c r="I2055" s="4" t="s">
        <v>6</v>
      </c>
      <c r="J2055" s="4" t="s">
        <v>7</v>
      </c>
      <c r="L2055" s="4" t="s">
        <v>0</v>
      </c>
      <c r="M2055" s="4" t="s">
        <v>1</v>
      </c>
      <c r="N2055" s="201" t="s">
        <v>1234</v>
      </c>
      <c r="O2055" s="4" t="s">
        <v>13</v>
      </c>
      <c r="P2055" s="4" t="s">
        <v>3</v>
      </c>
      <c r="Q2055" s="4" t="s">
        <v>4</v>
      </c>
      <c r="R2055" s="4" t="s">
        <v>5</v>
      </c>
      <c r="S2055" s="4" t="s">
        <v>6</v>
      </c>
      <c r="T2055" s="4" t="s">
        <v>7</v>
      </c>
    </row>
    <row r="2056" spans="2:20" x14ac:dyDescent="0.3">
      <c r="B2056" s="310"/>
      <c r="C2056" s="311"/>
      <c r="D2056" s="311"/>
      <c r="E2056" s="5"/>
      <c r="F2056" s="5"/>
      <c r="G2056" s="5"/>
      <c r="H2056" s="5"/>
      <c r="I2056" s="5"/>
      <c r="J2056" s="6"/>
      <c r="L2056" s="310"/>
      <c r="M2056" s="311"/>
      <c r="N2056" s="311"/>
      <c r="O2056" s="5"/>
      <c r="P2056" s="5"/>
      <c r="Q2056" s="5"/>
      <c r="R2056" s="5"/>
      <c r="S2056" s="5"/>
      <c r="T2056" s="6"/>
    </row>
    <row r="2057" spans="2:20" x14ac:dyDescent="0.3">
      <c r="B2057" s="119" t="s">
        <v>1343</v>
      </c>
      <c r="C2057" s="17" t="s">
        <v>15</v>
      </c>
      <c r="D2057" s="18" t="s">
        <v>16</v>
      </c>
      <c r="E2057" s="19" t="s">
        <v>16</v>
      </c>
      <c r="F2057" s="19">
        <f>P2026</f>
        <v>91700</v>
      </c>
      <c r="G2057" s="49">
        <f>Q2026</f>
        <v>3944253</v>
      </c>
      <c r="H2057" s="49">
        <f>R2026</f>
        <v>106135.43999999948</v>
      </c>
      <c r="I2057" s="20">
        <f>S2026</f>
        <v>56209.9</v>
      </c>
      <c r="J2057" s="20">
        <f>T2026</f>
        <v>4926.07</v>
      </c>
      <c r="K2057" s="1"/>
      <c r="L2057" s="55" t="s">
        <v>16</v>
      </c>
      <c r="M2057" s="55" t="s">
        <v>16</v>
      </c>
      <c r="N2057" s="55" t="s">
        <v>16</v>
      </c>
      <c r="O2057" s="122" t="s">
        <v>16</v>
      </c>
      <c r="P2057" s="122" t="s">
        <v>16</v>
      </c>
      <c r="Q2057" s="122" t="s">
        <v>16</v>
      </c>
      <c r="R2057" s="122" t="s">
        <v>16</v>
      </c>
      <c r="S2057" s="122" t="s">
        <v>16</v>
      </c>
      <c r="T2057" s="122" t="s">
        <v>16</v>
      </c>
    </row>
    <row r="2058" spans="2:20" x14ac:dyDescent="0.3">
      <c r="B2058" s="119" t="s">
        <v>1348</v>
      </c>
      <c r="C2058" s="101" t="s">
        <v>1349</v>
      </c>
      <c r="D2058" s="82" t="s">
        <v>345</v>
      </c>
      <c r="E2058" s="123">
        <v>0</v>
      </c>
      <c r="F2058" s="123">
        <v>0</v>
      </c>
      <c r="G2058" s="124">
        <v>0</v>
      </c>
      <c r="H2058" s="124">
        <v>0</v>
      </c>
      <c r="I2058" s="123">
        <v>87200</v>
      </c>
      <c r="J2058" s="123">
        <v>0</v>
      </c>
      <c r="K2058" s="1"/>
      <c r="L2058" s="119" t="s">
        <v>1348</v>
      </c>
      <c r="M2058" s="101" t="s">
        <v>1349</v>
      </c>
      <c r="N2058" s="82" t="s">
        <v>345</v>
      </c>
      <c r="O2058" s="123">
        <v>0</v>
      </c>
      <c r="P2058" s="123">
        <f>I2058</f>
        <v>87200</v>
      </c>
      <c r="Q2058" s="129">
        <v>0</v>
      </c>
      <c r="R2058" s="122">
        <v>0</v>
      </c>
      <c r="S2058" s="122">
        <v>0</v>
      </c>
      <c r="T2058" s="122">
        <v>0</v>
      </c>
    </row>
    <row r="2059" spans="2:20" ht="20.399999999999999" x14ac:dyDescent="0.3">
      <c r="B2059" s="119" t="s">
        <v>1343</v>
      </c>
      <c r="C2059" s="101" t="s">
        <v>1087</v>
      </c>
      <c r="D2059" s="82" t="s">
        <v>1344</v>
      </c>
      <c r="E2059" s="123">
        <v>0</v>
      </c>
      <c r="F2059" s="123" t="s">
        <v>16</v>
      </c>
      <c r="G2059" s="124">
        <v>0</v>
      </c>
      <c r="H2059" s="124">
        <v>0</v>
      </c>
      <c r="I2059" s="123">
        <v>2000</v>
      </c>
      <c r="J2059" s="123">
        <v>0</v>
      </c>
      <c r="K2059" s="1"/>
      <c r="L2059" s="119" t="s">
        <v>1348</v>
      </c>
      <c r="M2059" s="101" t="s">
        <v>1350</v>
      </c>
      <c r="N2059" s="82" t="s">
        <v>1345</v>
      </c>
      <c r="O2059" s="123">
        <v>10000</v>
      </c>
      <c r="P2059" s="123">
        <v>0</v>
      </c>
      <c r="Q2059" s="129">
        <v>0</v>
      </c>
      <c r="R2059" s="122">
        <v>0</v>
      </c>
      <c r="S2059" s="122">
        <v>0</v>
      </c>
      <c r="T2059" s="122">
        <v>0</v>
      </c>
    </row>
    <row r="2060" spans="2:20" ht="20.399999999999999" x14ac:dyDescent="0.3">
      <c r="B2060" s="119" t="s">
        <v>1343</v>
      </c>
      <c r="C2060" s="101" t="s">
        <v>1347</v>
      </c>
      <c r="D2060" s="82" t="s">
        <v>1345</v>
      </c>
      <c r="E2060" s="123">
        <v>35000</v>
      </c>
      <c r="F2060" s="123">
        <v>0</v>
      </c>
      <c r="G2060" s="124">
        <v>0</v>
      </c>
      <c r="H2060" s="124">
        <v>0</v>
      </c>
      <c r="I2060" s="123">
        <v>25000</v>
      </c>
      <c r="J2060" s="123">
        <v>0</v>
      </c>
      <c r="K2060" s="1"/>
      <c r="L2060" s="119" t="s">
        <v>167</v>
      </c>
      <c r="M2060" s="101" t="s">
        <v>1351</v>
      </c>
      <c r="N2060" s="82" t="s">
        <v>1345</v>
      </c>
      <c r="O2060" s="123">
        <v>25000</v>
      </c>
      <c r="P2060" s="123">
        <v>0</v>
      </c>
      <c r="Q2060" s="129">
        <v>0</v>
      </c>
      <c r="R2060" s="122">
        <v>0</v>
      </c>
      <c r="S2060" s="122">
        <v>0</v>
      </c>
      <c r="T2060" s="122">
        <v>0</v>
      </c>
    </row>
    <row r="2061" spans="2:20" ht="20.399999999999999" x14ac:dyDescent="0.3">
      <c r="B2061" s="119" t="s">
        <v>1348</v>
      </c>
      <c r="C2061" s="101" t="s">
        <v>1354</v>
      </c>
      <c r="D2061" s="82">
        <v>255</v>
      </c>
      <c r="E2061" s="123">
        <v>0</v>
      </c>
      <c r="F2061" s="123">
        <v>0</v>
      </c>
      <c r="G2061" s="129">
        <v>0</v>
      </c>
      <c r="H2061" s="122">
        <v>0</v>
      </c>
      <c r="I2061" s="123">
        <v>30750</v>
      </c>
      <c r="J2061" s="123">
        <v>0</v>
      </c>
      <c r="K2061" s="1"/>
      <c r="L2061" s="119" t="s">
        <v>1348</v>
      </c>
      <c r="M2061" s="101" t="s">
        <v>1352</v>
      </c>
      <c r="N2061" s="82">
        <v>255</v>
      </c>
      <c r="O2061" s="123">
        <v>0</v>
      </c>
      <c r="P2061" s="123">
        <v>0</v>
      </c>
      <c r="Q2061" s="129">
        <v>0</v>
      </c>
      <c r="R2061" s="122">
        <v>63750</v>
      </c>
      <c r="S2061" s="122">
        <v>0</v>
      </c>
      <c r="T2061" s="122">
        <v>0</v>
      </c>
    </row>
    <row r="2062" spans="2:20" ht="30.6" x14ac:dyDescent="0.3">
      <c r="B2062" s="119" t="s">
        <v>1348</v>
      </c>
      <c r="C2062" s="101" t="s">
        <v>1360</v>
      </c>
      <c r="D2062" s="82" t="s">
        <v>1346</v>
      </c>
      <c r="E2062" s="123">
        <v>0</v>
      </c>
      <c r="F2062" s="123">
        <v>0</v>
      </c>
      <c r="G2062" s="124">
        <v>0</v>
      </c>
      <c r="H2062" s="124">
        <v>65500</v>
      </c>
      <c r="I2062" s="123">
        <v>0</v>
      </c>
      <c r="J2062" s="123">
        <v>0</v>
      </c>
      <c r="K2062" s="1"/>
      <c r="L2062" s="119" t="s">
        <v>167</v>
      </c>
      <c r="M2062" s="101" t="s">
        <v>1353</v>
      </c>
      <c r="N2062" s="82">
        <v>255</v>
      </c>
      <c r="O2062" s="123" t="s">
        <v>16</v>
      </c>
      <c r="P2062" s="123" t="s">
        <v>16</v>
      </c>
      <c r="Q2062" s="129" t="s">
        <v>16</v>
      </c>
      <c r="R2062" s="122">
        <v>5500</v>
      </c>
      <c r="S2062" s="122">
        <v>0</v>
      </c>
      <c r="T2062" s="122">
        <v>0</v>
      </c>
    </row>
    <row r="2063" spans="2:20" ht="20.399999999999999" x14ac:dyDescent="0.3">
      <c r="B2063" s="119"/>
      <c r="C2063" s="206" t="s">
        <v>1355</v>
      </c>
      <c r="D2063" s="82"/>
      <c r="E2063" s="123"/>
      <c r="F2063" s="123"/>
      <c r="G2063" s="124"/>
      <c r="H2063" s="124"/>
      <c r="I2063" s="123"/>
      <c r="J2063" s="123"/>
      <c r="K2063" s="1"/>
      <c r="L2063" s="119" t="s">
        <v>167</v>
      </c>
      <c r="M2063" s="101" t="s">
        <v>1364</v>
      </c>
      <c r="N2063" s="82">
        <v>255</v>
      </c>
      <c r="O2063" s="123" t="s">
        <v>16</v>
      </c>
      <c r="P2063" s="123" t="s">
        <v>16</v>
      </c>
      <c r="Q2063" s="129" t="s">
        <v>16</v>
      </c>
      <c r="R2063" s="122">
        <v>3000</v>
      </c>
      <c r="S2063" s="122">
        <v>0</v>
      </c>
      <c r="T2063" s="122">
        <v>0</v>
      </c>
    </row>
    <row r="2064" spans="2:20" ht="20.399999999999999" x14ac:dyDescent="0.3">
      <c r="B2064" s="119" t="s">
        <v>1348</v>
      </c>
      <c r="C2064" s="101" t="s">
        <v>1356</v>
      </c>
      <c r="D2064" s="162" t="s">
        <v>1357</v>
      </c>
      <c r="E2064" s="123">
        <v>0</v>
      </c>
      <c r="F2064" s="123">
        <v>0</v>
      </c>
      <c r="G2064" s="124">
        <v>0</v>
      </c>
      <c r="H2064" s="124">
        <v>0</v>
      </c>
      <c r="I2064" s="123">
        <v>779500</v>
      </c>
      <c r="J2064" s="123">
        <v>0</v>
      </c>
      <c r="K2064" s="1"/>
      <c r="L2064" s="119" t="s">
        <v>167</v>
      </c>
      <c r="M2064" s="101" t="s">
        <v>1354</v>
      </c>
      <c r="N2064" s="82">
        <v>255</v>
      </c>
      <c r="O2064" s="123">
        <v>0</v>
      </c>
      <c r="P2064" s="123">
        <v>0</v>
      </c>
      <c r="Q2064" s="129">
        <v>0</v>
      </c>
      <c r="R2064" s="122">
        <v>30750</v>
      </c>
      <c r="S2064" s="122">
        <v>0</v>
      </c>
      <c r="T2064" s="122">
        <v>0</v>
      </c>
    </row>
    <row r="2065" spans="2:20" ht="20.399999999999999" x14ac:dyDescent="0.3">
      <c r="B2065" s="119" t="s">
        <v>16</v>
      </c>
      <c r="C2065" s="128" t="s">
        <v>16</v>
      </c>
      <c r="D2065" s="82" t="s">
        <v>16</v>
      </c>
      <c r="E2065" s="123" t="s">
        <v>16</v>
      </c>
      <c r="F2065" s="123" t="s">
        <v>16</v>
      </c>
      <c r="G2065" s="129" t="s">
        <v>16</v>
      </c>
      <c r="H2065" s="129" t="s">
        <v>16</v>
      </c>
      <c r="I2065" s="123" t="s">
        <v>16</v>
      </c>
      <c r="J2065" s="123" t="s">
        <v>16</v>
      </c>
      <c r="K2065" s="1"/>
      <c r="L2065" s="119" t="s">
        <v>1348</v>
      </c>
      <c r="M2065" s="101" t="s">
        <v>1358</v>
      </c>
      <c r="N2065" s="162" t="s">
        <v>1359</v>
      </c>
      <c r="O2065" s="123">
        <v>0</v>
      </c>
      <c r="P2065" s="123">
        <v>0</v>
      </c>
      <c r="Q2065" s="129">
        <v>0</v>
      </c>
      <c r="R2065" s="122">
        <v>0</v>
      </c>
      <c r="S2065" s="122">
        <v>840000</v>
      </c>
      <c r="T2065" s="122">
        <v>0</v>
      </c>
    </row>
    <row r="2066" spans="2:20" ht="20.399999999999999" x14ac:dyDescent="0.3">
      <c r="B2066" s="119" t="s">
        <v>16</v>
      </c>
      <c r="C2066" s="128" t="s">
        <v>16</v>
      </c>
      <c r="D2066" s="82" t="s">
        <v>16</v>
      </c>
      <c r="E2066" s="123" t="s">
        <v>16</v>
      </c>
      <c r="F2066" s="123" t="s">
        <v>16</v>
      </c>
      <c r="G2066" s="129" t="s">
        <v>16</v>
      </c>
      <c r="H2066" s="129" t="s">
        <v>16</v>
      </c>
      <c r="I2066" s="123" t="s">
        <v>16</v>
      </c>
      <c r="J2066" s="123" t="s">
        <v>16</v>
      </c>
      <c r="K2066" s="1"/>
      <c r="L2066" s="119" t="s">
        <v>167</v>
      </c>
      <c r="M2066" s="101" t="s">
        <v>1361</v>
      </c>
      <c r="N2066" s="162" t="s">
        <v>1359</v>
      </c>
      <c r="O2066" s="123">
        <v>0</v>
      </c>
      <c r="P2066" s="123">
        <v>0</v>
      </c>
      <c r="Q2066" s="129">
        <v>0</v>
      </c>
      <c r="R2066" s="122">
        <v>0</v>
      </c>
      <c r="S2066" s="122">
        <v>60500</v>
      </c>
      <c r="T2066" s="122">
        <v>0</v>
      </c>
    </row>
    <row r="2067" spans="2:20" ht="20.399999999999999" x14ac:dyDescent="0.3">
      <c r="B2067" s="119" t="s">
        <v>16</v>
      </c>
      <c r="C2067" s="128" t="s">
        <v>16</v>
      </c>
      <c r="D2067" s="82" t="s">
        <v>16</v>
      </c>
      <c r="E2067" s="123" t="s">
        <v>16</v>
      </c>
      <c r="F2067" s="123" t="s">
        <v>16</v>
      </c>
      <c r="G2067" s="129" t="s">
        <v>16</v>
      </c>
      <c r="H2067" s="129" t="s">
        <v>16</v>
      </c>
      <c r="I2067" s="123" t="s">
        <v>16</v>
      </c>
      <c r="J2067" s="123" t="s">
        <v>16</v>
      </c>
      <c r="K2067" s="1"/>
      <c r="L2067" s="119" t="s">
        <v>167</v>
      </c>
      <c r="M2067" s="101" t="s">
        <v>1362</v>
      </c>
      <c r="N2067" s="162" t="s">
        <v>1359</v>
      </c>
      <c r="O2067" s="123">
        <v>0</v>
      </c>
      <c r="P2067" s="123">
        <v>0</v>
      </c>
      <c r="Q2067" s="129">
        <v>0</v>
      </c>
      <c r="R2067" s="122">
        <v>0</v>
      </c>
      <c r="S2067" s="122">
        <v>10000</v>
      </c>
      <c r="T2067" s="122">
        <v>0</v>
      </c>
    </row>
    <row r="2068" spans="2:20" ht="20.399999999999999" x14ac:dyDescent="0.3">
      <c r="B2068" s="119" t="s">
        <v>16</v>
      </c>
      <c r="C2068" s="128" t="s">
        <v>16</v>
      </c>
      <c r="D2068" s="82" t="s">
        <v>16</v>
      </c>
      <c r="E2068" s="123" t="s">
        <v>16</v>
      </c>
      <c r="F2068" s="123" t="s">
        <v>16</v>
      </c>
      <c r="G2068" s="129" t="s">
        <v>16</v>
      </c>
      <c r="H2068" s="129" t="s">
        <v>16</v>
      </c>
      <c r="I2068" s="123" t="s">
        <v>16</v>
      </c>
      <c r="J2068" s="123" t="s">
        <v>16</v>
      </c>
      <c r="K2068" s="1"/>
      <c r="L2068" s="119" t="s">
        <v>167</v>
      </c>
      <c r="M2068" s="101" t="s">
        <v>1363</v>
      </c>
      <c r="N2068" s="162" t="s">
        <v>1359</v>
      </c>
      <c r="O2068" s="123">
        <v>0</v>
      </c>
      <c r="P2068" s="123">
        <v>0</v>
      </c>
      <c r="Q2068" s="129">
        <v>0</v>
      </c>
      <c r="R2068" s="122">
        <v>0</v>
      </c>
      <c r="S2068" s="122">
        <v>24500</v>
      </c>
      <c r="T2068" s="122">
        <v>0</v>
      </c>
    </row>
    <row r="2069" spans="2:20" x14ac:dyDescent="0.3">
      <c r="B2069" s="55" t="s">
        <v>16</v>
      </c>
      <c r="C2069" s="128" t="s">
        <v>16</v>
      </c>
      <c r="D2069" s="82" t="s">
        <v>16</v>
      </c>
      <c r="E2069" s="123" t="s">
        <v>16</v>
      </c>
      <c r="F2069" s="123" t="s">
        <v>16</v>
      </c>
      <c r="G2069" s="129" t="s">
        <v>16</v>
      </c>
      <c r="H2069" s="129" t="s">
        <v>16</v>
      </c>
      <c r="I2069" s="123" t="s">
        <v>16</v>
      </c>
      <c r="J2069" s="123" t="s">
        <v>16</v>
      </c>
      <c r="K2069" s="40"/>
      <c r="L2069" s="119" t="s">
        <v>16</v>
      </c>
      <c r="M2069" s="128" t="s">
        <v>16</v>
      </c>
      <c r="N2069" s="119" t="s">
        <v>16</v>
      </c>
      <c r="O2069" s="172" t="s">
        <v>16</v>
      </c>
      <c r="P2069" s="172" t="s">
        <v>16</v>
      </c>
      <c r="Q2069" s="177" t="s">
        <v>16</v>
      </c>
      <c r="R2069" s="122" t="s">
        <v>16</v>
      </c>
      <c r="S2069" s="122" t="s">
        <v>16</v>
      </c>
      <c r="T2069" s="122" t="s">
        <v>16</v>
      </c>
    </row>
    <row r="2070" spans="2:20" x14ac:dyDescent="0.3">
      <c r="B2070" s="4"/>
      <c r="C2070" s="150" t="s">
        <v>49</v>
      </c>
      <c r="D2070" s="4"/>
      <c r="E2070" s="34">
        <f>SUM(E2058:E2069)</f>
        <v>35000</v>
      </c>
      <c r="F2070" s="34">
        <f>SUM(F2058:F2069)</f>
        <v>0</v>
      </c>
      <c r="G2070" s="34">
        <f>SUM(G2058:G2069)</f>
        <v>0</v>
      </c>
      <c r="H2070" s="34">
        <f>SUM(H2058:H2069)</f>
        <v>65500</v>
      </c>
      <c r="I2070" s="34">
        <f>SUM(I2058:I2069)</f>
        <v>924450</v>
      </c>
      <c r="J2070" s="34">
        <f>SUM(J2069:J2069)</f>
        <v>0</v>
      </c>
      <c r="K2070" s="1"/>
      <c r="L2070" s="119" t="s">
        <v>16</v>
      </c>
      <c r="M2070" s="128" t="s">
        <v>16</v>
      </c>
      <c r="N2070" s="119" t="s">
        <v>16</v>
      </c>
      <c r="O2070" s="172" t="s">
        <v>16</v>
      </c>
      <c r="P2070" s="172" t="s">
        <v>16</v>
      </c>
      <c r="Q2070" s="177" t="s">
        <v>16</v>
      </c>
      <c r="R2070" s="122" t="s">
        <v>16</v>
      </c>
      <c r="S2070" s="122" t="s">
        <v>16</v>
      </c>
      <c r="T2070" s="122" t="s">
        <v>16</v>
      </c>
    </row>
    <row r="2071" spans="2:20" x14ac:dyDescent="0.3">
      <c r="B2071" s="11"/>
      <c r="C2071" s="94"/>
      <c r="D2071" s="12"/>
      <c r="E2071" s="13"/>
      <c r="F2071" s="13"/>
      <c r="G2071" s="13"/>
      <c r="H2071" s="13"/>
      <c r="I2071" s="13"/>
      <c r="J2071" s="14"/>
      <c r="K2071" s="1"/>
      <c r="L2071" s="11"/>
      <c r="M2071" s="12"/>
      <c r="N2071" s="12"/>
      <c r="O2071" s="169"/>
      <c r="P2071" s="13"/>
      <c r="Q2071" s="13"/>
      <c r="R2071" s="13"/>
      <c r="S2071" s="13"/>
      <c r="T2071" s="14"/>
    </row>
    <row r="2072" spans="2:20" x14ac:dyDescent="0.3">
      <c r="B2072" s="25"/>
      <c r="C2072" s="26" t="s">
        <v>50</v>
      </c>
      <c r="D2072" s="27"/>
      <c r="E2072" s="28">
        <f>E2070</f>
        <v>35000</v>
      </c>
      <c r="F2072" s="28">
        <f>F2057+F2070</f>
        <v>91700</v>
      </c>
      <c r="G2072" s="28">
        <f>G2057+G2070</f>
        <v>3944253</v>
      </c>
      <c r="H2072" s="28">
        <f>H2057+H2070</f>
        <v>171635.43999999948</v>
      </c>
      <c r="I2072" s="28">
        <f>I2057+I2070</f>
        <v>980659.9</v>
      </c>
      <c r="J2072" s="28">
        <f>J2057+J2070</f>
        <v>4926.07</v>
      </c>
      <c r="K2072" s="1"/>
      <c r="L2072" s="9"/>
      <c r="M2072" s="26" t="s">
        <v>50</v>
      </c>
      <c r="N2072" s="193" t="s">
        <v>16</v>
      </c>
      <c r="O2072" s="10">
        <f>SUM(O2058:O2071)</f>
        <v>35000</v>
      </c>
      <c r="P2072" s="10">
        <f>SUM(P2058:P2071)</f>
        <v>87200</v>
      </c>
      <c r="Q2072" s="10">
        <f>SUM(Q2069:Q2071)</f>
        <v>0</v>
      </c>
      <c r="R2072" s="10">
        <f>SUM(R2058:R2071)</f>
        <v>103000</v>
      </c>
      <c r="S2072" s="10">
        <f t="shared" ref="S2072:T2072" si="396">SUM(S2056:S2071)</f>
        <v>935000</v>
      </c>
      <c r="T2072" s="10">
        <f t="shared" si="396"/>
        <v>0</v>
      </c>
    </row>
    <row r="2073" spans="2:20" x14ac:dyDescent="0.3">
      <c r="F2073" s="314"/>
      <c r="L2073" s="2"/>
      <c r="M2073" s="3" t="s">
        <v>12</v>
      </c>
      <c r="N2073" s="15"/>
      <c r="O2073" s="16">
        <f>E2072-O2072</f>
        <v>0</v>
      </c>
      <c r="P2073" s="62">
        <f>F2072-P2072</f>
        <v>4500</v>
      </c>
      <c r="Q2073" s="62">
        <f t="shared" ref="Q2073" si="397">G2072-Q2072</f>
        <v>3944253</v>
      </c>
      <c r="R2073" s="62">
        <f t="shared" ref="R2073" si="398">H2072-R2072</f>
        <v>68635.439999999478</v>
      </c>
      <c r="S2073" s="62">
        <f t="shared" ref="S2073" si="399">I2072-S2072</f>
        <v>45659.900000000023</v>
      </c>
      <c r="T2073" s="62">
        <f t="shared" ref="T2073" si="400">J2072-T2072</f>
        <v>4926.07</v>
      </c>
    </row>
    <row r="2074" spans="2:20" x14ac:dyDescent="0.3">
      <c r="C2074" s="63" t="s">
        <v>375</v>
      </c>
      <c r="F2074" s="314"/>
      <c r="M2074" s="1393" t="s">
        <v>23</v>
      </c>
      <c r="N2074" s="1393"/>
      <c r="R2074" s="314"/>
    </row>
    <row r="2075" spans="2:20" x14ac:dyDescent="0.3">
      <c r="C2075" s="64" t="s">
        <v>386</v>
      </c>
      <c r="D2075" s="64" t="s">
        <v>376</v>
      </c>
      <c r="E2075" s="1396" t="s">
        <v>377</v>
      </c>
      <c r="F2075" s="1397"/>
      <c r="G2075" s="64" t="s">
        <v>381</v>
      </c>
      <c r="H2075" s="64" t="s">
        <v>378</v>
      </c>
      <c r="I2075" s="64" t="s">
        <v>379</v>
      </c>
      <c r="J2075" s="65" t="s">
        <v>380</v>
      </c>
      <c r="M2075" s="41" t="s">
        <v>17</v>
      </c>
      <c r="N2075" s="126">
        <f>P2073</f>
        <v>4500</v>
      </c>
      <c r="O2075" s="302"/>
      <c r="P2075" s="303"/>
      <c r="Q2075" s="303"/>
      <c r="R2075" s="303"/>
      <c r="S2075" s="303"/>
      <c r="T2075" s="303"/>
    </row>
    <row r="2076" spans="2:20" x14ac:dyDescent="0.3">
      <c r="C2076" s="66" t="s">
        <v>389</v>
      </c>
      <c r="D2076" s="66" t="s">
        <v>279</v>
      </c>
      <c r="E2076" s="305" t="s">
        <v>384</v>
      </c>
      <c r="F2076" s="306"/>
      <c r="G2076" s="66" t="s">
        <v>385</v>
      </c>
      <c r="H2076" s="67">
        <v>100000</v>
      </c>
      <c r="I2076" s="67">
        <v>0</v>
      </c>
      <c r="J2076" s="67">
        <f>H2076-I2076</f>
        <v>100000</v>
      </c>
      <c r="M2076" s="41" t="s">
        <v>18</v>
      </c>
      <c r="N2076" s="126">
        <f>Q2073</f>
        <v>3944253</v>
      </c>
      <c r="O2076" s="133"/>
      <c r="P2076" s="134"/>
      <c r="Q2076" s="134"/>
      <c r="R2076" s="131"/>
      <c r="S2076" s="115"/>
      <c r="T2076" s="314"/>
    </row>
    <row r="2077" spans="2:20" x14ac:dyDescent="0.3">
      <c r="C2077" s="66" t="s">
        <v>389</v>
      </c>
      <c r="D2077" s="66" t="s">
        <v>279</v>
      </c>
      <c r="E2077" s="1398" t="s">
        <v>384</v>
      </c>
      <c r="F2077" s="1398"/>
      <c r="G2077" s="66" t="s">
        <v>390</v>
      </c>
      <c r="H2077" s="67">
        <v>200000</v>
      </c>
      <c r="I2077" s="67">
        <v>0</v>
      </c>
      <c r="J2077" s="67">
        <f>H2077-I2077</f>
        <v>200000</v>
      </c>
      <c r="M2077" s="41" t="s">
        <v>19</v>
      </c>
      <c r="N2077" s="126">
        <f>R2073</f>
        <v>68635.439999999478</v>
      </c>
      <c r="O2077" s="136"/>
      <c r="P2077" s="171"/>
      <c r="Q2077" s="323"/>
      <c r="R2077" s="322"/>
      <c r="T2077" s="314"/>
    </row>
    <row r="2078" spans="2:20" x14ac:dyDescent="0.3">
      <c r="C2078" s="105" t="s">
        <v>584</v>
      </c>
      <c r="D2078" s="82" t="s">
        <v>569</v>
      </c>
      <c r="E2078" s="1399" t="s">
        <v>585</v>
      </c>
      <c r="F2078" s="1400"/>
      <c r="G2078" s="82" t="s">
        <v>586</v>
      </c>
      <c r="H2078" s="106">
        <v>50000</v>
      </c>
      <c r="I2078" s="73">
        <v>0</v>
      </c>
      <c r="J2078" s="153">
        <f t="shared" ref="J2078:J2083" si="401">SUM(H2078:I2078)</f>
        <v>50000</v>
      </c>
      <c r="M2078" s="41" t="s">
        <v>20</v>
      </c>
      <c r="N2078" s="126">
        <f>S2073</f>
        <v>45659.900000000023</v>
      </c>
      <c r="O2078" s="323"/>
      <c r="P2078" s="324"/>
      <c r="Q2078" s="323"/>
      <c r="R2078" s="322"/>
    </row>
    <row r="2079" spans="2:20" x14ac:dyDescent="0.3">
      <c r="C2079" s="105" t="s">
        <v>584</v>
      </c>
      <c r="D2079" s="82" t="s">
        <v>569</v>
      </c>
      <c r="E2079" s="175" t="s">
        <v>587</v>
      </c>
      <c r="F2079" s="175"/>
      <c r="G2079" s="105" t="s">
        <v>588</v>
      </c>
      <c r="H2079" s="107">
        <v>100000</v>
      </c>
      <c r="I2079" s="73">
        <v>0</v>
      </c>
      <c r="J2079" s="153">
        <f t="shared" si="401"/>
        <v>100000</v>
      </c>
      <c r="M2079" s="41" t="s">
        <v>21</v>
      </c>
      <c r="N2079" s="126">
        <f>T2073</f>
        <v>4926.07</v>
      </c>
      <c r="O2079" s="137"/>
      <c r="P2079" s="323"/>
      <c r="Q2079" s="323"/>
    </row>
    <row r="2080" spans="2:20" ht="15" thickBot="1" x14ac:dyDescent="0.35">
      <c r="C2080" s="66" t="s">
        <v>669</v>
      </c>
      <c r="D2080" s="82" t="s">
        <v>652</v>
      </c>
      <c r="E2080" s="300" t="s">
        <v>587</v>
      </c>
      <c r="F2080" s="301"/>
      <c r="G2080" s="105" t="s">
        <v>588</v>
      </c>
      <c r="H2080" s="107">
        <v>50000</v>
      </c>
      <c r="I2080" s="73">
        <v>0</v>
      </c>
      <c r="J2080" s="153">
        <f t="shared" si="401"/>
        <v>50000</v>
      </c>
      <c r="M2080" s="307" t="s">
        <v>22</v>
      </c>
      <c r="N2080" s="130">
        <f>SUM(N2075:N2079)</f>
        <v>4067974.4099999992</v>
      </c>
      <c r="O2080" s="314"/>
      <c r="R2080" s="314"/>
    </row>
    <row r="2081" spans="2:20" ht="15" thickTop="1" x14ac:dyDescent="0.3">
      <c r="C2081" s="66" t="s">
        <v>669</v>
      </c>
      <c r="D2081" s="82" t="s">
        <v>652</v>
      </c>
      <c r="E2081" s="1399" t="s">
        <v>585</v>
      </c>
      <c r="F2081" s="1400"/>
      <c r="G2081" s="82" t="s">
        <v>586</v>
      </c>
      <c r="H2081" s="107">
        <v>50000</v>
      </c>
      <c r="I2081" s="73">
        <v>0</v>
      </c>
      <c r="J2081" s="153">
        <f t="shared" si="401"/>
        <v>50000</v>
      </c>
      <c r="M2081" s="21"/>
      <c r="N2081" s="24"/>
      <c r="O2081" s="314"/>
    </row>
    <row r="2082" spans="2:20" x14ac:dyDescent="0.3">
      <c r="C2082" s="66" t="s">
        <v>911</v>
      </c>
      <c r="D2082" s="82" t="s">
        <v>870</v>
      </c>
      <c r="E2082" s="1399" t="s">
        <v>384</v>
      </c>
      <c r="F2082" s="1400"/>
      <c r="G2082" s="82" t="s">
        <v>912</v>
      </c>
      <c r="H2082" s="107">
        <v>1350000</v>
      </c>
      <c r="I2082" s="73">
        <v>0</v>
      </c>
      <c r="J2082" s="153">
        <f t="shared" si="401"/>
        <v>1350000</v>
      </c>
      <c r="M2082" s="179"/>
      <c r="N2082" s="149"/>
      <c r="O2082" s="183"/>
      <c r="P2082" s="180"/>
      <c r="Q2082" s="180"/>
      <c r="R2082" s="180"/>
    </row>
    <row r="2083" spans="2:20" x14ac:dyDescent="0.3">
      <c r="C2083" s="66" t="s">
        <v>974</v>
      </c>
      <c r="D2083" s="82" t="s">
        <v>959</v>
      </c>
      <c r="E2083" s="1399" t="s">
        <v>384</v>
      </c>
      <c r="F2083" s="1400"/>
      <c r="G2083" s="82" t="s">
        <v>912</v>
      </c>
      <c r="H2083" s="107">
        <v>469886</v>
      </c>
      <c r="I2083" s="73">
        <v>0</v>
      </c>
      <c r="J2083" s="153">
        <f t="shared" si="401"/>
        <v>469886</v>
      </c>
      <c r="M2083" s="198" t="s">
        <v>1128</v>
      </c>
      <c r="N2083" s="199"/>
      <c r="O2083" s="186"/>
      <c r="P2083" s="1408"/>
      <c r="Q2083" s="1409"/>
      <c r="R2083" s="180"/>
    </row>
    <row r="2084" spans="2:20" x14ac:dyDescent="0.3">
      <c r="C2084" s="66" t="s">
        <v>1185</v>
      </c>
      <c r="D2084" s="82" t="s">
        <v>1174</v>
      </c>
      <c r="E2084" s="1399" t="s">
        <v>1186</v>
      </c>
      <c r="F2084" s="1400"/>
      <c r="G2084" s="82" t="s">
        <v>1187</v>
      </c>
      <c r="H2084" s="107">
        <v>16900</v>
      </c>
      <c r="I2084" s="73">
        <v>0</v>
      </c>
      <c r="J2084" s="153">
        <f>H2084</f>
        <v>16900</v>
      </c>
      <c r="M2084" s="1404" t="s">
        <v>1114</v>
      </c>
      <c r="N2084" s="1405"/>
      <c r="O2084" s="187">
        <v>25000</v>
      </c>
      <c r="P2084" s="294" t="s">
        <v>1112</v>
      </c>
      <c r="Q2084" s="180"/>
      <c r="R2084" s="180"/>
    </row>
    <row r="2085" spans="2:20" ht="15" thickBot="1" x14ac:dyDescent="0.35">
      <c r="C2085" s="1401" t="s">
        <v>589</v>
      </c>
      <c r="D2085" s="1402"/>
      <c r="E2085" s="1402"/>
      <c r="F2085" s="1403"/>
      <c r="G2085" s="178" t="s">
        <v>16</v>
      </c>
      <c r="H2085" s="152">
        <f>SUM(H2076:H2084)</f>
        <v>2386786</v>
      </c>
      <c r="I2085" s="110">
        <f>SUM(I2076:I2083)</f>
        <v>0</v>
      </c>
      <c r="J2085" s="151">
        <f>SUM(J2076:J2084)</f>
        <v>2386786</v>
      </c>
      <c r="M2085" s="181" t="s">
        <v>383</v>
      </c>
      <c r="N2085" s="149"/>
      <c r="O2085" s="182">
        <f>SUM(O2083:O2084)</f>
        <v>25000</v>
      </c>
      <c r="P2085" s="180"/>
      <c r="Q2085" s="180"/>
      <c r="R2085" s="180"/>
    </row>
    <row r="2086" spans="2:20" ht="15" thickTop="1" x14ac:dyDescent="0.3">
      <c r="R2086" s="180"/>
    </row>
    <row r="2088" spans="2:20" x14ac:dyDescent="0.3">
      <c r="G2088" s="314"/>
      <c r="L2088" s="314"/>
    </row>
    <row r="2089" spans="2:20" x14ac:dyDescent="0.3">
      <c r="M2089" s="21"/>
      <c r="N2089" s="24"/>
      <c r="O2089" s="314"/>
    </row>
    <row r="2090" spans="2:20" x14ac:dyDescent="0.3">
      <c r="M2090" s="21"/>
      <c r="N2090" s="24"/>
      <c r="O2090" s="314"/>
    </row>
    <row r="2091" spans="2:20" x14ac:dyDescent="0.3">
      <c r="M2091" s="21"/>
      <c r="N2091" s="24"/>
      <c r="O2091" s="314"/>
      <c r="R2091" s="314"/>
    </row>
    <row r="2092" spans="2:20" x14ac:dyDescent="0.3">
      <c r="I2092" s="314"/>
      <c r="M2092" s="21"/>
      <c r="N2092" s="24"/>
      <c r="O2092" s="314"/>
    </row>
    <row r="2093" spans="2:20" x14ac:dyDescent="0.3">
      <c r="B2093" s="1357" t="s">
        <v>908</v>
      </c>
      <c r="C2093" s="1357"/>
      <c r="D2093" s="1357"/>
      <c r="E2093" s="1357"/>
      <c r="F2093" s="1357"/>
      <c r="G2093" s="1357"/>
      <c r="H2093" s="1357"/>
      <c r="I2093" s="1357"/>
      <c r="J2093" s="1357"/>
      <c r="K2093" s="1357"/>
      <c r="L2093" s="1357"/>
      <c r="M2093" s="1357"/>
      <c r="N2093" s="1357"/>
      <c r="O2093" s="1357"/>
      <c r="P2093" s="1357"/>
      <c r="Q2093" s="1357"/>
      <c r="R2093" s="1357"/>
      <c r="S2093" s="1357"/>
      <c r="T2093" s="1357"/>
    </row>
    <row r="2096" spans="2:20" ht="15.6" x14ac:dyDescent="0.3">
      <c r="B2096" s="1349" t="s">
        <v>1365</v>
      </c>
      <c r="C2096" s="1349"/>
      <c r="D2096" s="1349"/>
      <c r="E2096" s="1349"/>
      <c r="F2096" s="1349"/>
      <c r="G2096" s="1349"/>
      <c r="H2096" s="1349"/>
      <c r="I2096" s="1349"/>
      <c r="J2096" s="1349"/>
      <c r="K2096" s="1349"/>
      <c r="L2096" s="1349"/>
      <c r="M2096" s="1349"/>
      <c r="N2096" s="1349"/>
      <c r="O2096" s="1349"/>
      <c r="P2096" s="1349"/>
      <c r="Q2096" s="1349"/>
      <c r="R2096" s="1349"/>
      <c r="S2096" s="1349"/>
      <c r="T2096" s="1349"/>
    </row>
    <row r="2097" spans="2:20" ht="15.6" x14ac:dyDescent="0.3">
      <c r="B2097" s="1350" t="s">
        <v>10</v>
      </c>
      <c r="C2097" s="1350"/>
      <c r="D2097" s="1350"/>
      <c r="E2097" s="1350"/>
      <c r="F2097" s="1350"/>
      <c r="G2097" s="1350"/>
      <c r="H2097" s="1350"/>
      <c r="I2097" s="1350"/>
      <c r="J2097" s="1350"/>
      <c r="K2097" s="1350"/>
      <c r="L2097" s="1350"/>
      <c r="M2097" s="1350"/>
      <c r="N2097" s="1350"/>
      <c r="O2097" s="1350"/>
      <c r="P2097" s="1350"/>
      <c r="Q2097" s="1350"/>
      <c r="R2097" s="1350"/>
      <c r="S2097" s="1350"/>
      <c r="T2097" s="1350"/>
    </row>
    <row r="2098" spans="2:20" x14ac:dyDescent="0.3">
      <c r="B2098" s="1351" t="s">
        <v>11</v>
      </c>
      <c r="C2098" s="1351"/>
      <c r="D2098" s="1351"/>
      <c r="E2098" s="1351"/>
      <c r="F2098" s="1351"/>
      <c r="G2098" s="1351"/>
      <c r="H2098" s="1351"/>
      <c r="I2098" s="1351"/>
      <c r="J2098" s="1351"/>
      <c r="K2098" s="1351"/>
      <c r="L2098" s="1351"/>
      <c r="M2098" s="1351"/>
      <c r="N2098" s="1351"/>
      <c r="O2098" s="1351"/>
      <c r="P2098" s="1351"/>
      <c r="Q2098" s="1351"/>
      <c r="R2098" s="1351"/>
      <c r="S2098" s="1351"/>
      <c r="T2098" s="1351"/>
    </row>
    <row r="2099" spans="2:20" x14ac:dyDescent="0.3">
      <c r="B2099" s="1352" t="s">
        <v>1366</v>
      </c>
      <c r="C2099" s="1352"/>
      <c r="D2099" s="1352"/>
      <c r="E2099" s="1352"/>
      <c r="F2099" s="1352"/>
      <c r="G2099" s="1352"/>
      <c r="H2099" s="1352"/>
      <c r="I2099" s="1352"/>
      <c r="J2099" s="1352"/>
      <c r="K2099" s="1352"/>
      <c r="L2099" s="1352"/>
      <c r="M2099" s="1352"/>
      <c r="N2099" s="1352"/>
      <c r="O2099" s="1352"/>
      <c r="P2099" s="1352"/>
      <c r="Q2099" s="1352"/>
      <c r="R2099" s="1352"/>
      <c r="S2099" s="1352"/>
      <c r="T2099" s="1352"/>
    </row>
    <row r="2100" spans="2:20" ht="15" thickBot="1" x14ac:dyDescent="0.35">
      <c r="B2100" s="309"/>
      <c r="C2100" s="309"/>
      <c r="D2100" s="309"/>
      <c r="E2100" s="309"/>
      <c r="F2100" s="309"/>
      <c r="G2100" s="309"/>
      <c r="H2100" s="309"/>
      <c r="I2100" s="309"/>
      <c r="J2100" s="309"/>
      <c r="L2100" s="309"/>
      <c r="M2100" s="309"/>
      <c r="N2100" s="309"/>
      <c r="O2100" s="309"/>
      <c r="P2100" s="309"/>
      <c r="Q2100" s="309"/>
      <c r="R2100" s="1363" t="s">
        <v>1367</v>
      </c>
      <c r="S2100" s="1363"/>
      <c r="T2100" s="1363"/>
    </row>
    <row r="2101" spans="2:20" ht="15" thickTop="1" x14ac:dyDescent="0.3">
      <c r="B2101" s="1354" t="s">
        <v>8</v>
      </c>
      <c r="C2101" s="1354"/>
      <c r="D2101" s="1354"/>
      <c r="E2101" s="1354"/>
      <c r="F2101" s="1354"/>
      <c r="G2101" s="1354"/>
      <c r="H2101" s="1354"/>
      <c r="I2101" s="1354"/>
      <c r="J2101" s="1354"/>
      <c r="L2101" s="1354" t="s">
        <v>9</v>
      </c>
      <c r="M2101" s="1354"/>
      <c r="N2101" s="1354"/>
      <c r="O2101" s="1354"/>
      <c r="P2101" s="1354"/>
      <c r="Q2101" s="1354"/>
      <c r="R2101" s="1354"/>
      <c r="S2101" s="1354"/>
      <c r="T2101" s="1354"/>
    </row>
    <row r="2102" spans="2:20" x14ac:dyDescent="0.3">
      <c r="B2102" s="4" t="s">
        <v>0</v>
      </c>
      <c r="C2102" s="4" t="s">
        <v>1</v>
      </c>
      <c r="D2102" s="4" t="s">
        <v>2</v>
      </c>
      <c r="E2102" s="4" t="s">
        <v>13</v>
      </c>
      <c r="F2102" s="4" t="s">
        <v>3</v>
      </c>
      <c r="G2102" s="4" t="s">
        <v>4</v>
      </c>
      <c r="H2102" s="4" t="s">
        <v>5</v>
      </c>
      <c r="I2102" s="4" t="s">
        <v>6</v>
      </c>
      <c r="J2102" s="4" t="s">
        <v>7</v>
      </c>
      <c r="L2102" s="4" t="s">
        <v>0</v>
      </c>
      <c r="M2102" s="4" t="s">
        <v>1</v>
      </c>
      <c r="N2102" s="201" t="s">
        <v>1234</v>
      </c>
      <c r="O2102" s="4" t="s">
        <v>13</v>
      </c>
      <c r="P2102" s="4" t="s">
        <v>3</v>
      </c>
      <c r="Q2102" s="4" t="s">
        <v>4</v>
      </c>
      <c r="R2102" s="4" t="s">
        <v>5</v>
      </c>
      <c r="S2102" s="4" t="s">
        <v>6</v>
      </c>
      <c r="T2102" s="4" t="s">
        <v>7</v>
      </c>
    </row>
    <row r="2103" spans="2:20" x14ac:dyDescent="0.3">
      <c r="B2103" s="310"/>
      <c r="C2103" s="311"/>
      <c r="D2103" s="311"/>
      <c r="E2103" s="5"/>
      <c r="F2103" s="5"/>
      <c r="G2103" s="5"/>
      <c r="H2103" s="5"/>
      <c r="I2103" s="5"/>
      <c r="J2103" s="6"/>
      <c r="L2103" s="310"/>
      <c r="M2103" s="311"/>
      <c r="N2103" s="311"/>
      <c r="O2103" s="5"/>
      <c r="P2103" s="5"/>
      <c r="Q2103" s="5"/>
      <c r="R2103" s="5"/>
      <c r="S2103" s="5"/>
      <c r="T2103" s="6"/>
    </row>
    <row r="2104" spans="2:20" x14ac:dyDescent="0.3">
      <c r="B2104" s="119" t="s">
        <v>1368</v>
      </c>
      <c r="C2104" s="17" t="s">
        <v>15</v>
      </c>
      <c r="D2104" s="18" t="s">
        <v>16</v>
      </c>
      <c r="E2104" s="19" t="s">
        <v>16</v>
      </c>
      <c r="F2104" s="19">
        <f>P2073</f>
        <v>4500</v>
      </c>
      <c r="G2104" s="49">
        <f>Q2073</f>
        <v>3944253</v>
      </c>
      <c r="H2104" s="49">
        <f>R2073</f>
        <v>68635.439999999478</v>
      </c>
      <c r="I2104" s="20">
        <f>S2073</f>
        <v>45659.900000000023</v>
      </c>
      <c r="J2104" s="20">
        <f>T2073</f>
        <v>4926.07</v>
      </c>
      <c r="K2104" s="1"/>
      <c r="L2104" s="55" t="s">
        <v>16</v>
      </c>
      <c r="M2104" s="55" t="s">
        <v>16</v>
      </c>
      <c r="N2104" s="55" t="s">
        <v>16</v>
      </c>
      <c r="O2104" s="122" t="s">
        <v>16</v>
      </c>
      <c r="P2104" s="122" t="s">
        <v>16</v>
      </c>
      <c r="Q2104" s="122" t="s">
        <v>16</v>
      </c>
      <c r="R2104" s="122" t="s">
        <v>16</v>
      </c>
      <c r="S2104" s="122" t="s">
        <v>16</v>
      </c>
      <c r="T2104" s="122" t="s">
        <v>16</v>
      </c>
    </row>
    <row r="2105" spans="2:20" ht="20.399999999999999" x14ac:dyDescent="0.3">
      <c r="B2105" s="119" t="s">
        <v>1368</v>
      </c>
      <c r="C2105" s="101" t="s">
        <v>1273</v>
      </c>
      <c r="D2105" s="82" t="s">
        <v>1369</v>
      </c>
      <c r="E2105" s="123">
        <v>0</v>
      </c>
      <c r="F2105" s="123">
        <v>0</v>
      </c>
      <c r="G2105" s="124">
        <v>0</v>
      </c>
      <c r="H2105" s="124">
        <v>100000</v>
      </c>
      <c r="I2105" s="123">
        <v>0</v>
      </c>
      <c r="J2105" s="123">
        <v>0</v>
      </c>
      <c r="K2105" s="1"/>
      <c r="L2105" s="119" t="s">
        <v>1368</v>
      </c>
      <c r="M2105" s="101" t="s">
        <v>1382</v>
      </c>
      <c r="N2105" s="82" t="s">
        <v>1371</v>
      </c>
      <c r="O2105" s="123">
        <v>1800</v>
      </c>
      <c r="P2105" s="123">
        <v>0</v>
      </c>
      <c r="Q2105" s="129">
        <v>0</v>
      </c>
      <c r="R2105" s="122">
        <v>0</v>
      </c>
      <c r="S2105" s="122">
        <v>0</v>
      </c>
      <c r="T2105" s="122">
        <v>0</v>
      </c>
    </row>
    <row r="2106" spans="2:20" ht="20.399999999999999" x14ac:dyDescent="0.3">
      <c r="B2106" s="119" t="s">
        <v>167</v>
      </c>
      <c r="C2106" s="101" t="s">
        <v>1377</v>
      </c>
      <c r="D2106" s="82" t="s">
        <v>1370</v>
      </c>
      <c r="E2106" s="123">
        <v>0</v>
      </c>
      <c r="F2106" s="123">
        <v>0</v>
      </c>
      <c r="G2106" s="124">
        <v>0</v>
      </c>
      <c r="H2106" s="124">
        <v>2000</v>
      </c>
      <c r="I2106" s="123">
        <v>0</v>
      </c>
      <c r="J2106" s="123">
        <v>0</v>
      </c>
      <c r="K2106" s="1"/>
      <c r="L2106" s="119" t="s">
        <v>167</v>
      </c>
      <c r="M2106" s="101" t="s">
        <v>1383</v>
      </c>
      <c r="N2106" s="82" t="s">
        <v>1376</v>
      </c>
      <c r="O2106" s="123">
        <v>510000</v>
      </c>
      <c r="P2106" s="123">
        <v>0</v>
      </c>
      <c r="Q2106" s="129">
        <v>0</v>
      </c>
      <c r="R2106" s="122">
        <v>0</v>
      </c>
      <c r="S2106" s="122">
        <v>0</v>
      </c>
      <c r="T2106" s="122">
        <v>0</v>
      </c>
    </row>
    <row r="2107" spans="2:20" ht="20.399999999999999" x14ac:dyDescent="0.3">
      <c r="B2107" s="119" t="s">
        <v>167</v>
      </c>
      <c r="C2107" s="101" t="s">
        <v>1378</v>
      </c>
      <c r="D2107" s="82" t="s">
        <v>1371</v>
      </c>
      <c r="E2107" s="123">
        <v>1800</v>
      </c>
      <c r="F2107" s="123">
        <v>151</v>
      </c>
      <c r="G2107" s="124">
        <v>0</v>
      </c>
      <c r="H2107" s="124">
        <v>0</v>
      </c>
      <c r="I2107" s="123">
        <v>0</v>
      </c>
      <c r="J2107" s="123">
        <v>0</v>
      </c>
      <c r="K2107" s="1"/>
      <c r="L2107" s="119" t="s">
        <v>1368</v>
      </c>
      <c r="M2107" s="101" t="s">
        <v>1384</v>
      </c>
      <c r="N2107" s="82">
        <v>436</v>
      </c>
      <c r="O2107" s="123">
        <v>0</v>
      </c>
      <c r="P2107" s="123">
        <v>0</v>
      </c>
      <c r="Q2107" s="129">
        <v>85500</v>
      </c>
      <c r="R2107" s="122">
        <v>0</v>
      </c>
      <c r="S2107" s="122">
        <v>0</v>
      </c>
      <c r="T2107" s="122">
        <v>0</v>
      </c>
    </row>
    <row r="2108" spans="2:20" ht="20.399999999999999" x14ac:dyDescent="0.3">
      <c r="B2108" s="119" t="s">
        <v>167</v>
      </c>
      <c r="C2108" s="101" t="s">
        <v>1379</v>
      </c>
      <c r="D2108" s="82" t="s">
        <v>1372</v>
      </c>
      <c r="E2108" s="123">
        <v>0</v>
      </c>
      <c r="F2108" s="123">
        <v>0</v>
      </c>
      <c r="G2108" s="124">
        <v>0</v>
      </c>
      <c r="H2108" s="122">
        <v>100000</v>
      </c>
      <c r="I2108" s="123">
        <v>0</v>
      </c>
      <c r="J2108" s="123">
        <v>0</v>
      </c>
      <c r="K2108" s="1"/>
      <c r="L2108" s="119" t="s">
        <v>167</v>
      </c>
      <c r="M2108" s="101" t="s">
        <v>1385</v>
      </c>
      <c r="N2108" s="82">
        <v>436</v>
      </c>
      <c r="O2108" s="123">
        <v>0</v>
      </c>
      <c r="P2108" s="123">
        <v>0</v>
      </c>
      <c r="Q2108" s="129">
        <v>100000</v>
      </c>
      <c r="R2108" s="122">
        <v>0</v>
      </c>
      <c r="S2108" s="122">
        <v>0</v>
      </c>
      <c r="T2108" s="122">
        <v>0</v>
      </c>
    </row>
    <row r="2109" spans="2:20" ht="20.399999999999999" x14ac:dyDescent="0.3">
      <c r="B2109" s="119" t="s">
        <v>167</v>
      </c>
      <c r="C2109" s="101" t="s">
        <v>341</v>
      </c>
      <c r="D2109" s="82" t="s">
        <v>1373</v>
      </c>
      <c r="E2109" s="123">
        <v>0</v>
      </c>
      <c r="F2109" s="123">
        <v>0</v>
      </c>
      <c r="G2109" s="124">
        <v>40000</v>
      </c>
      <c r="H2109" s="124">
        <v>0</v>
      </c>
      <c r="I2109" s="123">
        <v>0</v>
      </c>
      <c r="J2109" s="123">
        <v>0</v>
      </c>
      <c r="K2109" s="1"/>
      <c r="L2109" s="119" t="s">
        <v>167</v>
      </c>
      <c r="M2109" s="101" t="s">
        <v>1386</v>
      </c>
      <c r="N2109" s="82">
        <v>436</v>
      </c>
      <c r="O2109" s="123">
        <v>0</v>
      </c>
      <c r="P2109" s="123">
        <v>0</v>
      </c>
      <c r="Q2109" s="129">
        <v>50000</v>
      </c>
      <c r="R2109" s="122">
        <v>0</v>
      </c>
      <c r="S2109" s="122">
        <v>0</v>
      </c>
      <c r="T2109" s="122">
        <v>0</v>
      </c>
    </row>
    <row r="2110" spans="2:20" x14ac:dyDescent="0.3">
      <c r="B2110" s="119" t="s">
        <v>167</v>
      </c>
      <c r="C2110" s="101" t="s">
        <v>637</v>
      </c>
      <c r="D2110" s="82" t="s">
        <v>1374</v>
      </c>
      <c r="E2110" s="123">
        <v>0</v>
      </c>
      <c r="F2110" s="123">
        <v>5000</v>
      </c>
      <c r="G2110" s="124">
        <v>0</v>
      </c>
      <c r="H2110" s="124">
        <v>25000</v>
      </c>
      <c r="I2110" s="123">
        <v>0</v>
      </c>
      <c r="J2110" s="123">
        <v>0</v>
      </c>
      <c r="K2110" s="1"/>
      <c r="L2110" s="119" t="s">
        <v>167</v>
      </c>
      <c r="M2110" s="101" t="s">
        <v>1387</v>
      </c>
      <c r="N2110" s="82">
        <v>436</v>
      </c>
      <c r="O2110" s="123">
        <v>16900</v>
      </c>
      <c r="P2110" s="123">
        <v>0</v>
      </c>
      <c r="Q2110" s="129">
        <v>18250</v>
      </c>
      <c r="R2110" s="122">
        <v>0</v>
      </c>
      <c r="S2110" s="122">
        <v>0</v>
      </c>
      <c r="T2110" s="122">
        <v>0</v>
      </c>
    </row>
    <row r="2111" spans="2:20" ht="20.399999999999999" x14ac:dyDescent="0.3">
      <c r="B2111" s="119" t="s">
        <v>167</v>
      </c>
      <c r="C2111" s="101" t="s">
        <v>1380</v>
      </c>
      <c r="D2111" s="82" t="s">
        <v>1375</v>
      </c>
      <c r="E2111" s="123">
        <v>0</v>
      </c>
      <c r="F2111" s="123">
        <v>200000</v>
      </c>
      <c r="G2111" s="124">
        <v>0</v>
      </c>
      <c r="H2111" s="124">
        <v>0</v>
      </c>
      <c r="I2111" s="123">
        <v>0</v>
      </c>
      <c r="J2111" s="123">
        <v>0</v>
      </c>
      <c r="K2111" s="1"/>
      <c r="L2111" s="119" t="s">
        <v>167</v>
      </c>
      <c r="M2111" s="101" t="s">
        <v>1388</v>
      </c>
      <c r="N2111" s="82">
        <v>436</v>
      </c>
      <c r="O2111" s="123" t="s">
        <v>16</v>
      </c>
      <c r="P2111" s="123">
        <v>0</v>
      </c>
      <c r="Q2111" s="129">
        <v>38150</v>
      </c>
      <c r="R2111" s="122">
        <v>0</v>
      </c>
      <c r="S2111" s="122">
        <v>0</v>
      </c>
      <c r="T2111" s="122">
        <v>0</v>
      </c>
    </row>
    <row r="2112" spans="2:20" ht="30.6" x14ac:dyDescent="0.3">
      <c r="B2112" s="119" t="s">
        <v>167</v>
      </c>
      <c r="C2112" s="101" t="s">
        <v>1381</v>
      </c>
      <c r="D2112" s="82" t="s">
        <v>1376</v>
      </c>
      <c r="E2112" s="123">
        <v>510000</v>
      </c>
      <c r="F2112" s="123">
        <v>0</v>
      </c>
      <c r="G2112" s="124">
        <v>0</v>
      </c>
      <c r="H2112" s="129"/>
      <c r="I2112" s="123">
        <v>0</v>
      </c>
      <c r="J2112" s="123">
        <v>0</v>
      </c>
      <c r="K2112" s="1"/>
      <c r="L2112" s="119" t="s">
        <v>167</v>
      </c>
      <c r="M2112" s="101" t="s">
        <v>1389</v>
      </c>
      <c r="N2112" s="82">
        <v>436</v>
      </c>
      <c r="O2112" s="123" t="s">
        <v>16</v>
      </c>
      <c r="P2112" s="123">
        <v>0</v>
      </c>
      <c r="Q2112" s="129">
        <v>10000</v>
      </c>
      <c r="R2112" s="122">
        <v>0</v>
      </c>
      <c r="S2112" s="122">
        <v>0</v>
      </c>
      <c r="T2112" s="122">
        <v>0</v>
      </c>
    </row>
    <row r="2113" spans="2:20" ht="20.399999999999999" x14ac:dyDescent="0.3">
      <c r="B2113" s="119"/>
      <c r="C2113" s="128" t="s">
        <v>1271</v>
      </c>
      <c r="D2113" s="82"/>
      <c r="E2113" s="123"/>
      <c r="F2113" s="123"/>
      <c r="G2113" s="129"/>
      <c r="H2113" s="129"/>
      <c r="I2113" s="123"/>
      <c r="J2113" s="123"/>
      <c r="K2113" s="1"/>
      <c r="L2113" s="119" t="s">
        <v>1368</v>
      </c>
      <c r="M2113" s="101" t="s">
        <v>1391</v>
      </c>
      <c r="N2113" s="82" t="s">
        <v>1374</v>
      </c>
      <c r="O2113" s="123">
        <v>0</v>
      </c>
      <c r="P2113" s="123">
        <v>5000</v>
      </c>
      <c r="Q2113" s="129">
        <v>0</v>
      </c>
      <c r="R2113" s="122">
        <v>0</v>
      </c>
      <c r="S2113" s="122">
        <v>0</v>
      </c>
      <c r="T2113" s="122">
        <v>0</v>
      </c>
    </row>
    <row r="2114" spans="2:20" ht="20.399999999999999" x14ac:dyDescent="0.3">
      <c r="B2114" s="119" t="s">
        <v>1368</v>
      </c>
      <c r="C2114" s="101" t="s">
        <v>1390</v>
      </c>
      <c r="D2114" s="82">
        <v>436</v>
      </c>
      <c r="E2114" s="123">
        <v>16900</v>
      </c>
      <c r="F2114" s="123" t="s">
        <v>16</v>
      </c>
      <c r="G2114" s="129" t="s">
        <v>16</v>
      </c>
      <c r="H2114" s="129" t="s">
        <v>16</v>
      </c>
      <c r="I2114" s="123" t="s">
        <v>16</v>
      </c>
      <c r="J2114" s="123" t="s">
        <v>16</v>
      </c>
      <c r="K2114" s="1"/>
      <c r="L2114" s="119" t="s">
        <v>1368</v>
      </c>
      <c r="M2114" s="101" t="s">
        <v>1358</v>
      </c>
      <c r="N2114" s="162" t="s">
        <v>1359</v>
      </c>
      <c r="O2114" s="123">
        <v>0</v>
      </c>
      <c r="P2114" s="123">
        <v>0</v>
      </c>
      <c r="Q2114" s="129">
        <v>0</v>
      </c>
      <c r="R2114" s="122">
        <v>0</v>
      </c>
      <c r="S2114" s="122">
        <v>1050000</v>
      </c>
      <c r="T2114" s="122">
        <v>0</v>
      </c>
    </row>
    <row r="2115" spans="2:20" ht="20.399999999999999" x14ac:dyDescent="0.3">
      <c r="B2115" s="119" t="s">
        <v>1368</v>
      </c>
      <c r="C2115" s="101" t="s">
        <v>1384</v>
      </c>
      <c r="D2115" s="82">
        <v>436</v>
      </c>
      <c r="E2115" s="123">
        <v>0</v>
      </c>
      <c r="F2115" s="123">
        <v>0</v>
      </c>
      <c r="G2115" s="129">
        <v>0</v>
      </c>
      <c r="H2115" s="129">
        <v>0</v>
      </c>
      <c r="I2115" s="123">
        <v>85500</v>
      </c>
      <c r="J2115" s="123">
        <v>0</v>
      </c>
      <c r="K2115" s="1"/>
      <c r="L2115" s="119" t="s">
        <v>1368</v>
      </c>
      <c r="M2115" s="101" t="s">
        <v>1394</v>
      </c>
      <c r="N2115" s="162" t="s">
        <v>1395</v>
      </c>
      <c r="O2115" s="123" t="s">
        <v>16</v>
      </c>
      <c r="P2115" s="123" t="s">
        <v>16</v>
      </c>
      <c r="Q2115" s="129">
        <v>20</v>
      </c>
      <c r="R2115" s="122" t="s">
        <v>16</v>
      </c>
      <c r="S2115" s="122" t="s">
        <v>16</v>
      </c>
      <c r="T2115" s="122" t="s">
        <v>16</v>
      </c>
    </row>
    <row r="2116" spans="2:20" ht="20.399999999999999" x14ac:dyDescent="0.3">
      <c r="B2116" s="119" t="s">
        <v>1368</v>
      </c>
      <c r="C2116" s="101" t="s">
        <v>1392</v>
      </c>
      <c r="D2116" s="162" t="s">
        <v>1357</v>
      </c>
      <c r="E2116" s="123">
        <v>0</v>
      </c>
      <c r="F2116" s="123">
        <v>0</v>
      </c>
      <c r="G2116" s="124">
        <v>0</v>
      </c>
      <c r="H2116" s="124">
        <v>0</v>
      </c>
      <c r="I2116" s="123">
        <v>964500</v>
      </c>
      <c r="J2116" s="123">
        <v>0</v>
      </c>
      <c r="K2116" s="1"/>
      <c r="L2116" s="119" t="s">
        <v>1368</v>
      </c>
      <c r="M2116" s="101" t="s">
        <v>1396</v>
      </c>
      <c r="N2116" s="162" t="s">
        <v>1397</v>
      </c>
      <c r="O2116" s="123" t="s">
        <v>16</v>
      </c>
      <c r="P2116" s="123" t="s">
        <v>16</v>
      </c>
      <c r="Q2116" s="129" t="s">
        <v>16</v>
      </c>
      <c r="R2116" s="122">
        <v>300</v>
      </c>
      <c r="S2116" s="122" t="s">
        <v>16</v>
      </c>
      <c r="T2116" s="122" t="s">
        <v>16</v>
      </c>
    </row>
    <row r="2117" spans="2:20" x14ac:dyDescent="0.3">
      <c r="B2117" s="55" t="s">
        <v>16</v>
      </c>
      <c r="C2117" s="128" t="s">
        <v>16</v>
      </c>
      <c r="D2117" s="82" t="s">
        <v>16</v>
      </c>
      <c r="E2117" s="123" t="s">
        <v>16</v>
      </c>
      <c r="F2117" s="123" t="s">
        <v>16</v>
      </c>
      <c r="G2117" s="129" t="s">
        <v>16</v>
      </c>
      <c r="H2117" s="129" t="s">
        <v>16</v>
      </c>
      <c r="I2117" s="123" t="s">
        <v>16</v>
      </c>
      <c r="J2117" s="123" t="s">
        <v>16</v>
      </c>
      <c r="K2117" s="40"/>
      <c r="L2117" s="119" t="s">
        <v>16</v>
      </c>
      <c r="M2117" s="128" t="s">
        <v>16</v>
      </c>
      <c r="N2117" s="119" t="s">
        <v>16</v>
      </c>
      <c r="O2117" s="172" t="s">
        <v>16</v>
      </c>
      <c r="P2117" s="172" t="s">
        <v>16</v>
      </c>
      <c r="Q2117" s="177" t="s">
        <v>16</v>
      </c>
      <c r="R2117" s="122" t="s">
        <v>16</v>
      </c>
      <c r="S2117" s="122" t="s">
        <v>16</v>
      </c>
      <c r="T2117" s="122" t="s">
        <v>16</v>
      </c>
    </row>
    <row r="2118" spans="2:20" x14ac:dyDescent="0.3">
      <c r="B2118" s="4"/>
      <c r="C2118" s="150" t="s">
        <v>49</v>
      </c>
      <c r="D2118" s="4"/>
      <c r="E2118" s="34">
        <f>SUM(E2105:E2117)</f>
        <v>528700</v>
      </c>
      <c r="F2118" s="34">
        <f>SUM(F2105:F2117)</f>
        <v>205151</v>
      </c>
      <c r="G2118" s="34">
        <f>SUM(G2105:G2117)</f>
        <v>40000</v>
      </c>
      <c r="H2118" s="34">
        <f>SUM(H2105:H2117)</f>
        <v>227000</v>
      </c>
      <c r="I2118" s="34">
        <f>SUM(I2105:I2117)</f>
        <v>1050000</v>
      </c>
      <c r="J2118" s="34">
        <f>SUM(J2117:J2117)</f>
        <v>0</v>
      </c>
      <c r="K2118" s="1"/>
      <c r="L2118" s="119" t="s">
        <v>16</v>
      </c>
      <c r="M2118" s="128" t="s">
        <v>16</v>
      </c>
      <c r="N2118" s="119" t="s">
        <v>16</v>
      </c>
      <c r="O2118" s="172" t="s">
        <v>16</v>
      </c>
      <c r="P2118" s="172" t="s">
        <v>16</v>
      </c>
      <c r="Q2118" s="177" t="s">
        <v>16</v>
      </c>
      <c r="R2118" s="122" t="s">
        <v>16</v>
      </c>
      <c r="S2118" s="122" t="s">
        <v>16</v>
      </c>
      <c r="T2118" s="122" t="s">
        <v>16</v>
      </c>
    </row>
    <row r="2119" spans="2:20" x14ac:dyDescent="0.3">
      <c r="B2119" s="11"/>
      <c r="C2119" s="94"/>
      <c r="D2119" s="12"/>
      <c r="E2119" s="13"/>
      <c r="F2119" s="13"/>
      <c r="G2119" s="13"/>
      <c r="H2119" s="13"/>
      <c r="I2119" s="13"/>
      <c r="J2119" s="14"/>
      <c r="K2119" s="1"/>
      <c r="L2119" s="11"/>
      <c r="M2119" s="12"/>
      <c r="N2119" s="12"/>
      <c r="O2119" s="169"/>
      <c r="P2119" s="13"/>
      <c r="Q2119" s="13"/>
      <c r="R2119" s="13"/>
      <c r="S2119" s="13"/>
      <c r="T2119" s="14"/>
    </row>
    <row r="2120" spans="2:20" x14ac:dyDescent="0.3">
      <c r="B2120" s="25"/>
      <c r="C2120" s="26" t="s">
        <v>50</v>
      </c>
      <c r="D2120" s="27"/>
      <c r="E2120" s="28">
        <f>E2118</f>
        <v>528700</v>
      </c>
      <c r="F2120" s="28">
        <f>F2104+F2118</f>
        <v>209651</v>
      </c>
      <c r="G2120" s="28">
        <f>G2104+G2118</f>
        <v>3984253</v>
      </c>
      <c r="H2120" s="28">
        <f>H2104+H2118</f>
        <v>295635.43999999948</v>
      </c>
      <c r="I2120" s="28">
        <f>I2104+I2118</f>
        <v>1095659.8999999999</v>
      </c>
      <c r="J2120" s="28">
        <f>J2104+J2118</f>
        <v>4926.07</v>
      </c>
      <c r="K2120" s="1"/>
      <c r="L2120" s="9"/>
      <c r="M2120" s="26" t="s">
        <v>50</v>
      </c>
      <c r="N2120" s="193" t="s">
        <v>16</v>
      </c>
      <c r="O2120" s="10">
        <f>SUM(O2105:O2119)</f>
        <v>528700</v>
      </c>
      <c r="P2120" s="10">
        <f>SUM(P2105:P2119)</f>
        <v>5000</v>
      </c>
      <c r="Q2120" s="10">
        <f>SUM(Q2105:Q2119)</f>
        <v>301920</v>
      </c>
      <c r="R2120" s="10">
        <f>SUM(R2105:R2119)</f>
        <v>300</v>
      </c>
      <c r="S2120" s="10">
        <f t="shared" ref="S2120:T2120" si="402">SUM(S2103:S2119)</f>
        <v>1050000</v>
      </c>
      <c r="T2120" s="10">
        <f t="shared" si="402"/>
        <v>0</v>
      </c>
    </row>
    <row r="2121" spans="2:20" x14ac:dyDescent="0.3">
      <c r="F2121" s="314"/>
      <c r="L2121" s="2"/>
      <c r="M2121" s="3" t="s">
        <v>12</v>
      </c>
      <c r="N2121" s="15"/>
      <c r="O2121" s="16">
        <f>E2120-O2120</f>
        <v>0</v>
      </c>
      <c r="P2121" s="62">
        <f>F2120-P2120</f>
        <v>204651</v>
      </c>
      <c r="Q2121" s="62">
        <f t="shared" ref="Q2121" si="403">G2120-Q2120</f>
        <v>3682333</v>
      </c>
      <c r="R2121" s="62">
        <f t="shared" ref="R2121" si="404">H2120-R2120</f>
        <v>295335.43999999948</v>
      </c>
      <c r="S2121" s="62">
        <f t="shared" ref="S2121" si="405">I2120-S2120</f>
        <v>45659.899999999907</v>
      </c>
      <c r="T2121" s="62">
        <f t="shared" ref="T2121" si="406">J2120-T2120</f>
        <v>4926.07</v>
      </c>
    </row>
    <row r="2122" spans="2:20" x14ac:dyDescent="0.3">
      <c r="C2122" s="63" t="s">
        <v>375</v>
      </c>
      <c r="F2122" s="314"/>
      <c r="M2122" s="1393" t="s">
        <v>23</v>
      </c>
      <c r="N2122" s="1393"/>
      <c r="R2122" s="314"/>
    </row>
    <row r="2123" spans="2:20" x14ac:dyDescent="0.3">
      <c r="C2123" s="64" t="s">
        <v>386</v>
      </c>
      <c r="D2123" s="64" t="s">
        <v>376</v>
      </c>
      <c r="E2123" s="1396" t="s">
        <v>377</v>
      </c>
      <c r="F2123" s="1397"/>
      <c r="G2123" s="64" t="s">
        <v>381</v>
      </c>
      <c r="H2123" s="64" t="s">
        <v>378</v>
      </c>
      <c r="I2123" s="64" t="s">
        <v>379</v>
      </c>
      <c r="J2123" s="65" t="s">
        <v>380</v>
      </c>
      <c r="M2123" s="41" t="s">
        <v>1085</v>
      </c>
      <c r="N2123" s="126">
        <f>P2121</f>
        <v>204651</v>
      </c>
      <c r="O2123" s="1410" t="s">
        <v>1393</v>
      </c>
      <c r="P2123" s="1411"/>
      <c r="Q2123" s="1411"/>
      <c r="R2123" s="1411"/>
      <c r="S2123" s="1411"/>
      <c r="T2123" s="1411"/>
    </row>
    <row r="2124" spans="2:20" x14ac:dyDescent="0.3">
      <c r="C2124" s="66" t="s">
        <v>389</v>
      </c>
      <c r="D2124" s="66" t="s">
        <v>279</v>
      </c>
      <c r="E2124" s="305" t="s">
        <v>384</v>
      </c>
      <c r="F2124" s="306"/>
      <c r="G2124" s="66" t="s">
        <v>385</v>
      </c>
      <c r="H2124" s="67">
        <v>100000</v>
      </c>
      <c r="I2124" s="67">
        <v>0</v>
      </c>
      <c r="J2124" s="67">
        <f>H2124-I2124</f>
        <v>100000</v>
      </c>
      <c r="M2124" s="41" t="s">
        <v>18</v>
      </c>
      <c r="N2124" s="126">
        <f>Q2121</f>
        <v>3682333</v>
      </c>
      <c r="O2124" s="133"/>
      <c r="P2124" s="134"/>
      <c r="Q2124" s="134"/>
      <c r="R2124" s="131"/>
      <c r="S2124" s="115"/>
      <c r="T2124" s="314"/>
    </row>
    <row r="2125" spans="2:20" x14ac:dyDescent="0.3">
      <c r="C2125" s="66" t="s">
        <v>389</v>
      </c>
      <c r="D2125" s="66" t="s">
        <v>279</v>
      </c>
      <c r="E2125" s="1398" t="s">
        <v>384</v>
      </c>
      <c r="F2125" s="1398"/>
      <c r="G2125" s="66" t="s">
        <v>390</v>
      </c>
      <c r="H2125" s="67">
        <v>200000</v>
      </c>
      <c r="I2125" s="67">
        <v>0</v>
      </c>
      <c r="J2125" s="67">
        <f>H2125-I2125</f>
        <v>200000</v>
      </c>
      <c r="M2125" s="41" t="s">
        <v>19</v>
      </c>
      <c r="N2125" s="126">
        <f>R2121</f>
        <v>295335.43999999948</v>
      </c>
      <c r="O2125" s="136"/>
      <c r="P2125" s="171"/>
      <c r="Q2125" s="323"/>
      <c r="R2125" s="322"/>
      <c r="S2125" s="314"/>
      <c r="T2125" s="314"/>
    </row>
    <row r="2126" spans="2:20" x14ac:dyDescent="0.3">
      <c r="C2126" s="105" t="s">
        <v>584</v>
      </c>
      <c r="D2126" s="82" t="s">
        <v>569</v>
      </c>
      <c r="E2126" s="1399" t="s">
        <v>585</v>
      </c>
      <c r="F2126" s="1400"/>
      <c r="G2126" s="82" t="s">
        <v>586</v>
      </c>
      <c r="H2126" s="106">
        <v>50000</v>
      </c>
      <c r="I2126" s="73">
        <v>0</v>
      </c>
      <c r="J2126" s="153">
        <f t="shared" ref="J2126:J2131" si="407">SUM(H2126:I2126)</f>
        <v>50000</v>
      </c>
      <c r="M2126" s="41" t="s">
        <v>20</v>
      </c>
      <c r="N2126" s="126">
        <f>S2121</f>
        <v>45659.899999999907</v>
      </c>
      <c r="O2126" s="323"/>
      <c r="P2126" s="324"/>
      <c r="Q2126" s="323"/>
      <c r="R2126" s="322"/>
    </row>
    <row r="2127" spans="2:20" x14ac:dyDescent="0.3">
      <c r="C2127" s="105" t="s">
        <v>584</v>
      </c>
      <c r="D2127" s="82" t="s">
        <v>569</v>
      </c>
      <c r="E2127" s="175" t="s">
        <v>587</v>
      </c>
      <c r="F2127" s="175"/>
      <c r="G2127" s="105" t="s">
        <v>588</v>
      </c>
      <c r="H2127" s="107">
        <v>100000</v>
      </c>
      <c r="I2127" s="73">
        <v>0</v>
      </c>
      <c r="J2127" s="153">
        <f t="shared" si="407"/>
        <v>100000</v>
      </c>
      <c r="M2127" s="41" t="s">
        <v>21</v>
      </c>
      <c r="N2127" s="126">
        <f>T2121</f>
        <v>4926.07</v>
      </c>
      <c r="O2127" s="137"/>
      <c r="P2127" s="323"/>
      <c r="Q2127" s="323"/>
    </row>
    <row r="2128" spans="2:20" ht="15" thickBot="1" x14ac:dyDescent="0.35">
      <c r="C2128" s="66" t="s">
        <v>669</v>
      </c>
      <c r="D2128" s="82" t="s">
        <v>652</v>
      </c>
      <c r="E2128" s="300" t="s">
        <v>587</v>
      </c>
      <c r="F2128" s="301"/>
      <c r="G2128" s="105" t="s">
        <v>588</v>
      </c>
      <c r="H2128" s="107">
        <v>50000</v>
      </c>
      <c r="I2128" s="73">
        <v>0</v>
      </c>
      <c r="J2128" s="153">
        <f t="shared" si="407"/>
        <v>50000</v>
      </c>
      <c r="M2128" s="307" t="s">
        <v>22</v>
      </c>
      <c r="N2128" s="130">
        <f>SUM(N2123:N2127)</f>
        <v>4232905.41</v>
      </c>
      <c r="O2128" s="314"/>
      <c r="R2128" s="314"/>
    </row>
    <row r="2129" spans="2:20" ht="15" thickTop="1" x14ac:dyDescent="0.3">
      <c r="C2129" s="66" t="s">
        <v>669</v>
      </c>
      <c r="D2129" s="82" t="s">
        <v>652</v>
      </c>
      <c r="E2129" s="1399" t="s">
        <v>585</v>
      </c>
      <c r="F2129" s="1400"/>
      <c r="G2129" s="82" t="s">
        <v>586</v>
      </c>
      <c r="H2129" s="107">
        <v>50000</v>
      </c>
      <c r="I2129" s="73">
        <v>0</v>
      </c>
      <c r="J2129" s="153">
        <f t="shared" si="407"/>
        <v>50000</v>
      </c>
      <c r="M2129" s="21"/>
      <c r="N2129" s="24"/>
      <c r="O2129" s="314"/>
    </row>
    <row r="2130" spans="2:20" x14ac:dyDescent="0.3">
      <c r="C2130" s="66" t="s">
        <v>911</v>
      </c>
      <c r="D2130" s="82" t="s">
        <v>870</v>
      </c>
      <c r="E2130" s="1399" t="s">
        <v>384</v>
      </c>
      <c r="F2130" s="1400"/>
      <c r="G2130" s="82" t="s">
        <v>912</v>
      </c>
      <c r="H2130" s="107">
        <v>1350000</v>
      </c>
      <c r="I2130" s="73">
        <v>0</v>
      </c>
      <c r="J2130" s="153">
        <f t="shared" si="407"/>
        <v>1350000</v>
      </c>
      <c r="M2130" s="179"/>
      <c r="N2130" s="149"/>
      <c r="O2130" s="183"/>
      <c r="P2130" s="180"/>
      <c r="Q2130" s="180"/>
      <c r="R2130" s="180"/>
    </row>
    <row r="2131" spans="2:20" x14ac:dyDescent="0.3">
      <c r="C2131" s="66" t="s">
        <v>974</v>
      </c>
      <c r="D2131" s="82" t="s">
        <v>959</v>
      </c>
      <c r="E2131" s="1399" t="s">
        <v>384</v>
      </c>
      <c r="F2131" s="1400"/>
      <c r="G2131" s="82" t="s">
        <v>912</v>
      </c>
      <c r="H2131" s="107">
        <v>469886</v>
      </c>
      <c r="I2131" s="73">
        <v>0</v>
      </c>
      <c r="J2131" s="153">
        <f t="shared" si="407"/>
        <v>469886</v>
      </c>
      <c r="M2131" s="198" t="s">
        <v>1128</v>
      </c>
      <c r="N2131" s="199"/>
      <c r="O2131" s="186"/>
      <c r="P2131" s="1408"/>
      <c r="Q2131" s="1409"/>
      <c r="R2131" s="180"/>
    </row>
    <row r="2132" spans="2:20" x14ac:dyDescent="0.3">
      <c r="C2132" s="66" t="s">
        <v>1185</v>
      </c>
      <c r="D2132" s="82" t="s">
        <v>1174</v>
      </c>
      <c r="E2132" s="1399" t="s">
        <v>1186</v>
      </c>
      <c r="F2132" s="1400"/>
      <c r="G2132" s="82" t="s">
        <v>1187</v>
      </c>
      <c r="H2132" s="107">
        <v>16900</v>
      </c>
      <c r="I2132" s="73">
        <v>0</v>
      </c>
      <c r="J2132" s="153">
        <f>H2132</f>
        <v>16900</v>
      </c>
      <c r="M2132" s="1404" t="s">
        <v>1114</v>
      </c>
      <c r="N2132" s="1405"/>
      <c r="O2132" s="187">
        <v>25000</v>
      </c>
      <c r="P2132" s="294" t="s">
        <v>1112</v>
      </c>
      <c r="Q2132" s="180"/>
      <c r="R2132" s="180"/>
    </row>
    <row r="2133" spans="2:20" ht="15" thickBot="1" x14ac:dyDescent="0.35">
      <c r="C2133" s="1401" t="s">
        <v>589</v>
      </c>
      <c r="D2133" s="1402"/>
      <c r="E2133" s="1402"/>
      <c r="F2133" s="1403"/>
      <c r="G2133" s="178" t="s">
        <v>16</v>
      </c>
      <c r="H2133" s="152">
        <f>SUM(H2124:H2132)</f>
        <v>2386786</v>
      </c>
      <c r="I2133" s="110">
        <f>SUM(I2124:I2131)</f>
        <v>0</v>
      </c>
      <c r="J2133" s="151">
        <f>SUM(J2124:J2132)</f>
        <v>2386786</v>
      </c>
      <c r="M2133" s="181" t="s">
        <v>383</v>
      </c>
      <c r="N2133" s="149"/>
      <c r="O2133" s="182">
        <f>SUM(O2131:O2132)</f>
        <v>25000</v>
      </c>
      <c r="P2133" s="180"/>
      <c r="Q2133" s="180"/>
      <c r="R2133" s="180"/>
    </row>
    <row r="2134" spans="2:20" ht="15" thickTop="1" x14ac:dyDescent="0.3">
      <c r="R2134" s="180"/>
    </row>
    <row r="2136" spans="2:20" x14ac:dyDescent="0.3">
      <c r="G2136" s="314"/>
      <c r="L2136" s="314"/>
    </row>
    <row r="2137" spans="2:20" x14ac:dyDescent="0.3">
      <c r="M2137" s="21"/>
      <c r="N2137" s="24"/>
      <c r="O2137" s="314"/>
    </row>
    <row r="2138" spans="2:20" x14ac:dyDescent="0.3">
      <c r="M2138" s="21"/>
      <c r="N2138" s="24"/>
      <c r="O2138" s="314"/>
    </row>
    <row r="2139" spans="2:20" x14ac:dyDescent="0.3">
      <c r="B2139" s="1357" t="s">
        <v>908</v>
      </c>
      <c r="C2139" s="1357"/>
      <c r="D2139" s="1357"/>
      <c r="E2139" s="1357"/>
      <c r="F2139" s="1357"/>
      <c r="G2139" s="1357"/>
      <c r="H2139" s="1357"/>
      <c r="I2139" s="1357"/>
      <c r="J2139" s="1357"/>
      <c r="K2139" s="1357"/>
      <c r="L2139" s="1357"/>
      <c r="M2139" s="1357"/>
      <c r="N2139" s="1357"/>
      <c r="O2139" s="1357"/>
      <c r="P2139" s="1357"/>
      <c r="Q2139" s="1357"/>
      <c r="R2139" s="1357"/>
      <c r="S2139" s="1357"/>
      <c r="T2139" s="1357"/>
    </row>
    <row r="2143" spans="2:20" ht="15.6" x14ac:dyDescent="0.3">
      <c r="B2143" s="1349" t="s">
        <v>1398</v>
      </c>
      <c r="C2143" s="1349"/>
      <c r="D2143" s="1349"/>
      <c r="E2143" s="1349"/>
      <c r="F2143" s="1349"/>
      <c r="G2143" s="1349"/>
      <c r="H2143" s="1349"/>
      <c r="I2143" s="1349"/>
      <c r="J2143" s="1349"/>
      <c r="K2143" s="1349"/>
      <c r="L2143" s="1349"/>
      <c r="M2143" s="1349"/>
      <c r="N2143" s="1349"/>
      <c r="O2143" s="1349"/>
      <c r="P2143" s="1349"/>
      <c r="Q2143" s="1349"/>
      <c r="R2143" s="1349"/>
      <c r="S2143" s="1349"/>
      <c r="T2143" s="1349"/>
    </row>
    <row r="2144" spans="2:20" ht="15.6" x14ac:dyDescent="0.3">
      <c r="B2144" s="1350" t="s">
        <v>10</v>
      </c>
      <c r="C2144" s="1350"/>
      <c r="D2144" s="1350"/>
      <c r="E2144" s="1350"/>
      <c r="F2144" s="1350"/>
      <c r="G2144" s="1350"/>
      <c r="H2144" s="1350"/>
      <c r="I2144" s="1350"/>
      <c r="J2144" s="1350"/>
      <c r="K2144" s="1350"/>
      <c r="L2144" s="1350"/>
      <c r="M2144" s="1350"/>
      <c r="N2144" s="1350"/>
      <c r="O2144" s="1350"/>
      <c r="P2144" s="1350"/>
      <c r="Q2144" s="1350"/>
      <c r="R2144" s="1350"/>
      <c r="S2144" s="1350"/>
      <c r="T2144" s="1350"/>
    </row>
    <row r="2145" spans="2:20" x14ac:dyDescent="0.3">
      <c r="B2145" s="1351" t="s">
        <v>11</v>
      </c>
      <c r="C2145" s="1351"/>
      <c r="D2145" s="1351"/>
      <c r="E2145" s="1351"/>
      <c r="F2145" s="1351"/>
      <c r="G2145" s="1351"/>
      <c r="H2145" s="1351"/>
      <c r="I2145" s="1351"/>
      <c r="J2145" s="1351"/>
      <c r="K2145" s="1351"/>
      <c r="L2145" s="1351"/>
      <c r="M2145" s="1351"/>
      <c r="N2145" s="1351"/>
      <c r="O2145" s="1351"/>
      <c r="P2145" s="1351"/>
      <c r="Q2145" s="1351"/>
      <c r="R2145" s="1351"/>
      <c r="S2145" s="1351"/>
      <c r="T2145" s="1351"/>
    </row>
    <row r="2146" spans="2:20" x14ac:dyDescent="0.3">
      <c r="B2146" s="1352" t="s">
        <v>1437</v>
      </c>
      <c r="C2146" s="1352"/>
      <c r="D2146" s="1352"/>
      <c r="E2146" s="1352"/>
      <c r="F2146" s="1352"/>
      <c r="G2146" s="1352"/>
      <c r="H2146" s="1352"/>
      <c r="I2146" s="1352"/>
      <c r="J2146" s="1352"/>
      <c r="K2146" s="1352"/>
      <c r="L2146" s="1352"/>
      <c r="M2146" s="1352"/>
      <c r="N2146" s="1352"/>
      <c r="O2146" s="1352"/>
      <c r="P2146" s="1352"/>
      <c r="Q2146" s="1352"/>
      <c r="R2146" s="1352"/>
      <c r="S2146" s="1352"/>
      <c r="T2146" s="1352"/>
    </row>
    <row r="2147" spans="2:20" ht="15" thickBot="1" x14ac:dyDescent="0.35">
      <c r="B2147" s="309"/>
      <c r="C2147" s="309"/>
      <c r="D2147" s="309"/>
      <c r="E2147" s="309"/>
      <c r="F2147" s="309"/>
      <c r="G2147" s="309"/>
      <c r="H2147" s="309"/>
      <c r="I2147" s="309"/>
      <c r="J2147" s="309"/>
      <c r="L2147" s="309"/>
      <c r="M2147" s="309"/>
      <c r="N2147" s="309"/>
      <c r="O2147" s="309"/>
      <c r="P2147" s="309"/>
      <c r="Q2147" s="309"/>
      <c r="R2147" s="1363" t="s">
        <v>1436</v>
      </c>
      <c r="S2147" s="1363"/>
      <c r="T2147" s="1363"/>
    </row>
    <row r="2148" spans="2:20" ht="15" thickTop="1" x14ac:dyDescent="0.3">
      <c r="B2148" s="1354" t="s">
        <v>8</v>
      </c>
      <c r="C2148" s="1354"/>
      <c r="D2148" s="1354"/>
      <c r="E2148" s="1354"/>
      <c r="F2148" s="1354"/>
      <c r="G2148" s="1354"/>
      <c r="H2148" s="1354"/>
      <c r="I2148" s="1354"/>
      <c r="J2148" s="1354"/>
      <c r="L2148" s="1354" t="s">
        <v>9</v>
      </c>
      <c r="M2148" s="1354"/>
      <c r="N2148" s="1354"/>
      <c r="O2148" s="1354"/>
      <c r="P2148" s="1354"/>
      <c r="Q2148" s="1354"/>
      <c r="R2148" s="1354"/>
      <c r="S2148" s="1354"/>
      <c r="T2148" s="1354"/>
    </row>
    <row r="2149" spans="2:20" x14ac:dyDescent="0.3">
      <c r="B2149" s="4" t="s">
        <v>0</v>
      </c>
      <c r="C2149" s="4" t="s">
        <v>1</v>
      </c>
      <c r="D2149" s="4" t="s">
        <v>2</v>
      </c>
      <c r="E2149" s="4" t="s">
        <v>13</v>
      </c>
      <c r="F2149" s="4" t="s">
        <v>3</v>
      </c>
      <c r="G2149" s="4" t="s">
        <v>4</v>
      </c>
      <c r="H2149" s="4" t="s">
        <v>5</v>
      </c>
      <c r="I2149" s="4" t="s">
        <v>6</v>
      </c>
      <c r="J2149" s="4" t="s">
        <v>7</v>
      </c>
      <c r="L2149" s="4" t="s">
        <v>0</v>
      </c>
      <c r="M2149" s="4" t="s">
        <v>1</v>
      </c>
      <c r="N2149" s="201" t="s">
        <v>1234</v>
      </c>
      <c r="O2149" s="4" t="s">
        <v>13</v>
      </c>
      <c r="P2149" s="4" t="s">
        <v>3</v>
      </c>
      <c r="Q2149" s="4" t="s">
        <v>4</v>
      </c>
      <c r="R2149" s="4" t="s">
        <v>5</v>
      </c>
      <c r="S2149" s="4" t="s">
        <v>6</v>
      </c>
      <c r="T2149" s="4" t="s">
        <v>7</v>
      </c>
    </row>
    <row r="2150" spans="2:20" x14ac:dyDescent="0.3">
      <c r="B2150" s="310"/>
      <c r="C2150" s="311"/>
      <c r="D2150" s="311"/>
      <c r="E2150" s="5"/>
      <c r="F2150" s="5"/>
      <c r="G2150" s="5"/>
      <c r="H2150" s="5"/>
      <c r="I2150" s="5"/>
      <c r="J2150" s="6"/>
      <c r="L2150" s="310"/>
      <c r="M2150" s="311"/>
      <c r="N2150" s="311"/>
      <c r="O2150" s="5"/>
      <c r="P2150" s="5"/>
      <c r="Q2150" s="5"/>
      <c r="R2150" s="5"/>
      <c r="S2150" s="5"/>
      <c r="T2150" s="6"/>
    </row>
    <row r="2151" spans="2:20" x14ac:dyDescent="0.3">
      <c r="B2151" s="119" t="s">
        <v>1399</v>
      </c>
      <c r="C2151" s="17" t="s">
        <v>15</v>
      </c>
      <c r="D2151" s="18" t="s">
        <v>16</v>
      </c>
      <c r="E2151" s="19" t="s">
        <v>16</v>
      </c>
      <c r="F2151" s="19">
        <f>N2123</f>
        <v>204651</v>
      </c>
      <c r="G2151" s="49">
        <f>Q2121</f>
        <v>3682333</v>
      </c>
      <c r="H2151" s="49">
        <f>R2121</f>
        <v>295335.43999999948</v>
      </c>
      <c r="I2151" s="20">
        <f>S2121</f>
        <v>45659.899999999907</v>
      </c>
      <c r="J2151" s="20">
        <f>T2121</f>
        <v>4926.07</v>
      </c>
      <c r="K2151" s="1"/>
      <c r="L2151" s="55" t="s">
        <v>16</v>
      </c>
      <c r="M2151" s="55" t="s">
        <v>16</v>
      </c>
      <c r="N2151" s="55" t="s">
        <v>16</v>
      </c>
      <c r="O2151" s="122" t="s">
        <v>16</v>
      </c>
      <c r="P2151" s="122" t="s">
        <v>16</v>
      </c>
      <c r="Q2151" s="122" t="s">
        <v>16</v>
      </c>
      <c r="R2151" s="122" t="s">
        <v>16</v>
      </c>
      <c r="S2151" s="122" t="s">
        <v>16</v>
      </c>
      <c r="T2151" s="122" t="s">
        <v>16</v>
      </c>
    </row>
    <row r="2152" spans="2:20" ht="20.399999999999999" x14ac:dyDescent="0.3">
      <c r="B2152" s="127" t="s">
        <v>1399</v>
      </c>
      <c r="C2152" s="205" t="s">
        <v>1412</v>
      </c>
      <c r="D2152" s="162" t="s">
        <v>1411</v>
      </c>
      <c r="E2152" s="129">
        <v>0</v>
      </c>
      <c r="F2152" s="129">
        <v>0</v>
      </c>
      <c r="G2152" s="124">
        <f>50000+151</f>
        <v>50151</v>
      </c>
      <c r="H2152" s="124">
        <v>100000</v>
      </c>
      <c r="I2152" s="129">
        <v>0</v>
      </c>
      <c r="J2152" s="129">
        <v>0</v>
      </c>
      <c r="K2152" s="1"/>
      <c r="L2152" s="127" t="s">
        <v>1399</v>
      </c>
      <c r="M2152" s="205" t="s">
        <v>1412</v>
      </c>
      <c r="N2152" s="162" t="s">
        <v>1411</v>
      </c>
      <c r="O2152" s="129">
        <v>0</v>
      </c>
      <c r="P2152" s="129">
        <f>G2152+H2152</f>
        <v>150151</v>
      </c>
      <c r="Q2152" s="124">
        <v>0</v>
      </c>
      <c r="R2152" s="124">
        <v>0</v>
      </c>
      <c r="S2152" s="188">
        <v>0</v>
      </c>
      <c r="T2152" s="188">
        <v>0</v>
      </c>
    </row>
    <row r="2153" spans="2:20" ht="20.399999999999999" x14ac:dyDescent="0.3">
      <c r="B2153" s="127" t="s">
        <v>1423</v>
      </c>
      <c r="C2153" s="205" t="s">
        <v>1430</v>
      </c>
      <c r="D2153" s="162" t="s">
        <v>1429</v>
      </c>
      <c r="E2153" s="129">
        <v>0</v>
      </c>
      <c r="F2153" s="129">
        <v>0</v>
      </c>
      <c r="G2153" s="124">
        <v>0</v>
      </c>
      <c r="H2153" s="124">
        <v>10000</v>
      </c>
      <c r="I2153" s="129">
        <v>0</v>
      </c>
      <c r="J2153" s="129">
        <v>0</v>
      </c>
      <c r="K2153" s="1"/>
      <c r="L2153" s="127" t="s">
        <v>1423</v>
      </c>
      <c r="M2153" s="205" t="s">
        <v>1430</v>
      </c>
      <c r="N2153" s="162" t="s">
        <v>1429</v>
      </c>
      <c r="O2153" s="129">
        <v>0</v>
      </c>
      <c r="P2153" s="129">
        <f>H2153</f>
        <v>10000</v>
      </c>
      <c r="Q2153" s="124">
        <v>0</v>
      </c>
      <c r="R2153" s="124">
        <v>0</v>
      </c>
      <c r="S2153" s="188">
        <v>0</v>
      </c>
      <c r="T2153" s="188">
        <v>0</v>
      </c>
    </row>
    <row r="2154" spans="2:20" x14ac:dyDescent="0.3">
      <c r="B2154" s="127" t="s">
        <v>1399</v>
      </c>
      <c r="C2154" s="205" t="s">
        <v>1406</v>
      </c>
      <c r="D2154" s="82" t="s">
        <v>1400</v>
      </c>
      <c r="E2154" s="129">
        <v>0</v>
      </c>
      <c r="F2154" s="129">
        <v>0</v>
      </c>
      <c r="G2154" s="124">
        <v>200000</v>
      </c>
      <c r="H2154" s="124">
        <v>0</v>
      </c>
      <c r="I2154" s="129">
        <v>0</v>
      </c>
      <c r="J2154" s="129">
        <v>0</v>
      </c>
      <c r="K2154" s="1"/>
      <c r="L2154" s="127" t="s">
        <v>1399</v>
      </c>
      <c r="M2154" s="205" t="s">
        <v>783</v>
      </c>
      <c r="N2154" s="82" t="s">
        <v>1401</v>
      </c>
      <c r="O2154" s="129">
        <v>70000</v>
      </c>
      <c r="P2154" s="129">
        <v>0</v>
      </c>
      <c r="Q2154" s="129" t="s">
        <v>16</v>
      </c>
      <c r="R2154" s="188" t="s">
        <v>16</v>
      </c>
      <c r="S2154" s="188" t="s">
        <v>16</v>
      </c>
      <c r="T2154" s="188" t="s">
        <v>16</v>
      </c>
    </row>
    <row r="2155" spans="2:20" ht="20.399999999999999" x14ac:dyDescent="0.3">
      <c r="B2155" s="127" t="s">
        <v>1399</v>
      </c>
      <c r="C2155" s="205" t="s">
        <v>1407</v>
      </c>
      <c r="D2155" s="82" t="s">
        <v>1401</v>
      </c>
      <c r="E2155" s="129">
        <v>70000</v>
      </c>
      <c r="F2155" s="129" t="s">
        <v>16</v>
      </c>
      <c r="G2155" s="124">
        <v>0</v>
      </c>
      <c r="H2155" s="124">
        <v>50000</v>
      </c>
      <c r="I2155" s="129">
        <v>0</v>
      </c>
      <c r="J2155" s="129">
        <v>0</v>
      </c>
      <c r="K2155" s="1"/>
      <c r="L2155" s="127" t="s">
        <v>1399</v>
      </c>
      <c r="M2155" s="205" t="s">
        <v>1413</v>
      </c>
      <c r="N2155" s="82">
        <v>256</v>
      </c>
      <c r="O2155" s="129" t="s">
        <v>16</v>
      </c>
      <c r="P2155" s="129" t="s">
        <v>16</v>
      </c>
      <c r="Q2155" s="129" t="s">
        <v>16</v>
      </c>
      <c r="R2155" s="188">
        <v>50000</v>
      </c>
      <c r="S2155" s="188" t="s">
        <v>16</v>
      </c>
      <c r="T2155" s="188" t="s">
        <v>16</v>
      </c>
    </row>
    <row r="2156" spans="2:20" ht="30.6" x14ac:dyDescent="0.3">
      <c r="B2156" s="127" t="s">
        <v>1399</v>
      </c>
      <c r="C2156" s="205" t="s">
        <v>1410</v>
      </c>
      <c r="D2156" s="82" t="s">
        <v>1402</v>
      </c>
      <c r="E2156" s="129">
        <v>0</v>
      </c>
      <c r="F2156" s="129">
        <v>0</v>
      </c>
      <c r="G2156" s="124">
        <v>900000</v>
      </c>
      <c r="H2156" s="129">
        <v>100000</v>
      </c>
      <c r="I2156" s="129">
        <v>0</v>
      </c>
      <c r="J2156" s="129">
        <v>0</v>
      </c>
      <c r="K2156" s="1"/>
      <c r="L2156" s="127" t="s">
        <v>167</v>
      </c>
      <c r="M2156" s="205" t="s">
        <v>1414</v>
      </c>
      <c r="N2156" s="82">
        <v>256</v>
      </c>
      <c r="O2156" s="129" t="s">
        <v>16</v>
      </c>
      <c r="P2156" s="129" t="s">
        <v>16</v>
      </c>
      <c r="Q2156" s="129" t="s">
        <v>16</v>
      </c>
      <c r="R2156" s="188">
        <v>15000</v>
      </c>
      <c r="S2156" s="188" t="s">
        <v>16</v>
      </c>
      <c r="T2156" s="188" t="s">
        <v>16</v>
      </c>
    </row>
    <row r="2157" spans="2:20" x14ac:dyDescent="0.3">
      <c r="B2157" s="127" t="s">
        <v>1399</v>
      </c>
      <c r="C2157" s="205" t="s">
        <v>1408</v>
      </c>
      <c r="D2157" s="82" t="s">
        <v>1403</v>
      </c>
      <c r="E2157" s="129">
        <v>0</v>
      </c>
      <c r="F2157" s="129">
        <v>0</v>
      </c>
      <c r="G2157" s="124">
        <v>0</v>
      </c>
      <c r="H2157" s="124">
        <v>1600</v>
      </c>
      <c r="I2157" s="129">
        <v>0</v>
      </c>
      <c r="J2157" s="129">
        <v>0</v>
      </c>
      <c r="K2157" s="1"/>
      <c r="L2157" s="127" t="s">
        <v>167</v>
      </c>
      <c r="M2157" s="205" t="s">
        <v>1415</v>
      </c>
      <c r="N2157" s="82">
        <v>256</v>
      </c>
      <c r="O2157" s="129" t="s">
        <v>16</v>
      </c>
      <c r="P2157" s="129" t="s">
        <v>16</v>
      </c>
      <c r="Q2157" s="129" t="s">
        <v>16</v>
      </c>
      <c r="R2157" s="188">
        <v>50000</v>
      </c>
      <c r="S2157" s="188" t="s">
        <v>16</v>
      </c>
      <c r="T2157" s="188" t="s">
        <v>16</v>
      </c>
    </row>
    <row r="2158" spans="2:20" ht="20.399999999999999" x14ac:dyDescent="0.3">
      <c r="B2158" s="127" t="s">
        <v>1399</v>
      </c>
      <c r="C2158" s="205" t="s">
        <v>1408</v>
      </c>
      <c r="D2158" s="82" t="s">
        <v>1404</v>
      </c>
      <c r="E2158" s="129">
        <v>0</v>
      </c>
      <c r="F2158" s="129">
        <v>0</v>
      </c>
      <c r="G2158" s="124">
        <v>0</v>
      </c>
      <c r="H2158" s="124">
        <v>3000</v>
      </c>
      <c r="I2158" s="129">
        <v>0</v>
      </c>
      <c r="J2158" s="129">
        <v>0</v>
      </c>
      <c r="K2158" s="1"/>
      <c r="L2158" s="127" t="s">
        <v>1423</v>
      </c>
      <c r="M2158" s="205" t="s">
        <v>1432</v>
      </c>
      <c r="N2158" s="82" t="s">
        <v>1421</v>
      </c>
      <c r="O2158" s="129">
        <v>50000</v>
      </c>
      <c r="P2158" s="129" t="s">
        <v>16</v>
      </c>
      <c r="Q2158" s="129" t="s">
        <v>16</v>
      </c>
      <c r="R2158" s="188" t="s">
        <v>16</v>
      </c>
      <c r="S2158" s="188" t="s">
        <v>16</v>
      </c>
      <c r="T2158" s="188" t="s">
        <v>16</v>
      </c>
    </row>
    <row r="2159" spans="2:20" ht="20.399999999999999" x14ac:dyDescent="0.3">
      <c r="B2159" s="127" t="s">
        <v>1399</v>
      </c>
      <c r="C2159" s="205" t="s">
        <v>1409</v>
      </c>
      <c r="D2159" s="82" t="s">
        <v>1405</v>
      </c>
      <c r="E2159" s="129">
        <v>0</v>
      </c>
      <c r="F2159" s="129">
        <v>0</v>
      </c>
      <c r="G2159" s="124">
        <v>0</v>
      </c>
      <c r="H2159" s="124">
        <v>1000</v>
      </c>
      <c r="I2159" s="129">
        <v>0</v>
      </c>
      <c r="J2159" s="129">
        <v>0</v>
      </c>
      <c r="K2159" s="1"/>
      <c r="L2159" s="127" t="s">
        <v>1423</v>
      </c>
      <c r="M2159" s="205" t="s">
        <v>1433</v>
      </c>
      <c r="N2159" s="82">
        <v>257</v>
      </c>
      <c r="O2159" s="129" t="s">
        <v>16</v>
      </c>
      <c r="P2159" s="129" t="s">
        <v>16</v>
      </c>
      <c r="Q2159" s="129" t="s">
        <v>16</v>
      </c>
      <c r="R2159" s="188">
        <v>100000</v>
      </c>
      <c r="S2159" s="188" t="s">
        <v>16</v>
      </c>
      <c r="T2159" s="188" t="s">
        <v>16</v>
      </c>
    </row>
    <row r="2160" spans="2:20" ht="20.399999999999999" x14ac:dyDescent="0.3">
      <c r="B2160" s="127" t="s">
        <v>1423</v>
      </c>
      <c r="C2160" s="205" t="s">
        <v>341</v>
      </c>
      <c r="D2160" s="82" t="s">
        <v>1416</v>
      </c>
      <c r="E2160" s="129">
        <v>0</v>
      </c>
      <c r="F2160" s="129">
        <v>0</v>
      </c>
      <c r="G2160" s="124">
        <v>0</v>
      </c>
      <c r="H2160" s="124">
        <v>160000</v>
      </c>
      <c r="I2160" s="129">
        <v>0</v>
      </c>
      <c r="J2160" s="129">
        <v>0</v>
      </c>
      <c r="K2160" s="1"/>
      <c r="L2160" s="127" t="s">
        <v>167</v>
      </c>
      <c r="M2160" s="205" t="s">
        <v>1434</v>
      </c>
      <c r="N2160" s="82">
        <v>257</v>
      </c>
      <c r="O2160" s="129" t="s">
        <v>16</v>
      </c>
      <c r="P2160" s="129" t="s">
        <v>16</v>
      </c>
      <c r="Q2160" s="129" t="s">
        <v>16</v>
      </c>
      <c r="R2160" s="188">
        <v>200000</v>
      </c>
      <c r="S2160" s="188" t="s">
        <v>16</v>
      </c>
      <c r="T2160" s="188" t="s">
        <v>16</v>
      </c>
    </row>
    <row r="2161" spans="2:20" ht="20.399999999999999" x14ac:dyDescent="0.3">
      <c r="B2161" s="127" t="s">
        <v>1423</v>
      </c>
      <c r="C2161" s="205" t="s">
        <v>1424</v>
      </c>
      <c r="D2161" s="82" t="s">
        <v>1417</v>
      </c>
      <c r="E2161" s="129">
        <v>0</v>
      </c>
      <c r="F2161" s="129">
        <v>0</v>
      </c>
      <c r="G2161" s="124">
        <v>0</v>
      </c>
      <c r="H2161" s="124">
        <v>127500</v>
      </c>
      <c r="I2161" s="129">
        <v>0</v>
      </c>
      <c r="J2161" s="129">
        <v>0</v>
      </c>
      <c r="K2161" s="1"/>
      <c r="L2161" s="127" t="s">
        <v>167</v>
      </c>
      <c r="M2161" s="205" t="s">
        <v>1435</v>
      </c>
      <c r="N2161" s="82">
        <v>257</v>
      </c>
      <c r="O2161" s="129" t="s">
        <v>16</v>
      </c>
      <c r="P2161" s="129" t="s">
        <v>16</v>
      </c>
      <c r="Q2161" s="129" t="s">
        <v>16</v>
      </c>
      <c r="R2161" s="188">
        <v>300000</v>
      </c>
      <c r="S2161" s="188" t="s">
        <v>16</v>
      </c>
      <c r="T2161" s="188" t="s">
        <v>16</v>
      </c>
    </row>
    <row r="2162" spans="2:20" x14ac:dyDescent="0.3">
      <c r="B2162" s="127" t="s">
        <v>167</v>
      </c>
      <c r="C2162" s="205" t="s">
        <v>317</v>
      </c>
      <c r="D2162" s="82" t="s">
        <v>1418</v>
      </c>
      <c r="E2162" s="129" t="s">
        <v>16</v>
      </c>
      <c r="F2162" s="129" t="s">
        <v>16</v>
      </c>
      <c r="G2162" s="124" t="s">
        <v>16</v>
      </c>
      <c r="H2162" s="129" t="s">
        <v>16</v>
      </c>
      <c r="I2162" s="129" t="s">
        <v>16</v>
      </c>
      <c r="J2162" s="129" t="s">
        <v>16</v>
      </c>
      <c r="K2162" s="1"/>
      <c r="L2162" s="119" t="s">
        <v>16</v>
      </c>
      <c r="M2162" s="128" t="s">
        <v>16</v>
      </c>
      <c r="N2162" s="82" t="s">
        <v>16</v>
      </c>
      <c r="O2162" s="123" t="s">
        <v>16</v>
      </c>
      <c r="P2162" s="123" t="s">
        <v>16</v>
      </c>
      <c r="Q2162" s="129" t="s">
        <v>16</v>
      </c>
      <c r="R2162" s="122" t="s">
        <v>16</v>
      </c>
      <c r="S2162" s="122" t="s">
        <v>16</v>
      </c>
      <c r="T2162" s="122" t="s">
        <v>16</v>
      </c>
    </row>
    <row r="2163" spans="2:20" ht="20.399999999999999" x14ac:dyDescent="0.3">
      <c r="B2163" s="127" t="s">
        <v>1423</v>
      </c>
      <c r="C2163" s="205" t="s">
        <v>1425</v>
      </c>
      <c r="D2163" s="82" t="s">
        <v>1419</v>
      </c>
      <c r="E2163" s="129">
        <v>0</v>
      </c>
      <c r="F2163" s="129">
        <v>200000</v>
      </c>
      <c r="G2163" s="124">
        <v>0</v>
      </c>
      <c r="H2163" s="124">
        <v>0</v>
      </c>
      <c r="I2163" s="129">
        <v>0</v>
      </c>
      <c r="J2163" s="129">
        <v>0</v>
      </c>
      <c r="K2163" s="1"/>
      <c r="L2163" s="119" t="s">
        <v>16</v>
      </c>
      <c r="M2163" s="128" t="s">
        <v>16</v>
      </c>
      <c r="N2163" s="82" t="s">
        <v>16</v>
      </c>
      <c r="O2163" s="123" t="s">
        <v>16</v>
      </c>
      <c r="P2163" s="123" t="s">
        <v>16</v>
      </c>
      <c r="Q2163" s="129" t="s">
        <v>16</v>
      </c>
      <c r="R2163" s="122" t="s">
        <v>16</v>
      </c>
      <c r="S2163" s="122" t="s">
        <v>16</v>
      </c>
      <c r="T2163" s="122" t="s">
        <v>16</v>
      </c>
    </row>
    <row r="2164" spans="2:20" x14ac:dyDescent="0.3">
      <c r="B2164" s="127" t="s">
        <v>1423</v>
      </c>
      <c r="C2164" s="205" t="s">
        <v>317</v>
      </c>
      <c r="D2164" s="82" t="s">
        <v>1420</v>
      </c>
      <c r="E2164" s="129" t="s">
        <v>16</v>
      </c>
      <c r="F2164" s="129" t="s">
        <v>16</v>
      </c>
      <c r="G2164" s="129" t="s">
        <v>16</v>
      </c>
      <c r="H2164" s="124" t="s">
        <v>16</v>
      </c>
      <c r="I2164" s="129" t="s">
        <v>16</v>
      </c>
      <c r="J2164" s="129" t="s">
        <v>16</v>
      </c>
      <c r="K2164" s="1"/>
      <c r="L2164" s="119" t="s">
        <v>16</v>
      </c>
      <c r="M2164" s="128" t="s">
        <v>16</v>
      </c>
      <c r="N2164" s="82" t="s">
        <v>16</v>
      </c>
      <c r="O2164" s="123" t="s">
        <v>16</v>
      </c>
      <c r="P2164" s="123" t="s">
        <v>16</v>
      </c>
      <c r="Q2164" s="129" t="s">
        <v>16</v>
      </c>
      <c r="R2164" s="122" t="s">
        <v>16</v>
      </c>
      <c r="S2164" s="122" t="s">
        <v>16</v>
      </c>
      <c r="T2164" s="122" t="s">
        <v>16</v>
      </c>
    </row>
    <row r="2165" spans="2:20" ht="20.399999999999999" x14ac:dyDescent="0.3">
      <c r="B2165" s="127" t="s">
        <v>1423</v>
      </c>
      <c r="C2165" s="205" t="s">
        <v>1426</v>
      </c>
      <c r="D2165" s="82" t="s">
        <v>1421</v>
      </c>
      <c r="E2165" s="129">
        <v>50000</v>
      </c>
      <c r="F2165" s="129">
        <v>0</v>
      </c>
      <c r="G2165" s="124">
        <v>0</v>
      </c>
      <c r="H2165" s="124">
        <v>0</v>
      </c>
      <c r="I2165" s="129">
        <v>0</v>
      </c>
      <c r="J2165" s="129">
        <v>0</v>
      </c>
      <c r="K2165" s="1"/>
      <c r="L2165" s="119" t="s">
        <v>16</v>
      </c>
      <c r="M2165" s="128" t="s">
        <v>16</v>
      </c>
      <c r="N2165" s="82" t="s">
        <v>16</v>
      </c>
      <c r="O2165" s="123" t="s">
        <v>16</v>
      </c>
      <c r="P2165" s="123" t="s">
        <v>16</v>
      </c>
      <c r="Q2165" s="129" t="s">
        <v>16</v>
      </c>
      <c r="R2165" s="122" t="s">
        <v>16</v>
      </c>
      <c r="S2165" s="122" t="s">
        <v>16</v>
      </c>
      <c r="T2165" s="122" t="s">
        <v>16</v>
      </c>
    </row>
    <row r="2166" spans="2:20" ht="20.399999999999999" x14ac:dyDescent="0.3">
      <c r="B2166" s="127" t="s">
        <v>1423</v>
      </c>
      <c r="C2166" s="205" t="s">
        <v>1427</v>
      </c>
      <c r="D2166" s="82" t="s">
        <v>1422</v>
      </c>
      <c r="E2166" s="129">
        <v>0</v>
      </c>
      <c r="F2166" s="129">
        <v>100000</v>
      </c>
      <c r="G2166" s="124">
        <v>100000</v>
      </c>
      <c r="H2166" s="124">
        <v>0</v>
      </c>
      <c r="I2166" s="129">
        <v>0</v>
      </c>
      <c r="J2166" s="129">
        <v>0</v>
      </c>
      <c r="K2166" s="1"/>
      <c r="L2166" s="119" t="s">
        <v>16</v>
      </c>
      <c r="M2166" s="128" t="s">
        <v>16</v>
      </c>
      <c r="N2166" s="82" t="s">
        <v>16</v>
      </c>
      <c r="O2166" s="123" t="s">
        <v>16</v>
      </c>
      <c r="P2166" s="123" t="s">
        <v>16</v>
      </c>
      <c r="Q2166" s="129" t="s">
        <v>16</v>
      </c>
      <c r="R2166" s="122" t="s">
        <v>16</v>
      </c>
      <c r="S2166" s="122" t="s">
        <v>16</v>
      </c>
      <c r="T2166" s="122" t="s">
        <v>16</v>
      </c>
    </row>
    <row r="2167" spans="2:20" ht="20.399999999999999" x14ac:dyDescent="0.3">
      <c r="B2167" s="127" t="s">
        <v>1423</v>
      </c>
      <c r="C2167" s="205" t="s">
        <v>1428</v>
      </c>
      <c r="D2167" s="82" t="s">
        <v>723</v>
      </c>
      <c r="E2167" s="129">
        <v>0</v>
      </c>
      <c r="F2167" s="129">
        <v>0</v>
      </c>
      <c r="G2167" s="124">
        <v>200000</v>
      </c>
      <c r="H2167" s="124">
        <v>0</v>
      </c>
      <c r="I2167" s="129">
        <v>0</v>
      </c>
      <c r="J2167" s="129">
        <v>0</v>
      </c>
      <c r="K2167" s="1"/>
      <c r="L2167" s="119" t="s">
        <v>16</v>
      </c>
      <c r="M2167" s="128" t="s">
        <v>16</v>
      </c>
      <c r="N2167" s="82" t="s">
        <v>16</v>
      </c>
      <c r="O2167" s="123" t="s">
        <v>16</v>
      </c>
      <c r="P2167" s="123" t="s">
        <v>16</v>
      </c>
      <c r="Q2167" s="129" t="s">
        <v>16</v>
      </c>
      <c r="R2167" s="122" t="s">
        <v>16</v>
      </c>
      <c r="S2167" s="122" t="s">
        <v>16</v>
      </c>
      <c r="T2167" s="122" t="s">
        <v>16</v>
      </c>
    </row>
    <row r="2168" spans="2:20" x14ac:dyDescent="0.3">
      <c r="B2168" s="55" t="s">
        <v>16</v>
      </c>
      <c r="C2168" s="128" t="s">
        <v>16</v>
      </c>
      <c r="D2168" s="82" t="s">
        <v>16</v>
      </c>
      <c r="E2168" s="123" t="s">
        <v>16</v>
      </c>
      <c r="F2168" s="123" t="s">
        <v>16</v>
      </c>
      <c r="G2168" s="129" t="s">
        <v>16</v>
      </c>
      <c r="H2168" s="129" t="s">
        <v>16</v>
      </c>
      <c r="I2168" s="123" t="s">
        <v>16</v>
      </c>
      <c r="J2168" s="123" t="s">
        <v>16</v>
      </c>
      <c r="K2168" s="40"/>
      <c r="L2168" s="119" t="s">
        <v>16</v>
      </c>
      <c r="M2168" s="128" t="s">
        <v>16</v>
      </c>
      <c r="N2168" s="82" t="s">
        <v>16</v>
      </c>
      <c r="O2168" s="123" t="s">
        <v>16</v>
      </c>
      <c r="P2168" s="123" t="s">
        <v>16</v>
      </c>
      <c r="Q2168" s="129" t="s">
        <v>16</v>
      </c>
      <c r="R2168" s="122" t="s">
        <v>16</v>
      </c>
      <c r="S2168" s="122" t="s">
        <v>16</v>
      </c>
      <c r="T2168" s="122" t="s">
        <v>16</v>
      </c>
    </row>
    <row r="2169" spans="2:20" x14ac:dyDescent="0.3">
      <c r="B2169" s="4"/>
      <c r="C2169" s="150" t="s">
        <v>49</v>
      </c>
      <c r="D2169" s="4"/>
      <c r="E2169" s="34">
        <f>SUM(E2152:E2168)</f>
        <v>120000</v>
      </c>
      <c r="F2169" s="34">
        <f>SUM(F2152:F2168)</f>
        <v>300000</v>
      </c>
      <c r="G2169" s="34">
        <f>SUM(G2152:G2168)</f>
        <v>1450151</v>
      </c>
      <c r="H2169" s="34">
        <f>SUM(H2152:H2168)</f>
        <v>553100</v>
      </c>
      <c r="I2169" s="34">
        <f>SUM(I2152:I2168)</f>
        <v>0</v>
      </c>
      <c r="J2169" s="34">
        <f>SUM(J2168:J2168)</f>
        <v>0</v>
      </c>
      <c r="K2169" s="1"/>
      <c r="L2169" s="119" t="s">
        <v>16</v>
      </c>
      <c r="M2169" s="128" t="s">
        <v>16</v>
      </c>
      <c r="N2169" s="119" t="s">
        <v>16</v>
      </c>
      <c r="O2169" s="172" t="s">
        <v>16</v>
      </c>
      <c r="P2169" s="172" t="s">
        <v>16</v>
      </c>
      <c r="Q2169" s="177" t="s">
        <v>16</v>
      </c>
      <c r="R2169" s="122" t="s">
        <v>16</v>
      </c>
      <c r="S2169" s="122" t="s">
        <v>16</v>
      </c>
      <c r="T2169" s="122" t="s">
        <v>16</v>
      </c>
    </row>
    <row r="2170" spans="2:20" x14ac:dyDescent="0.3">
      <c r="B2170" s="11"/>
      <c r="C2170" s="94"/>
      <c r="D2170" s="12"/>
      <c r="E2170" s="13"/>
      <c r="F2170" s="13"/>
      <c r="G2170" s="13"/>
      <c r="H2170" s="13"/>
      <c r="I2170" s="13"/>
      <c r="J2170" s="14"/>
      <c r="K2170" s="1"/>
      <c r="L2170" s="11"/>
      <c r="M2170" s="12"/>
      <c r="N2170" s="12"/>
      <c r="O2170" s="169"/>
      <c r="P2170" s="13"/>
      <c r="Q2170" s="13"/>
      <c r="R2170" s="13"/>
      <c r="S2170" s="13"/>
      <c r="T2170" s="14"/>
    </row>
    <row r="2171" spans="2:20" x14ac:dyDescent="0.3">
      <c r="B2171" s="25"/>
      <c r="C2171" s="26" t="s">
        <v>50</v>
      </c>
      <c r="D2171" s="27"/>
      <c r="E2171" s="28">
        <f>E2169</f>
        <v>120000</v>
      </c>
      <c r="F2171" s="28">
        <f>F2151+F2169</f>
        <v>504651</v>
      </c>
      <c r="G2171" s="28">
        <f>G2151+G2169</f>
        <v>5132484</v>
      </c>
      <c r="H2171" s="28">
        <f>H2151+H2169</f>
        <v>848435.43999999948</v>
      </c>
      <c r="I2171" s="28">
        <f>I2151+I2169</f>
        <v>45659.899999999907</v>
      </c>
      <c r="J2171" s="28">
        <f>J2151+J2169</f>
        <v>4926.07</v>
      </c>
      <c r="K2171" s="1"/>
      <c r="L2171" s="9"/>
      <c r="M2171" s="26" t="s">
        <v>50</v>
      </c>
      <c r="N2171" s="193" t="s">
        <v>16</v>
      </c>
      <c r="O2171" s="10">
        <f>SUM(O2152:O2170)</f>
        <v>120000</v>
      </c>
      <c r="P2171" s="10">
        <f>SUM(P2152:P2170)</f>
        <v>160151</v>
      </c>
      <c r="Q2171" s="10">
        <f>SUM(Q2152:Q2170)</f>
        <v>0</v>
      </c>
      <c r="R2171" s="10">
        <f>SUM(R2152:R2170)</f>
        <v>715000</v>
      </c>
      <c r="S2171" s="10">
        <f t="shared" ref="S2171:T2171" si="408">SUM(S2150:S2170)</f>
        <v>0</v>
      </c>
      <c r="T2171" s="10">
        <f t="shared" si="408"/>
        <v>0</v>
      </c>
    </row>
    <row r="2172" spans="2:20" x14ac:dyDescent="0.3">
      <c r="F2172" s="314"/>
      <c r="L2172" s="2"/>
      <c r="M2172" s="3" t="s">
        <v>12</v>
      </c>
      <c r="N2172" s="15"/>
      <c r="O2172" s="16">
        <f>E2171-O2171</f>
        <v>0</v>
      </c>
      <c r="P2172" s="62">
        <f>F2171-P2171</f>
        <v>344500</v>
      </c>
      <c r="Q2172" s="62">
        <f t="shared" ref="Q2172" si="409">G2171-Q2171</f>
        <v>5132484</v>
      </c>
      <c r="R2172" s="62">
        <f t="shared" ref="R2172" si="410">H2171-R2171</f>
        <v>133435.43999999948</v>
      </c>
      <c r="S2172" s="62">
        <f t="shared" ref="S2172" si="411">I2171-S2171</f>
        <v>45659.899999999907</v>
      </c>
      <c r="T2172" s="62">
        <f t="shared" ref="T2172" si="412">J2171-T2171</f>
        <v>4926.07</v>
      </c>
    </row>
    <row r="2173" spans="2:20" x14ac:dyDescent="0.3">
      <c r="C2173" s="63" t="s">
        <v>375</v>
      </c>
      <c r="F2173" s="314"/>
      <c r="M2173" s="1393" t="s">
        <v>23</v>
      </c>
      <c r="N2173" s="1393"/>
      <c r="R2173" s="314"/>
    </row>
    <row r="2174" spans="2:20" x14ac:dyDescent="0.3">
      <c r="C2174" s="64" t="s">
        <v>386</v>
      </c>
      <c r="D2174" s="64" t="s">
        <v>376</v>
      </c>
      <c r="E2174" s="1396" t="s">
        <v>377</v>
      </c>
      <c r="F2174" s="1397"/>
      <c r="G2174" s="64" t="s">
        <v>381</v>
      </c>
      <c r="H2174" s="64" t="s">
        <v>378</v>
      </c>
      <c r="I2174" s="64" t="s">
        <v>379</v>
      </c>
      <c r="J2174" s="65" t="s">
        <v>380</v>
      </c>
      <c r="M2174" s="41" t="s">
        <v>1085</v>
      </c>
      <c r="N2174" s="126">
        <f>P2172</f>
        <v>344500</v>
      </c>
      <c r="O2174" s="1410" t="s">
        <v>1431</v>
      </c>
      <c r="P2174" s="1411"/>
      <c r="Q2174" s="1411"/>
      <c r="R2174" s="1411"/>
      <c r="S2174" s="1411"/>
      <c r="T2174" s="1411"/>
    </row>
    <row r="2175" spans="2:20" x14ac:dyDescent="0.3">
      <c r="C2175" s="66" t="s">
        <v>389</v>
      </c>
      <c r="D2175" s="66" t="s">
        <v>279</v>
      </c>
      <c r="E2175" s="305" t="s">
        <v>384</v>
      </c>
      <c r="F2175" s="306"/>
      <c r="G2175" s="66" t="s">
        <v>385</v>
      </c>
      <c r="H2175" s="67">
        <v>100000</v>
      </c>
      <c r="I2175" s="67">
        <v>0</v>
      </c>
      <c r="J2175" s="67">
        <f>H2175-I2175</f>
        <v>100000</v>
      </c>
      <c r="M2175" s="41" t="s">
        <v>18</v>
      </c>
      <c r="N2175" s="126">
        <f>Q2172</f>
        <v>5132484</v>
      </c>
      <c r="O2175" s="133"/>
      <c r="P2175" s="134"/>
      <c r="Q2175" s="134"/>
      <c r="R2175" s="131"/>
      <c r="S2175" s="115"/>
      <c r="T2175" s="314"/>
    </row>
    <row r="2176" spans="2:20" x14ac:dyDescent="0.3">
      <c r="C2176" s="66" t="s">
        <v>389</v>
      </c>
      <c r="D2176" s="66" t="s">
        <v>279</v>
      </c>
      <c r="E2176" s="1398" t="s">
        <v>384</v>
      </c>
      <c r="F2176" s="1398"/>
      <c r="G2176" s="66" t="s">
        <v>390</v>
      </c>
      <c r="H2176" s="67">
        <v>200000</v>
      </c>
      <c r="I2176" s="67">
        <v>0</v>
      </c>
      <c r="J2176" s="67">
        <f>H2176-I2176</f>
        <v>200000</v>
      </c>
      <c r="M2176" s="41" t="s">
        <v>19</v>
      </c>
      <c r="N2176" s="126">
        <f>R2172</f>
        <v>133435.43999999948</v>
      </c>
      <c r="O2176" s="136"/>
      <c r="P2176" s="171"/>
      <c r="Q2176" s="323"/>
      <c r="R2176" s="322"/>
      <c r="S2176" s="314"/>
      <c r="T2176" s="314"/>
    </row>
    <row r="2177" spans="2:20" x14ac:dyDescent="0.3">
      <c r="C2177" s="105" t="s">
        <v>584</v>
      </c>
      <c r="D2177" s="82" t="s">
        <v>569</v>
      </c>
      <c r="E2177" s="1399" t="s">
        <v>585</v>
      </c>
      <c r="F2177" s="1400"/>
      <c r="G2177" s="82" t="s">
        <v>586</v>
      </c>
      <c r="H2177" s="106">
        <v>50000</v>
      </c>
      <c r="I2177" s="73">
        <v>0</v>
      </c>
      <c r="J2177" s="153">
        <f t="shared" ref="J2177:J2182" si="413">SUM(H2177:I2177)</f>
        <v>50000</v>
      </c>
      <c r="M2177" s="41" t="s">
        <v>20</v>
      </c>
      <c r="N2177" s="126">
        <f>S2172</f>
        <v>45659.899999999907</v>
      </c>
      <c r="O2177" s="323"/>
      <c r="P2177" s="324"/>
      <c r="Q2177" s="323"/>
      <c r="R2177" s="322"/>
    </row>
    <row r="2178" spans="2:20" x14ac:dyDescent="0.3">
      <c r="C2178" s="105" t="s">
        <v>584</v>
      </c>
      <c r="D2178" s="82" t="s">
        <v>569</v>
      </c>
      <c r="E2178" s="175" t="s">
        <v>587</v>
      </c>
      <c r="F2178" s="175"/>
      <c r="G2178" s="105" t="s">
        <v>588</v>
      </c>
      <c r="H2178" s="107">
        <v>100000</v>
      </c>
      <c r="I2178" s="73">
        <v>0</v>
      </c>
      <c r="J2178" s="153">
        <f t="shared" si="413"/>
        <v>100000</v>
      </c>
      <c r="M2178" s="41" t="s">
        <v>21</v>
      </c>
      <c r="N2178" s="126">
        <f>T2172</f>
        <v>4926.07</v>
      </c>
      <c r="O2178" s="137"/>
      <c r="P2178" s="323"/>
      <c r="Q2178" s="323"/>
    </row>
    <row r="2179" spans="2:20" ht="15" thickBot="1" x14ac:dyDescent="0.35">
      <c r="C2179" s="66" t="s">
        <v>669</v>
      </c>
      <c r="D2179" s="82" t="s">
        <v>652</v>
      </c>
      <c r="E2179" s="300" t="s">
        <v>587</v>
      </c>
      <c r="F2179" s="301"/>
      <c r="G2179" s="105" t="s">
        <v>588</v>
      </c>
      <c r="H2179" s="107">
        <v>50000</v>
      </c>
      <c r="I2179" s="73">
        <v>0</v>
      </c>
      <c r="J2179" s="153">
        <f t="shared" si="413"/>
        <v>50000</v>
      </c>
      <c r="M2179" s="307" t="s">
        <v>22</v>
      </c>
      <c r="N2179" s="130">
        <f>SUM(N2174:N2178)</f>
        <v>5661005.4100000001</v>
      </c>
      <c r="O2179" s="314"/>
      <c r="R2179" s="314"/>
    </row>
    <row r="2180" spans="2:20" ht="15" thickTop="1" x14ac:dyDescent="0.3">
      <c r="C2180" s="66" t="s">
        <v>669</v>
      </c>
      <c r="D2180" s="82" t="s">
        <v>652</v>
      </c>
      <c r="E2180" s="1399" t="s">
        <v>585</v>
      </c>
      <c r="F2180" s="1400"/>
      <c r="G2180" s="82" t="s">
        <v>586</v>
      </c>
      <c r="H2180" s="107">
        <v>50000</v>
      </c>
      <c r="I2180" s="73">
        <v>0</v>
      </c>
      <c r="J2180" s="153">
        <f t="shared" si="413"/>
        <v>50000</v>
      </c>
      <c r="M2180" s="21"/>
      <c r="N2180" s="24"/>
      <c r="O2180" s="314"/>
    </row>
    <row r="2181" spans="2:20" x14ac:dyDescent="0.3">
      <c r="C2181" s="66" t="s">
        <v>911</v>
      </c>
      <c r="D2181" s="82" t="s">
        <v>870</v>
      </c>
      <c r="E2181" s="1399" t="s">
        <v>384</v>
      </c>
      <c r="F2181" s="1400"/>
      <c r="G2181" s="82" t="s">
        <v>912</v>
      </c>
      <c r="H2181" s="107">
        <v>1350000</v>
      </c>
      <c r="I2181" s="73">
        <v>0</v>
      </c>
      <c r="J2181" s="153">
        <f t="shared" si="413"/>
        <v>1350000</v>
      </c>
      <c r="M2181" s="179"/>
      <c r="N2181" s="149"/>
      <c r="O2181" s="183"/>
      <c r="P2181" s="180"/>
      <c r="Q2181" s="180"/>
      <c r="R2181" s="180"/>
    </row>
    <row r="2182" spans="2:20" x14ac:dyDescent="0.3">
      <c r="C2182" s="66" t="s">
        <v>974</v>
      </c>
      <c r="D2182" s="82" t="s">
        <v>959</v>
      </c>
      <c r="E2182" s="1399" t="s">
        <v>384</v>
      </c>
      <c r="F2182" s="1400"/>
      <c r="G2182" s="82" t="s">
        <v>912</v>
      </c>
      <c r="H2182" s="107">
        <v>469886</v>
      </c>
      <c r="I2182" s="73">
        <v>0</v>
      </c>
      <c r="J2182" s="153">
        <f t="shared" si="413"/>
        <v>469886</v>
      </c>
      <c r="M2182" s="198" t="s">
        <v>1128</v>
      </c>
      <c r="N2182" s="199"/>
      <c r="O2182" s="186"/>
      <c r="P2182" s="1408"/>
      <c r="Q2182" s="1409"/>
      <c r="R2182" s="180"/>
    </row>
    <row r="2183" spans="2:20" x14ac:dyDescent="0.3">
      <c r="C2183" s="66" t="s">
        <v>1185</v>
      </c>
      <c r="D2183" s="82" t="s">
        <v>1174</v>
      </c>
      <c r="E2183" s="1399" t="s">
        <v>1186</v>
      </c>
      <c r="F2183" s="1400"/>
      <c r="G2183" s="82" t="s">
        <v>1187</v>
      </c>
      <c r="H2183" s="107">
        <v>16900</v>
      </c>
      <c r="I2183" s="73">
        <v>0</v>
      </c>
      <c r="J2183" s="153">
        <f>H2183</f>
        <v>16900</v>
      </c>
      <c r="M2183" s="1404" t="s">
        <v>1114</v>
      </c>
      <c r="N2183" s="1405"/>
      <c r="O2183" s="187">
        <v>25000</v>
      </c>
      <c r="P2183" s="294" t="s">
        <v>1112</v>
      </c>
      <c r="Q2183" s="180"/>
      <c r="R2183" s="180"/>
    </row>
    <row r="2184" spans="2:20" ht="15" thickBot="1" x14ac:dyDescent="0.35">
      <c r="C2184" s="1401" t="s">
        <v>589</v>
      </c>
      <c r="D2184" s="1402"/>
      <c r="E2184" s="1402"/>
      <c r="F2184" s="1403"/>
      <c r="G2184" s="178" t="s">
        <v>16</v>
      </c>
      <c r="H2184" s="152">
        <f>SUM(H2175:H2183)</f>
        <v>2386786</v>
      </c>
      <c r="I2184" s="110">
        <f>SUM(I2175:I2182)</f>
        <v>0</v>
      </c>
      <c r="J2184" s="151">
        <f>SUM(J2175:J2183)</f>
        <v>2386786</v>
      </c>
      <c r="M2184" s="181" t="s">
        <v>383</v>
      </c>
      <c r="N2184" s="149"/>
      <c r="O2184" s="182">
        <f>SUM(O2182:O2183)</f>
        <v>25000</v>
      </c>
      <c r="P2184" s="180"/>
      <c r="Q2184" s="180"/>
      <c r="R2184" s="180"/>
    </row>
    <row r="2185" spans="2:20" ht="15" thickTop="1" x14ac:dyDescent="0.3">
      <c r="R2185" s="180"/>
    </row>
    <row r="2187" spans="2:20" x14ac:dyDescent="0.3">
      <c r="G2187" s="314"/>
      <c r="L2187" s="314"/>
    </row>
    <row r="2188" spans="2:20" x14ac:dyDescent="0.3">
      <c r="M2188" s="21"/>
      <c r="N2188" s="24"/>
      <c r="O2188" s="314"/>
    </row>
    <row r="2189" spans="2:20" x14ac:dyDescent="0.3">
      <c r="M2189" s="21"/>
      <c r="N2189" s="24"/>
      <c r="O2189" s="314"/>
    </row>
    <row r="2190" spans="2:20" x14ac:dyDescent="0.3">
      <c r="B2190" s="1357" t="s">
        <v>908</v>
      </c>
      <c r="C2190" s="1357"/>
      <c r="D2190" s="1357"/>
      <c r="E2190" s="1357"/>
      <c r="F2190" s="1357"/>
      <c r="G2190" s="1357"/>
      <c r="H2190" s="1357"/>
      <c r="I2190" s="1357"/>
      <c r="J2190" s="1357"/>
      <c r="K2190" s="1357"/>
      <c r="L2190" s="1357"/>
      <c r="M2190" s="1357"/>
      <c r="N2190" s="1357"/>
      <c r="O2190" s="1357"/>
      <c r="P2190" s="1357"/>
      <c r="Q2190" s="1357"/>
      <c r="R2190" s="1357"/>
      <c r="S2190" s="1357"/>
      <c r="T2190" s="1357"/>
    </row>
    <row r="2194" spans="2:20" ht="15.6" x14ac:dyDescent="0.3">
      <c r="B2194" s="1349" t="s">
        <v>1438</v>
      </c>
      <c r="C2194" s="1349"/>
      <c r="D2194" s="1349"/>
      <c r="E2194" s="1349"/>
      <c r="F2194" s="1349"/>
      <c r="G2194" s="1349"/>
      <c r="H2194" s="1349"/>
      <c r="I2194" s="1349"/>
      <c r="J2194" s="1349"/>
      <c r="K2194" s="1349"/>
      <c r="L2194" s="1349"/>
      <c r="M2194" s="1349"/>
      <c r="N2194" s="1349"/>
      <c r="O2194" s="1349"/>
      <c r="P2194" s="1349"/>
      <c r="Q2194" s="1349"/>
      <c r="R2194" s="1349"/>
      <c r="S2194" s="1349"/>
      <c r="T2194" s="1349"/>
    </row>
    <row r="2195" spans="2:20" ht="15.6" x14ac:dyDescent="0.3">
      <c r="B2195" s="1350" t="s">
        <v>10</v>
      </c>
      <c r="C2195" s="1350"/>
      <c r="D2195" s="1350"/>
      <c r="E2195" s="1350"/>
      <c r="F2195" s="1350"/>
      <c r="G2195" s="1350"/>
      <c r="H2195" s="1350"/>
      <c r="I2195" s="1350"/>
      <c r="J2195" s="1350"/>
      <c r="K2195" s="1350"/>
      <c r="L2195" s="1350"/>
      <c r="M2195" s="1350"/>
      <c r="N2195" s="1350"/>
      <c r="O2195" s="1350"/>
      <c r="P2195" s="1350"/>
      <c r="Q2195" s="1350"/>
      <c r="R2195" s="1350"/>
      <c r="S2195" s="1350"/>
      <c r="T2195" s="1350"/>
    </row>
    <row r="2196" spans="2:20" x14ac:dyDescent="0.3">
      <c r="B2196" s="1351" t="s">
        <v>11</v>
      </c>
      <c r="C2196" s="1351"/>
      <c r="D2196" s="1351"/>
      <c r="E2196" s="1351"/>
      <c r="F2196" s="1351"/>
      <c r="G2196" s="1351"/>
      <c r="H2196" s="1351"/>
      <c r="I2196" s="1351"/>
      <c r="J2196" s="1351"/>
      <c r="K2196" s="1351"/>
      <c r="L2196" s="1351"/>
      <c r="M2196" s="1351"/>
      <c r="N2196" s="1351"/>
      <c r="O2196" s="1351"/>
      <c r="P2196" s="1351"/>
      <c r="Q2196" s="1351"/>
      <c r="R2196" s="1351"/>
      <c r="S2196" s="1351"/>
      <c r="T2196" s="1351"/>
    </row>
    <row r="2197" spans="2:20" x14ac:dyDescent="0.3">
      <c r="B2197" s="1352" t="s">
        <v>1439</v>
      </c>
      <c r="C2197" s="1352"/>
      <c r="D2197" s="1352"/>
      <c r="E2197" s="1352"/>
      <c r="F2197" s="1352"/>
      <c r="G2197" s="1352"/>
      <c r="H2197" s="1352"/>
      <c r="I2197" s="1352"/>
      <c r="J2197" s="1352"/>
      <c r="K2197" s="1352"/>
      <c r="L2197" s="1352"/>
      <c r="M2197" s="1352"/>
      <c r="N2197" s="1352"/>
      <c r="O2197" s="1352"/>
      <c r="P2197" s="1352"/>
      <c r="Q2197" s="1352"/>
      <c r="R2197" s="1352"/>
      <c r="S2197" s="1352"/>
      <c r="T2197" s="1352"/>
    </row>
    <row r="2198" spans="2:20" ht="15" thickBot="1" x14ac:dyDescent="0.35">
      <c r="B2198" s="309"/>
      <c r="C2198" s="309"/>
      <c r="D2198" s="309"/>
      <c r="E2198" s="309"/>
      <c r="F2198" s="309"/>
      <c r="G2198" s="309"/>
      <c r="H2198" s="309"/>
      <c r="I2198" s="309"/>
      <c r="J2198" s="309"/>
      <c r="L2198" s="309"/>
      <c r="M2198" s="309"/>
      <c r="N2198" s="309"/>
      <c r="O2198" s="309"/>
      <c r="P2198" s="309"/>
      <c r="Q2198" s="309"/>
      <c r="R2198" s="1363" t="s">
        <v>1440</v>
      </c>
      <c r="S2198" s="1363"/>
      <c r="T2198" s="1363"/>
    </row>
    <row r="2199" spans="2:20" ht="15" thickTop="1" x14ac:dyDescent="0.3">
      <c r="B2199" s="1354" t="s">
        <v>8</v>
      </c>
      <c r="C2199" s="1354"/>
      <c r="D2199" s="1354"/>
      <c r="E2199" s="1354"/>
      <c r="F2199" s="1354"/>
      <c r="G2199" s="1354"/>
      <c r="H2199" s="1354"/>
      <c r="I2199" s="1354"/>
      <c r="J2199" s="1354"/>
      <c r="L2199" s="1354" t="s">
        <v>9</v>
      </c>
      <c r="M2199" s="1354"/>
      <c r="N2199" s="1354"/>
      <c r="O2199" s="1354"/>
      <c r="P2199" s="1354"/>
      <c r="Q2199" s="1354"/>
      <c r="R2199" s="1354"/>
      <c r="S2199" s="1354"/>
      <c r="T2199" s="1354"/>
    </row>
    <row r="2200" spans="2:20" x14ac:dyDescent="0.3">
      <c r="B2200" s="4" t="s">
        <v>0</v>
      </c>
      <c r="C2200" s="4" t="s">
        <v>1</v>
      </c>
      <c r="D2200" s="4" t="s">
        <v>2</v>
      </c>
      <c r="E2200" s="4" t="s">
        <v>13</v>
      </c>
      <c r="F2200" s="4" t="s">
        <v>3</v>
      </c>
      <c r="G2200" s="4" t="s">
        <v>4</v>
      </c>
      <c r="H2200" s="4" t="s">
        <v>5</v>
      </c>
      <c r="I2200" s="4" t="s">
        <v>6</v>
      </c>
      <c r="J2200" s="4" t="s">
        <v>7</v>
      </c>
      <c r="L2200" s="4" t="s">
        <v>0</v>
      </c>
      <c r="M2200" s="4" t="s">
        <v>1</v>
      </c>
      <c r="N2200" s="201" t="s">
        <v>1234</v>
      </c>
      <c r="O2200" s="4" t="s">
        <v>13</v>
      </c>
      <c r="P2200" s="4" t="s">
        <v>3</v>
      </c>
      <c r="Q2200" s="4" t="s">
        <v>4</v>
      </c>
      <c r="R2200" s="4" t="s">
        <v>5</v>
      </c>
      <c r="S2200" s="4" t="s">
        <v>6</v>
      </c>
      <c r="T2200" s="4" t="s">
        <v>7</v>
      </c>
    </row>
    <row r="2201" spans="2:20" x14ac:dyDescent="0.3">
      <c r="B2201" s="310"/>
      <c r="C2201" s="311"/>
      <c r="D2201" s="311"/>
      <c r="E2201" s="5"/>
      <c r="F2201" s="5"/>
      <c r="G2201" s="5"/>
      <c r="H2201" s="5"/>
      <c r="I2201" s="5"/>
      <c r="J2201" s="6"/>
      <c r="L2201" s="310"/>
      <c r="M2201" s="311"/>
      <c r="N2201" s="311"/>
      <c r="O2201" s="5"/>
      <c r="P2201" s="5"/>
      <c r="Q2201" s="5"/>
      <c r="R2201" s="5"/>
      <c r="S2201" s="5"/>
      <c r="T2201" s="6"/>
    </row>
    <row r="2202" spans="2:20" x14ac:dyDescent="0.3">
      <c r="B2202" s="119" t="s">
        <v>1441</v>
      </c>
      <c r="C2202" s="17" t="s">
        <v>15</v>
      </c>
      <c r="D2202" s="18" t="s">
        <v>16</v>
      </c>
      <c r="E2202" s="19" t="s">
        <v>16</v>
      </c>
      <c r="F2202" s="19">
        <f>N2174</f>
        <v>344500</v>
      </c>
      <c r="G2202" s="49">
        <f>Q2172</f>
        <v>5132484</v>
      </c>
      <c r="H2202" s="49">
        <f>R2172</f>
        <v>133435.43999999948</v>
      </c>
      <c r="I2202" s="20">
        <f>S2172</f>
        <v>45659.899999999907</v>
      </c>
      <c r="J2202" s="20">
        <f>T2172</f>
        <v>4926.07</v>
      </c>
      <c r="K2202" s="1"/>
      <c r="L2202" s="55" t="s">
        <v>16</v>
      </c>
      <c r="M2202" s="55" t="s">
        <v>16</v>
      </c>
      <c r="N2202" s="55" t="s">
        <v>16</v>
      </c>
      <c r="O2202" s="122" t="s">
        <v>16</v>
      </c>
      <c r="P2202" s="122" t="s">
        <v>16</v>
      </c>
      <c r="Q2202" s="122" t="s">
        <v>16</v>
      </c>
      <c r="R2202" s="122" t="s">
        <v>16</v>
      </c>
      <c r="S2202" s="122" t="s">
        <v>16</v>
      </c>
      <c r="T2202" s="122" t="s">
        <v>16</v>
      </c>
    </row>
    <row r="2203" spans="2:20" ht="20.399999999999999" x14ac:dyDescent="0.3">
      <c r="B2203" s="127" t="s">
        <v>1441</v>
      </c>
      <c r="C2203" s="205" t="s">
        <v>1412</v>
      </c>
      <c r="D2203" s="162" t="s">
        <v>1411</v>
      </c>
      <c r="E2203" s="129">
        <v>0</v>
      </c>
      <c r="F2203" s="129">
        <v>0</v>
      </c>
      <c r="G2203" s="124">
        <v>300000</v>
      </c>
      <c r="H2203" s="124">
        <v>0</v>
      </c>
      <c r="I2203" s="129">
        <v>0</v>
      </c>
      <c r="J2203" s="129">
        <v>0</v>
      </c>
      <c r="K2203" s="1"/>
      <c r="L2203" s="127" t="s">
        <v>1441</v>
      </c>
      <c r="M2203" s="205" t="s">
        <v>1412</v>
      </c>
      <c r="N2203" s="162" t="s">
        <v>1411</v>
      </c>
      <c r="O2203" s="129">
        <v>0</v>
      </c>
      <c r="P2203" s="129">
        <f>G2203+H2203</f>
        <v>300000</v>
      </c>
      <c r="Q2203" s="124">
        <v>0</v>
      </c>
      <c r="R2203" s="124">
        <v>0</v>
      </c>
      <c r="S2203" s="188">
        <v>0</v>
      </c>
      <c r="T2203" s="188">
        <v>0</v>
      </c>
    </row>
    <row r="2204" spans="2:20" ht="20.399999999999999" x14ac:dyDescent="0.3">
      <c r="B2204" s="127" t="s">
        <v>1441</v>
      </c>
      <c r="C2204" s="205" t="s">
        <v>1452</v>
      </c>
      <c r="D2204" s="82" t="s">
        <v>1442</v>
      </c>
      <c r="E2204" s="129">
        <v>200000</v>
      </c>
      <c r="F2204" s="129">
        <v>0</v>
      </c>
      <c r="G2204" s="124">
        <v>0</v>
      </c>
      <c r="H2204" s="124">
        <v>0</v>
      </c>
      <c r="I2204" s="129">
        <v>0</v>
      </c>
      <c r="J2204" s="129">
        <v>0</v>
      </c>
      <c r="K2204" s="1"/>
      <c r="L2204" s="127" t="s">
        <v>1441</v>
      </c>
      <c r="M2204" s="205" t="s">
        <v>1466</v>
      </c>
      <c r="N2204" s="82" t="s">
        <v>1442</v>
      </c>
      <c r="O2204" s="129">
        <v>200000</v>
      </c>
      <c r="P2204" s="129" t="s">
        <v>16</v>
      </c>
      <c r="Q2204" s="129" t="s">
        <v>16</v>
      </c>
      <c r="R2204" s="129" t="s">
        <v>16</v>
      </c>
      <c r="S2204" s="188" t="s">
        <v>16</v>
      </c>
      <c r="T2204" s="188" t="s">
        <v>16</v>
      </c>
    </row>
    <row r="2205" spans="2:20" ht="20.399999999999999" x14ac:dyDescent="0.3">
      <c r="B2205" s="127" t="s">
        <v>1453</v>
      </c>
      <c r="C2205" s="205" t="s">
        <v>1454</v>
      </c>
      <c r="D2205" s="82" t="s">
        <v>1443</v>
      </c>
      <c r="E2205" s="129">
        <v>0</v>
      </c>
      <c r="F2205" s="129">
        <v>300000</v>
      </c>
      <c r="G2205" s="124">
        <v>0</v>
      </c>
      <c r="H2205" s="124">
        <v>0</v>
      </c>
      <c r="I2205" s="129">
        <v>0</v>
      </c>
      <c r="J2205" s="129">
        <v>0</v>
      </c>
      <c r="K2205" s="1"/>
      <c r="L2205" s="127" t="s">
        <v>1453</v>
      </c>
      <c r="M2205" s="205" t="s">
        <v>1467</v>
      </c>
      <c r="N2205" s="82" t="s">
        <v>1446</v>
      </c>
      <c r="O2205" s="129">
        <v>10000</v>
      </c>
      <c r="P2205" s="129" t="s">
        <v>16</v>
      </c>
      <c r="Q2205" s="129" t="s">
        <v>16</v>
      </c>
      <c r="R2205" s="129" t="s">
        <v>16</v>
      </c>
      <c r="S2205" s="188" t="s">
        <v>16</v>
      </c>
      <c r="T2205" s="188" t="s">
        <v>16</v>
      </c>
    </row>
    <row r="2206" spans="2:20" ht="20.399999999999999" x14ac:dyDescent="0.3">
      <c r="B2206" s="127" t="s">
        <v>1453</v>
      </c>
      <c r="C2206" s="205" t="s">
        <v>1455</v>
      </c>
      <c r="D2206" s="82" t="s">
        <v>1444</v>
      </c>
      <c r="E2206" s="129">
        <v>0</v>
      </c>
      <c r="F2206" s="129">
        <v>200000</v>
      </c>
      <c r="G2206" s="124">
        <v>0</v>
      </c>
      <c r="H2206" s="124">
        <v>0</v>
      </c>
      <c r="I2206" s="129">
        <v>0</v>
      </c>
      <c r="J2206" s="129">
        <v>0</v>
      </c>
      <c r="K2206" s="1"/>
      <c r="L2206" s="127" t="s">
        <v>167</v>
      </c>
      <c r="M2206" s="205" t="s">
        <v>1468</v>
      </c>
      <c r="N2206" s="82" t="s">
        <v>1447</v>
      </c>
      <c r="O2206" s="129">
        <v>10000</v>
      </c>
      <c r="P2206" s="129" t="s">
        <v>16</v>
      </c>
      <c r="Q2206" s="129" t="s">
        <v>16</v>
      </c>
      <c r="R2206" s="129" t="s">
        <v>16</v>
      </c>
      <c r="S2206" s="188" t="s">
        <v>16</v>
      </c>
      <c r="T2206" s="188" t="s">
        <v>16</v>
      </c>
    </row>
    <row r="2207" spans="2:20" ht="20.399999999999999" x14ac:dyDescent="0.3">
      <c r="B2207" s="127" t="s">
        <v>1453</v>
      </c>
      <c r="C2207" s="205" t="s">
        <v>1087</v>
      </c>
      <c r="D2207" s="82" t="s">
        <v>1445</v>
      </c>
      <c r="E2207" s="129">
        <v>0</v>
      </c>
      <c r="F2207" s="129">
        <v>4000</v>
      </c>
      <c r="G2207" s="124">
        <v>0</v>
      </c>
      <c r="H2207" s="129">
        <v>0</v>
      </c>
      <c r="I2207" s="129">
        <v>0</v>
      </c>
      <c r="J2207" s="129">
        <v>0</v>
      </c>
      <c r="K2207" s="1"/>
      <c r="L2207" s="127" t="s">
        <v>167</v>
      </c>
      <c r="M2207" s="205" t="s">
        <v>1469</v>
      </c>
      <c r="N2207" s="82" t="s">
        <v>1448</v>
      </c>
      <c r="O2207" s="129">
        <v>10000</v>
      </c>
      <c r="P2207" s="129" t="s">
        <v>16</v>
      </c>
      <c r="Q2207" s="129" t="s">
        <v>16</v>
      </c>
      <c r="R2207" s="129" t="s">
        <v>16</v>
      </c>
      <c r="S2207" s="188" t="s">
        <v>16</v>
      </c>
      <c r="T2207" s="188" t="s">
        <v>16</v>
      </c>
    </row>
    <row r="2208" spans="2:20" x14ac:dyDescent="0.3">
      <c r="B2208" s="127" t="s">
        <v>1453</v>
      </c>
      <c r="C2208" s="205" t="s">
        <v>595</v>
      </c>
      <c r="D2208" s="82" t="s">
        <v>1446</v>
      </c>
      <c r="E2208" s="129">
        <v>10000</v>
      </c>
      <c r="F2208" s="129">
        <v>0</v>
      </c>
      <c r="G2208" s="124">
        <v>0</v>
      </c>
      <c r="H2208" s="124">
        <v>0</v>
      </c>
      <c r="I2208" s="129">
        <v>0</v>
      </c>
      <c r="J2208" s="129">
        <v>0</v>
      </c>
      <c r="K2208" s="1"/>
      <c r="L2208" s="127" t="s">
        <v>167</v>
      </c>
      <c r="M2208" s="205" t="s">
        <v>1470</v>
      </c>
      <c r="N2208" s="82" t="s">
        <v>1449</v>
      </c>
      <c r="O2208" s="129">
        <v>10000</v>
      </c>
      <c r="P2208" s="129" t="s">
        <v>16</v>
      </c>
      <c r="Q2208" s="129" t="s">
        <v>16</v>
      </c>
      <c r="R2208" s="129" t="s">
        <v>16</v>
      </c>
      <c r="S2208" s="188" t="s">
        <v>16</v>
      </c>
      <c r="T2208" s="188" t="s">
        <v>16</v>
      </c>
    </row>
    <row r="2209" spans="2:20" ht="20.399999999999999" x14ac:dyDescent="0.3">
      <c r="B2209" s="127" t="s">
        <v>167</v>
      </c>
      <c r="C2209" s="205" t="s">
        <v>1456</v>
      </c>
      <c r="D2209" s="82" t="s">
        <v>1447</v>
      </c>
      <c r="E2209" s="129">
        <v>10000</v>
      </c>
      <c r="F2209" s="129">
        <v>0</v>
      </c>
      <c r="G2209" s="124">
        <v>0</v>
      </c>
      <c r="H2209" s="124">
        <v>0</v>
      </c>
      <c r="I2209" s="129">
        <v>0</v>
      </c>
      <c r="J2209" s="129">
        <v>0</v>
      </c>
      <c r="K2209" s="1"/>
      <c r="L2209" s="127" t="s">
        <v>1453</v>
      </c>
      <c r="M2209" s="205" t="s">
        <v>1471</v>
      </c>
      <c r="N2209" s="82" t="s">
        <v>1451</v>
      </c>
      <c r="O2209" s="129">
        <v>5000</v>
      </c>
      <c r="P2209" s="129" t="s">
        <v>16</v>
      </c>
      <c r="Q2209" s="129" t="s">
        <v>16</v>
      </c>
      <c r="R2209" s="129" t="s">
        <v>16</v>
      </c>
      <c r="S2209" s="188" t="s">
        <v>16</v>
      </c>
      <c r="T2209" s="188" t="s">
        <v>16</v>
      </c>
    </row>
    <row r="2210" spans="2:20" x14ac:dyDescent="0.3">
      <c r="B2210" s="127" t="s">
        <v>167</v>
      </c>
      <c r="C2210" s="205" t="s">
        <v>265</v>
      </c>
      <c r="D2210" s="82" t="s">
        <v>1448</v>
      </c>
      <c r="E2210" s="129">
        <v>10000</v>
      </c>
      <c r="F2210" s="129">
        <v>0</v>
      </c>
      <c r="G2210" s="124">
        <v>0</v>
      </c>
      <c r="H2210" s="124">
        <v>0</v>
      </c>
      <c r="I2210" s="129">
        <v>0</v>
      </c>
      <c r="J2210" s="129">
        <v>0</v>
      </c>
      <c r="K2210" s="1"/>
      <c r="L2210" s="127" t="s">
        <v>1453</v>
      </c>
      <c r="M2210" s="205" t="s">
        <v>1472</v>
      </c>
      <c r="N2210" s="82" t="s">
        <v>1459</v>
      </c>
      <c r="O2210" s="129">
        <v>10000</v>
      </c>
      <c r="P2210" s="129" t="s">
        <v>16</v>
      </c>
      <c r="Q2210" s="129" t="s">
        <v>16</v>
      </c>
      <c r="R2210" s="129" t="s">
        <v>16</v>
      </c>
      <c r="S2210" s="188" t="s">
        <v>16</v>
      </c>
      <c r="T2210" s="188" t="s">
        <v>16</v>
      </c>
    </row>
    <row r="2211" spans="2:20" x14ac:dyDescent="0.3">
      <c r="B2211" s="127" t="s">
        <v>167</v>
      </c>
      <c r="C2211" s="205" t="s">
        <v>1457</v>
      </c>
      <c r="D2211" s="82" t="s">
        <v>1449</v>
      </c>
      <c r="E2211" s="129">
        <v>10000</v>
      </c>
      <c r="F2211" s="129">
        <v>0</v>
      </c>
      <c r="G2211" s="124">
        <v>0</v>
      </c>
      <c r="H2211" s="124">
        <v>0</v>
      </c>
      <c r="I2211" s="129">
        <v>0</v>
      </c>
      <c r="J2211" s="129">
        <v>0</v>
      </c>
      <c r="K2211" s="1"/>
      <c r="L2211" s="127" t="s">
        <v>1453</v>
      </c>
      <c r="M2211" s="205" t="s">
        <v>1472</v>
      </c>
      <c r="N2211" s="82" t="s">
        <v>1465</v>
      </c>
      <c r="O2211" s="129">
        <v>20000</v>
      </c>
      <c r="P2211" s="129" t="s">
        <v>16</v>
      </c>
      <c r="Q2211" s="129" t="s">
        <v>16</v>
      </c>
      <c r="R2211" s="129" t="s">
        <v>16</v>
      </c>
      <c r="S2211" s="188" t="s">
        <v>16</v>
      </c>
      <c r="T2211" s="188" t="s">
        <v>16</v>
      </c>
    </row>
    <row r="2212" spans="2:20" ht="20.399999999999999" x14ac:dyDescent="0.3">
      <c r="B2212" s="127" t="s">
        <v>1453</v>
      </c>
      <c r="C2212" s="205" t="s">
        <v>1458</v>
      </c>
      <c r="D2212" s="82" t="s">
        <v>1450</v>
      </c>
      <c r="E2212" s="129">
        <v>0</v>
      </c>
      <c r="F2212" s="129">
        <v>200000</v>
      </c>
      <c r="G2212" s="124">
        <v>0</v>
      </c>
      <c r="H2212" s="124">
        <v>0</v>
      </c>
      <c r="I2212" s="129">
        <v>0</v>
      </c>
      <c r="J2212" s="129">
        <v>0</v>
      </c>
      <c r="K2212" s="1"/>
      <c r="L2212" s="127" t="s">
        <v>16</v>
      </c>
      <c r="M2212" s="203" t="s">
        <v>16</v>
      </c>
      <c r="N2212" s="162" t="s">
        <v>16</v>
      </c>
      <c r="O2212" s="129" t="s">
        <v>16</v>
      </c>
      <c r="P2212" s="129" t="s">
        <v>16</v>
      </c>
      <c r="Q2212" s="129" t="s">
        <v>16</v>
      </c>
      <c r="R2212" s="129" t="s">
        <v>16</v>
      </c>
      <c r="S2212" s="188" t="s">
        <v>16</v>
      </c>
      <c r="T2212" s="188" t="s">
        <v>16</v>
      </c>
    </row>
    <row r="2213" spans="2:20" x14ac:dyDescent="0.3">
      <c r="B2213" s="127" t="s">
        <v>1453</v>
      </c>
      <c r="C2213" s="205" t="s">
        <v>1045</v>
      </c>
      <c r="D2213" s="82" t="s">
        <v>1451</v>
      </c>
      <c r="E2213" s="129">
        <v>5000</v>
      </c>
      <c r="F2213" s="129">
        <v>0</v>
      </c>
      <c r="G2213" s="124">
        <v>0</v>
      </c>
      <c r="H2213" s="129">
        <v>0</v>
      </c>
      <c r="I2213" s="129">
        <v>0</v>
      </c>
      <c r="J2213" s="129">
        <v>0</v>
      </c>
      <c r="K2213" s="1"/>
      <c r="L2213" s="119" t="s">
        <v>16</v>
      </c>
      <c r="M2213" s="128" t="s">
        <v>16</v>
      </c>
      <c r="N2213" s="82" t="s">
        <v>16</v>
      </c>
      <c r="O2213" s="123" t="s">
        <v>16</v>
      </c>
      <c r="P2213" s="123" t="s">
        <v>16</v>
      </c>
      <c r="Q2213" s="129" t="s">
        <v>16</v>
      </c>
      <c r="R2213" s="122" t="s">
        <v>16</v>
      </c>
      <c r="S2213" s="122" t="s">
        <v>16</v>
      </c>
      <c r="T2213" s="122" t="s">
        <v>16</v>
      </c>
    </row>
    <row r="2214" spans="2:20" ht="20.399999999999999" x14ac:dyDescent="0.3">
      <c r="B2214" s="127" t="s">
        <v>1453</v>
      </c>
      <c r="C2214" s="205" t="s">
        <v>1461</v>
      </c>
      <c r="D2214" s="82" t="s">
        <v>1459</v>
      </c>
      <c r="E2214" s="129">
        <v>10000</v>
      </c>
      <c r="F2214" s="129">
        <v>0</v>
      </c>
      <c r="G2214" s="124">
        <v>0</v>
      </c>
      <c r="H2214" s="124">
        <v>0</v>
      </c>
      <c r="I2214" s="129">
        <v>0</v>
      </c>
      <c r="J2214" s="129">
        <v>0</v>
      </c>
      <c r="K2214" s="1"/>
      <c r="L2214" s="119" t="s">
        <v>16</v>
      </c>
      <c r="M2214" s="128" t="s">
        <v>16</v>
      </c>
      <c r="N2214" s="82" t="s">
        <v>16</v>
      </c>
      <c r="O2214" s="123" t="s">
        <v>16</v>
      </c>
      <c r="P2214" s="123" t="s">
        <v>16</v>
      </c>
      <c r="Q2214" s="129" t="s">
        <v>16</v>
      </c>
      <c r="R2214" s="122" t="s">
        <v>16</v>
      </c>
      <c r="S2214" s="122" t="s">
        <v>16</v>
      </c>
      <c r="T2214" s="122" t="s">
        <v>16</v>
      </c>
    </row>
    <row r="2215" spans="2:20" ht="20.399999999999999" x14ac:dyDescent="0.3">
      <c r="B2215" s="127" t="s">
        <v>1453</v>
      </c>
      <c r="C2215" s="205" t="s">
        <v>1463</v>
      </c>
      <c r="D2215" s="82" t="s">
        <v>1460</v>
      </c>
      <c r="E2215" s="129">
        <v>0</v>
      </c>
      <c r="F2215" s="129">
        <v>200000</v>
      </c>
      <c r="G2215" s="124">
        <v>0</v>
      </c>
      <c r="H2215" s="124">
        <v>0</v>
      </c>
      <c r="I2215" s="129">
        <v>0</v>
      </c>
      <c r="J2215" s="129">
        <v>0</v>
      </c>
      <c r="K2215" s="1"/>
      <c r="L2215" s="119" t="s">
        <v>16</v>
      </c>
      <c r="M2215" s="128" t="s">
        <v>16</v>
      </c>
      <c r="N2215" s="82" t="s">
        <v>16</v>
      </c>
      <c r="O2215" s="123" t="s">
        <v>16</v>
      </c>
      <c r="P2215" s="123" t="s">
        <v>16</v>
      </c>
      <c r="Q2215" s="129" t="s">
        <v>16</v>
      </c>
      <c r="R2215" s="122" t="s">
        <v>16</v>
      </c>
      <c r="S2215" s="122" t="s">
        <v>16</v>
      </c>
      <c r="T2215" s="122" t="s">
        <v>16</v>
      </c>
    </row>
    <row r="2216" spans="2:20" ht="30.6" x14ac:dyDescent="0.3">
      <c r="B2216" s="127" t="s">
        <v>1453</v>
      </c>
      <c r="C2216" s="205" t="s">
        <v>1464</v>
      </c>
      <c r="D2216" s="82" t="s">
        <v>1465</v>
      </c>
      <c r="E2216" s="129">
        <v>20000</v>
      </c>
      <c r="F2216" s="129">
        <v>20000</v>
      </c>
      <c r="G2216" s="124">
        <v>0</v>
      </c>
      <c r="H2216" s="124">
        <v>0</v>
      </c>
      <c r="I2216" s="129">
        <v>0</v>
      </c>
      <c r="J2216" s="129">
        <v>0</v>
      </c>
      <c r="K2216" s="1"/>
      <c r="L2216" s="119" t="s">
        <v>16</v>
      </c>
      <c r="M2216" s="128" t="s">
        <v>16</v>
      </c>
      <c r="N2216" s="82" t="s">
        <v>16</v>
      </c>
      <c r="O2216" s="123" t="s">
        <v>16</v>
      </c>
      <c r="P2216" s="123" t="s">
        <v>16</v>
      </c>
      <c r="Q2216" s="129" t="s">
        <v>16</v>
      </c>
      <c r="R2216" s="122" t="s">
        <v>16</v>
      </c>
      <c r="S2216" s="122" t="s">
        <v>16</v>
      </c>
      <c r="T2216" s="122" t="s">
        <v>16</v>
      </c>
    </row>
    <row r="2217" spans="2:20" x14ac:dyDescent="0.3">
      <c r="B2217" s="55" t="s">
        <v>16</v>
      </c>
      <c r="C2217" s="128" t="s">
        <v>16</v>
      </c>
      <c r="D2217" s="82" t="s">
        <v>16</v>
      </c>
      <c r="E2217" s="123" t="s">
        <v>16</v>
      </c>
      <c r="F2217" s="123" t="s">
        <v>16</v>
      </c>
      <c r="G2217" s="129" t="s">
        <v>16</v>
      </c>
      <c r="H2217" s="129" t="s">
        <v>16</v>
      </c>
      <c r="I2217" s="123" t="s">
        <v>16</v>
      </c>
      <c r="J2217" s="123" t="s">
        <v>16</v>
      </c>
      <c r="K2217" s="40"/>
      <c r="L2217" s="119" t="s">
        <v>16</v>
      </c>
      <c r="M2217" s="128" t="s">
        <v>16</v>
      </c>
      <c r="N2217" s="82" t="s">
        <v>16</v>
      </c>
      <c r="O2217" s="123" t="s">
        <v>16</v>
      </c>
      <c r="P2217" s="123" t="s">
        <v>16</v>
      </c>
      <c r="Q2217" s="129" t="s">
        <v>16</v>
      </c>
      <c r="R2217" s="122" t="s">
        <v>16</v>
      </c>
      <c r="S2217" s="122" t="s">
        <v>16</v>
      </c>
      <c r="T2217" s="122" t="s">
        <v>16</v>
      </c>
    </row>
    <row r="2218" spans="2:20" x14ac:dyDescent="0.3">
      <c r="B2218" s="4"/>
      <c r="C2218" s="150" t="s">
        <v>49</v>
      </c>
      <c r="D2218" s="4"/>
      <c r="E2218" s="34">
        <f>SUM(E2203:E2217)</f>
        <v>275000</v>
      </c>
      <c r="F2218" s="34">
        <f>SUM(F2203:F2217)</f>
        <v>924000</v>
      </c>
      <c r="G2218" s="34">
        <f>SUM(G2203:G2217)</f>
        <v>300000</v>
      </c>
      <c r="H2218" s="34">
        <f>SUM(H2203:H2217)</f>
        <v>0</v>
      </c>
      <c r="I2218" s="34">
        <f>SUM(I2203:I2217)</f>
        <v>0</v>
      </c>
      <c r="J2218" s="34">
        <f>SUM(J2217:J2217)</f>
        <v>0</v>
      </c>
      <c r="K2218" s="1"/>
      <c r="L2218" s="119" t="s">
        <v>16</v>
      </c>
      <c r="M2218" s="128" t="s">
        <v>16</v>
      </c>
      <c r="N2218" s="119" t="s">
        <v>16</v>
      </c>
      <c r="O2218" s="172" t="s">
        <v>16</v>
      </c>
      <c r="P2218" s="172" t="s">
        <v>16</v>
      </c>
      <c r="Q2218" s="177" t="s">
        <v>16</v>
      </c>
      <c r="R2218" s="122" t="s">
        <v>16</v>
      </c>
      <c r="S2218" s="122" t="s">
        <v>16</v>
      </c>
      <c r="T2218" s="122" t="s">
        <v>16</v>
      </c>
    </row>
    <row r="2219" spans="2:20" x14ac:dyDescent="0.3">
      <c r="B2219" s="11"/>
      <c r="C2219" s="94"/>
      <c r="D2219" s="12"/>
      <c r="E2219" s="13"/>
      <c r="F2219" s="13"/>
      <c r="G2219" s="13"/>
      <c r="H2219" s="13"/>
      <c r="I2219" s="13"/>
      <c r="J2219" s="14"/>
      <c r="K2219" s="1"/>
      <c r="L2219" s="11"/>
      <c r="M2219" s="12"/>
      <c r="N2219" s="12"/>
      <c r="O2219" s="169"/>
      <c r="P2219" s="13"/>
      <c r="Q2219" s="13"/>
      <c r="R2219" s="13"/>
      <c r="S2219" s="13"/>
      <c r="T2219" s="14"/>
    </row>
    <row r="2220" spans="2:20" x14ac:dyDescent="0.3">
      <c r="B2220" s="25"/>
      <c r="C2220" s="26" t="s">
        <v>50</v>
      </c>
      <c r="D2220" s="27"/>
      <c r="E2220" s="28">
        <f>E2218</f>
        <v>275000</v>
      </c>
      <c r="F2220" s="28">
        <f>F2202+F2218</f>
        <v>1268500</v>
      </c>
      <c r="G2220" s="28">
        <f>G2202+G2218</f>
        <v>5432484</v>
      </c>
      <c r="H2220" s="28">
        <f>H2202+H2218</f>
        <v>133435.43999999948</v>
      </c>
      <c r="I2220" s="28">
        <f>I2202+I2218</f>
        <v>45659.899999999907</v>
      </c>
      <c r="J2220" s="28">
        <f>J2202+J2218</f>
        <v>4926.07</v>
      </c>
      <c r="K2220" s="1"/>
      <c r="L2220" s="9"/>
      <c r="M2220" s="26" t="s">
        <v>50</v>
      </c>
      <c r="N2220" s="193" t="s">
        <v>16</v>
      </c>
      <c r="O2220" s="10">
        <f>SUM(O2203:O2219)</f>
        <v>275000</v>
      </c>
      <c r="P2220" s="10">
        <f>SUM(P2203:P2219)</f>
        <v>300000</v>
      </c>
      <c r="Q2220" s="10">
        <f>SUM(Q2203:Q2219)</f>
        <v>0</v>
      </c>
      <c r="R2220" s="10">
        <f>SUM(R2203:R2219)</f>
        <v>0</v>
      </c>
      <c r="S2220" s="10">
        <f t="shared" ref="S2220:T2220" si="414">SUM(S2201:S2219)</f>
        <v>0</v>
      </c>
      <c r="T2220" s="10">
        <f t="shared" si="414"/>
        <v>0</v>
      </c>
    </row>
    <row r="2221" spans="2:20" x14ac:dyDescent="0.3">
      <c r="F2221" s="314"/>
      <c r="L2221" s="2"/>
      <c r="M2221" s="3" t="s">
        <v>12</v>
      </c>
      <c r="N2221" s="15"/>
      <c r="O2221" s="16">
        <f>E2220-O2220</f>
        <v>0</v>
      </c>
      <c r="P2221" s="62">
        <f>F2220-P2220</f>
        <v>968500</v>
      </c>
      <c r="Q2221" s="62">
        <f t="shared" ref="Q2221" si="415">G2220-Q2220</f>
        <v>5432484</v>
      </c>
      <c r="R2221" s="62">
        <f t="shared" ref="R2221" si="416">H2220-R2220</f>
        <v>133435.43999999948</v>
      </c>
      <c r="S2221" s="62">
        <f t="shared" ref="S2221" si="417">I2220-S2220</f>
        <v>45659.899999999907</v>
      </c>
      <c r="T2221" s="62">
        <f t="shared" ref="T2221" si="418">J2220-T2220</f>
        <v>4926.07</v>
      </c>
    </row>
    <row r="2222" spans="2:20" x14ac:dyDescent="0.3">
      <c r="C2222" s="63" t="s">
        <v>375</v>
      </c>
      <c r="F2222" s="314"/>
      <c r="M2222" s="1393" t="s">
        <v>23</v>
      </c>
      <c r="N2222" s="1393"/>
      <c r="R2222" s="314"/>
    </row>
    <row r="2223" spans="2:20" x14ac:dyDescent="0.3">
      <c r="C2223" s="64" t="s">
        <v>386</v>
      </c>
      <c r="D2223" s="64" t="s">
        <v>376</v>
      </c>
      <c r="E2223" s="1396" t="s">
        <v>377</v>
      </c>
      <c r="F2223" s="1397"/>
      <c r="G2223" s="64" t="s">
        <v>381</v>
      </c>
      <c r="H2223" s="64" t="s">
        <v>378</v>
      </c>
      <c r="I2223" s="64" t="s">
        <v>379</v>
      </c>
      <c r="J2223" s="65" t="s">
        <v>380</v>
      </c>
      <c r="M2223" s="41" t="s">
        <v>1085</v>
      </c>
      <c r="N2223" s="126">
        <f>P2221</f>
        <v>968500</v>
      </c>
      <c r="O2223" s="1406" t="s">
        <v>1462</v>
      </c>
      <c r="P2223" s="1407"/>
      <c r="Q2223" s="1407"/>
      <c r="R2223" s="1407"/>
      <c r="S2223" s="1407"/>
      <c r="T2223" s="1407"/>
    </row>
    <row r="2224" spans="2:20" x14ac:dyDescent="0.3">
      <c r="C2224" s="66" t="s">
        <v>389</v>
      </c>
      <c r="D2224" s="66" t="s">
        <v>279</v>
      </c>
      <c r="E2224" s="305" t="s">
        <v>384</v>
      </c>
      <c r="F2224" s="306"/>
      <c r="G2224" s="66" t="s">
        <v>385</v>
      </c>
      <c r="H2224" s="67">
        <v>100000</v>
      </c>
      <c r="I2224" s="67">
        <v>0</v>
      </c>
      <c r="J2224" s="67">
        <f>H2224-I2224</f>
        <v>100000</v>
      </c>
      <c r="M2224" s="41" t="s">
        <v>18</v>
      </c>
      <c r="N2224" s="126">
        <f>Q2221</f>
        <v>5432484</v>
      </c>
      <c r="O2224" s="133"/>
      <c r="P2224" s="134"/>
      <c r="Q2224" s="134"/>
      <c r="R2224" s="131"/>
      <c r="S2224" s="115"/>
      <c r="T2224" s="314"/>
    </row>
    <row r="2225" spans="2:20" x14ac:dyDescent="0.3">
      <c r="C2225" s="66" t="s">
        <v>389</v>
      </c>
      <c r="D2225" s="66" t="s">
        <v>279</v>
      </c>
      <c r="E2225" s="1398" t="s">
        <v>384</v>
      </c>
      <c r="F2225" s="1398"/>
      <c r="G2225" s="66" t="s">
        <v>390</v>
      </c>
      <c r="H2225" s="67">
        <v>200000</v>
      </c>
      <c r="I2225" s="67">
        <v>0</v>
      </c>
      <c r="J2225" s="67">
        <f>H2225-I2225</f>
        <v>200000</v>
      </c>
      <c r="M2225" s="41" t="s">
        <v>19</v>
      </c>
      <c r="N2225" s="126">
        <f>R2221</f>
        <v>133435.43999999948</v>
      </c>
      <c r="O2225" s="136"/>
      <c r="P2225" s="171"/>
      <c r="Q2225" s="324"/>
      <c r="R2225" s="322"/>
      <c r="S2225" s="314"/>
      <c r="T2225" s="314"/>
    </row>
    <row r="2226" spans="2:20" x14ac:dyDescent="0.3">
      <c r="C2226" s="105" t="s">
        <v>584</v>
      </c>
      <c r="D2226" s="82" t="s">
        <v>569</v>
      </c>
      <c r="E2226" s="1399" t="s">
        <v>585</v>
      </c>
      <c r="F2226" s="1400"/>
      <c r="G2226" s="82" t="s">
        <v>586</v>
      </c>
      <c r="H2226" s="106">
        <v>50000</v>
      </c>
      <c r="I2226" s="73">
        <v>0</v>
      </c>
      <c r="J2226" s="153">
        <f t="shared" ref="J2226:J2231" si="419">SUM(H2226:I2226)</f>
        <v>50000</v>
      </c>
      <c r="M2226" s="41" t="s">
        <v>20</v>
      </c>
      <c r="N2226" s="126">
        <f>S2221</f>
        <v>45659.899999999907</v>
      </c>
      <c r="O2226" s="323"/>
      <c r="P2226" s="324"/>
      <c r="Q2226" s="324"/>
      <c r="R2226" s="322"/>
    </row>
    <row r="2227" spans="2:20" x14ac:dyDescent="0.3">
      <c r="C2227" s="105" t="s">
        <v>584</v>
      </c>
      <c r="D2227" s="82" t="s">
        <v>569</v>
      </c>
      <c r="E2227" s="175" t="s">
        <v>587</v>
      </c>
      <c r="F2227" s="175"/>
      <c r="G2227" s="105" t="s">
        <v>588</v>
      </c>
      <c r="H2227" s="107">
        <v>100000</v>
      </c>
      <c r="I2227" s="73">
        <v>0</v>
      </c>
      <c r="J2227" s="153">
        <f t="shared" si="419"/>
        <v>100000</v>
      </c>
      <c r="M2227" s="41" t="s">
        <v>21</v>
      </c>
      <c r="N2227" s="126">
        <f>T2221</f>
        <v>4926.07</v>
      </c>
      <c r="O2227" s="137"/>
      <c r="P2227" s="323"/>
      <c r="Q2227" s="323"/>
    </row>
    <row r="2228" spans="2:20" ht="15" thickBot="1" x14ac:dyDescent="0.35">
      <c r="C2228" s="66" t="s">
        <v>669</v>
      </c>
      <c r="D2228" s="82" t="s">
        <v>652</v>
      </c>
      <c r="E2228" s="300" t="s">
        <v>587</v>
      </c>
      <c r="F2228" s="301"/>
      <c r="G2228" s="105" t="s">
        <v>588</v>
      </c>
      <c r="H2228" s="107">
        <v>50000</v>
      </c>
      <c r="I2228" s="73">
        <v>0</v>
      </c>
      <c r="J2228" s="153">
        <f t="shared" si="419"/>
        <v>50000</v>
      </c>
      <c r="M2228" s="307" t="s">
        <v>22</v>
      </c>
      <c r="N2228" s="130">
        <f>SUM(N2223:N2227)</f>
        <v>6585005.4100000001</v>
      </c>
      <c r="O2228" s="314"/>
      <c r="R2228" s="314"/>
    </row>
    <row r="2229" spans="2:20" ht="15" thickTop="1" x14ac:dyDescent="0.3">
      <c r="C2229" s="66" t="s">
        <v>669</v>
      </c>
      <c r="D2229" s="82" t="s">
        <v>652</v>
      </c>
      <c r="E2229" s="1399" t="s">
        <v>585</v>
      </c>
      <c r="F2229" s="1400"/>
      <c r="G2229" s="82" t="s">
        <v>586</v>
      </c>
      <c r="H2229" s="107">
        <v>50000</v>
      </c>
      <c r="I2229" s="73">
        <v>0</v>
      </c>
      <c r="J2229" s="153">
        <f t="shared" si="419"/>
        <v>50000</v>
      </c>
      <c r="M2229" s="21"/>
      <c r="N2229" s="24"/>
      <c r="O2229" s="314"/>
    </row>
    <row r="2230" spans="2:20" x14ac:dyDescent="0.3">
      <c r="C2230" s="66" t="s">
        <v>911</v>
      </c>
      <c r="D2230" s="82" t="s">
        <v>870</v>
      </c>
      <c r="E2230" s="1399" t="s">
        <v>384</v>
      </c>
      <c r="F2230" s="1400"/>
      <c r="G2230" s="82" t="s">
        <v>912</v>
      </c>
      <c r="H2230" s="107">
        <v>1350000</v>
      </c>
      <c r="I2230" s="73">
        <v>0</v>
      </c>
      <c r="J2230" s="153">
        <f t="shared" si="419"/>
        <v>1350000</v>
      </c>
      <c r="M2230" s="179"/>
      <c r="N2230" s="149"/>
      <c r="O2230" s="183"/>
      <c r="P2230" s="180"/>
      <c r="Q2230" s="180"/>
      <c r="R2230" s="180"/>
    </row>
    <row r="2231" spans="2:20" x14ac:dyDescent="0.3">
      <c r="C2231" s="66" t="s">
        <v>974</v>
      </c>
      <c r="D2231" s="82" t="s">
        <v>959</v>
      </c>
      <c r="E2231" s="1399" t="s">
        <v>384</v>
      </c>
      <c r="F2231" s="1400"/>
      <c r="G2231" s="82" t="s">
        <v>912</v>
      </c>
      <c r="H2231" s="107">
        <v>469886</v>
      </c>
      <c r="I2231" s="73">
        <v>0</v>
      </c>
      <c r="J2231" s="153">
        <f t="shared" si="419"/>
        <v>469886</v>
      </c>
      <c r="M2231" s="198" t="s">
        <v>1128</v>
      </c>
      <c r="N2231" s="199"/>
      <c r="O2231" s="186"/>
      <c r="P2231" s="1408"/>
      <c r="Q2231" s="1409"/>
      <c r="R2231" s="180"/>
    </row>
    <row r="2232" spans="2:20" x14ac:dyDescent="0.3">
      <c r="C2232" s="66" t="s">
        <v>1185</v>
      </c>
      <c r="D2232" s="82" t="s">
        <v>1174</v>
      </c>
      <c r="E2232" s="1399" t="s">
        <v>1186</v>
      </c>
      <c r="F2232" s="1400"/>
      <c r="G2232" s="82" t="s">
        <v>1187</v>
      </c>
      <c r="H2232" s="107">
        <v>16900</v>
      </c>
      <c r="I2232" s="73">
        <v>0</v>
      </c>
      <c r="J2232" s="153">
        <f>H2232</f>
        <v>16900</v>
      </c>
      <c r="M2232" s="1404" t="s">
        <v>1114</v>
      </c>
      <c r="N2232" s="1405"/>
      <c r="O2232" s="187">
        <v>25000</v>
      </c>
      <c r="P2232" s="294" t="s">
        <v>1112</v>
      </c>
      <c r="Q2232" s="180"/>
      <c r="R2232" s="180"/>
    </row>
    <row r="2233" spans="2:20" ht="15" thickBot="1" x14ac:dyDescent="0.35">
      <c r="C2233" s="1401" t="s">
        <v>589</v>
      </c>
      <c r="D2233" s="1402"/>
      <c r="E2233" s="1402"/>
      <c r="F2233" s="1403"/>
      <c r="G2233" s="178" t="s">
        <v>16</v>
      </c>
      <c r="H2233" s="152">
        <f>SUM(H2224:H2232)</f>
        <v>2386786</v>
      </c>
      <c r="I2233" s="110">
        <f>SUM(I2224:I2231)</f>
        <v>0</v>
      </c>
      <c r="J2233" s="151">
        <f>SUM(J2224:J2232)</f>
        <v>2386786</v>
      </c>
      <c r="M2233" s="181" t="s">
        <v>383</v>
      </c>
      <c r="N2233" s="149"/>
      <c r="O2233" s="182">
        <f>SUM(O2231:O2232)</f>
        <v>25000</v>
      </c>
      <c r="P2233" s="180"/>
      <c r="Q2233" s="180"/>
      <c r="R2233" s="180"/>
    </row>
    <row r="2234" spans="2:20" ht="15" thickTop="1" x14ac:dyDescent="0.3">
      <c r="R2234" s="180"/>
    </row>
    <row r="2235" spans="2:20" x14ac:dyDescent="0.3">
      <c r="R2235" s="180"/>
    </row>
    <row r="2236" spans="2:20" x14ac:dyDescent="0.3">
      <c r="R2236" s="180"/>
    </row>
    <row r="2238" spans="2:20" x14ac:dyDescent="0.3">
      <c r="B2238" s="1357" t="s">
        <v>908</v>
      </c>
      <c r="C2238" s="1357"/>
      <c r="D2238" s="1357"/>
      <c r="E2238" s="1357"/>
      <c r="F2238" s="1357"/>
      <c r="G2238" s="1357"/>
      <c r="H2238" s="1357"/>
      <c r="I2238" s="1357"/>
      <c r="J2238" s="1357"/>
      <c r="K2238" s="1357"/>
      <c r="L2238" s="1357"/>
      <c r="M2238" s="1357"/>
      <c r="N2238" s="1357"/>
      <c r="O2238" s="1357"/>
      <c r="P2238" s="1357"/>
      <c r="Q2238" s="1357"/>
      <c r="R2238" s="1357"/>
      <c r="S2238" s="1357"/>
      <c r="T2238" s="1357"/>
    </row>
    <row r="2243" spans="2:20" ht="15.6" x14ac:dyDescent="0.3">
      <c r="B2243" s="1349" t="s">
        <v>1473</v>
      </c>
      <c r="C2243" s="1349"/>
      <c r="D2243" s="1349"/>
      <c r="E2243" s="1349"/>
      <c r="F2243" s="1349"/>
      <c r="G2243" s="1349"/>
      <c r="H2243" s="1349"/>
      <c r="I2243" s="1349"/>
      <c r="J2243" s="1349"/>
      <c r="K2243" s="1349"/>
      <c r="L2243" s="1349"/>
      <c r="M2243" s="1349"/>
      <c r="N2243" s="1349"/>
      <c r="O2243" s="1349"/>
      <c r="P2243" s="1349"/>
      <c r="Q2243" s="1349"/>
      <c r="R2243" s="1349"/>
      <c r="S2243" s="1349"/>
      <c r="T2243" s="1349"/>
    </row>
    <row r="2244" spans="2:20" ht="15.6" x14ac:dyDescent="0.3">
      <c r="B2244" s="1350" t="s">
        <v>10</v>
      </c>
      <c r="C2244" s="1350"/>
      <c r="D2244" s="1350"/>
      <c r="E2244" s="1350"/>
      <c r="F2244" s="1350"/>
      <c r="G2244" s="1350"/>
      <c r="H2244" s="1350"/>
      <c r="I2244" s="1350"/>
      <c r="J2244" s="1350"/>
      <c r="K2244" s="1350"/>
      <c r="L2244" s="1350"/>
      <c r="M2244" s="1350"/>
      <c r="N2244" s="1350"/>
      <c r="O2244" s="1350"/>
      <c r="P2244" s="1350"/>
      <c r="Q2244" s="1350"/>
      <c r="R2244" s="1350"/>
      <c r="S2244" s="1350"/>
      <c r="T2244" s="1350"/>
    </row>
    <row r="2245" spans="2:20" x14ac:dyDescent="0.3">
      <c r="B2245" s="1351" t="s">
        <v>11</v>
      </c>
      <c r="C2245" s="1351"/>
      <c r="D2245" s="1351"/>
      <c r="E2245" s="1351"/>
      <c r="F2245" s="1351"/>
      <c r="G2245" s="1351"/>
      <c r="H2245" s="1351"/>
      <c r="I2245" s="1351"/>
      <c r="J2245" s="1351"/>
      <c r="K2245" s="1351"/>
      <c r="L2245" s="1351"/>
      <c r="M2245" s="1351"/>
      <c r="N2245" s="1351"/>
      <c r="O2245" s="1351"/>
      <c r="P2245" s="1351"/>
      <c r="Q2245" s="1351"/>
      <c r="R2245" s="1351"/>
      <c r="S2245" s="1351"/>
      <c r="T2245" s="1351"/>
    </row>
    <row r="2246" spans="2:20" x14ac:dyDescent="0.3">
      <c r="B2246" s="1352" t="s">
        <v>1474</v>
      </c>
      <c r="C2246" s="1352"/>
      <c r="D2246" s="1352"/>
      <c r="E2246" s="1352"/>
      <c r="F2246" s="1352"/>
      <c r="G2246" s="1352"/>
      <c r="H2246" s="1352"/>
      <c r="I2246" s="1352"/>
      <c r="J2246" s="1352"/>
      <c r="K2246" s="1352"/>
      <c r="L2246" s="1352"/>
      <c r="M2246" s="1352"/>
      <c r="N2246" s="1352"/>
      <c r="O2246" s="1352"/>
      <c r="P2246" s="1352"/>
      <c r="Q2246" s="1352"/>
      <c r="R2246" s="1352"/>
      <c r="S2246" s="1352"/>
      <c r="T2246" s="1352"/>
    </row>
    <row r="2247" spans="2:20" ht="15" thickBot="1" x14ac:dyDescent="0.35">
      <c r="B2247" s="309"/>
      <c r="C2247" s="309"/>
      <c r="D2247" s="309"/>
      <c r="E2247" s="309"/>
      <c r="F2247" s="309"/>
      <c r="G2247" s="309"/>
      <c r="H2247" s="309"/>
      <c r="I2247" s="309"/>
      <c r="J2247" s="309"/>
      <c r="L2247" s="309"/>
      <c r="M2247" s="309"/>
      <c r="N2247" s="309"/>
      <c r="O2247" s="309"/>
      <c r="P2247" s="309"/>
      <c r="Q2247" s="309"/>
      <c r="R2247" s="1363" t="s">
        <v>1475</v>
      </c>
      <c r="S2247" s="1363"/>
      <c r="T2247" s="1363"/>
    </row>
    <row r="2248" spans="2:20" ht="15" thickTop="1" x14ac:dyDescent="0.3">
      <c r="B2248" s="1354" t="s">
        <v>8</v>
      </c>
      <c r="C2248" s="1354"/>
      <c r="D2248" s="1354"/>
      <c r="E2248" s="1354"/>
      <c r="F2248" s="1354"/>
      <c r="G2248" s="1354"/>
      <c r="H2248" s="1354"/>
      <c r="I2248" s="1354"/>
      <c r="J2248" s="1354"/>
      <c r="L2248" s="1354" t="s">
        <v>9</v>
      </c>
      <c r="M2248" s="1354"/>
      <c r="N2248" s="1354"/>
      <c r="O2248" s="1354"/>
      <c r="P2248" s="1354"/>
      <c r="Q2248" s="1354"/>
      <c r="R2248" s="1354"/>
      <c r="S2248" s="1354"/>
      <c r="T2248" s="1354"/>
    </row>
    <row r="2249" spans="2:20" x14ac:dyDescent="0.3">
      <c r="B2249" s="4" t="s">
        <v>0</v>
      </c>
      <c r="C2249" s="4" t="s">
        <v>1</v>
      </c>
      <c r="D2249" s="4" t="s">
        <v>2</v>
      </c>
      <c r="E2249" s="4" t="s">
        <v>13</v>
      </c>
      <c r="F2249" s="4" t="s">
        <v>3</v>
      </c>
      <c r="G2249" s="4" t="s">
        <v>4</v>
      </c>
      <c r="H2249" s="4" t="s">
        <v>5</v>
      </c>
      <c r="I2249" s="4" t="s">
        <v>6</v>
      </c>
      <c r="J2249" s="4" t="s">
        <v>7</v>
      </c>
      <c r="L2249" s="4" t="s">
        <v>0</v>
      </c>
      <c r="M2249" s="4" t="s">
        <v>1</v>
      </c>
      <c r="N2249" s="201" t="s">
        <v>1234</v>
      </c>
      <c r="O2249" s="4" t="s">
        <v>13</v>
      </c>
      <c r="P2249" s="4" t="s">
        <v>3</v>
      </c>
      <c r="Q2249" s="4" t="s">
        <v>4</v>
      </c>
      <c r="R2249" s="4" t="s">
        <v>5</v>
      </c>
      <c r="S2249" s="4" t="s">
        <v>6</v>
      </c>
      <c r="T2249" s="4" t="s">
        <v>7</v>
      </c>
    </row>
    <row r="2250" spans="2:20" x14ac:dyDescent="0.3">
      <c r="B2250" s="310"/>
      <c r="C2250" s="311"/>
      <c r="D2250" s="311"/>
      <c r="E2250" s="5"/>
      <c r="F2250" s="5"/>
      <c r="G2250" s="5"/>
      <c r="H2250" s="5"/>
      <c r="I2250" s="5"/>
      <c r="J2250" s="6"/>
      <c r="L2250" s="310"/>
      <c r="M2250" s="311"/>
      <c r="N2250" s="311"/>
      <c r="O2250" s="5"/>
      <c r="P2250" s="5"/>
      <c r="Q2250" s="5"/>
      <c r="R2250" s="5"/>
      <c r="S2250" s="5"/>
      <c r="T2250" s="6"/>
    </row>
    <row r="2251" spans="2:20" x14ac:dyDescent="0.3">
      <c r="B2251" s="119" t="s">
        <v>1476</v>
      </c>
      <c r="C2251" s="17" t="s">
        <v>15</v>
      </c>
      <c r="D2251" s="18" t="s">
        <v>16</v>
      </c>
      <c r="E2251" s="19" t="s">
        <v>16</v>
      </c>
      <c r="F2251" s="19">
        <f>P2221</f>
        <v>968500</v>
      </c>
      <c r="G2251" s="49">
        <f>Q2221</f>
        <v>5432484</v>
      </c>
      <c r="H2251" s="49">
        <f>R2221</f>
        <v>133435.43999999948</v>
      </c>
      <c r="I2251" s="20">
        <f>S2221</f>
        <v>45659.899999999907</v>
      </c>
      <c r="J2251" s="20">
        <f>T2221</f>
        <v>4926.07</v>
      </c>
      <c r="K2251" s="1"/>
      <c r="L2251" s="55" t="s">
        <v>16</v>
      </c>
      <c r="M2251" s="55" t="s">
        <v>16</v>
      </c>
      <c r="N2251" s="55" t="s">
        <v>16</v>
      </c>
      <c r="O2251" s="122" t="s">
        <v>16</v>
      </c>
      <c r="P2251" s="122" t="s">
        <v>16</v>
      </c>
      <c r="Q2251" s="122" t="s">
        <v>16</v>
      </c>
      <c r="R2251" s="122" t="s">
        <v>16</v>
      </c>
      <c r="S2251" s="122" t="s">
        <v>16</v>
      </c>
      <c r="T2251" s="122" t="s">
        <v>16</v>
      </c>
    </row>
    <row r="2252" spans="2:20" ht="20.399999999999999" x14ac:dyDescent="0.3">
      <c r="B2252" s="119" t="s">
        <v>1476</v>
      </c>
      <c r="C2252" s="205" t="s">
        <v>428</v>
      </c>
      <c r="D2252" s="82" t="s">
        <v>1477</v>
      </c>
      <c r="E2252" s="129">
        <v>100000</v>
      </c>
      <c r="F2252" s="129">
        <v>0</v>
      </c>
      <c r="G2252" s="124">
        <v>0</v>
      </c>
      <c r="H2252" s="124">
        <v>0</v>
      </c>
      <c r="I2252" s="129">
        <v>0</v>
      </c>
      <c r="J2252" s="129">
        <v>0</v>
      </c>
      <c r="K2252" s="1"/>
      <c r="L2252" s="119" t="s">
        <v>1476</v>
      </c>
      <c r="M2252" s="205" t="s">
        <v>1479</v>
      </c>
      <c r="N2252" s="82" t="s">
        <v>1477</v>
      </c>
      <c r="O2252" s="129">
        <v>50000</v>
      </c>
      <c r="P2252" s="129">
        <v>0</v>
      </c>
      <c r="Q2252" s="124">
        <v>0</v>
      </c>
      <c r="R2252" s="124">
        <v>0</v>
      </c>
      <c r="S2252" s="188">
        <v>0</v>
      </c>
      <c r="T2252" s="188">
        <v>0</v>
      </c>
    </row>
    <row r="2253" spans="2:20" ht="20.399999999999999" x14ac:dyDescent="0.3">
      <c r="B2253" s="119" t="s">
        <v>1476</v>
      </c>
      <c r="C2253" s="205" t="s">
        <v>969</v>
      </c>
      <c r="D2253" s="82" t="s">
        <v>1478</v>
      </c>
      <c r="E2253" s="129">
        <v>0</v>
      </c>
      <c r="F2253" s="129">
        <v>4000</v>
      </c>
      <c r="G2253" s="124">
        <v>0</v>
      </c>
      <c r="H2253" s="124">
        <v>0</v>
      </c>
      <c r="I2253" s="129">
        <v>0</v>
      </c>
      <c r="J2253" s="129">
        <v>0</v>
      </c>
      <c r="K2253" s="1"/>
      <c r="L2253" s="119" t="s">
        <v>1476</v>
      </c>
      <c r="M2253" s="205" t="s">
        <v>1480</v>
      </c>
      <c r="N2253" s="82" t="s">
        <v>1477</v>
      </c>
      <c r="O2253" s="129">
        <v>50000</v>
      </c>
      <c r="P2253" s="129">
        <v>0</v>
      </c>
      <c r="Q2253" s="129">
        <v>0</v>
      </c>
      <c r="R2253" s="129">
        <v>0</v>
      </c>
      <c r="S2253" s="188">
        <v>0</v>
      </c>
      <c r="T2253" s="188">
        <v>0</v>
      </c>
    </row>
    <row r="2254" spans="2:20" x14ac:dyDescent="0.3">
      <c r="B2254" s="55" t="s">
        <v>16</v>
      </c>
      <c r="C2254" s="128" t="s">
        <v>16</v>
      </c>
      <c r="D2254" s="82" t="s">
        <v>16</v>
      </c>
      <c r="E2254" s="123" t="s">
        <v>16</v>
      </c>
      <c r="F2254" s="123" t="s">
        <v>16</v>
      </c>
      <c r="G2254" s="129" t="s">
        <v>16</v>
      </c>
      <c r="H2254" s="129" t="s">
        <v>16</v>
      </c>
      <c r="I2254" s="123" t="s">
        <v>16</v>
      </c>
      <c r="J2254" s="123" t="s">
        <v>16</v>
      </c>
      <c r="K2254" s="40"/>
      <c r="L2254" s="119" t="s">
        <v>16</v>
      </c>
      <c r="M2254" s="128" t="s">
        <v>16</v>
      </c>
      <c r="N2254" s="82" t="s">
        <v>16</v>
      </c>
      <c r="O2254" s="123" t="s">
        <v>16</v>
      </c>
      <c r="P2254" s="123" t="s">
        <v>16</v>
      </c>
      <c r="Q2254" s="129" t="s">
        <v>16</v>
      </c>
      <c r="R2254" s="122" t="s">
        <v>16</v>
      </c>
      <c r="S2254" s="122" t="s">
        <v>16</v>
      </c>
      <c r="T2254" s="122" t="s">
        <v>16</v>
      </c>
    </row>
    <row r="2255" spans="2:20" x14ac:dyDescent="0.3">
      <c r="B2255" s="4"/>
      <c r="C2255" s="150" t="s">
        <v>49</v>
      </c>
      <c r="D2255" s="4"/>
      <c r="E2255" s="34">
        <f>SUM(E2252:E2254)</f>
        <v>100000</v>
      </c>
      <c r="F2255" s="34">
        <f>SUM(F2252:F2254)</f>
        <v>4000</v>
      </c>
      <c r="G2255" s="34">
        <f>SUM(G2252:G2254)</f>
        <v>0</v>
      </c>
      <c r="H2255" s="34">
        <f>SUM(H2252:H2254)</f>
        <v>0</v>
      </c>
      <c r="I2255" s="34">
        <f>SUM(I2252:I2254)</f>
        <v>0</v>
      </c>
      <c r="J2255" s="34">
        <f>SUM(J2254:J2254)</f>
        <v>0</v>
      </c>
      <c r="K2255" s="1"/>
      <c r="L2255" s="119" t="s">
        <v>16</v>
      </c>
      <c r="M2255" s="128" t="s">
        <v>16</v>
      </c>
      <c r="N2255" s="119" t="s">
        <v>16</v>
      </c>
      <c r="O2255" s="172" t="s">
        <v>16</v>
      </c>
      <c r="P2255" s="172" t="s">
        <v>16</v>
      </c>
      <c r="Q2255" s="177" t="s">
        <v>16</v>
      </c>
      <c r="R2255" s="122" t="s">
        <v>16</v>
      </c>
      <c r="S2255" s="122" t="s">
        <v>16</v>
      </c>
      <c r="T2255" s="122" t="s">
        <v>16</v>
      </c>
    </row>
    <row r="2256" spans="2:20" x14ac:dyDescent="0.3">
      <c r="B2256" s="11"/>
      <c r="C2256" s="94"/>
      <c r="D2256" s="12"/>
      <c r="E2256" s="13"/>
      <c r="F2256" s="13"/>
      <c r="G2256" s="13"/>
      <c r="H2256" s="13"/>
      <c r="I2256" s="13"/>
      <c r="J2256" s="14"/>
      <c r="K2256" s="1"/>
      <c r="L2256" s="11"/>
      <c r="M2256" s="12"/>
      <c r="N2256" s="12"/>
      <c r="O2256" s="169"/>
      <c r="P2256" s="13"/>
      <c r="Q2256" s="13"/>
      <c r="R2256" s="13"/>
      <c r="S2256" s="13"/>
      <c r="T2256" s="14"/>
    </row>
    <row r="2257" spans="2:20" x14ac:dyDescent="0.3">
      <c r="B2257" s="25"/>
      <c r="C2257" s="26" t="s">
        <v>50</v>
      </c>
      <c r="D2257" s="27"/>
      <c r="E2257" s="28">
        <f>E2255</f>
        <v>100000</v>
      </c>
      <c r="F2257" s="28">
        <f>F2251+F2255</f>
        <v>972500</v>
      </c>
      <c r="G2257" s="28">
        <f>G2251+G2255</f>
        <v>5432484</v>
      </c>
      <c r="H2257" s="28">
        <f>H2251+H2255</f>
        <v>133435.43999999948</v>
      </c>
      <c r="I2257" s="28">
        <f>I2251+I2255</f>
        <v>45659.899999999907</v>
      </c>
      <c r="J2257" s="28">
        <f>J2251+J2255</f>
        <v>4926.07</v>
      </c>
      <c r="K2257" s="1"/>
      <c r="L2257" s="9"/>
      <c r="M2257" s="26" t="s">
        <v>50</v>
      </c>
      <c r="N2257" s="193" t="s">
        <v>16</v>
      </c>
      <c r="O2257" s="10">
        <f>SUM(O2252:O2256)</f>
        <v>100000</v>
      </c>
      <c r="P2257" s="10">
        <f>SUM(P2252:P2256)</f>
        <v>0</v>
      </c>
      <c r="Q2257" s="10">
        <f>SUM(Q2252:Q2256)</f>
        <v>0</v>
      </c>
      <c r="R2257" s="10">
        <f>SUM(R2252:R2256)</f>
        <v>0</v>
      </c>
      <c r="S2257" s="10">
        <f t="shared" ref="S2257:T2257" si="420">SUM(S2250:S2256)</f>
        <v>0</v>
      </c>
      <c r="T2257" s="10">
        <f t="shared" si="420"/>
        <v>0</v>
      </c>
    </row>
    <row r="2258" spans="2:20" x14ac:dyDescent="0.3">
      <c r="F2258" s="314"/>
      <c r="L2258" s="2"/>
      <c r="M2258" s="3" t="s">
        <v>12</v>
      </c>
      <c r="N2258" s="15"/>
      <c r="O2258" s="16">
        <f>E2257-O2257</f>
        <v>0</v>
      </c>
      <c r="P2258" s="62">
        <f>F2257-P2257</f>
        <v>972500</v>
      </c>
      <c r="Q2258" s="62">
        <f t="shared" ref="Q2258" si="421">G2257-Q2257</f>
        <v>5432484</v>
      </c>
      <c r="R2258" s="62">
        <f t="shared" ref="R2258" si="422">H2257-R2257</f>
        <v>133435.43999999948</v>
      </c>
      <c r="S2258" s="62">
        <f t="shared" ref="S2258" si="423">I2257-S2257</f>
        <v>45659.899999999907</v>
      </c>
      <c r="T2258" s="62">
        <f t="shared" ref="T2258" si="424">J2257-T2257</f>
        <v>4926.07</v>
      </c>
    </row>
    <row r="2259" spans="2:20" x14ac:dyDescent="0.3">
      <c r="C2259" s="63" t="s">
        <v>375</v>
      </c>
      <c r="F2259" s="314"/>
      <c r="M2259" s="1393" t="s">
        <v>23</v>
      </c>
      <c r="N2259" s="1393"/>
      <c r="R2259" s="314"/>
    </row>
    <row r="2260" spans="2:20" x14ac:dyDescent="0.3">
      <c r="C2260" s="64" t="s">
        <v>386</v>
      </c>
      <c r="D2260" s="64" t="s">
        <v>376</v>
      </c>
      <c r="E2260" s="1396" t="s">
        <v>377</v>
      </c>
      <c r="F2260" s="1397"/>
      <c r="G2260" s="64" t="s">
        <v>381</v>
      </c>
      <c r="H2260" s="64" t="s">
        <v>378</v>
      </c>
      <c r="I2260" s="64" t="s">
        <v>379</v>
      </c>
      <c r="J2260" s="65" t="s">
        <v>380</v>
      </c>
      <c r="M2260" s="41" t="s">
        <v>1085</v>
      </c>
      <c r="N2260" s="126">
        <f>P2258</f>
        <v>972500</v>
      </c>
      <c r="O2260" s="1406" t="s">
        <v>1481</v>
      </c>
      <c r="P2260" s="1407"/>
      <c r="Q2260" s="1407"/>
      <c r="R2260" s="1407"/>
      <c r="S2260" s="1407"/>
      <c r="T2260" s="1407"/>
    </row>
    <row r="2261" spans="2:20" x14ac:dyDescent="0.3">
      <c r="C2261" s="66" t="s">
        <v>389</v>
      </c>
      <c r="D2261" s="66" t="s">
        <v>279</v>
      </c>
      <c r="E2261" s="305" t="s">
        <v>384</v>
      </c>
      <c r="F2261" s="306"/>
      <c r="G2261" s="66" t="s">
        <v>385</v>
      </c>
      <c r="H2261" s="67">
        <v>100000</v>
      </c>
      <c r="I2261" s="67">
        <v>0</v>
      </c>
      <c r="J2261" s="67">
        <f>H2261-I2261</f>
        <v>100000</v>
      </c>
      <c r="M2261" s="41" t="s">
        <v>18</v>
      </c>
      <c r="N2261" s="126">
        <f>Q2258</f>
        <v>5432484</v>
      </c>
      <c r="O2261" s="133"/>
      <c r="P2261" s="134"/>
      <c r="Q2261" s="134"/>
      <c r="R2261" s="131"/>
      <c r="S2261" s="115"/>
      <c r="T2261" s="314"/>
    </row>
    <row r="2262" spans="2:20" x14ac:dyDescent="0.3">
      <c r="C2262" s="66" t="s">
        <v>389</v>
      </c>
      <c r="D2262" s="66" t="s">
        <v>279</v>
      </c>
      <c r="E2262" s="1398" t="s">
        <v>384</v>
      </c>
      <c r="F2262" s="1398"/>
      <c r="G2262" s="66" t="s">
        <v>390</v>
      </c>
      <c r="H2262" s="67">
        <v>200000</v>
      </c>
      <c r="I2262" s="67">
        <v>0</v>
      </c>
      <c r="J2262" s="67">
        <f>H2262-I2262</f>
        <v>200000</v>
      </c>
      <c r="M2262" s="41" t="s">
        <v>19</v>
      </c>
      <c r="N2262" s="126">
        <f>R2258</f>
        <v>133435.43999999948</v>
      </c>
      <c r="O2262" s="136"/>
      <c r="P2262" s="171"/>
      <c r="Q2262" s="324"/>
      <c r="R2262" s="322"/>
      <c r="S2262" s="314"/>
      <c r="T2262" s="314"/>
    </row>
    <row r="2263" spans="2:20" x14ac:dyDescent="0.3">
      <c r="C2263" s="105" t="s">
        <v>584</v>
      </c>
      <c r="D2263" s="82" t="s">
        <v>569</v>
      </c>
      <c r="E2263" s="1399" t="s">
        <v>585</v>
      </c>
      <c r="F2263" s="1400"/>
      <c r="G2263" s="82" t="s">
        <v>586</v>
      </c>
      <c r="H2263" s="106">
        <v>50000</v>
      </c>
      <c r="I2263" s="73">
        <v>0</v>
      </c>
      <c r="J2263" s="153">
        <f t="shared" ref="J2263:J2268" si="425">SUM(H2263:I2263)</f>
        <v>50000</v>
      </c>
      <c r="M2263" s="41" t="s">
        <v>20</v>
      </c>
      <c r="N2263" s="126">
        <f>S2258</f>
        <v>45659.899999999907</v>
      </c>
      <c r="O2263" s="323"/>
      <c r="P2263" s="324"/>
      <c r="Q2263" s="324"/>
      <c r="R2263" s="322"/>
    </row>
    <row r="2264" spans="2:20" x14ac:dyDescent="0.3">
      <c r="C2264" s="105" t="s">
        <v>584</v>
      </c>
      <c r="D2264" s="82" t="s">
        <v>569</v>
      </c>
      <c r="E2264" s="175" t="s">
        <v>587</v>
      </c>
      <c r="F2264" s="175"/>
      <c r="G2264" s="105" t="s">
        <v>588</v>
      </c>
      <c r="H2264" s="107">
        <v>100000</v>
      </c>
      <c r="I2264" s="73">
        <v>0</v>
      </c>
      <c r="J2264" s="153">
        <f t="shared" si="425"/>
        <v>100000</v>
      </c>
      <c r="M2264" s="41" t="s">
        <v>21</v>
      </c>
      <c r="N2264" s="126">
        <f>T2258</f>
        <v>4926.07</v>
      </c>
      <c r="O2264" s="137"/>
      <c r="P2264" s="323"/>
      <c r="Q2264" s="323"/>
    </row>
    <row r="2265" spans="2:20" ht="15" thickBot="1" x14ac:dyDescent="0.35">
      <c r="C2265" s="66" t="s">
        <v>669</v>
      </c>
      <c r="D2265" s="82" t="s">
        <v>652</v>
      </c>
      <c r="E2265" s="300" t="s">
        <v>587</v>
      </c>
      <c r="F2265" s="301"/>
      <c r="G2265" s="105" t="s">
        <v>588</v>
      </c>
      <c r="H2265" s="107">
        <v>50000</v>
      </c>
      <c r="I2265" s="73">
        <v>0</v>
      </c>
      <c r="J2265" s="153">
        <f t="shared" si="425"/>
        <v>50000</v>
      </c>
      <c r="M2265" s="307" t="s">
        <v>22</v>
      </c>
      <c r="N2265" s="130">
        <f>SUM(N2260:N2264)</f>
        <v>6589005.4100000001</v>
      </c>
      <c r="O2265" s="314"/>
      <c r="R2265" s="314"/>
    </row>
    <row r="2266" spans="2:20" ht="15" thickTop="1" x14ac:dyDescent="0.3">
      <c r="C2266" s="66" t="s">
        <v>669</v>
      </c>
      <c r="D2266" s="82" t="s">
        <v>652</v>
      </c>
      <c r="E2266" s="1399" t="s">
        <v>585</v>
      </c>
      <c r="F2266" s="1400"/>
      <c r="G2266" s="82" t="s">
        <v>586</v>
      </c>
      <c r="H2266" s="107">
        <v>50000</v>
      </c>
      <c r="I2266" s="73">
        <v>0</v>
      </c>
      <c r="J2266" s="153">
        <f t="shared" si="425"/>
        <v>50000</v>
      </c>
      <c r="M2266" s="21"/>
      <c r="N2266" s="24"/>
      <c r="O2266" s="314"/>
    </row>
    <row r="2267" spans="2:20" x14ac:dyDescent="0.3">
      <c r="C2267" s="66" t="s">
        <v>911</v>
      </c>
      <c r="D2267" s="82" t="s">
        <v>870</v>
      </c>
      <c r="E2267" s="1399" t="s">
        <v>384</v>
      </c>
      <c r="F2267" s="1400"/>
      <c r="G2267" s="82" t="s">
        <v>912</v>
      </c>
      <c r="H2267" s="107">
        <v>1350000</v>
      </c>
      <c r="I2267" s="73">
        <v>0</v>
      </c>
      <c r="J2267" s="153">
        <f t="shared" si="425"/>
        <v>1350000</v>
      </c>
      <c r="M2267" s="179"/>
      <c r="N2267" s="149"/>
      <c r="O2267" s="183"/>
      <c r="P2267" s="180"/>
      <c r="Q2267" s="180"/>
      <c r="R2267" s="180"/>
    </row>
    <row r="2268" spans="2:20" x14ac:dyDescent="0.3">
      <c r="C2268" s="66" t="s">
        <v>974</v>
      </c>
      <c r="D2268" s="82" t="s">
        <v>959</v>
      </c>
      <c r="E2268" s="1399" t="s">
        <v>384</v>
      </c>
      <c r="F2268" s="1400"/>
      <c r="G2268" s="82" t="s">
        <v>912</v>
      </c>
      <c r="H2268" s="107">
        <v>469886</v>
      </c>
      <c r="I2268" s="73">
        <v>0</v>
      </c>
      <c r="J2268" s="153">
        <f t="shared" si="425"/>
        <v>469886</v>
      </c>
      <c r="M2268" s="198" t="s">
        <v>1128</v>
      </c>
      <c r="N2268" s="199"/>
      <c r="O2268" s="186"/>
      <c r="P2268" s="1408"/>
      <c r="Q2268" s="1409"/>
      <c r="R2268" s="180"/>
    </row>
    <row r="2269" spans="2:20" x14ac:dyDescent="0.3">
      <c r="C2269" s="66" t="s">
        <v>1185</v>
      </c>
      <c r="D2269" s="82" t="s">
        <v>1174</v>
      </c>
      <c r="E2269" s="1399" t="s">
        <v>1186</v>
      </c>
      <c r="F2269" s="1400"/>
      <c r="G2269" s="82" t="s">
        <v>1187</v>
      </c>
      <c r="H2269" s="107">
        <v>16900</v>
      </c>
      <c r="I2269" s="73">
        <v>0</v>
      </c>
      <c r="J2269" s="153">
        <f>H2269</f>
        <v>16900</v>
      </c>
      <c r="M2269" s="1404" t="s">
        <v>1114</v>
      </c>
      <c r="N2269" s="1405"/>
      <c r="O2269" s="187">
        <v>25000</v>
      </c>
      <c r="P2269" s="294" t="s">
        <v>1112</v>
      </c>
      <c r="Q2269" s="180"/>
      <c r="R2269" s="180"/>
    </row>
    <row r="2270" spans="2:20" ht="15" thickBot="1" x14ac:dyDescent="0.35">
      <c r="C2270" s="1401" t="s">
        <v>589</v>
      </c>
      <c r="D2270" s="1402"/>
      <c r="E2270" s="1402"/>
      <c r="F2270" s="1403"/>
      <c r="G2270" s="178" t="s">
        <v>16</v>
      </c>
      <c r="H2270" s="152">
        <f>SUM(H2261:H2269)</f>
        <v>2386786</v>
      </c>
      <c r="I2270" s="110">
        <f>SUM(I2261:I2268)</f>
        <v>0</v>
      </c>
      <c r="J2270" s="151">
        <f>SUM(J2261:J2269)</f>
        <v>2386786</v>
      </c>
      <c r="M2270" s="181" t="s">
        <v>383</v>
      </c>
      <c r="N2270" s="149"/>
      <c r="O2270" s="182">
        <f>SUM(O2268:O2269)</f>
        <v>25000</v>
      </c>
      <c r="P2270" s="180"/>
      <c r="Q2270" s="180"/>
      <c r="R2270" s="180"/>
    </row>
    <row r="2271" spans="2:20" ht="15" thickTop="1" x14ac:dyDescent="0.3">
      <c r="R2271" s="180"/>
    </row>
    <row r="2272" spans="2:20" x14ac:dyDescent="0.3">
      <c r="R2272" s="180"/>
    </row>
    <row r="2273" spans="2:20" x14ac:dyDescent="0.3">
      <c r="R2273" s="180"/>
    </row>
    <row r="2274" spans="2:20" x14ac:dyDescent="0.3">
      <c r="N2274" s="314"/>
      <c r="R2274" s="180"/>
    </row>
    <row r="2275" spans="2:20" x14ac:dyDescent="0.3">
      <c r="N2275" s="314"/>
      <c r="R2275" s="180"/>
    </row>
    <row r="2276" spans="2:20" x14ac:dyDescent="0.3">
      <c r="R2276" s="180"/>
    </row>
    <row r="2277" spans="2:20" x14ac:dyDescent="0.3">
      <c r="R2277" s="180"/>
    </row>
    <row r="2279" spans="2:20" x14ac:dyDescent="0.3">
      <c r="B2279" s="1357" t="s">
        <v>908</v>
      </c>
      <c r="C2279" s="1357"/>
      <c r="D2279" s="1357"/>
      <c r="E2279" s="1357"/>
      <c r="F2279" s="1357"/>
      <c r="G2279" s="1357"/>
      <c r="H2279" s="1357"/>
      <c r="I2279" s="1357"/>
      <c r="J2279" s="1357"/>
      <c r="K2279" s="1357"/>
      <c r="L2279" s="1357"/>
      <c r="M2279" s="1357"/>
      <c r="N2279" s="1357"/>
      <c r="O2279" s="1357"/>
      <c r="P2279" s="1357"/>
      <c r="Q2279" s="1357"/>
      <c r="R2279" s="1357"/>
      <c r="S2279" s="1357"/>
      <c r="T2279" s="1357"/>
    </row>
    <row r="2283" spans="2:20" ht="15.6" x14ac:dyDescent="0.3">
      <c r="B2283" s="1349" t="s">
        <v>1482</v>
      </c>
      <c r="C2283" s="1349"/>
      <c r="D2283" s="1349"/>
      <c r="E2283" s="1349"/>
      <c r="F2283" s="1349"/>
      <c r="G2283" s="1349"/>
      <c r="H2283" s="1349"/>
      <c r="I2283" s="1349"/>
      <c r="J2283" s="1349"/>
      <c r="K2283" s="1349"/>
      <c r="L2283" s="1349"/>
      <c r="M2283" s="1349"/>
      <c r="N2283" s="1349"/>
      <c r="O2283" s="1349"/>
      <c r="P2283" s="1349"/>
      <c r="Q2283" s="1349"/>
      <c r="R2283" s="1349"/>
      <c r="S2283" s="1349"/>
      <c r="T2283" s="1349"/>
    </row>
    <row r="2284" spans="2:20" ht="15.6" x14ac:dyDescent="0.3">
      <c r="B2284" s="1350" t="s">
        <v>10</v>
      </c>
      <c r="C2284" s="1350"/>
      <c r="D2284" s="1350"/>
      <c r="E2284" s="1350"/>
      <c r="F2284" s="1350"/>
      <c r="G2284" s="1350"/>
      <c r="H2284" s="1350"/>
      <c r="I2284" s="1350"/>
      <c r="J2284" s="1350"/>
      <c r="K2284" s="1350"/>
      <c r="L2284" s="1350"/>
      <c r="M2284" s="1350"/>
      <c r="N2284" s="1350"/>
      <c r="O2284" s="1350"/>
      <c r="P2284" s="1350"/>
      <c r="Q2284" s="1350"/>
      <c r="R2284" s="1350"/>
      <c r="S2284" s="1350"/>
      <c r="T2284" s="1350"/>
    </row>
    <row r="2285" spans="2:20" x14ac:dyDescent="0.3">
      <c r="B2285" s="1351" t="s">
        <v>11</v>
      </c>
      <c r="C2285" s="1351"/>
      <c r="D2285" s="1351"/>
      <c r="E2285" s="1351"/>
      <c r="F2285" s="1351"/>
      <c r="G2285" s="1351"/>
      <c r="H2285" s="1351"/>
      <c r="I2285" s="1351"/>
      <c r="J2285" s="1351"/>
      <c r="K2285" s="1351"/>
      <c r="L2285" s="1351"/>
      <c r="M2285" s="1351"/>
      <c r="N2285" s="1351"/>
      <c r="O2285" s="1351"/>
      <c r="P2285" s="1351"/>
      <c r="Q2285" s="1351"/>
      <c r="R2285" s="1351"/>
      <c r="S2285" s="1351"/>
      <c r="T2285" s="1351"/>
    </row>
    <row r="2286" spans="2:20" x14ac:dyDescent="0.3">
      <c r="B2286" s="1352" t="s">
        <v>1483</v>
      </c>
      <c r="C2286" s="1352"/>
      <c r="D2286" s="1352"/>
      <c r="E2286" s="1352"/>
      <c r="F2286" s="1352"/>
      <c r="G2286" s="1352"/>
      <c r="H2286" s="1352"/>
      <c r="I2286" s="1352"/>
      <c r="J2286" s="1352"/>
      <c r="K2286" s="1352"/>
      <c r="L2286" s="1352"/>
      <c r="M2286" s="1352"/>
      <c r="N2286" s="1352"/>
      <c r="O2286" s="1352"/>
      <c r="P2286" s="1352"/>
      <c r="Q2286" s="1352"/>
      <c r="R2286" s="1352"/>
      <c r="S2286" s="1352"/>
      <c r="T2286" s="1352"/>
    </row>
    <row r="2287" spans="2:20" ht="15" thickBot="1" x14ac:dyDescent="0.35">
      <c r="B2287" s="309"/>
      <c r="C2287" s="309"/>
      <c r="D2287" s="309"/>
      <c r="E2287" s="309"/>
      <c r="F2287" s="309"/>
      <c r="G2287" s="309"/>
      <c r="H2287" s="309"/>
      <c r="I2287" s="309"/>
      <c r="J2287" s="309"/>
      <c r="L2287" s="309"/>
      <c r="M2287" s="309"/>
      <c r="N2287" s="309"/>
      <c r="O2287" s="309"/>
      <c r="P2287" s="309"/>
      <c r="Q2287" s="309"/>
      <c r="R2287" s="1363" t="s">
        <v>1514</v>
      </c>
      <c r="S2287" s="1363"/>
      <c r="T2287" s="1363"/>
    </row>
    <row r="2288" spans="2:20" ht="15" thickTop="1" x14ac:dyDescent="0.3">
      <c r="B2288" s="1354" t="s">
        <v>8</v>
      </c>
      <c r="C2288" s="1354"/>
      <c r="D2288" s="1354"/>
      <c r="E2288" s="1354"/>
      <c r="F2288" s="1354"/>
      <c r="G2288" s="1354"/>
      <c r="H2288" s="1354"/>
      <c r="I2288" s="1354"/>
      <c r="J2288" s="1354"/>
      <c r="L2288" s="1354" t="s">
        <v>9</v>
      </c>
      <c r="M2288" s="1354"/>
      <c r="N2288" s="1354"/>
      <c r="O2288" s="1354"/>
      <c r="P2288" s="1354"/>
      <c r="Q2288" s="1354"/>
      <c r="R2288" s="1354"/>
      <c r="S2288" s="1354"/>
      <c r="T2288" s="1354"/>
    </row>
    <row r="2289" spans="2:20" x14ac:dyDescent="0.3">
      <c r="B2289" s="4" t="s">
        <v>0</v>
      </c>
      <c r="C2289" s="4" t="s">
        <v>1</v>
      </c>
      <c r="D2289" s="4" t="s">
        <v>2</v>
      </c>
      <c r="E2289" s="4" t="s">
        <v>13</v>
      </c>
      <c r="F2289" s="4" t="s">
        <v>3</v>
      </c>
      <c r="G2289" s="4" t="s">
        <v>4</v>
      </c>
      <c r="H2289" s="4" t="s">
        <v>5</v>
      </c>
      <c r="I2289" s="4" t="s">
        <v>6</v>
      </c>
      <c r="J2289" s="4" t="s">
        <v>7</v>
      </c>
      <c r="L2289" s="4" t="s">
        <v>0</v>
      </c>
      <c r="M2289" s="4" t="s">
        <v>1</v>
      </c>
      <c r="N2289" s="201" t="s">
        <v>1234</v>
      </c>
      <c r="O2289" s="4" t="s">
        <v>13</v>
      </c>
      <c r="P2289" s="4" t="s">
        <v>3</v>
      </c>
      <c r="Q2289" s="4" t="s">
        <v>4</v>
      </c>
      <c r="R2289" s="4" t="s">
        <v>5</v>
      </c>
      <c r="S2289" s="4" t="s">
        <v>6</v>
      </c>
      <c r="T2289" s="4" t="s">
        <v>7</v>
      </c>
    </row>
    <row r="2290" spans="2:20" x14ac:dyDescent="0.3">
      <c r="B2290" s="310"/>
      <c r="C2290" s="311"/>
      <c r="D2290" s="311"/>
      <c r="E2290" s="5"/>
      <c r="F2290" s="5"/>
      <c r="G2290" s="5"/>
      <c r="H2290" s="5"/>
      <c r="I2290" s="5"/>
      <c r="J2290" s="6"/>
      <c r="L2290" s="310"/>
      <c r="M2290" s="311"/>
      <c r="N2290" s="311"/>
      <c r="O2290" s="5"/>
      <c r="P2290" s="5"/>
      <c r="Q2290" s="5"/>
      <c r="R2290" s="5"/>
      <c r="S2290" s="5"/>
      <c r="T2290" s="6"/>
    </row>
    <row r="2291" spans="2:20" x14ac:dyDescent="0.3">
      <c r="B2291" s="119" t="s">
        <v>1484</v>
      </c>
      <c r="C2291" s="17" t="s">
        <v>15</v>
      </c>
      <c r="D2291" s="18" t="s">
        <v>16</v>
      </c>
      <c r="E2291" s="19" t="s">
        <v>16</v>
      </c>
      <c r="F2291" s="19">
        <f>P2258</f>
        <v>972500</v>
      </c>
      <c r="G2291" s="49">
        <f>Q2258</f>
        <v>5432484</v>
      </c>
      <c r="H2291" s="49">
        <f>R2258</f>
        <v>133435.43999999948</v>
      </c>
      <c r="I2291" s="20">
        <f>S2258</f>
        <v>45659.899999999907</v>
      </c>
      <c r="J2291" s="20">
        <f>T2258</f>
        <v>4926.07</v>
      </c>
      <c r="K2291" s="1"/>
      <c r="L2291" s="55" t="s">
        <v>16</v>
      </c>
      <c r="M2291" s="55" t="s">
        <v>16</v>
      </c>
      <c r="N2291" s="55" t="s">
        <v>16</v>
      </c>
      <c r="O2291" s="122" t="s">
        <v>16</v>
      </c>
      <c r="P2291" s="122" t="s">
        <v>16</v>
      </c>
      <c r="Q2291" s="122" t="s">
        <v>16</v>
      </c>
      <c r="R2291" s="122" t="s">
        <v>16</v>
      </c>
      <c r="S2291" s="122" t="s">
        <v>16</v>
      </c>
      <c r="T2291" s="122" t="s">
        <v>16</v>
      </c>
    </row>
    <row r="2292" spans="2:20" ht="24" x14ac:dyDescent="0.3">
      <c r="B2292" s="119" t="s">
        <v>1484</v>
      </c>
      <c r="C2292" s="170" t="s">
        <v>1486</v>
      </c>
      <c r="D2292" s="128" t="s">
        <v>1485</v>
      </c>
      <c r="E2292" s="207">
        <v>0</v>
      </c>
      <c r="F2292" s="207">
        <v>0</v>
      </c>
      <c r="G2292" s="158">
        <f>508000+40000</f>
        <v>548000</v>
      </c>
      <c r="H2292" s="158">
        <v>220000</v>
      </c>
      <c r="I2292" s="208">
        <v>0</v>
      </c>
      <c r="J2292" s="208">
        <v>0</v>
      </c>
      <c r="K2292" s="1"/>
      <c r="L2292" s="119" t="s">
        <v>1484</v>
      </c>
      <c r="M2292" s="170" t="s">
        <v>1486</v>
      </c>
      <c r="N2292" s="128" t="s">
        <v>1485</v>
      </c>
      <c r="O2292" s="207">
        <v>0</v>
      </c>
      <c r="P2292" s="207">
        <f>G2292+H2292</f>
        <v>768000</v>
      </c>
      <c r="Q2292" s="158">
        <v>0</v>
      </c>
      <c r="R2292" s="158">
        <v>0</v>
      </c>
      <c r="S2292" s="208">
        <v>0</v>
      </c>
      <c r="T2292" s="208">
        <v>0</v>
      </c>
    </row>
    <row r="2293" spans="2:20" ht="20.399999999999999" x14ac:dyDescent="0.3">
      <c r="B2293" s="119" t="s">
        <v>1484</v>
      </c>
      <c r="C2293" s="101" t="s">
        <v>1489</v>
      </c>
      <c r="D2293" s="82" t="s">
        <v>1487</v>
      </c>
      <c r="E2293" s="122">
        <v>0</v>
      </c>
      <c r="F2293" s="122">
        <v>0</v>
      </c>
      <c r="G2293" s="100">
        <v>20000</v>
      </c>
      <c r="H2293" s="100">
        <v>0</v>
      </c>
      <c r="I2293" s="8">
        <v>0</v>
      </c>
      <c r="J2293" s="8">
        <v>0</v>
      </c>
      <c r="K2293" s="1"/>
      <c r="L2293" s="119" t="s">
        <v>167</v>
      </c>
      <c r="M2293" s="101" t="s">
        <v>1515</v>
      </c>
      <c r="N2293" s="82" t="s">
        <v>1488</v>
      </c>
      <c r="O2293" s="122">
        <v>35000</v>
      </c>
      <c r="P2293" s="122" t="s">
        <v>16</v>
      </c>
      <c r="Q2293" s="122" t="s">
        <v>16</v>
      </c>
      <c r="R2293" s="122" t="s">
        <v>16</v>
      </c>
      <c r="S2293" s="122" t="s">
        <v>16</v>
      </c>
      <c r="T2293" s="122" t="s">
        <v>16</v>
      </c>
    </row>
    <row r="2294" spans="2:20" ht="30.6" x14ac:dyDescent="0.3">
      <c r="B2294" s="119" t="s">
        <v>167</v>
      </c>
      <c r="C2294" s="101" t="s">
        <v>1498</v>
      </c>
      <c r="D2294" s="82" t="s">
        <v>1488</v>
      </c>
      <c r="E2294" s="122">
        <v>35000</v>
      </c>
      <c r="F2294" s="122">
        <v>0</v>
      </c>
      <c r="G2294" s="100">
        <v>115000</v>
      </c>
      <c r="H2294" s="100">
        <v>0</v>
      </c>
      <c r="I2294" s="8">
        <v>0</v>
      </c>
      <c r="J2294" s="8">
        <v>0</v>
      </c>
      <c r="K2294" s="1"/>
      <c r="L2294" s="119" t="s">
        <v>167</v>
      </c>
      <c r="M2294" s="101" t="s">
        <v>1515</v>
      </c>
      <c r="N2294" s="82" t="s">
        <v>1490</v>
      </c>
      <c r="O2294" s="122">
        <v>35000</v>
      </c>
      <c r="P2294" s="122" t="s">
        <v>16</v>
      </c>
      <c r="Q2294" s="122" t="s">
        <v>16</v>
      </c>
      <c r="R2294" s="122" t="s">
        <v>16</v>
      </c>
      <c r="S2294" s="122" t="s">
        <v>16</v>
      </c>
      <c r="T2294" s="122" t="s">
        <v>16</v>
      </c>
    </row>
    <row r="2295" spans="2:20" ht="30.6" x14ac:dyDescent="0.3">
      <c r="B2295" s="119" t="s">
        <v>167</v>
      </c>
      <c r="C2295" s="101" t="s">
        <v>1499</v>
      </c>
      <c r="D2295" s="82" t="s">
        <v>1490</v>
      </c>
      <c r="E2295" s="122">
        <v>35000</v>
      </c>
      <c r="F2295" s="122">
        <v>0</v>
      </c>
      <c r="G2295" s="100">
        <v>85000</v>
      </c>
      <c r="H2295" s="100">
        <v>0</v>
      </c>
      <c r="I2295" s="8">
        <v>0</v>
      </c>
      <c r="J2295" s="8">
        <v>0</v>
      </c>
      <c r="K2295" s="1"/>
      <c r="L2295" s="55" t="s">
        <v>16</v>
      </c>
      <c r="M2295" s="55" t="s">
        <v>16</v>
      </c>
      <c r="N2295" s="55" t="s">
        <v>16</v>
      </c>
      <c r="O2295" s="122" t="s">
        <v>16</v>
      </c>
      <c r="P2295" s="122" t="s">
        <v>16</v>
      </c>
      <c r="Q2295" s="122" t="s">
        <v>16</v>
      </c>
      <c r="R2295" s="122" t="s">
        <v>16</v>
      </c>
      <c r="S2295" s="122" t="s">
        <v>16</v>
      </c>
      <c r="T2295" s="122" t="s">
        <v>16</v>
      </c>
    </row>
    <row r="2296" spans="2:20" ht="20.399999999999999" x14ac:dyDescent="0.3">
      <c r="B2296" s="119" t="s">
        <v>167</v>
      </c>
      <c r="C2296" s="101" t="s">
        <v>1500</v>
      </c>
      <c r="D2296" s="82" t="s">
        <v>1491</v>
      </c>
      <c r="E2296" s="122">
        <v>0</v>
      </c>
      <c r="F2296" s="122">
        <v>0</v>
      </c>
      <c r="G2296" s="100">
        <v>100000</v>
      </c>
      <c r="H2296" s="100">
        <v>0</v>
      </c>
      <c r="I2296" s="8">
        <v>0</v>
      </c>
      <c r="J2296" s="8">
        <v>0</v>
      </c>
      <c r="K2296" s="1"/>
      <c r="L2296" s="55" t="s">
        <v>16</v>
      </c>
      <c r="M2296" s="55" t="s">
        <v>16</v>
      </c>
      <c r="N2296" s="55" t="s">
        <v>16</v>
      </c>
      <c r="O2296" s="122" t="s">
        <v>16</v>
      </c>
      <c r="P2296" s="122" t="s">
        <v>16</v>
      </c>
      <c r="Q2296" s="122" t="s">
        <v>16</v>
      </c>
      <c r="R2296" s="122" t="s">
        <v>16</v>
      </c>
      <c r="S2296" s="122" t="s">
        <v>16</v>
      </c>
      <c r="T2296" s="122" t="s">
        <v>16</v>
      </c>
    </row>
    <row r="2297" spans="2:20" ht="20.399999999999999" x14ac:dyDescent="0.3">
      <c r="B2297" s="119" t="s">
        <v>167</v>
      </c>
      <c r="C2297" s="101" t="s">
        <v>1501</v>
      </c>
      <c r="D2297" s="82" t="s">
        <v>1492</v>
      </c>
      <c r="E2297" s="122">
        <v>0</v>
      </c>
      <c r="F2297" s="122">
        <v>0</v>
      </c>
      <c r="G2297" s="100">
        <v>200000</v>
      </c>
      <c r="H2297" s="100">
        <v>0</v>
      </c>
      <c r="I2297" s="8">
        <v>0</v>
      </c>
      <c r="J2297" s="8">
        <v>0</v>
      </c>
      <c r="K2297" s="1"/>
      <c r="L2297" s="55" t="s">
        <v>16</v>
      </c>
      <c r="M2297" s="55" t="s">
        <v>16</v>
      </c>
      <c r="N2297" s="55" t="s">
        <v>16</v>
      </c>
      <c r="O2297" s="122" t="s">
        <v>16</v>
      </c>
      <c r="P2297" s="122" t="s">
        <v>16</v>
      </c>
      <c r="Q2297" s="122" t="s">
        <v>16</v>
      </c>
      <c r="R2297" s="122" t="s">
        <v>16</v>
      </c>
      <c r="S2297" s="122" t="s">
        <v>16</v>
      </c>
      <c r="T2297" s="122" t="s">
        <v>16</v>
      </c>
    </row>
    <row r="2298" spans="2:20" ht="20.399999999999999" x14ac:dyDescent="0.3">
      <c r="B2298" s="119" t="s">
        <v>167</v>
      </c>
      <c r="C2298" s="101" t="s">
        <v>1502</v>
      </c>
      <c r="D2298" s="82" t="s">
        <v>1493</v>
      </c>
      <c r="E2298" s="122">
        <v>0</v>
      </c>
      <c r="F2298" s="122">
        <v>0</v>
      </c>
      <c r="G2298" s="100">
        <v>200000</v>
      </c>
      <c r="H2298" s="100">
        <v>0</v>
      </c>
      <c r="I2298" s="8">
        <v>0</v>
      </c>
      <c r="J2298" s="8">
        <v>0</v>
      </c>
      <c r="K2298" s="1"/>
      <c r="L2298" s="55" t="s">
        <v>16</v>
      </c>
      <c r="M2298" s="55" t="s">
        <v>16</v>
      </c>
      <c r="N2298" s="55" t="s">
        <v>16</v>
      </c>
      <c r="O2298" s="122" t="s">
        <v>16</v>
      </c>
      <c r="P2298" s="122" t="s">
        <v>16</v>
      </c>
      <c r="Q2298" s="122" t="s">
        <v>16</v>
      </c>
      <c r="R2298" s="122" t="s">
        <v>16</v>
      </c>
      <c r="S2298" s="122" t="s">
        <v>16</v>
      </c>
      <c r="T2298" s="122" t="s">
        <v>16</v>
      </c>
    </row>
    <row r="2299" spans="2:20" ht="20.399999999999999" x14ac:dyDescent="0.3">
      <c r="B2299" s="119" t="s">
        <v>167</v>
      </c>
      <c r="C2299" s="101" t="s">
        <v>1503</v>
      </c>
      <c r="D2299" s="82" t="s">
        <v>1494</v>
      </c>
      <c r="E2299" s="122">
        <v>0</v>
      </c>
      <c r="F2299" s="122">
        <v>0</v>
      </c>
      <c r="G2299" s="100">
        <v>200000</v>
      </c>
      <c r="H2299" s="100">
        <v>0</v>
      </c>
      <c r="I2299" s="8">
        <v>0</v>
      </c>
      <c r="J2299" s="8">
        <v>0</v>
      </c>
      <c r="K2299" s="1"/>
      <c r="L2299" s="55" t="s">
        <v>16</v>
      </c>
      <c r="M2299" s="55" t="s">
        <v>16</v>
      </c>
      <c r="N2299" s="55" t="s">
        <v>16</v>
      </c>
      <c r="O2299" s="122" t="s">
        <v>16</v>
      </c>
      <c r="P2299" s="122" t="s">
        <v>16</v>
      </c>
      <c r="Q2299" s="122" t="s">
        <v>16</v>
      </c>
      <c r="R2299" s="122" t="s">
        <v>16</v>
      </c>
      <c r="S2299" s="122" t="s">
        <v>16</v>
      </c>
      <c r="T2299" s="122" t="s">
        <v>16</v>
      </c>
    </row>
    <row r="2300" spans="2:20" ht="20.399999999999999" x14ac:dyDescent="0.3">
      <c r="B2300" s="119" t="s">
        <v>167</v>
      </c>
      <c r="C2300" s="101" t="s">
        <v>1504</v>
      </c>
      <c r="D2300" s="82" t="s">
        <v>1495</v>
      </c>
      <c r="E2300" s="122">
        <v>0</v>
      </c>
      <c r="F2300" s="122">
        <v>0</v>
      </c>
      <c r="G2300" s="100">
        <v>50000</v>
      </c>
      <c r="H2300" s="100">
        <v>0</v>
      </c>
      <c r="I2300" s="8">
        <v>0</v>
      </c>
      <c r="J2300" s="8">
        <v>0</v>
      </c>
      <c r="K2300" s="1"/>
      <c r="L2300" s="55" t="s">
        <v>16</v>
      </c>
      <c r="M2300" s="55" t="s">
        <v>16</v>
      </c>
      <c r="N2300" s="55" t="s">
        <v>16</v>
      </c>
      <c r="O2300" s="122" t="s">
        <v>16</v>
      </c>
      <c r="P2300" s="122" t="s">
        <v>16</v>
      </c>
      <c r="Q2300" s="122" t="s">
        <v>16</v>
      </c>
      <c r="R2300" s="122" t="s">
        <v>16</v>
      </c>
      <c r="S2300" s="122" t="s">
        <v>16</v>
      </c>
      <c r="T2300" s="122" t="s">
        <v>16</v>
      </c>
    </row>
    <row r="2301" spans="2:20" ht="20.399999999999999" x14ac:dyDescent="0.3">
      <c r="B2301" s="119" t="s">
        <v>167</v>
      </c>
      <c r="C2301" s="101" t="s">
        <v>1505</v>
      </c>
      <c r="D2301" s="82" t="s">
        <v>1496</v>
      </c>
      <c r="E2301" s="122">
        <v>0</v>
      </c>
      <c r="F2301" s="122">
        <v>0</v>
      </c>
      <c r="G2301" s="100">
        <v>50000</v>
      </c>
      <c r="H2301" s="100">
        <v>0</v>
      </c>
      <c r="I2301" s="8">
        <v>0</v>
      </c>
      <c r="J2301" s="8">
        <v>0</v>
      </c>
      <c r="K2301" s="1"/>
      <c r="L2301" s="55" t="s">
        <v>16</v>
      </c>
      <c r="M2301" s="55" t="s">
        <v>16</v>
      </c>
      <c r="N2301" s="55" t="s">
        <v>16</v>
      </c>
      <c r="O2301" s="122" t="s">
        <v>16</v>
      </c>
      <c r="P2301" s="122" t="s">
        <v>16</v>
      </c>
      <c r="Q2301" s="122" t="s">
        <v>16</v>
      </c>
      <c r="R2301" s="122" t="s">
        <v>16</v>
      </c>
      <c r="S2301" s="122" t="s">
        <v>16</v>
      </c>
      <c r="T2301" s="122" t="s">
        <v>16</v>
      </c>
    </row>
    <row r="2302" spans="2:20" ht="20.399999999999999" x14ac:dyDescent="0.3">
      <c r="B2302" s="119" t="s">
        <v>167</v>
      </c>
      <c r="C2302" s="101" t="s">
        <v>1506</v>
      </c>
      <c r="D2302" s="82" t="s">
        <v>1497</v>
      </c>
      <c r="E2302" s="122">
        <v>0</v>
      </c>
      <c r="F2302" s="122">
        <v>0</v>
      </c>
      <c r="G2302" s="100">
        <v>100000</v>
      </c>
      <c r="H2302" s="100">
        <v>0</v>
      </c>
      <c r="I2302" s="8">
        <v>0</v>
      </c>
      <c r="J2302" s="8">
        <v>0</v>
      </c>
      <c r="K2302" s="1"/>
      <c r="L2302" s="55" t="s">
        <v>16</v>
      </c>
      <c r="M2302" s="55" t="s">
        <v>16</v>
      </c>
      <c r="N2302" s="55" t="s">
        <v>16</v>
      </c>
      <c r="O2302" s="122" t="s">
        <v>16</v>
      </c>
      <c r="P2302" s="122" t="s">
        <v>16</v>
      </c>
      <c r="Q2302" s="122" t="s">
        <v>16</v>
      </c>
      <c r="R2302" s="122" t="s">
        <v>16</v>
      </c>
      <c r="S2302" s="122" t="s">
        <v>16</v>
      </c>
      <c r="T2302" s="122" t="s">
        <v>16</v>
      </c>
    </row>
    <row r="2303" spans="2:20" ht="20.399999999999999" x14ac:dyDescent="0.3">
      <c r="B2303" s="119" t="s">
        <v>167</v>
      </c>
      <c r="C2303" s="101" t="s">
        <v>1510</v>
      </c>
      <c r="D2303" s="82" t="s">
        <v>1507</v>
      </c>
      <c r="E2303" s="122">
        <v>0</v>
      </c>
      <c r="F2303" s="122">
        <v>1100</v>
      </c>
      <c r="G2303" s="100">
        <v>0</v>
      </c>
      <c r="H2303" s="100">
        <v>0</v>
      </c>
      <c r="I2303" s="8">
        <v>0</v>
      </c>
      <c r="J2303" s="8">
        <v>0</v>
      </c>
      <c r="K2303" s="1"/>
      <c r="L2303" s="55" t="s">
        <v>16</v>
      </c>
      <c r="M2303" s="55" t="s">
        <v>16</v>
      </c>
      <c r="N2303" s="55" t="s">
        <v>16</v>
      </c>
      <c r="O2303" s="122" t="s">
        <v>16</v>
      </c>
      <c r="P2303" s="122" t="s">
        <v>16</v>
      </c>
      <c r="Q2303" s="122" t="s">
        <v>16</v>
      </c>
      <c r="R2303" s="122" t="s">
        <v>16</v>
      </c>
      <c r="S2303" s="122" t="s">
        <v>16</v>
      </c>
      <c r="T2303" s="122" t="s">
        <v>16</v>
      </c>
    </row>
    <row r="2304" spans="2:20" ht="20.399999999999999" x14ac:dyDescent="0.3">
      <c r="B2304" s="119" t="s">
        <v>167</v>
      </c>
      <c r="C2304" s="101" t="s">
        <v>1511</v>
      </c>
      <c r="D2304" s="82" t="s">
        <v>1508</v>
      </c>
      <c r="E2304" s="122">
        <v>0</v>
      </c>
      <c r="F2304" s="122">
        <v>1100</v>
      </c>
      <c r="G2304" s="100">
        <v>0</v>
      </c>
      <c r="H2304" s="100">
        <v>0</v>
      </c>
      <c r="I2304" s="8">
        <v>0</v>
      </c>
      <c r="J2304" s="8">
        <v>0</v>
      </c>
      <c r="K2304" s="1"/>
      <c r="L2304" s="55" t="s">
        <v>16</v>
      </c>
      <c r="M2304" s="55" t="s">
        <v>16</v>
      </c>
      <c r="N2304" s="55" t="s">
        <v>16</v>
      </c>
      <c r="O2304" s="122" t="s">
        <v>16</v>
      </c>
      <c r="P2304" s="122" t="s">
        <v>16</v>
      </c>
      <c r="Q2304" s="122" t="s">
        <v>16</v>
      </c>
      <c r="R2304" s="122" t="s">
        <v>16</v>
      </c>
      <c r="S2304" s="122" t="s">
        <v>16</v>
      </c>
      <c r="T2304" s="122" t="s">
        <v>16</v>
      </c>
    </row>
    <row r="2305" spans="2:20" ht="20.399999999999999" x14ac:dyDescent="0.3">
      <c r="B2305" s="119" t="s">
        <v>167</v>
      </c>
      <c r="C2305" s="101" t="s">
        <v>1512</v>
      </c>
      <c r="D2305" s="82" t="s">
        <v>1509</v>
      </c>
      <c r="E2305" s="122">
        <v>0</v>
      </c>
      <c r="F2305" s="122">
        <v>0</v>
      </c>
      <c r="G2305" s="100">
        <v>3000000</v>
      </c>
      <c r="H2305" s="100">
        <v>0</v>
      </c>
      <c r="I2305" s="8">
        <v>0</v>
      </c>
      <c r="J2305" s="8">
        <v>0</v>
      </c>
      <c r="K2305" s="1"/>
      <c r="L2305" s="55" t="s">
        <v>16</v>
      </c>
      <c r="M2305" s="55" t="s">
        <v>16</v>
      </c>
      <c r="N2305" s="55" t="s">
        <v>16</v>
      </c>
      <c r="O2305" s="122" t="s">
        <v>16</v>
      </c>
      <c r="P2305" s="122" t="s">
        <v>16</v>
      </c>
      <c r="Q2305" s="122" t="s">
        <v>16</v>
      </c>
      <c r="R2305" s="122" t="s">
        <v>16</v>
      </c>
      <c r="S2305" s="122" t="s">
        <v>16</v>
      </c>
      <c r="T2305" s="122" t="s">
        <v>16</v>
      </c>
    </row>
    <row r="2306" spans="2:20" x14ac:dyDescent="0.3">
      <c r="B2306" s="55" t="s">
        <v>16</v>
      </c>
      <c r="C2306" s="128" t="s">
        <v>16</v>
      </c>
      <c r="D2306" s="128" t="s">
        <v>16</v>
      </c>
      <c r="E2306" s="128" t="s">
        <v>16</v>
      </c>
      <c r="F2306" s="128" t="s">
        <v>16</v>
      </c>
      <c r="G2306" s="128" t="s">
        <v>16</v>
      </c>
      <c r="H2306" s="128" t="s">
        <v>16</v>
      </c>
      <c r="I2306" s="128" t="s">
        <v>16</v>
      </c>
      <c r="J2306" s="128" t="s">
        <v>16</v>
      </c>
      <c r="K2306" s="40"/>
      <c r="L2306" s="55" t="s">
        <v>16</v>
      </c>
      <c r="M2306" s="55" t="s">
        <v>16</v>
      </c>
      <c r="N2306" s="55" t="s">
        <v>16</v>
      </c>
      <c r="O2306" s="122" t="s">
        <v>16</v>
      </c>
      <c r="P2306" s="122" t="s">
        <v>16</v>
      </c>
      <c r="Q2306" s="122" t="s">
        <v>16</v>
      </c>
      <c r="R2306" s="122" t="s">
        <v>16</v>
      </c>
      <c r="S2306" s="122" t="s">
        <v>16</v>
      </c>
      <c r="T2306" s="122" t="s">
        <v>16</v>
      </c>
    </row>
    <row r="2307" spans="2:20" x14ac:dyDescent="0.3">
      <c r="B2307" s="4"/>
      <c r="C2307" s="150" t="s">
        <v>49</v>
      </c>
      <c r="D2307" s="4"/>
      <c r="E2307" s="34">
        <f>SUM(E2292:E2306)</f>
        <v>70000</v>
      </c>
      <c r="F2307" s="34">
        <f>SUM(F2292:F2306)</f>
        <v>2200</v>
      </c>
      <c r="G2307" s="34">
        <f>SUM(G2292:G2306)</f>
        <v>4668000</v>
      </c>
      <c r="H2307" s="34">
        <f>SUM(H2292:H2306)</f>
        <v>220000</v>
      </c>
      <c r="I2307" s="34">
        <v>0</v>
      </c>
      <c r="J2307" s="34">
        <v>0</v>
      </c>
      <c r="K2307" s="1"/>
      <c r="L2307" s="119" t="s">
        <v>16</v>
      </c>
      <c r="M2307" s="128" t="s">
        <v>16</v>
      </c>
      <c r="N2307" s="119" t="s">
        <v>16</v>
      </c>
      <c r="O2307" s="172" t="s">
        <v>16</v>
      </c>
      <c r="P2307" s="172" t="s">
        <v>16</v>
      </c>
      <c r="Q2307" s="177" t="s">
        <v>16</v>
      </c>
      <c r="R2307" s="122" t="s">
        <v>16</v>
      </c>
      <c r="S2307" s="122" t="s">
        <v>16</v>
      </c>
      <c r="T2307" s="122" t="s">
        <v>16</v>
      </c>
    </row>
    <row r="2308" spans="2:20" x14ac:dyDescent="0.3">
      <c r="B2308" s="11"/>
      <c r="C2308" s="94"/>
      <c r="D2308" s="12"/>
      <c r="E2308" s="13"/>
      <c r="F2308" s="13"/>
      <c r="G2308" s="13"/>
      <c r="H2308" s="13"/>
      <c r="I2308" s="13"/>
      <c r="J2308" s="14"/>
      <c r="K2308" s="1"/>
      <c r="L2308" s="11"/>
      <c r="M2308" s="12"/>
      <c r="N2308" s="12"/>
      <c r="O2308" s="169"/>
      <c r="P2308" s="13"/>
      <c r="Q2308" s="13"/>
      <c r="R2308" s="13"/>
      <c r="S2308" s="13"/>
      <c r="T2308" s="14"/>
    </row>
    <row r="2309" spans="2:20" x14ac:dyDescent="0.3">
      <c r="B2309" s="25"/>
      <c r="C2309" s="26" t="s">
        <v>50</v>
      </c>
      <c r="D2309" s="27"/>
      <c r="E2309" s="28">
        <f>E2307</f>
        <v>70000</v>
      </c>
      <c r="F2309" s="28">
        <f>F2291+F2307</f>
        <v>974700</v>
      </c>
      <c r="G2309" s="28">
        <f>G2291+G2307</f>
        <v>10100484</v>
      </c>
      <c r="H2309" s="28">
        <f>H2291+H2307</f>
        <v>353435.43999999948</v>
      </c>
      <c r="I2309" s="28">
        <f>I2291+I2307</f>
        <v>45659.899999999907</v>
      </c>
      <c r="J2309" s="28">
        <f>J2291+J2307</f>
        <v>4926.07</v>
      </c>
      <c r="K2309" s="1"/>
      <c r="L2309" s="9"/>
      <c r="M2309" s="26" t="s">
        <v>50</v>
      </c>
      <c r="N2309" s="193" t="s">
        <v>16</v>
      </c>
      <c r="O2309" s="10">
        <f>SUM(O2292:O2308)</f>
        <v>70000</v>
      </c>
      <c r="P2309" s="10">
        <f>SUM(P2292:P2308)</f>
        <v>768000</v>
      </c>
      <c r="Q2309" s="10">
        <f>SUM(Q2292:Q2308)</f>
        <v>0</v>
      </c>
      <c r="R2309" s="10">
        <f>SUM(R2292:R2308)</f>
        <v>0</v>
      </c>
      <c r="S2309" s="10">
        <f t="shared" ref="S2309:T2309" si="426">SUM(S2290:S2308)</f>
        <v>0</v>
      </c>
      <c r="T2309" s="10">
        <f t="shared" si="426"/>
        <v>0</v>
      </c>
    </row>
    <row r="2310" spans="2:20" x14ac:dyDescent="0.3">
      <c r="F2310" s="314"/>
      <c r="L2310" s="2"/>
      <c r="M2310" s="3" t="s">
        <v>12</v>
      </c>
      <c r="N2310" s="15"/>
      <c r="O2310" s="16">
        <f>E2309-O2309</f>
        <v>0</v>
      </c>
      <c r="P2310" s="62">
        <f>F2309-P2309</f>
        <v>206700</v>
      </c>
      <c r="Q2310" s="62">
        <f t="shared" ref="Q2310" si="427">G2309-Q2309</f>
        <v>10100484</v>
      </c>
      <c r="R2310" s="62">
        <f t="shared" ref="R2310" si="428">H2309-R2309</f>
        <v>353435.43999999948</v>
      </c>
      <c r="S2310" s="62">
        <f t="shared" ref="S2310" si="429">I2309-S2309</f>
        <v>45659.899999999907</v>
      </c>
      <c r="T2310" s="62">
        <f t="shared" ref="T2310" si="430">J2309-T2309</f>
        <v>4926.07</v>
      </c>
    </row>
    <row r="2311" spans="2:20" x14ac:dyDescent="0.3">
      <c r="C2311" s="63" t="s">
        <v>375</v>
      </c>
      <c r="F2311" s="314"/>
      <c r="M2311" s="1393" t="s">
        <v>23</v>
      </c>
      <c r="N2311" s="1393"/>
      <c r="R2311" s="314"/>
    </row>
    <row r="2312" spans="2:20" x14ac:dyDescent="0.3">
      <c r="C2312" s="64" t="s">
        <v>386</v>
      </c>
      <c r="D2312" s="64" t="s">
        <v>376</v>
      </c>
      <c r="E2312" s="1396" t="s">
        <v>377</v>
      </c>
      <c r="F2312" s="1397"/>
      <c r="G2312" s="64" t="s">
        <v>381</v>
      </c>
      <c r="H2312" s="64" t="s">
        <v>378</v>
      </c>
      <c r="I2312" s="64" t="s">
        <v>379</v>
      </c>
      <c r="J2312" s="65" t="s">
        <v>380</v>
      </c>
      <c r="M2312" s="41" t="s">
        <v>1085</v>
      </c>
      <c r="N2312" s="126">
        <f>P2310</f>
        <v>206700</v>
      </c>
      <c r="O2312" s="1406" t="s">
        <v>1513</v>
      </c>
      <c r="P2312" s="1407"/>
      <c r="Q2312" s="1407"/>
      <c r="R2312" s="1407"/>
      <c r="S2312" s="1407"/>
      <c r="T2312" s="1407"/>
    </row>
    <row r="2313" spans="2:20" x14ac:dyDescent="0.3">
      <c r="C2313" s="66" t="s">
        <v>389</v>
      </c>
      <c r="D2313" s="66" t="s">
        <v>279</v>
      </c>
      <c r="E2313" s="305" t="s">
        <v>384</v>
      </c>
      <c r="F2313" s="306"/>
      <c r="G2313" s="209" t="s">
        <v>385</v>
      </c>
      <c r="H2313" s="67">
        <v>100000</v>
      </c>
      <c r="I2313" s="67">
        <v>0</v>
      </c>
      <c r="J2313" s="67">
        <f>H2313-I2313</f>
        <v>100000</v>
      </c>
      <c r="M2313" s="41" t="s">
        <v>18</v>
      </c>
      <c r="N2313" s="126">
        <f>Q2310</f>
        <v>10100484</v>
      </c>
      <c r="O2313" s="133"/>
      <c r="P2313" s="134"/>
      <c r="Q2313" s="134"/>
      <c r="R2313" s="131"/>
      <c r="S2313" s="115"/>
      <c r="T2313" s="314"/>
    </row>
    <row r="2314" spans="2:20" ht="24" x14ac:dyDescent="0.3">
      <c r="C2314" s="66" t="s">
        <v>389</v>
      </c>
      <c r="D2314" s="66" t="s">
        <v>279</v>
      </c>
      <c r="E2314" s="1398" t="s">
        <v>384</v>
      </c>
      <c r="F2314" s="1398"/>
      <c r="G2314" s="209" t="s">
        <v>390</v>
      </c>
      <c r="H2314" s="67">
        <v>200000</v>
      </c>
      <c r="I2314" s="67">
        <v>0</v>
      </c>
      <c r="J2314" s="67">
        <f>H2314-I2314</f>
        <v>200000</v>
      </c>
      <c r="M2314" s="41" t="s">
        <v>19</v>
      </c>
      <c r="N2314" s="126">
        <f>R2310</f>
        <v>353435.43999999948</v>
      </c>
      <c r="O2314" s="136"/>
      <c r="P2314" s="171"/>
      <c r="Q2314" s="324"/>
      <c r="R2314" s="322"/>
      <c r="S2314" s="314"/>
      <c r="T2314" s="314"/>
    </row>
    <row r="2315" spans="2:20" x14ac:dyDescent="0.3">
      <c r="C2315" s="105" t="s">
        <v>584</v>
      </c>
      <c r="D2315" s="82" t="s">
        <v>569</v>
      </c>
      <c r="E2315" s="1399" t="s">
        <v>585</v>
      </c>
      <c r="F2315" s="1400"/>
      <c r="G2315" s="162" t="s">
        <v>586</v>
      </c>
      <c r="H2315" s="106">
        <v>50000</v>
      </c>
      <c r="I2315" s="73">
        <v>0</v>
      </c>
      <c r="J2315" s="153">
        <f t="shared" ref="J2315:J2320" si="431">SUM(H2315:I2315)</f>
        <v>50000</v>
      </c>
      <c r="M2315" s="41" t="s">
        <v>20</v>
      </c>
      <c r="N2315" s="126">
        <f>S2310</f>
        <v>45659.899999999907</v>
      </c>
      <c r="O2315" s="323"/>
      <c r="P2315" s="324"/>
      <c r="Q2315" s="324"/>
      <c r="R2315" s="322"/>
    </row>
    <row r="2316" spans="2:20" x14ac:dyDescent="0.3">
      <c r="C2316" s="105" t="s">
        <v>584</v>
      </c>
      <c r="D2316" s="82" t="s">
        <v>569</v>
      </c>
      <c r="E2316" s="175" t="s">
        <v>587</v>
      </c>
      <c r="F2316" s="175"/>
      <c r="G2316" s="210" t="s">
        <v>588</v>
      </c>
      <c r="H2316" s="107">
        <v>100000</v>
      </c>
      <c r="I2316" s="73">
        <v>0</v>
      </c>
      <c r="J2316" s="153">
        <f t="shared" si="431"/>
        <v>100000</v>
      </c>
      <c r="M2316" s="41" t="s">
        <v>21</v>
      </c>
      <c r="N2316" s="126">
        <f>T2310</f>
        <v>4926.07</v>
      </c>
      <c r="O2316" s="137"/>
      <c r="P2316" s="323"/>
      <c r="Q2316" s="323"/>
      <c r="R2316" s="314"/>
    </row>
    <row r="2317" spans="2:20" ht="15" thickBot="1" x14ac:dyDescent="0.35">
      <c r="C2317" s="66" t="s">
        <v>669</v>
      </c>
      <c r="D2317" s="82" t="s">
        <v>652</v>
      </c>
      <c r="E2317" s="300" t="s">
        <v>587</v>
      </c>
      <c r="F2317" s="301"/>
      <c r="G2317" s="210" t="s">
        <v>588</v>
      </c>
      <c r="H2317" s="107">
        <v>50000</v>
      </c>
      <c r="I2317" s="73">
        <v>0</v>
      </c>
      <c r="J2317" s="153">
        <f t="shared" si="431"/>
        <v>50000</v>
      </c>
      <c r="M2317" s="307" t="s">
        <v>22</v>
      </c>
      <c r="N2317" s="130">
        <f>SUM(N2312:N2316)</f>
        <v>10711205.41</v>
      </c>
      <c r="O2317" s="314"/>
      <c r="R2317" s="314"/>
    </row>
    <row r="2318" spans="2:20" ht="15" thickTop="1" x14ac:dyDescent="0.3">
      <c r="C2318" s="66" t="s">
        <v>669</v>
      </c>
      <c r="D2318" s="82" t="s">
        <v>652</v>
      </c>
      <c r="E2318" s="1399" t="s">
        <v>585</v>
      </c>
      <c r="F2318" s="1400"/>
      <c r="G2318" s="162" t="s">
        <v>586</v>
      </c>
      <c r="H2318" s="107">
        <v>50000</v>
      </c>
      <c r="I2318" s="73">
        <v>0</v>
      </c>
      <c r="J2318" s="153">
        <f t="shared" si="431"/>
        <v>50000</v>
      </c>
      <c r="M2318" s="21"/>
      <c r="N2318" s="24"/>
      <c r="O2318" s="314"/>
    </row>
    <row r="2319" spans="2:20" x14ac:dyDescent="0.3">
      <c r="C2319" s="66" t="s">
        <v>911</v>
      </c>
      <c r="D2319" s="82" t="s">
        <v>870</v>
      </c>
      <c r="E2319" s="1399" t="s">
        <v>384</v>
      </c>
      <c r="F2319" s="1400"/>
      <c r="G2319" s="162" t="s">
        <v>912</v>
      </c>
      <c r="H2319" s="107">
        <v>1350000</v>
      </c>
      <c r="I2319" s="73">
        <v>0</v>
      </c>
      <c r="J2319" s="153">
        <f t="shared" si="431"/>
        <v>1350000</v>
      </c>
      <c r="M2319" s="179"/>
      <c r="N2319" s="149"/>
      <c r="O2319" s="183"/>
      <c r="P2319" s="180"/>
      <c r="Q2319" s="180"/>
      <c r="R2319" s="180"/>
    </row>
    <row r="2320" spans="2:20" x14ac:dyDescent="0.3">
      <c r="C2320" s="66" t="s">
        <v>974</v>
      </c>
      <c r="D2320" s="82" t="s">
        <v>959</v>
      </c>
      <c r="E2320" s="1399" t="s">
        <v>384</v>
      </c>
      <c r="F2320" s="1400"/>
      <c r="G2320" s="162" t="s">
        <v>912</v>
      </c>
      <c r="H2320" s="107">
        <v>469886</v>
      </c>
      <c r="I2320" s="73">
        <v>0</v>
      </c>
      <c r="J2320" s="153">
        <f t="shared" si="431"/>
        <v>469886</v>
      </c>
      <c r="M2320" s="212" t="s">
        <v>1128</v>
      </c>
      <c r="N2320" s="199"/>
      <c r="O2320" s="186"/>
      <c r="P2320" s="213"/>
      <c r="Q2320" s="214"/>
      <c r="R2320" s="180"/>
    </row>
    <row r="2321" spans="2:20" ht="20.399999999999999" x14ac:dyDescent="0.3">
      <c r="C2321" s="66" t="s">
        <v>1185</v>
      </c>
      <c r="D2321" s="82" t="s">
        <v>1174</v>
      </c>
      <c r="E2321" s="1399" t="s">
        <v>1186</v>
      </c>
      <c r="F2321" s="1400"/>
      <c r="G2321" s="162" t="s">
        <v>1187</v>
      </c>
      <c r="H2321" s="107">
        <v>16900</v>
      </c>
      <c r="I2321" s="73">
        <v>0</v>
      </c>
      <c r="J2321" s="153">
        <f>H2321</f>
        <v>16900</v>
      </c>
      <c r="M2321" s="1404" t="s">
        <v>1114</v>
      </c>
      <c r="N2321" s="1405"/>
      <c r="O2321" s="187">
        <v>25000</v>
      </c>
      <c r="P2321" s="211" t="s">
        <v>1112</v>
      </c>
      <c r="Q2321" s="180"/>
      <c r="R2321" s="180"/>
    </row>
    <row r="2322" spans="2:20" ht="15" thickBot="1" x14ac:dyDescent="0.35">
      <c r="C2322" s="1401" t="s">
        <v>589</v>
      </c>
      <c r="D2322" s="1402"/>
      <c r="E2322" s="1402"/>
      <c r="F2322" s="1403"/>
      <c r="G2322" s="178" t="s">
        <v>16</v>
      </c>
      <c r="H2322" s="152">
        <f>SUM(H2313:H2321)</f>
        <v>2386786</v>
      </c>
      <c r="I2322" s="110">
        <f>SUM(I2313:I2320)</f>
        <v>0</v>
      </c>
      <c r="J2322" s="151">
        <f>SUM(J2313:J2321)</f>
        <v>2386786</v>
      </c>
      <c r="M2322" s="181" t="s">
        <v>383</v>
      </c>
      <c r="N2322" s="149"/>
      <c r="O2322" s="182">
        <f>SUM(O2320:O2321)</f>
        <v>25000</v>
      </c>
      <c r="P2322" s="180"/>
      <c r="Q2322" s="180"/>
      <c r="R2322" s="180"/>
    </row>
    <row r="2323" spans="2:20" ht="15" thickTop="1" x14ac:dyDescent="0.3">
      <c r="R2323" s="180"/>
    </row>
    <row r="2324" spans="2:20" x14ac:dyDescent="0.3">
      <c r="R2324" s="180"/>
    </row>
    <row r="2325" spans="2:20" x14ac:dyDescent="0.3">
      <c r="R2325" s="180"/>
    </row>
    <row r="2326" spans="2:20" x14ac:dyDescent="0.3">
      <c r="N2326" s="314"/>
      <c r="R2326" s="180"/>
    </row>
    <row r="2327" spans="2:20" x14ac:dyDescent="0.3">
      <c r="N2327" s="314"/>
      <c r="R2327" s="180"/>
    </row>
    <row r="2328" spans="2:20" x14ac:dyDescent="0.3">
      <c r="R2328" s="180"/>
    </row>
    <row r="2329" spans="2:20" x14ac:dyDescent="0.3">
      <c r="R2329" s="180"/>
    </row>
    <row r="2331" spans="2:20" x14ac:dyDescent="0.3">
      <c r="B2331" s="1357" t="s">
        <v>908</v>
      </c>
      <c r="C2331" s="1357"/>
      <c r="D2331" s="1357"/>
      <c r="E2331" s="1357"/>
      <c r="F2331" s="1357"/>
      <c r="G2331" s="1357"/>
      <c r="H2331" s="1357"/>
      <c r="I2331" s="1357"/>
      <c r="J2331" s="1357"/>
      <c r="K2331" s="1357"/>
      <c r="L2331" s="1357"/>
      <c r="M2331" s="1357"/>
      <c r="N2331" s="1357"/>
      <c r="O2331" s="1357"/>
      <c r="P2331" s="1357"/>
      <c r="Q2331" s="1357"/>
      <c r="R2331" s="1357"/>
      <c r="S2331" s="1357"/>
      <c r="T2331" s="1357"/>
    </row>
    <row r="2335" spans="2:20" ht="15.6" x14ac:dyDescent="0.3">
      <c r="B2335" s="1349" t="s">
        <v>1516</v>
      </c>
      <c r="C2335" s="1349"/>
      <c r="D2335" s="1349"/>
      <c r="E2335" s="1349"/>
      <c r="F2335" s="1349"/>
      <c r="G2335" s="1349"/>
      <c r="H2335" s="1349"/>
      <c r="I2335" s="1349"/>
      <c r="J2335" s="1349"/>
      <c r="K2335" s="1349"/>
      <c r="L2335" s="1349"/>
      <c r="M2335" s="1349"/>
      <c r="N2335" s="1349"/>
      <c r="O2335" s="1349"/>
      <c r="P2335" s="1349"/>
      <c r="Q2335" s="1349"/>
      <c r="R2335" s="1349"/>
      <c r="S2335" s="1349"/>
      <c r="T2335" s="1349"/>
    </row>
    <row r="2336" spans="2:20" ht="15.6" x14ac:dyDescent="0.3">
      <c r="B2336" s="1350" t="s">
        <v>10</v>
      </c>
      <c r="C2336" s="1350"/>
      <c r="D2336" s="1350"/>
      <c r="E2336" s="1350"/>
      <c r="F2336" s="1350"/>
      <c r="G2336" s="1350"/>
      <c r="H2336" s="1350"/>
      <c r="I2336" s="1350"/>
      <c r="J2336" s="1350"/>
      <c r="K2336" s="1350"/>
      <c r="L2336" s="1350"/>
      <c r="M2336" s="1350"/>
      <c r="N2336" s="1350"/>
      <c r="O2336" s="1350"/>
      <c r="P2336" s="1350"/>
      <c r="Q2336" s="1350"/>
      <c r="R2336" s="1350"/>
      <c r="S2336" s="1350"/>
      <c r="T2336" s="1350"/>
    </row>
    <row r="2337" spans="2:20" x14ac:dyDescent="0.3">
      <c r="B2337" s="1351" t="s">
        <v>11</v>
      </c>
      <c r="C2337" s="1351"/>
      <c r="D2337" s="1351"/>
      <c r="E2337" s="1351"/>
      <c r="F2337" s="1351"/>
      <c r="G2337" s="1351"/>
      <c r="H2337" s="1351"/>
      <c r="I2337" s="1351"/>
      <c r="J2337" s="1351"/>
      <c r="K2337" s="1351"/>
      <c r="L2337" s="1351"/>
      <c r="M2337" s="1351"/>
      <c r="N2337" s="1351"/>
      <c r="O2337" s="1351"/>
      <c r="P2337" s="1351"/>
      <c r="Q2337" s="1351"/>
      <c r="R2337" s="1351"/>
      <c r="S2337" s="1351"/>
      <c r="T2337" s="1351"/>
    </row>
    <row r="2338" spans="2:20" x14ac:dyDescent="0.3">
      <c r="B2338" s="1352" t="s">
        <v>1517</v>
      </c>
      <c r="C2338" s="1352"/>
      <c r="D2338" s="1352"/>
      <c r="E2338" s="1352"/>
      <c r="F2338" s="1352"/>
      <c r="G2338" s="1352"/>
      <c r="H2338" s="1352"/>
      <c r="I2338" s="1352"/>
      <c r="J2338" s="1352"/>
      <c r="K2338" s="1352"/>
      <c r="L2338" s="1352"/>
      <c r="M2338" s="1352"/>
      <c r="N2338" s="1352"/>
      <c r="O2338" s="1352"/>
      <c r="P2338" s="1352"/>
      <c r="Q2338" s="1352"/>
      <c r="R2338" s="1352"/>
      <c r="S2338" s="1352"/>
      <c r="T2338" s="1352"/>
    </row>
    <row r="2339" spans="2:20" ht="15" thickBot="1" x14ac:dyDescent="0.35">
      <c r="B2339" s="309"/>
      <c r="C2339" s="309"/>
      <c r="D2339" s="309"/>
      <c r="E2339" s="309"/>
      <c r="F2339" s="309"/>
      <c r="G2339" s="309"/>
      <c r="H2339" s="309"/>
      <c r="I2339" s="309"/>
      <c r="J2339" s="309"/>
      <c r="L2339" s="309"/>
      <c r="M2339" s="309"/>
      <c r="N2339" s="309"/>
      <c r="O2339" s="309"/>
      <c r="P2339" s="309"/>
      <c r="Q2339" s="309"/>
      <c r="R2339" s="1363" t="s">
        <v>1519</v>
      </c>
      <c r="S2339" s="1363"/>
      <c r="T2339" s="1363"/>
    </row>
    <row r="2340" spans="2:20" ht="15" thickTop="1" x14ac:dyDescent="0.3">
      <c r="B2340" s="1354" t="s">
        <v>8</v>
      </c>
      <c r="C2340" s="1354"/>
      <c r="D2340" s="1354"/>
      <c r="E2340" s="1354"/>
      <c r="F2340" s="1354"/>
      <c r="G2340" s="1354"/>
      <c r="H2340" s="1354"/>
      <c r="I2340" s="1354"/>
      <c r="J2340" s="1354"/>
      <c r="L2340" s="1354" t="s">
        <v>9</v>
      </c>
      <c r="M2340" s="1354"/>
      <c r="N2340" s="1354"/>
      <c r="O2340" s="1354"/>
      <c r="P2340" s="1354"/>
      <c r="Q2340" s="1354"/>
      <c r="R2340" s="1354"/>
      <c r="S2340" s="1354"/>
      <c r="T2340" s="1354"/>
    </row>
    <row r="2341" spans="2:20" x14ac:dyDescent="0.3">
      <c r="B2341" s="4" t="s">
        <v>0</v>
      </c>
      <c r="C2341" s="4" t="s">
        <v>1</v>
      </c>
      <c r="D2341" s="4" t="s">
        <v>2</v>
      </c>
      <c r="E2341" s="4" t="s">
        <v>13</v>
      </c>
      <c r="F2341" s="4" t="s">
        <v>3</v>
      </c>
      <c r="G2341" s="4" t="s">
        <v>4</v>
      </c>
      <c r="H2341" s="4" t="s">
        <v>5</v>
      </c>
      <c r="I2341" s="4" t="s">
        <v>6</v>
      </c>
      <c r="J2341" s="4" t="s">
        <v>7</v>
      </c>
      <c r="L2341" s="4" t="s">
        <v>0</v>
      </c>
      <c r="M2341" s="4" t="s">
        <v>1</v>
      </c>
      <c r="N2341" s="201" t="s">
        <v>1234</v>
      </c>
      <c r="O2341" s="4" t="s">
        <v>13</v>
      </c>
      <c r="P2341" s="4" t="s">
        <v>3</v>
      </c>
      <c r="Q2341" s="4" t="s">
        <v>4</v>
      </c>
      <c r="R2341" s="4" t="s">
        <v>5</v>
      </c>
      <c r="S2341" s="4" t="s">
        <v>6</v>
      </c>
      <c r="T2341" s="4" t="s">
        <v>7</v>
      </c>
    </row>
    <row r="2342" spans="2:20" x14ac:dyDescent="0.3">
      <c r="B2342" s="310"/>
      <c r="C2342" s="311"/>
      <c r="D2342" s="311"/>
      <c r="E2342" s="5"/>
      <c r="F2342" s="5"/>
      <c r="G2342" s="5"/>
      <c r="H2342" s="5"/>
      <c r="I2342" s="5"/>
      <c r="J2342" s="6"/>
      <c r="L2342" s="310"/>
      <c r="M2342" s="311"/>
      <c r="N2342" s="311"/>
      <c r="O2342" s="5"/>
      <c r="P2342" s="5"/>
      <c r="Q2342" s="5"/>
      <c r="R2342" s="5"/>
      <c r="S2342" s="5"/>
      <c r="T2342" s="6"/>
    </row>
    <row r="2343" spans="2:20" x14ac:dyDescent="0.3">
      <c r="B2343" s="119" t="s">
        <v>1518</v>
      </c>
      <c r="C2343" s="17" t="s">
        <v>15</v>
      </c>
      <c r="D2343" s="18" t="s">
        <v>16</v>
      </c>
      <c r="E2343" s="19" t="s">
        <v>16</v>
      </c>
      <c r="F2343" s="19">
        <f>P2310</f>
        <v>206700</v>
      </c>
      <c r="G2343" s="49">
        <f>Q2310</f>
        <v>10100484</v>
      </c>
      <c r="H2343" s="49">
        <f>R2310</f>
        <v>353435.43999999948</v>
      </c>
      <c r="I2343" s="20">
        <f>S2310</f>
        <v>45659.899999999907</v>
      </c>
      <c r="J2343" s="20">
        <f>T2310</f>
        <v>4926.07</v>
      </c>
      <c r="K2343" s="1"/>
      <c r="L2343" s="55" t="s">
        <v>16</v>
      </c>
      <c r="M2343" s="55" t="s">
        <v>16</v>
      </c>
      <c r="N2343" s="55" t="s">
        <v>16</v>
      </c>
      <c r="O2343" s="122" t="s">
        <v>16</v>
      </c>
      <c r="P2343" s="122" t="s">
        <v>16</v>
      </c>
      <c r="Q2343" s="122" t="s">
        <v>16</v>
      </c>
      <c r="R2343" s="122" t="s">
        <v>16</v>
      </c>
      <c r="S2343" s="122" t="s">
        <v>16</v>
      </c>
      <c r="T2343" s="122" t="s">
        <v>16</v>
      </c>
    </row>
    <row r="2344" spans="2:20" ht="20.399999999999999" x14ac:dyDescent="0.3">
      <c r="B2344" s="119" t="s">
        <v>1518</v>
      </c>
      <c r="C2344" s="170" t="s">
        <v>1520</v>
      </c>
      <c r="D2344" s="128" t="s">
        <v>1485</v>
      </c>
      <c r="E2344" s="207">
        <v>0</v>
      </c>
      <c r="F2344" s="207">
        <v>0</v>
      </c>
      <c r="G2344" s="158">
        <v>0</v>
      </c>
      <c r="H2344" s="158">
        <v>200000</v>
      </c>
      <c r="I2344" s="208">
        <v>0</v>
      </c>
      <c r="J2344" s="208">
        <v>0</v>
      </c>
      <c r="K2344" s="1"/>
      <c r="L2344" s="119" t="str">
        <f>B2344</f>
        <v>28.08.23</v>
      </c>
      <c r="M2344" s="170" t="s">
        <v>1520</v>
      </c>
      <c r="N2344" s="128" t="s">
        <v>1485</v>
      </c>
      <c r="O2344" s="207">
        <v>0</v>
      </c>
      <c r="P2344" s="207">
        <f>G2344+H2344</f>
        <v>200000</v>
      </c>
      <c r="Q2344" s="158">
        <v>0</v>
      </c>
      <c r="R2344" s="158">
        <v>0</v>
      </c>
      <c r="S2344" s="208">
        <v>0</v>
      </c>
      <c r="T2344" s="208">
        <v>0</v>
      </c>
    </row>
    <row r="2345" spans="2:20" ht="20.399999999999999" x14ac:dyDescent="0.3">
      <c r="B2345" s="119" t="s">
        <v>1518</v>
      </c>
      <c r="C2345" s="101" t="s">
        <v>1525</v>
      </c>
      <c r="D2345" s="82" t="s">
        <v>1521</v>
      </c>
      <c r="E2345" s="122">
        <v>0</v>
      </c>
      <c r="F2345" s="122">
        <v>0</v>
      </c>
      <c r="G2345" s="100">
        <v>0</v>
      </c>
      <c r="H2345" s="100">
        <v>2000000</v>
      </c>
      <c r="I2345" s="8">
        <v>0</v>
      </c>
      <c r="J2345" s="8">
        <v>0</v>
      </c>
      <c r="K2345" s="1"/>
      <c r="L2345" s="119" t="s">
        <v>16</v>
      </c>
      <c r="M2345" s="128" t="s">
        <v>16</v>
      </c>
      <c r="N2345" s="82" t="s">
        <v>16</v>
      </c>
      <c r="O2345" s="122" t="s">
        <v>16</v>
      </c>
      <c r="P2345" s="122" t="s">
        <v>16</v>
      </c>
      <c r="Q2345" s="122" t="s">
        <v>16</v>
      </c>
      <c r="R2345" s="122" t="s">
        <v>16</v>
      </c>
      <c r="S2345" s="122" t="s">
        <v>16</v>
      </c>
      <c r="T2345" s="122" t="s">
        <v>16</v>
      </c>
    </row>
    <row r="2346" spans="2:20" ht="20.399999999999999" x14ac:dyDescent="0.3">
      <c r="B2346" s="119" t="s">
        <v>1518</v>
      </c>
      <c r="C2346" s="101" t="s">
        <v>1526</v>
      </c>
      <c r="D2346" s="82" t="s">
        <v>1522</v>
      </c>
      <c r="E2346" s="122">
        <v>0</v>
      </c>
      <c r="F2346" s="122">
        <v>0</v>
      </c>
      <c r="G2346" s="100">
        <v>0</v>
      </c>
      <c r="H2346" s="100">
        <v>120000</v>
      </c>
      <c r="I2346" s="8">
        <v>0</v>
      </c>
      <c r="J2346" s="8">
        <v>0</v>
      </c>
      <c r="K2346" s="1"/>
      <c r="L2346" s="119" t="s">
        <v>16</v>
      </c>
      <c r="M2346" s="128" t="s">
        <v>16</v>
      </c>
      <c r="N2346" s="82" t="s">
        <v>16</v>
      </c>
      <c r="O2346" s="122" t="s">
        <v>16</v>
      </c>
      <c r="P2346" s="122" t="s">
        <v>16</v>
      </c>
      <c r="Q2346" s="122" t="s">
        <v>16</v>
      </c>
      <c r="R2346" s="122" t="s">
        <v>16</v>
      </c>
      <c r="S2346" s="122" t="s">
        <v>16</v>
      </c>
      <c r="T2346" s="122" t="s">
        <v>16</v>
      </c>
    </row>
    <row r="2347" spans="2:20" ht="20.399999999999999" x14ac:dyDescent="0.3">
      <c r="B2347" s="119" t="s">
        <v>1518</v>
      </c>
      <c r="C2347" s="101" t="s">
        <v>1527</v>
      </c>
      <c r="D2347" s="82" t="s">
        <v>723</v>
      </c>
      <c r="E2347" s="122">
        <v>0</v>
      </c>
      <c r="F2347" s="122">
        <v>0</v>
      </c>
      <c r="G2347" s="100">
        <v>74500</v>
      </c>
      <c r="H2347" s="100">
        <v>0</v>
      </c>
      <c r="I2347" s="8">
        <v>0</v>
      </c>
      <c r="J2347" s="8">
        <v>0</v>
      </c>
      <c r="K2347" s="1"/>
      <c r="L2347" s="119" t="s">
        <v>16</v>
      </c>
      <c r="M2347" s="128" t="s">
        <v>16</v>
      </c>
      <c r="N2347" s="82" t="s">
        <v>16</v>
      </c>
      <c r="O2347" s="122" t="s">
        <v>16</v>
      </c>
      <c r="P2347" s="122" t="s">
        <v>16</v>
      </c>
      <c r="Q2347" s="122" t="s">
        <v>16</v>
      </c>
      <c r="R2347" s="122" t="s">
        <v>16</v>
      </c>
      <c r="S2347" s="122" t="s">
        <v>16</v>
      </c>
      <c r="T2347" s="122" t="s">
        <v>16</v>
      </c>
    </row>
    <row r="2348" spans="2:20" ht="20.399999999999999" x14ac:dyDescent="0.3">
      <c r="B2348" s="119" t="s">
        <v>1518</v>
      </c>
      <c r="C2348" s="101" t="s">
        <v>1528</v>
      </c>
      <c r="D2348" s="82" t="s">
        <v>1523</v>
      </c>
      <c r="E2348" s="122">
        <v>0</v>
      </c>
      <c r="F2348" s="122">
        <v>100000</v>
      </c>
      <c r="G2348" s="100">
        <v>0</v>
      </c>
      <c r="H2348" s="100">
        <v>0</v>
      </c>
      <c r="I2348" s="8">
        <v>0</v>
      </c>
      <c r="J2348" s="8">
        <v>0</v>
      </c>
      <c r="K2348" s="1"/>
      <c r="L2348" s="119" t="s">
        <v>16</v>
      </c>
      <c r="M2348" s="128" t="s">
        <v>16</v>
      </c>
      <c r="N2348" s="82" t="s">
        <v>16</v>
      </c>
      <c r="O2348" s="122" t="s">
        <v>16</v>
      </c>
      <c r="P2348" s="122" t="s">
        <v>16</v>
      </c>
      <c r="Q2348" s="122" t="s">
        <v>16</v>
      </c>
      <c r="R2348" s="122" t="s">
        <v>16</v>
      </c>
      <c r="S2348" s="122" t="s">
        <v>16</v>
      </c>
      <c r="T2348" s="122" t="s">
        <v>16</v>
      </c>
    </row>
    <row r="2349" spans="2:20" ht="20.399999999999999" x14ac:dyDescent="0.3">
      <c r="B2349" s="119" t="s">
        <v>1518</v>
      </c>
      <c r="C2349" s="101" t="s">
        <v>1529</v>
      </c>
      <c r="D2349" s="82" t="s">
        <v>1524</v>
      </c>
      <c r="E2349" s="122">
        <v>0</v>
      </c>
      <c r="F2349" s="122">
        <v>2200</v>
      </c>
      <c r="G2349" s="100">
        <v>0</v>
      </c>
      <c r="H2349" s="100">
        <v>0</v>
      </c>
      <c r="I2349" s="8">
        <v>0</v>
      </c>
      <c r="J2349" s="8">
        <v>0</v>
      </c>
      <c r="K2349" s="1"/>
      <c r="L2349" s="119"/>
      <c r="M2349" s="128"/>
      <c r="N2349" s="127"/>
      <c r="O2349" s="122"/>
      <c r="P2349" s="122"/>
      <c r="Q2349" s="122"/>
      <c r="R2349" s="122"/>
      <c r="S2349" s="122"/>
      <c r="T2349" s="122"/>
    </row>
    <row r="2350" spans="2:20" x14ac:dyDescent="0.3">
      <c r="B2350" s="55" t="s">
        <v>16</v>
      </c>
      <c r="C2350" s="128" t="s">
        <v>16</v>
      </c>
      <c r="D2350" s="128" t="s">
        <v>16</v>
      </c>
      <c r="E2350" s="128" t="s">
        <v>16</v>
      </c>
      <c r="F2350" s="128" t="s">
        <v>16</v>
      </c>
      <c r="G2350" s="128" t="s">
        <v>16</v>
      </c>
      <c r="H2350" s="128" t="s">
        <v>16</v>
      </c>
      <c r="I2350" s="128" t="s">
        <v>16</v>
      </c>
      <c r="J2350" s="128" t="s">
        <v>16</v>
      </c>
      <c r="K2350" s="40"/>
      <c r="L2350" s="55" t="s">
        <v>16</v>
      </c>
      <c r="M2350" s="55" t="s">
        <v>16</v>
      </c>
      <c r="N2350" s="55" t="s">
        <v>16</v>
      </c>
      <c r="O2350" s="122" t="s">
        <v>16</v>
      </c>
      <c r="P2350" s="122" t="s">
        <v>16</v>
      </c>
      <c r="Q2350" s="122" t="s">
        <v>16</v>
      </c>
      <c r="R2350" s="122" t="s">
        <v>16</v>
      </c>
      <c r="S2350" s="122" t="s">
        <v>16</v>
      </c>
      <c r="T2350" s="122" t="s">
        <v>16</v>
      </c>
    </row>
    <row r="2351" spans="2:20" x14ac:dyDescent="0.3">
      <c r="B2351" s="4"/>
      <c r="C2351" s="150" t="s">
        <v>49</v>
      </c>
      <c r="D2351" s="4"/>
      <c r="E2351" s="34">
        <f>SUM(E2344:E2350)</f>
        <v>0</v>
      </c>
      <c r="F2351" s="34">
        <f>SUM(F2344:F2350)</f>
        <v>102200</v>
      </c>
      <c r="G2351" s="34">
        <f>SUM(G2344:G2350)</f>
        <v>74500</v>
      </c>
      <c r="H2351" s="34">
        <f>SUM(H2344:H2350)</f>
        <v>2320000</v>
      </c>
      <c r="I2351" s="34">
        <v>0</v>
      </c>
      <c r="J2351" s="34">
        <v>0</v>
      </c>
      <c r="K2351" s="1"/>
      <c r="L2351" s="119" t="s">
        <v>16</v>
      </c>
      <c r="M2351" s="128" t="s">
        <v>16</v>
      </c>
      <c r="N2351" s="119" t="s">
        <v>16</v>
      </c>
      <c r="O2351" s="172" t="s">
        <v>16</v>
      </c>
      <c r="P2351" s="172" t="s">
        <v>16</v>
      </c>
      <c r="Q2351" s="177" t="s">
        <v>16</v>
      </c>
      <c r="R2351" s="122" t="s">
        <v>16</v>
      </c>
      <c r="S2351" s="122" t="s">
        <v>16</v>
      </c>
      <c r="T2351" s="122" t="s">
        <v>16</v>
      </c>
    </row>
    <row r="2352" spans="2:20" x14ac:dyDescent="0.3">
      <c r="B2352" s="11"/>
      <c r="C2352" s="94"/>
      <c r="D2352" s="12"/>
      <c r="E2352" s="13"/>
      <c r="F2352" s="13"/>
      <c r="G2352" s="13"/>
      <c r="H2352" s="13"/>
      <c r="I2352" s="13"/>
      <c r="J2352" s="14"/>
      <c r="K2352" s="1"/>
      <c r="L2352" s="11"/>
      <c r="M2352" s="12"/>
      <c r="N2352" s="12"/>
      <c r="O2352" s="169"/>
      <c r="P2352" s="13"/>
      <c r="Q2352" s="13"/>
      <c r="R2352" s="13"/>
      <c r="S2352" s="13"/>
      <c r="T2352" s="14"/>
    </row>
    <row r="2353" spans="2:20" x14ac:dyDescent="0.3">
      <c r="B2353" s="25"/>
      <c r="C2353" s="26" t="s">
        <v>50</v>
      </c>
      <c r="D2353" s="27"/>
      <c r="E2353" s="28">
        <f>E2351</f>
        <v>0</v>
      </c>
      <c r="F2353" s="28">
        <f>F2343+F2351</f>
        <v>308900</v>
      </c>
      <c r="G2353" s="28">
        <f>G2343+G2351</f>
        <v>10174984</v>
      </c>
      <c r="H2353" s="28">
        <f>H2343+H2351</f>
        <v>2673435.4399999995</v>
      </c>
      <c r="I2353" s="28">
        <f>I2343+I2351</f>
        <v>45659.899999999907</v>
      </c>
      <c r="J2353" s="28">
        <f>J2343+J2351</f>
        <v>4926.07</v>
      </c>
      <c r="K2353" s="1"/>
      <c r="L2353" s="9"/>
      <c r="M2353" s="26" t="s">
        <v>50</v>
      </c>
      <c r="N2353" s="193" t="s">
        <v>16</v>
      </c>
      <c r="O2353" s="10">
        <f>SUM(O2344:O2352)</f>
        <v>0</v>
      </c>
      <c r="P2353" s="10">
        <f>SUM(P2344:P2352)</f>
        <v>200000</v>
      </c>
      <c r="Q2353" s="10">
        <f>SUM(Q2344:Q2352)</f>
        <v>0</v>
      </c>
      <c r="R2353" s="10">
        <f>SUM(R2344:R2352)</f>
        <v>0</v>
      </c>
      <c r="S2353" s="10">
        <f t="shared" ref="S2353:T2353" si="432">SUM(S2342:S2352)</f>
        <v>0</v>
      </c>
      <c r="T2353" s="10">
        <f t="shared" si="432"/>
        <v>0</v>
      </c>
    </row>
    <row r="2354" spans="2:20" x14ac:dyDescent="0.3">
      <c r="F2354" s="314"/>
      <c r="L2354" s="2"/>
      <c r="M2354" s="3" t="s">
        <v>12</v>
      </c>
      <c r="N2354" s="15"/>
      <c r="O2354" s="16">
        <f>E2353-O2353</f>
        <v>0</v>
      </c>
      <c r="P2354" s="62">
        <f>F2353-P2353</f>
        <v>108900</v>
      </c>
      <c r="Q2354" s="62">
        <f t="shared" ref="Q2354" si="433">G2353-Q2353</f>
        <v>10174984</v>
      </c>
      <c r="R2354" s="62">
        <f t="shared" ref="R2354" si="434">H2353-R2353</f>
        <v>2673435.4399999995</v>
      </c>
      <c r="S2354" s="62">
        <f t="shared" ref="S2354" si="435">I2353-S2353</f>
        <v>45659.899999999907</v>
      </c>
      <c r="T2354" s="62">
        <f t="shared" ref="T2354" si="436">J2353-T2353</f>
        <v>4926.07</v>
      </c>
    </row>
    <row r="2355" spans="2:20" x14ac:dyDescent="0.3">
      <c r="C2355" s="63" t="s">
        <v>375</v>
      </c>
      <c r="F2355" s="314"/>
      <c r="M2355" s="1393" t="s">
        <v>23</v>
      </c>
      <c r="N2355" s="1393"/>
      <c r="R2355" s="314"/>
    </row>
    <row r="2356" spans="2:20" x14ac:dyDescent="0.3">
      <c r="C2356" s="64" t="s">
        <v>386</v>
      </c>
      <c r="D2356" s="64" t="s">
        <v>376</v>
      </c>
      <c r="E2356" s="1396" t="s">
        <v>377</v>
      </c>
      <c r="F2356" s="1397"/>
      <c r="G2356" s="64" t="s">
        <v>381</v>
      </c>
      <c r="H2356" s="64" t="s">
        <v>378</v>
      </c>
      <c r="I2356" s="64" t="s">
        <v>379</v>
      </c>
      <c r="J2356" s="65" t="s">
        <v>380</v>
      </c>
      <c r="M2356" s="41" t="s">
        <v>17</v>
      </c>
      <c r="N2356" s="126">
        <f>P2354</f>
        <v>108900</v>
      </c>
      <c r="O2356" s="302"/>
      <c r="P2356" s="303"/>
      <c r="Q2356" s="303"/>
      <c r="R2356" s="303"/>
      <c r="S2356" s="303"/>
      <c r="T2356" s="303"/>
    </row>
    <row r="2357" spans="2:20" x14ac:dyDescent="0.3">
      <c r="C2357" s="66" t="s">
        <v>389</v>
      </c>
      <c r="D2357" s="66" t="s">
        <v>279</v>
      </c>
      <c r="E2357" s="305" t="s">
        <v>384</v>
      </c>
      <c r="F2357" s="306"/>
      <c r="G2357" s="209" t="s">
        <v>385</v>
      </c>
      <c r="H2357" s="67">
        <v>100000</v>
      </c>
      <c r="I2357" s="67">
        <v>0</v>
      </c>
      <c r="J2357" s="67">
        <f>H2357-I2357</f>
        <v>100000</v>
      </c>
      <c r="M2357" s="41" t="s">
        <v>18</v>
      </c>
      <c r="N2357" s="126">
        <f>Q2354</f>
        <v>10174984</v>
      </c>
      <c r="O2357" s="133"/>
      <c r="P2357" s="134"/>
      <c r="Q2357" s="134"/>
      <c r="R2357" s="131"/>
      <c r="S2357" s="115"/>
      <c r="T2357" s="314"/>
    </row>
    <row r="2358" spans="2:20" ht="24" x14ac:dyDescent="0.3">
      <c r="C2358" s="66" t="s">
        <v>389</v>
      </c>
      <c r="D2358" s="66" t="s">
        <v>279</v>
      </c>
      <c r="E2358" s="1398" t="s">
        <v>384</v>
      </c>
      <c r="F2358" s="1398"/>
      <c r="G2358" s="209" t="s">
        <v>390</v>
      </c>
      <c r="H2358" s="67">
        <v>200000</v>
      </c>
      <c r="I2358" s="67">
        <v>0</v>
      </c>
      <c r="J2358" s="67">
        <f>H2358-I2358</f>
        <v>200000</v>
      </c>
      <c r="M2358" s="41" t="s">
        <v>19</v>
      </c>
      <c r="N2358" s="126">
        <f>R2354</f>
        <v>2673435.4399999995</v>
      </c>
      <c r="O2358" s="136"/>
      <c r="P2358" s="171"/>
      <c r="Q2358" s="324"/>
      <c r="R2358" s="322"/>
      <c r="S2358" s="314"/>
      <c r="T2358" s="314"/>
    </row>
    <row r="2359" spans="2:20" x14ac:dyDescent="0.3">
      <c r="C2359" s="105" t="s">
        <v>584</v>
      </c>
      <c r="D2359" s="82" t="s">
        <v>569</v>
      </c>
      <c r="E2359" s="1399" t="s">
        <v>585</v>
      </c>
      <c r="F2359" s="1400"/>
      <c r="G2359" s="162" t="s">
        <v>586</v>
      </c>
      <c r="H2359" s="106">
        <v>50000</v>
      </c>
      <c r="I2359" s="73">
        <v>0</v>
      </c>
      <c r="J2359" s="153">
        <f t="shared" ref="J2359:J2364" si="437">SUM(H2359:I2359)</f>
        <v>50000</v>
      </c>
      <c r="M2359" s="41" t="s">
        <v>20</v>
      </c>
      <c r="N2359" s="126">
        <f>S2354</f>
        <v>45659.899999999907</v>
      </c>
      <c r="O2359" s="323"/>
      <c r="P2359" s="324"/>
      <c r="Q2359" s="324"/>
      <c r="R2359" s="322"/>
    </row>
    <row r="2360" spans="2:20" x14ac:dyDescent="0.3">
      <c r="C2360" s="105" t="s">
        <v>584</v>
      </c>
      <c r="D2360" s="82" t="s">
        <v>569</v>
      </c>
      <c r="E2360" s="175" t="s">
        <v>587</v>
      </c>
      <c r="F2360" s="175"/>
      <c r="G2360" s="210" t="s">
        <v>588</v>
      </c>
      <c r="H2360" s="107">
        <v>100000</v>
      </c>
      <c r="I2360" s="73">
        <v>0</v>
      </c>
      <c r="J2360" s="153">
        <f t="shared" si="437"/>
        <v>100000</v>
      </c>
      <c r="M2360" s="41" t="s">
        <v>21</v>
      </c>
      <c r="N2360" s="126">
        <f>T2354</f>
        <v>4926.07</v>
      </c>
      <c r="O2360" s="137"/>
      <c r="P2360" s="323"/>
      <c r="Q2360" s="323"/>
      <c r="R2360" s="314"/>
    </row>
    <row r="2361" spans="2:20" ht="15" thickBot="1" x14ac:dyDescent="0.35">
      <c r="C2361" s="66" t="s">
        <v>669</v>
      </c>
      <c r="D2361" s="82" t="s">
        <v>652</v>
      </c>
      <c r="E2361" s="300" t="s">
        <v>587</v>
      </c>
      <c r="F2361" s="301"/>
      <c r="G2361" s="210" t="s">
        <v>588</v>
      </c>
      <c r="H2361" s="107">
        <v>50000</v>
      </c>
      <c r="I2361" s="73">
        <v>0</v>
      </c>
      <c r="J2361" s="153">
        <f t="shared" si="437"/>
        <v>50000</v>
      </c>
      <c r="M2361" s="307" t="s">
        <v>22</v>
      </c>
      <c r="N2361" s="130">
        <f>SUM(N2356:N2360)</f>
        <v>13007905.41</v>
      </c>
      <c r="O2361" s="314"/>
      <c r="R2361" s="314"/>
    </row>
    <row r="2362" spans="2:20" ht="15" thickTop="1" x14ac:dyDescent="0.3">
      <c r="C2362" s="66" t="s">
        <v>669</v>
      </c>
      <c r="D2362" s="82" t="s">
        <v>652</v>
      </c>
      <c r="E2362" s="1399" t="s">
        <v>585</v>
      </c>
      <c r="F2362" s="1400"/>
      <c r="G2362" s="162" t="s">
        <v>586</v>
      </c>
      <c r="H2362" s="107">
        <v>50000</v>
      </c>
      <c r="I2362" s="73">
        <v>0</v>
      </c>
      <c r="J2362" s="153">
        <f t="shared" si="437"/>
        <v>50000</v>
      </c>
      <c r="M2362" s="21"/>
      <c r="N2362" s="24"/>
      <c r="O2362" s="314"/>
    </row>
    <row r="2363" spans="2:20" x14ac:dyDescent="0.3">
      <c r="C2363" s="66" t="s">
        <v>911</v>
      </c>
      <c r="D2363" s="82" t="s">
        <v>870</v>
      </c>
      <c r="E2363" s="1399" t="s">
        <v>384</v>
      </c>
      <c r="F2363" s="1400"/>
      <c r="G2363" s="162" t="s">
        <v>912</v>
      </c>
      <c r="H2363" s="107">
        <v>1350000</v>
      </c>
      <c r="I2363" s="73">
        <v>0</v>
      </c>
      <c r="J2363" s="153">
        <f t="shared" si="437"/>
        <v>1350000</v>
      </c>
      <c r="M2363" s="179"/>
      <c r="N2363" s="149"/>
      <c r="O2363" s="183"/>
      <c r="P2363" s="180"/>
      <c r="Q2363" s="180"/>
      <c r="R2363" s="180"/>
    </row>
    <row r="2364" spans="2:20" x14ac:dyDescent="0.3">
      <c r="C2364" s="66" t="s">
        <v>974</v>
      </c>
      <c r="D2364" s="82" t="s">
        <v>959</v>
      </c>
      <c r="E2364" s="1399" t="s">
        <v>384</v>
      </c>
      <c r="F2364" s="1400"/>
      <c r="G2364" s="162" t="s">
        <v>912</v>
      </c>
      <c r="H2364" s="107">
        <v>469886</v>
      </c>
      <c r="I2364" s="73">
        <v>0</v>
      </c>
      <c r="J2364" s="153">
        <f t="shared" si="437"/>
        <v>469886</v>
      </c>
      <c r="M2364" s="212" t="s">
        <v>1128</v>
      </c>
      <c r="N2364" s="199"/>
      <c r="O2364" s="186"/>
      <c r="P2364" s="213"/>
      <c r="Q2364" s="214"/>
      <c r="R2364" s="180"/>
    </row>
    <row r="2365" spans="2:20" ht="20.399999999999999" x14ac:dyDescent="0.3">
      <c r="C2365" s="66" t="s">
        <v>1185</v>
      </c>
      <c r="D2365" s="82" t="s">
        <v>1174</v>
      </c>
      <c r="E2365" s="1399" t="s">
        <v>1186</v>
      </c>
      <c r="F2365" s="1400"/>
      <c r="G2365" s="162" t="s">
        <v>1187</v>
      </c>
      <c r="H2365" s="107">
        <v>16900</v>
      </c>
      <c r="I2365" s="73">
        <v>0</v>
      </c>
      <c r="J2365" s="153">
        <f>H2365</f>
        <v>16900</v>
      </c>
      <c r="M2365" s="1404" t="s">
        <v>1114</v>
      </c>
      <c r="N2365" s="1405"/>
      <c r="O2365" s="187">
        <v>25000</v>
      </c>
      <c r="P2365" s="211" t="s">
        <v>1112</v>
      </c>
      <c r="Q2365" s="180"/>
      <c r="R2365" s="180"/>
    </row>
    <row r="2366" spans="2:20" ht="15" thickBot="1" x14ac:dyDescent="0.35">
      <c r="C2366" s="1401" t="s">
        <v>589</v>
      </c>
      <c r="D2366" s="1402"/>
      <c r="E2366" s="1402"/>
      <c r="F2366" s="1403"/>
      <c r="G2366" s="178" t="s">
        <v>16</v>
      </c>
      <c r="H2366" s="152">
        <f>SUM(H2357:H2365)</f>
        <v>2386786</v>
      </c>
      <c r="I2366" s="110">
        <f>SUM(I2357:I2364)</f>
        <v>0</v>
      </c>
      <c r="J2366" s="151">
        <f>SUM(J2357:J2365)</f>
        <v>2386786</v>
      </c>
      <c r="M2366" s="181" t="s">
        <v>383</v>
      </c>
      <c r="N2366" s="149"/>
      <c r="O2366" s="182">
        <f>SUM(O2364:O2365)</f>
        <v>25000</v>
      </c>
      <c r="P2366" s="180"/>
      <c r="Q2366" s="180"/>
      <c r="R2366" s="180"/>
    </row>
    <row r="2367" spans="2:20" ht="15" thickTop="1" x14ac:dyDescent="0.3">
      <c r="R2367" s="180"/>
    </row>
    <row r="2368" spans="2:20" x14ac:dyDescent="0.3">
      <c r="R2368" s="180"/>
    </row>
    <row r="2369" spans="2:20" x14ac:dyDescent="0.3">
      <c r="R2369" s="180"/>
    </row>
    <row r="2370" spans="2:20" x14ac:dyDescent="0.3">
      <c r="N2370" s="314"/>
      <c r="R2370" s="180"/>
    </row>
    <row r="2371" spans="2:20" x14ac:dyDescent="0.3">
      <c r="N2371" s="314"/>
      <c r="R2371" s="180"/>
    </row>
    <row r="2372" spans="2:20" x14ac:dyDescent="0.3">
      <c r="R2372" s="180"/>
    </row>
    <row r="2373" spans="2:20" x14ac:dyDescent="0.3">
      <c r="R2373" s="180"/>
    </row>
    <row r="2375" spans="2:20" x14ac:dyDescent="0.3">
      <c r="B2375" s="1357" t="s">
        <v>908</v>
      </c>
      <c r="C2375" s="1357"/>
      <c r="D2375" s="1357"/>
      <c r="E2375" s="1357"/>
      <c r="F2375" s="1357"/>
      <c r="G2375" s="1357"/>
      <c r="H2375" s="1357"/>
      <c r="I2375" s="1357"/>
      <c r="J2375" s="1357"/>
      <c r="K2375" s="1357"/>
      <c r="L2375" s="1357"/>
      <c r="M2375" s="1357"/>
      <c r="N2375" s="1357"/>
      <c r="O2375" s="1357"/>
      <c r="P2375" s="1357"/>
      <c r="Q2375" s="1357"/>
      <c r="R2375" s="1357"/>
      <c r="S2375" s="1357"/>
      <c r="T2375" s="1357"/>
    </row>
    <row r="2379" spans="2:20" ht="15.6" x14ac:dyDescent="0.3">
      <c r="B2379" s="1349" t="s">
        <v>1530</v>
      </c>
      <c r="C2379" s="1349"/>
      <c r="D2379" s="1349"/>
      <c r="E2379" s="1349"/>
      <c r="F2379" s="1349"/>
      <c r="G2379" s="1349"/>
      <c r="H2379" s="1349"/>
      <c r="I2379" s="1349"/>
      <c r="J2379" s="1349"/>
      <c r="K2379" s="1349"/>
      <c r="L2379" s="1349"/>
      <c r="M2379" s="1349"/>
      <c r="N2379" s="1349"/>
      <c r="O2379" s="1349"/>
      <c r="P2379" s="1349"/>
      <c r="Q2379" s="1349"/>
      <c r="R2379" s="1349"/>
      <c r="S2379" s="1349"/>
      <c r="T2379" s="1349"/>
    </row>
    <row r="2380" spans="2:20" ht="15.6" x14ac:dyDescent="0.3">
      <c r="B2380" s="1350" t="s">
        <v>10</v>
      </c>
      <c r="C2380" s="1350"/>
      <c r="D2380" s="1350"/>
      <c r="E2380" s="1350"/>
      <c r="F2380" s="1350"/>
      <c r="G2380" s="1350"/>
      <c r="H2380" s="1350"/>
      <c r="I2380" s="1350"/>
      <c r="J2380" s="1350"/>
      <c r="K2380" s="1350"/>
      <c r="L2380" s="1350"/>
      <c r="M2380" s="1350"/>
      <c r="N2380" s="1350"/>
      <c r="O2380" s="1350"/>
      <c r="P2380" s="1350"/>
      <c r="Q2380" s="1350"/>
      <c r="R2380" s="1350"/>
      <c r="S2380" s="1350"/>
      <c r="T2380" s="1350"/>
    </row>
    <row r="2381" spans="2:20" x14ac:dyDescent="0.3">
      <c r="B2381" s="1351" t="s">
        <v>11</v>
      </c>
      <c r="C2381" s="1351"/>
      <c r="D2381" s="1351"/>
      <c r="E2381" s="1351"/>
      <c r="F2381" s="1351"/>
      <c r="G2381" s="1351"/>
      <c r="H2381" s="1351"/>
      <c r="I2381" s="1351"/>
      <c r="J2381" s="1351"/>
      <c r="K2381" s="1351"/>
      <c r="L2381" s="1351"/>
      <c r="M2381" s="1351"/>
      <c r="N2381" s="1351"/>
      <c r="O2381" s="1351"/>
      <c r="P2381" s="1351"/>
      <c r="Q2381" s="1351"/>
      <c r="R2381" s="1351"/>
      <c r="S2381" s="1351"/>
      <c r="T2381" s="1351"/>
    </row>
    <row r="2382" spans="2:20" x14ac:dyDescent="0.3">
      <c r="B2382" s="1352" t="s">
        <v>1531</v>
      </c>
      <c r="C2382" s="1352"/>
      <c r="D2382" s="1352"/>
      <c r="E2382" s="1352"/>
      <c r="F2382" s="1352"/>
      <c r="G2382" s="1352"/>
      <c r="H2382" s="1352"/>
      <c r="I2382" s="1352"/>
      <c r="J2382" s="1352"/>
      <c r="K2382" s="1352"/>
      <c r="L2382" s="1352"/>
      <c r="M2382" s="1352"/>
      <c r="N2382" s="1352"/>
      <c r="O2382" s="1352"/>
      <c r="P2382" s="1352"/>
      <c r="Q2382" s="1352"/>
      <c r="R2382" s="1352"/>
      <c r="S2382" s="1352"/>
      <c r="T2382" s="1352"/>
    </row>
    <row r="2383" spans="2:20" ht="15" thickBot="1" x14ac:dyDescent="0.35">
      <c r="B2383" s="309"/>
      <c r="C2383" s="309"/>
      <c r="D2383" s="309"/>
      <c r="E2383" s="309"/>
      <c r="F2383" s="309"/>
      <c r="G2383" s="309"/>
      <c r="H2383" s="309"/>
      <c r="I2383" s="309"/>
      <c r="J2383" s="309"/>
      <c r="L2383" s="309"/>
      <c r="M2383" s="309"/>
      <c r="N2383" s="309"/>
      <c r="O2383" s="309"/>
      <c r="P2383" s="309"/>
      <c r="Q2383" s="309"/>
      <c r="R2383" s="1363" t="s">
        <v>1532</v>
      </c>
      <c r="S2383" s="1363"/>
      <c r="T2383" s="1363"/>
    </row>
    <row r="2384" spans="2:20" ht="15" thickTop="1" x14ac:dyDescent="0.3">
      <c r="B2384" s="1354" t="s">
        <v>8</v>
      </c>
      <c r="C2384" s="1354"/>
      <c r="D2384" s="1354"/>
      <c r="E2384" s="1354"/>
      <c r="F2384" s="1354"/>
      <c r="G2384" s="1354"/>
      <c r="H2384" s="1354"/>
      <c r="I2384" s="1354"/>
      <c r="J2384" s="1354"/>
      <c r="L2384" s="1354" t="s">
        <v>9</v>
      </c>
      <c r="M2384" s="1354"/>
      <c r="N2384" s="1354"/>
      <c r="O2384" s="1354"/>
      <c r="P2384" s="1354"/>
      <c r="Q2384" s="1354"/>
      <c r="R2384" s="1354"/>
      <c r="S2384" s="1354"/>
      <c r="T2384" s="1354"/>
    </row>
    <row r="2385" spans="2:20" x14ac:dyDescent="0.3">
      <c r="B2385" s="4" t="s">
        <v>0</v>
      </c>
      <c r="C2385" s="4" t="s">
        <v>1</v>
      </c>
      <c r="D2385" s="4" t="s">
        <v>2</v>
      </c>
      <c r="E2385" s="4" t="s">
        <v>13</v>
      </c>
      <c r="F2385" s="4" t="s">
        <v>3</v>
      </c>
      <c r="G2385" s="4" t="s">
        <v>4</v>
      </c>
      <c r="H2385" s="4" t="s">
        <v>5</v>
      </c>
      <c r="I2385" s="4" t="s">
        <v>6</v>
      </c>
      <c r="J2385" s="4" t="s">
        <v>7</v>
      </c>
      <c r="L2385" s="4" t="s">
        <v>0</v>
      </c>
      <c r="M2385" s="4" t="s">
        <v>1</v>
      </c>
      <c r="N2385" s="201" t="s">
        <v>1234</v>
      </c>
      <c r="O2385" s="4" t="s">
        <v>13</v>
      </c>
      <c r="P2385" s="4" t="s">
        <v>3</v>
      </c>
      <c r="Q2385" s="4" t="s">
        <v>4</v>
      </c>
      <c r="R2385" s="4" t="s">
        <v>5</v>
      </c>
      <c r="S2385" s="4" t="s">
        <v>6</v>
      </c>
      <c r="T2385" s="4" t="s">
        <v>7</v>
      </c>
    </row>
    <row r="2386" spans="2:20" x14ac:dyDescent="0.3">
      <c r="B2386" s="310"/>
      <c r="C2386" s="311"/>
      <c r="D2386" s="311"/>
      <c r="E2386" s="5"/>
      <c r="F2386" s="5"/>
      <c r="G2386" s="5"/>
      <c r="H2386" s="5"/>
      <c r="I2386" s="5"/>
      <c r="J2386" s="6"/>
      <c r="L2386" s="310"/>
      <c r="M2386" s="311"/>
      <c r="N2386" s="311"/>
      <c r="O2386" s="5"/>
      <c r="P2386" s="5"/>
      <c r="Q2386" s="5"/>
      <c r="R2386" s="5"/>
      <c r="S2386" s="5"/>
      <c r="T2386" s="6"/>
    </row>
    <row r="2387" spans="2:20" x14ac:dyDescent="0.3">
      <c r="B2387" s="119" t="s">
        <v>1533</v>
      </c>
      <c r="C2387" s="17" t="s">
        <v>15</v>
      </c>
      <c r="D2387" s="18" t="s">
        <v>16</v>
      </c>
      <c r="E2387" s="19" t="s">
        <v>16</v>
      </c>
      <c r="F2387" s="19">
        <f>P2354</f>
        <v>108900</v>
      </c>
      <c r="G2387" s="49">
        <f>Q2354</f>
        <v>10174984</v>
      </c>
      <c r="H2387" s="49">
        <f>R2354</f>
        <v>2673435.4399999995</v>
      </c>
      <c r="I2387" s="20">
        <f>S2354</f>
        <v>45659.899999999907</v>
      </c>
      <c r="J2387" s="20">
        <f>T2354</f>
        <v>4926.07</v>
      </c>
      <c r="K2387" s="1"/>
      <c r="L2387" s="55" t="s">
        <v>16</v>
      </c>
      <c r="M2387" s="55" t="s">
        <v>16</v>
      </c>
      <c r="N2387" s="55" t="s">
        <v>16</v>
      </c>
      <c r="O2387" s="122" t="s">
        <v>16</v>
      </c>
      <c r="P2387" s="122" t="s">
        <v>16</v>
      </c>
      <c r="Q2387" s="122" t="s">
        <v>16</v>
      </c>
      <c r="R2387" s="122" t="s">
        <v>16</v>
      </c>
      <c r="S2387" s="122" t="s">
        <v>16</v>
      </c>
      <c r="T2387" s="122" t="s">
        <v>16</v>
      </c>
    </row>
    <row r="2388" spans="2:20" ht="24" x14ac:dyDescent="0.3">
      <c r="B2388" s="119" t="s">
        <v>1533</v>
      </c>
      <c r="C2388" s="170" t="s">
        <v>1534</v>
      </c>
      <c r="D2388" s="128" t="s">
        <v>1485</v>
      </c>
      <c r="E2388" s="207">
        <v>0</v>
      </c>
      <c r="F2388" s="207">
        <v>0</v>
      </c>
      <c r="G2388" s="158">
        <f>97000+3000</f>
        <v>100000</v>
      </c>
      <c r="H2388" s="158">
        <v>0</v>
      </c>
      <c r="I2388" s="208">
        <v>0</v>
      </c>
      <c r="J2388" s="208">
        <v>0</v>
      </c>
      <c r="K2388" s="1"/>
      <c r="L2388" s="119" t="str">
        <f>B2388</f>
        <v>29.08.23</v>
      </c>
      <c r="M2388" s="170" t="str">
        <f>C2388</f>
        <v xml:space="preserve">CASH &amp; CHEQ. DEPOSIT TO BANK ASIA  A/C </v>
      </c>
      <c r="N2388" s="128" t="s">
        <v>1485</v>
      </c>
      <c r="O2388" s="207">
        <v>0</v>
      </c>
      <c r="P2388" s="207">
        <f>G2388+H2388</f>
        <v>100000</v>
      </c>
      <c r="Q2388" s="158">
        <v>0</v>
      </c>
      <c r="R2388" s="158">
        <v>0</v>
      </c>
      <c r="S2388" s="208">
        <v>0</v>
      </c>
      <c r="T2388" s="208">
        <v>0</v>
      </c>
    </row>
    <row r="2389" spans="2:20" ht="20.399999999999999" x14ac:dyDescent="0.3">
      <c r="B2389" s="119" t="s">
        <v>1533</v>
      </c>
      <c r="C2389" s="101" t="s">
        <v>644</v>
      </c>
      <c r="D2389" s="82" t="s">
        <v>1535</v>
      </c>
      <c r="E2389" s="122">
        <v>0</v>
      </c>
      <c r="F2389" s="122">
        <v>0</v>
      </c>
      <c r="G2389" s="100">
        <v>80000</v>
      </c>
      <c r="H2389" s="100">
        <v>0</v>
      </c>
      <c r="I2389" s="8">
        <v>0</v>
      </c>
      <c r="J2389" s="8">
        <v>0</v>
      </c>
      <c r="K2389" s="1"/>
      <c r="L2389" s="119" t="s">
        <v>1533</v>
      </c>
      <c r="M2389" s="101" t="s">
        <v>1527</v>
      </c>
      <c r="N2389" s="82" t="s">
        <v>723</v>
      </c>
      <c r="O2389" s="122">
        <v>74500</v>
      </c>
      <c r="P2389" s="122">
        <v>0</v>
      </c>
      <c r="Q2389" s="100">
        <v>0</v>
      </c>
      <c r="R2389" s="122" t="s">
        <v>16</v>
      </c>
      <c r="S2389" s="122" t="s">
        <v>16</v>
      </c>
      <c r="T2389" s="122" t="s">
        <v>16</v>
      </c>
    </row>
    <row r="2390" spans="2:20" ht="20.399999999999999" x14ac:dyDescent="0.3">
      <c r="B2390" s="119" t="s">
        <v>1533</v>
      </c>
      <c r="C2390" s="101" t="s">
        <v>1527</v>
      </c>
      <c r="D2390" s="82" t="s">
        <v>1536</v>
      </c>
      <c r="E2390" s="122">
        <f>74500+10000</f>
        <v>84500</v>
      </c>
      <c r="F2390" s="122">
        <f>1000+3500</f>
        <v>4500</v>
      </c>
      <c r="G2390" s="100">
        <v>0</v>
      </c>
      <c r="H2390" s="100">
        <v>0</v>
      </c>
      <c r="I2390" s="8">
        <v>0</v>
      </c>
      <c r="J2390" s="8">
        <v>0</v>
      </c>
      <c r="K2390" s="1"/>
      <c r="L2390" s="119" t="s">
        <v>1533</v>
      </c>
      <c r="M2390" s="101" t="s">
        <v>1538</v>
      </c>
      <c r="N2390" s="82" t="s">
        <v>1536</v>
      </c>
      <c r="O2390" s="122">
        <v>10000</v>
      </c>
      <c r="P2390" s="122">
        <v>0</v>
      </c>
      <c r="Q2390" s="122">
        <v>0</v>
      </c>
      <c r="R2390" s="122">
        <v>0</v>
      </c>
      <c r="S2390" s="122">
        <v>0</v>
      </c>
      <c r="T2390" s="122">
        <v>0</v>
      </c>
    </row>
    <row r="2391" spans="2:20" ht="20.399999999999999" x14ac:dyDescent="0.3">
      <c r="B2391" s="119" t="s">
        <v>1533</v>
      </c>
      <c r="C2391" s="101" t="s">
        <v>1539</v>
      </c>
      <c r="D2391" s="82" t="s">
        <v>1537</v>
      </c>
      <c r="E2391" s="122">
        <v>0</v>
      </c>
      <c r="F2391" s="122">
        <v>0</v>
      </c>
      <c r="G2391" s="100">
        <v>200000</v>
      </c>
      <c r="H2391" s="100">
        <v>0</v>
      </c>
      <c r="I2391" s="8">
        <v>0</v>
      </c>
      <c r="J2391" s="8">
        <v>0</v>
      </c>
      <c r="K2391" s="1"/>
      <c r="L2391" s="119" t="s">
        <v>16</v>
      </c>
      <c r="M2391" s="128" t="s">
        <v>16</v>
      </c>
      <c r="N2391" s="82" t="s">
        <v>16</v>
      </c>
      <c r="O2391" s="122" t="s">
        <v>16</v>
      </c>
      <c r="P2391" s="122" t="s">
        <v>16</v>
      </c>
      <c r="Q2391" s="122" t="s">
        <v>16</v>
      </c>
      <c r="R2391" s="122" t="s">
        <v>16</v>
      </c>
      <c r="S2391" s="122" t="s">
        <v>16</v>
      </c>
      <c r="T2391" s="122" t="s">
        <v>16</v>
      </c>
    </row>
    <row r="2392" spans="2:20" x14ac:dyDescent="0.3">
      <c r="B2392" s="55" t="s">
        <v>16</v>
      </c>
      <c r="C2392" s="128" t="s">
        <v>16</v>
      </c>
      <c r="D2392" s="128" t="s">
        <v>16</v>
      </c>
      <c r="E2392" s="128" t="s">
        <v>16</v>
      </c>
      <c r="F2392" s="128" t="s">
        <v>16</v>
      </c>
      <c r="G2392" s="128" t="s">
        <v>16</v>
      </c>
      <c r="H2392" s="128" t="s">
        <v>16</v>
      </c>
      <c r="I2392" s="128" t="s">
        <v>16</v>
      </c>
      <c r="J2392" s="128" t="s">
        <v>16</v>
      </c>
      <c r="K2392" s="40"/>
      <c r="L2392" s="55" t="s">
        <v>16</v>
      </c>
      <c r="M2392" s="55" t="s">
        <v>16</v>
      </c>
      <c r="N2392" s="55" t="s">
        <v>16</v>
      </c>
      <c r="O2392" s="122" t="s">
        <v>16</v>
      </c>
      <c r="P2392" s="122" t="s">
        <v>16</v>
      </c>
      <c r="Q2392" s="122" t="s">
        <v>16</v>
      </c>
      <c r="R2392" s="122" t="s">
        <v>16</v>
      </c>
      <c r="S2392" s="122" t="s">
        <v>16</v>
      </c>
      <c r="T2392" s="122" t="s">
        <v>16</v>
      </c>
    </row>
    <row r="2393" spans="2:20" x14ac:dyDescent="0.3">
      <c r="B2393" s="4"/>
      <c r="C2393" s="150" t="s">
        <v>49</v>
      </c>
      <c r="D2393" s="4"/>
      <c r="E2393" s="34">
        <f>SUM(E2388:E2392)</f>
        <v>84500</v>
      </c>
      <c r="F2393" s="34">
        <f>SUM(F2388:F2392)</f>
        <v>4500</v>
      </c>
      <c r="G2393" s="34">
        <f>SUM(G2388:G2392)</f>
        <v>380000</v>
      </c>
      <c r="H2393" s="34">
        <f>SUM(H2388:H2392)</f>
        <v>0</v>
      </c>
      <c r="I2393" s="34">
        <v>0</v>
      </c>
      <c r="J2393" s="34">
        <v>0</v>
      </c>
      <c r="K2393" s="1"/>
      <c r="L2393" s="119" t="s">
        <v>16</v>
      </c>
      <c r="M2393" s="128" t="s">
        <v>16</v>
      </c>
      <c r="N2393" s="119" t="s">
        <v>16</v>
      </c>
      <c r="O2393" s="172" t="s">
        <v>16</v>
      </c>
      <c r="P2393" s="172" t="s">
        <v>16</v>
      </c>
      <c r="Q2393" s="177" t="s">
        <v>16</v>
      </c>
      <c r="R2393" s="122" t="s">
        <v>16</v>
      </c>
      <c r="S2393" s="122" t="s">
        <v>16</v>
      </c>
      <c r="T2393" s="122" t="s">
        <v>16</v>
      </c>
    </row>
    <row r="2394" spans="2:20" x14ac:dyDescent="0.3">
      <c r="B2394" s="11"/>
      <c r="C2394" s="94"/>
      <c r="D2394" s="12"/>
      <c r="E2394" s="13"/>
      <c r="F2394" s="13"/>
      <c r="G2394" s="13"/>
      <c r="H2394" s="13"/>
      <c r="I2394" s="13"/>
      <c r="J2394" s="14"/>
      <c r="K2394" s="1"/>
      <c r="L2394" s="11"/>
      <c r="M2394" s="12"/>
      <c r="N2394" s="12"/>
      <c r="O2394" s="169"/>
      <c r="P2394" s="13"/>
      <c r="Q2394" s="13"/>
      <c r="R2394" s="13"/>
      <c r="S2394" s="13"/>
      <c r="T2394" s="14"/>
    </row>
    <row r="2395" spans="2:20" x14ac:dyDescent="0.3">
      <c r="B2395" s="25"/>
      <c r="C2395" s="26" t="s">
        <v>50</v>
      </c>
      <c r="D2395" s="27"/>
      <c r="E2395" s="28">
        <f>E2393</f>
        <v>84500</v>
      </c>
      <c r="F2395" s="28">
        <f>F2387+F2393</f>
        <v>113400</v>
      </c>
      <c r="G2395" s="28">
        <f>G2387+G2393</f>
        <v>10554984</v>
      </c>
      <c r="H2395" s="28">
        <f>H2387+H2393</f>
        <v>2673435.4399999995</v>
      </c>
      <c r="I2395" s="28">
        <f>I2387+I2393</f>
        <v>45659.899999999907</v>
      </c>
      <c r="J2395" s="28">
        <f>J2387+J2393</f>
        <v>4926.07</v>
      </c>
      <c r="K2395" s="1"/>
      <c r="L2395" s="9"/>
      <c r="M2395" s="26" t="s">
        <v>50</v>
      </c>
      <c r="N2395" s="193" t="s">
        <v>16</v>
      </c>
      <c r="O2395" s="10">
        <f>SUM(O2388:O2394)</f>
        <v>84500</v>
      </c>
      <c r="P2395" s="10">
        <f>SUM(P2388:P2394)</f>
        <v>100000</v>
      </c>
      <c r="Q2395" s="10">
        <f>SUM(Q2388:Q2394)</f>
        <v>0</v>
      </c>
      <c r="R2395" s="10">
        <f>SUM(R2388:R2394)</f>
        <v>0</v>
      </c>
      <c r="S2395" s="10">
        <f t="shared" ref="S2395:T2395" si="438">SUM(S2386:S2394)</f>
        <v>0</v>
      </c>
      <c r="T2395" s="10">
        <f t="shared" si="438"/>
        <v>0</v>
      </c>
    </row>
    <row r="2396" spans="2:20" x14ac:dyDescent="0.3">
      <c r="F2396" s="314"/>
      <c r="L2396" s="2"/>
      <c r="M2396" s="3" t="s">
        <v>12</v>
      </c>
      <c r="N2396" s="15"/>
      <c r="O2396" s="16">
        <f>E2395-O2395</f>
        <v>0</v>
      </c>
      <c r="P2396" s="62">
        <f>F2395-P2395</f>
        <v>13400</v>
      </c>
      <c r="Q2396" s="62">
        <f t="shared" ref="Q2396" si="439">G2395-Q2395</f>
        <v>10554984</v>
      </c>
      <c r="R2396" s="62">
        <f t="shared" ref="R2396" si="440">H2395-R2395</f>
        <v>2673435.4399999995</v>
      </c>
      <c r="S2396" s="62">
        <f t="shared" ref="S2396" si="441">I2395-S2395</f>
        <v>45659.899999999907</v>
      </c>
      <c r="T2396" s="62">
        <f t="shared" ref="T2396" si="442">J2395-T2395</f>
        <v>4926.07</v>
      </c>
    </row>
    <row r="2397" spans="2:20" x14ac:dyDescent="0.3">
      <c r="C2397" s="63" t="s">
        <v>375</v>
      </c>
      <c r="F2397" s="314"/>
      <c r="M2397" s="1393" t="s">
        <v>23</v>
      </c>
      <c r="N2397" s="1393"/>
      <c r="R2397" s="314"/>
    </row>
    <row r="2398" spans="2:20" x14ac:dyDescent="0.3">
      <c r="C2398" s="64" t="s">
        <v>386</v>
      </c>
      <c r="D2398" s="64" t="s">
        <v>376</v>
      </c>
      <c r="E2398" s="1396" t="s">
        <v>377</v>
      </c>
      <c r="F2398" s="1397"/>
      <c r="G2398" s="64" t="s">
        <v>381</v>
      </c>
      <c r="H2398" s="64" t="s">
        <v>378</v>
      </c>
      <c r="I2398" s="64" t="s">
        <v>379</v>
      </c>
      <c r="J2398" s="65" t="s">
        <v>380</v>
      </c>
      <c r="M2398" s="41" t="s">
        <v>17</v>
      </c>
      <c r="N2398" s="126">
        <f>P2396</f>
        <v>13400</v>
      </c>
      <c r="O2398" s="302"/>
      <c r="P2398" s="303"/>
      <c r="Q2398" s="303"/>
      <c r="R2398" s="303"/>
      <c r="S2398" s="303"/>
      <c r="T2398" s="303"/>
    </row>
    <row r="2399" spans="2:20" x14ac:dyDescent="0.3">
      <c r="C2399" s="66" t="s">
        <v>389</v>
      </c>
      <c r="D2399" s="66" t="s">
        <v>279</v>
      </c>
      <c r="E2399" s="305" t="s">
        <v>384</v>
      </c>
      <c r="F2399" s="306"/>
      <c r="G2399" s="209" t="s">
        <v>385</v>
      </c>
      <c r="H2399" s="67">
        <v>100000</v>
      </c>
      <c r="I2399" s="67">
        <v>0</v>
      </c>
      <c r="J2399" s="67">
        <f>H2399-I2399</f>
        <v>100000</v>
      </c>
      <c r="M2399" s="41" t="s">
        <v>18</v>
      </c>
      <c r="N2399" s="126">
        <f>Q2396</f>
        <v>10554984</v>
      </c>
      <c r="O2399" s="133"/>
      <c r="P2399" s="134"/>
      <c r="Q2399" s="134"/>
      <c r="R2399" s="131"/>
      <c r="S2399" s="115"/>
      <c r="T2399" s="314"/>
    </row>
    <row r="2400" spans="2:20" ht="24" x14ac:dyDescent="0.3">
      <c r="C2400" s="66" t="s">
        <v>389</v>
      </c>
      <c r="D2400" s="66" t="s">
        <v>279</v>
      </c>
      <c r="E2400" s="1398" t="s">
        <v>384</v>
      </c>
      <c r="F2400" s="1398"/>
      <c r="G2400" s="209" t="s">
        <v>390</v>
      </c>
      <c r="H2400" s="67">
        <v>200000</v>
      </c>
      <c r="I2400" s="67">
        <v>0</v>
      </c>
      <c r="J2400" s="67">
        <f>H2400-I2400</f>
        <v>200000</v>
      </c>
      <c r="M2400" s="41" t="s">
        <v>19</v>
      </c>
      <c r="N2400" s="126">
        <f>R2396</f>
        <v>2673435.4399999995</v>
      </c>
      <c r="O2400" s="136"/>
      <c r="P2400" s="171"/>
      <c r="Q2400" s="324"/>
      <c r="R2400" s="322"/>
      <c r="S2400" s="314"/>
      <c r="T2400" s="314"/>
    </row>
    <row r="2401" spans="3:18" x14ac:dyDescent="0.3">
      <c r="C2401" s="105" t="s">
        <v>584</v>
      </c>
      <c r="D2401" s="82" t="s">
        <v>569</v>
      </c>
      <c r="E2401" s="1399" t="s">
        <v>585</v>
      </c>
      <c r="F2401" s="1400"/>
      <c r="G2401" s="162" t="s">
        <v>586</v>
      </c>
      <c r="H2401" s="106">
        <v>50000</v>
      </c>
      <c r="I2401" s="73">
        <v>0</v>
      </c>
      <c r="J2401" s="153">
        <f t="shared" ref="J2401:J2406" si="443">SUM(H2401:I2401)</f>
        <v>50000</v>
      </c>
      <c r="M2401" s="41" t="s">
        <v>20</v>
      </c>
      <c r="N2401" s="126">
        <f>S2396</f>
        <v>45659.899999999907</v>
      </c>
      <c r="O2401" s="323"/>
      <c r="P2401" s="324"/>
      <c r="Q2401" s="324"/>
      <c r="R2401" s="322"/>
    </row>
    <row r="2402" spans="3:18" x14ac:dyDescent="0.3">
      <c r="C2402" s="105" t="s">
        <v>584</v>
      </c>
      <c r="D2402" s="82" t="s">
        <v>569</v>
      </c>
      <c r="E2402" s="175" t="s">
        <v>587</v>
      </c>
      <c r="F2402" s="175"/>
      <c r="G2402" s="210" t="s">
        <v>588</v>
      </c>
      <c r="H2402" s="107">
        <v>100000</v>
      </c>
      <c r="I2402" s="73">
        <v>0</v>
      </c>
      <c r="J2402" s="153">
        <f t="shared" si="443"/>
        <v>100000</v>
      </c>
      <c r="M2402" s="41" t="s">
        <v>21</v>
      </c>
      <c r="N2402" s="126">
        <f>T2396</f>
        <v>4926.07</v>
      </c>
      <c r="O2402" s="137"/>
      <c r="P2402" s="323"/>
      <c r="Q2402" s="323"/>
      <c r="R2402" s="314"/>
    </row>
    <row r="2403" spans="3:18" ht="15" thickBot="1" x14ac:dyDescent="0.35">
      <c r="C2403" s="66" t="s">
        <v>669</v>
      </c>
      <c r="D2403" s="82" t="s">
        <v>652</v>
      </c>
      <c r="E2403" s="300" t="s">
        <v>587</v>
      </c>
      <c r="F2403" s="301"/>
      <c r="G2403" s="210" t="s">
        <v>588</v>
      </c>
      <c r="H2403" s="107">
        <v>50000</v>
      </c>
      <c r="I2403" s="73">
        <v>0</v>
      </c>
      <c r="J2403" s="153">
        <f t="shared" si="443"/>
        <v>50000</v>
      </c>
      <c r="M2403" s="307" t="s">
        <v>22</v>
      </c>
      <c r="N2403" s="130">
        <f>SUM(N2398:N2402)</f>
        <v>13292405.41</v>
      </c>
      <c r="O2403" s="314"/>
      <c r="R2403" s="314"/>
    </row>
    <row r="2404" spans="3:18" ht="15" thickTop="1" x14ac:dyDescent="0.3">
      <c r="C2404" s="66" t="s">
        <v>669</v>
      </c>
      <c r="D2404" s="82" t="s">
        <v>652</v>
      </c>
      <c r="E2404" s="1399" t="s">
        <v>585</v>
      </c>
      <c r="F2404" s="1400"/>
      <c r="G2404" s="162" t="s">
        <v>586</v>
      </c>
      <c r="H2404" s="107">
        <v>50000</v>
      </c>
      <c r="I2404" s="73">
        <v>0</v>
      </c>
      <c r="J2404" s="153">
        <f t="shared" si="443"/>
        <v>50000</v>
      </c>
      <c r="M2404" s="21"/>
      <c r="N2404" s="24"/>
      <c r="O2404" s="314"/>
    </row>
    <row r="2405" spans="3:18" x14ac:dyDescent="0.3">
      <c r="C2405" s="66" t="s">
        <v>911</v>
      </c>
      <c r="D2405" s="82" t="s">
        <v>870</v>
      </c>
      <c r="E2405" s="1399" t="s">
        <v>384</v>
      </c>
      <c r="F2405" s="1400"/>
      <c r="G2405" s="162" t="s">
        <v>912</v>
      </c>
      <c r="H2405" s="107">
        <v>1350000</v>
      </c>
      <c r="I2405" s="73">
        <v>0</v>
      </c>
      <c r="J2405" s="153">
        <f t="shared" si="443"/>
        <v>1350000</v>
      </c>
      <c r="M2405" s="179"/>
      <c r="N2405" s="149"/>
      <c r="O2405" s="183"/>
      <c r="P2405" s="180"/>
      <c r="Q2405" s="180"/>
      <c r="R2405" s="180"/>
    </row>
    <row r="2406" spans="3:18" x14ac:dyDescent="0.3">
      <c r="C2406" s="66" t="s">
        <v>974</v>
      </c>
      <c r="D2406" s="82" t="s">
        <v>959</v>
      </c>
      <c r="E2406" s="1399" t="s">
        <v>384</v>
      </c>
      <c r="F2406" s="1400"/>
      <c r="G2406" s="162" t="s">
        <v>912</v>
      </c>
      <c r="H2406" s="107">
        <v>469886</v>
      </c>
      <c r="I2406" s="73">
        <v>0</v>
      </c>
      <c r="J2406" s="153">
        <f t="shared" si="443"/>
        <v>469886</v>
      </c>
      <c r="M2406" s="212" t="s">
        <v>1128</v>
      </c>
      <c r="N2406" s="199"/>
      <c r="O2406" s="186"/>
      <c r="P2406" s="213"/>
      <c r="Q2406" s="214"/>
      <c r="R2406" s="180"/>
    </row>
    <row r="2407" spans="3:18" ht="20.399999999999999" x14ac:dyDescent="0.3">
      <c r="C2407" s="66" t="s">
        <v>1185</v>
      </c>
      <c r="D2407" s="82" t="s">
        <v>1174</v>
      </c>
      <c r="E2407" s="1399" t="s">
        <v>1186</v>
      </c>
      <c r="F2407" s="1400"/>
      <c r="G2407" s="162" t="s">
        <v>1187</v>
      </c>
      <c r="H2407" s="107">
        <v>16900</v>
      </c>
      <c r="I2407" s="73">
        <v>0</v>
      </c>
      <c r="J2407" s="153">
        <f>H2407</f>
        <v>16900</v>
      </c>
      <c r="M2407" s="1404" t="s">
        <v>1114</v>
      </c>
      <c r="N2407" s="1405"/>
      <c r="O2407" s="187">
        <v>25000</v>
      </c>
      <c r="P2407" s="211" t="s">
        <v>1112</v>
      </c>
      <c r="Q2407" s="180"/>
      <c r="R2407" s="180"/>
    </row>
    <row r="2408" spans="3:18" ht="15" thickBot="1" x14ac:dyDescent="0.35">
      <c r="C2408" s="1401" t="s">
        <v>589</v>
      </c>
      <c r="D2408" s="1402"/>
      <c r="E2408" s="1402"/>
      <c r="F2408" s="1403"/>
      <c r="G2408" s="178" t="s">
        <v>16</v>
      </c>
      <c r="H2408" s="152">
        <f>SUM(H2399:H2407)</f>
        <v>2386786</v>
      </c>
      <c r="I2408" s="110">
        <f>SUM(I2399:I2406)</f>
        <v>0</v>
      </c>
      <c r="J2408" s="151">
        <f>SUM(J2399:J2407)</f>
        <v>2386786</v>
      </c>
      <c r="M2408" s="181" t="s">
        <v>383</v>
      </c>
      <c r="N2408" s="149"/>
      <c r="O2408" s="182">
        <f>SUM(O2406:O2407)</f>
        <v>25000</v>
      </c>
      <c r="P2408" s="180"/>
      <c r="Q2408" s="180"/>
      <c r="R2408" s="180"/>
    </row>
    <row r="2409" spans="3:18" ht="15" thickTop="1" x14ac:dyDescent="0.3">
      <c r="R2409" s="180"/>
    </row>
    <row r="2410" spans="3:18" x14ac:dyDescent="0.3">
      <c r="R2410" s="180"/>
    </row>
    <row r="2411" spans="3:18" x14ac:dyDescent="0.3">
      <c r="R2411" s="180"/>
    </row>
    <row r="2412" spans="3:18" x14ac:dyDescent="0.3">
      <c r="N2412" s="314"/>
      <c r="R2412" s="180"/>
    </row>
    <row r="2413" spans="3:18" x14ac:dyDescent="0.3">
      <c r="N2413" s="314"/>
      <c r="R2413" s="180"/>
    </row>
    <row r="2414" spans="3:18" x14ac:dyDescent="0.3">
      <c r="R2414" s="180"/>
    </row>
    <row r="2415" spans="3:18" x14ac:dyDescent="0.3">
      <c r="R2415" s="180"/>
    </row>
    <row r="2417" spans="2:20" x14ac:dyDescent="0.3">
      <c r="B2417" s="1357" t="s">
        <v>908</v>
      </c>
      <c r="C2417" s="1357"/>
      <c r="D2417" s="1357"/>
      <c r="E2417" s="1357"/>
      <c r="F2417" s="1357"/>
      <c r="G2417" s="1357"/>
      <c r="H2417" s="1357"/>
      <c r="I2417" s="1357"/>
      <c r="J2417" s="1357"/>
      <c r="K2417" s="1357"/>
      <c r="L2417" s="1357"/>
      <c r="M2417" s="1357"/>
      <c r="N2417" s="1357"/>
      <c r="O2417" s="1357"/>
      <c r="P2417" s="1357"/>
      <c r="Q2417" s="1357"/>
      <c r="R2417" s="1357"/>
      <c r="S2417" s="1357"/>
      <c r="T2417" s="1357"/>
    </row>
    <row r="2421" spans="2:20" ht="15.6" x14ac:dyDescent="0.3">
      <c r="B2421" s="1349" t="s">
        <v>1540</v>
      </c>
      <c r="C2421" s="1349"/>
      <c r="D2421" s="1349"/>
      <c r="E2421" s="1349"/>
      <c r="F2421" s="1349"/>
      <c r="G2421" s="1349"/>
      <c r="H2421" s="1349"/>
      <c r="I2421" s="1349"/>
      <c r="J2421" s="1349"/>
      <c r="K2421" s="1349"/>
      <c r="L2421" s="1349"/>
      <c r="M2421" s="1349"/>
      <c r="N2421" s="1349"/>
      <c r="O2421" s="1349"/>
      <c r="P2421" s="1349"/>
      <c r="Q2421" s="1349"/>
      <c r="R2421" s="1349"/>
      <c r="S2421" s="1349"/>
      <c r="T2421" s="1349"/>
    </row>
    <row r="2422" spans="2:20" ht="15.6" x14ac:dyDescent="0.3">
      <c r="B2422" s="1350" t="s">
        <v>10</v>
      </c>
      <c r="C2422" s="1350"/>
      <c r="D2422" s="1350"/>
      <c r="E2422" s="1350"/>
      <c r="F2422" s="1350"/>
      <c r="G2422" s="1350"/>
      <c r="H2422" s="1350"/>
      <c r="I2422" s="1350"/>
      <c r="J2422" s="1350"/>
      <c r="K2422" s="1350"/>
      <c r="L2422" s="1350"/>
      <c r="M2422" s="1350"/>
      <c r="N2422" s="1350"/>
      <c r="O2422" s="1350"/>
      <c r="P2422" s="1350"/>
      <c r="Q2422" s="1350"/>
      <c r="R2422" s="1350"/>
      <c r="S2422" s="1350"/>
      <c r="T2422" s="1350"/>
    </row>
    <row r="2423" spans="2:20" x14ac:dyDescent="0.3">
      <c r="B2423" s="1351" t="s">
        <v>11</v>
      </c>
      <c r="C2423" s="1351"/>
      <c r="D2423" s="1351"/>
      <c r="E2423" s="1351"/>
      <c r="F2423" s="1351"/>
      <c r="G2423" s="1351"/>
      <c r="H2423" s="1351"/>
      <c r="I2423" s="1351"/>
      <c r="J2423" s="1351"/>
      <c r="K2423" s="1351"/>
      <c r="L2423" s="1351"/>
      <c r="M2423" s="1351"/>
      <c r="N2423" s="1351"/>
      <c r="O2423" s="1351"/>
      <c r="P2423" s="1351"/>
      <c r="Q2423" s="1351"/>
      <c r="R2423" s="1351"/>
      <c r="S2423" s="1351"/>
      <c r="T2423" s="1351"/>
    </row>
    <row r="2424" spans="2:20" x14ac:dyDescent="0.3">
      <c r="B2424" s="1352" t="s">
        <v>1541</v>
      </c>
      <c r="C2424" s="1352"/>
      <c r="D2424" s="1352"/>
      <c r="E2424" s="1352"/>
      <c r="F2424" s="1352"/>
      <c r="G2424" s="1352"/>
      <c r="H2424" s="1352"/>
      <c r="I2424" s="1352"/>
      <c r="J2424" s="1352"/>
      <c r="K2424" s="1352"/>
      <c r="L2424" s="1352"/>
      <c r="M2424" s="1352"/>
      <c r="N2424" s="1352"/>
      <c r="O2424" s="1352"/>
      <c r="P2424" s="1352"/>
      <c r="Q2424" s="1352"/>
      <c r="R2424" s="1352"/>
      <c r="S2424" s="1352"/>
      <c r="T2424" s="1352"/>
    </row>
    <row r="2425" spans="2:20" ht="15" thickBot="1" x14ac:dyDescent="0.35">
      <c r="B2425" s="309"/>
      <c r="C2425" s="309"/>
      <c r="D2425" s="309"/>
      <c r="E2425" s="309"/>
      <c r="F2425" s="309"/>
      <c r="G2425" s="309"/>
      <c r="H2425" s="309"/>
      <c r="I2425" s="309"/>
      <c r="J2425" s="309"/>
      <c r="L2425" s="309"/>
      <c r="M2425" s="309"/>
      <c r="N2425" s="309"/>
      <c r="O2425" s="309"/>
      <c r="P2425" s="309"/>
      <c r="Q2425" s="309"/>
      <c r="R2425" s="1363" t="s">
        <v>1542</v>
      </c>
      <c r="S2425" s="1363"/>
      <c r="T2425" s="1363"/>
    </row>
    <row r="2426" spans="2:20" ht="15" thickTop="1" x14ac:dyDescent="0.3">
      <c r="B2426" s="1354" t="s">
        <v>8</v>
      </c>
      <c r="C2426" s="1354"/>
      <c r="D2426" s="1354"/>
      <c r="E2426" s="1354"/>
      <c r="F2426" s="1354"/>
      <c r="G2426" s="1354"/>
      <c r="H2426" s="1354"/>
      <c r="I2426" s="1354"/>
      <c r="J2426" s="1354"/>
      <c r="L2426" s="1354" t="s">
        <v>9</v>
      </c>
      <c r="M2426" s="1354"/>
      <c r="N2426" s="1354"/>
      <c r="O2426" s="1354"/>
      <c r="P2426" s="1354"/>
      <c r="Q2426" s="1354"/>
      <c r="R2426" s="1354"/>
      <c r="S2426" s="1354"/>
      <c r="T2426" s="1354"/>
    </row>
    <row r="2427" spans="2:20" x14ac:dyDescent="0.3">
      <c r="B2427" s="4" t="s">
        <v>0</v>
      </c>
      <c r="C2427" s="4" t="s">
        <v>1</v>
      </c>
      <c r="D2427" s="4" t="s">
        <v>2</v>
      </c>
      <c r="E2427" s="4" t="s">
        <v>13</v>
      </c>
      <c r="F2427" s="4" t="s">
        <v>3</v>
      </c>
      <c r="G2427" s="4" t="s">
        <v>4</v>
      </c>
      <c r="H2427" s="4" t="s">
        <v>5</v>
      </c>
      <c r="I2427" s="4" t="s">
        <v>6</v>
      </c>
      <c r="J2427" s="4" t="s">
        <v>7</v>
      </c>
      <c r="L2427" s="4" t="s">
        <v>0</v>
      </c>
      <c r="M2427" s="4" t="s">
        <v>1</v>
      </c>
      <c r="N2427" s="201" t="s">
        <v>1234</v>
      </c>
      <c r="O2427" s="4" t="s">
        <v>13</v>
      </c>
      <c r="P2427" s="4" t="s">
        <v>3</v>
      </c>
      <c r="Q2427" s="4" t="s">
        <v>4</v>
      </c>
      <c r="R2427" s="4" t="s">
        <v>5</v>
      </c>
      <c r="S2427" s="4" t="s">
        <v>6</v>
      </c>
      <c r="T2427" s="4" t="s">
        <v>7</v>
      </c>
    </row>
    <row r="2428" spans="2:20" x14ac:dyDescent="0.3">
      <c r="B2428" s="310"/>
      <c r="C2428" s="311"/>
      <c r="D2428" s="311"/>
      <c r="E2428" s="5"/>
      <c r="F2428" s="5"/>
      <c r="G2428" s="5"/>
      <c r="H2428" s="5"/>
      <c r="I2428" s="5"/>
      <c r="J2428" s="6"/>
      <c r="L2428" s="310"/>
      <c r="M2428" s="311"/>
      <c r="N2428" s="311"/>
      <c r="O2428" s="5"/>
      <c r="P2428" s="5"/>
      <c r="Q2428" s="5"/>
      <c r="R2428" s="5"/>
      <c r="S2428" s="5"/>
      <c r="T2428" s="6"/>
    </row>
    <row r="2429" spans="2:20" x14ac:dyDescent="0.3">
      <c r="B2429" s="119" t="s">
        <v>1543</v>
      </c>
      <c r="C2429" s="17" t="s">
        <v>15</v>
      </c>
      <c r="D2429" s="18" t="s">
        <v>16</v>
      </c>
      <c r="E2429" s="19" t="s">
        <v>16</v>
      </c>
      <c r="F2429" s="19">
        <f>P2396</f>
        <v>13400</v>
      </c>
      <c r="G2429" s="49">
        <f>Q2396</f>
        <v>10554984</v>
      </c>
      <c r="H2429" s="49">
        <f>R2396</f>
        <v>2673435.4399999995</v>
      </c>
      <c r="I2429" s="20">
        <f>S2396</f>
        <v>45659.899999999907</v>
      </c>
      <c r="J2429" s="20">
        <f>T2396</f>
        <v>4926.07</v>
      </c>
      <c r="K2429" s="1"/>
      <c r="L2429" s="55" t="s">
        <v>16</v>
      </c>
      <c r="M2429" s="55" t="s">
        <v>16</v>
      </c>
      <c r="N2429" s="55" t="s">
        <v>16</v>
      </c>
      <c r="O2429" s="122" t="s">
        <v>16</v>
      </c>
      <c r="P2429" s="122" t="s">
        <v>16</v>
      </c>
      <c r="Q2429" s="122" t="s">
        <v>16</v>
      </c>
      <c r="R2429" s="122" t="s">
        <v>16</v>
      </c>
      <c r="S2429" s="122" t="s">
        <v>16</v>
      </c>
      <c r="T2429" s="122" t="s">
        <v>16</v>
      </c>
    </row>
    <row r="2430" spans="2:20" ht="24" x14ac:dyDescent="0.3">
      <c r="B2430" s="119" t="s">
        <v>1543</v>
      </c>
      <c r="C2430" s="170" t="s">
        <v>1534</v>
      </c>
      <c r="D2430" s="128" t="s">
        <v>1485</v>
      </c>
      <c r="E2430" s="207">
        <v>0</v>
      </c>
      <c r="F2430" s="207">
        <v>0</v>
      </c>
      <c r="G2430" s="158">
        <v>0</v>
      </c>
      <c r="H2430" s="158">
        <v>0</v>
      </c>
      <c r="I2430" s="208">
        <v>0</v>
      </c>
      <c r="J2430" s="208">
        <v>0</v>
      </c>
      <c r="K2430" s="1"/>
      <c r="L2430" s="119" t="str">
        <f>B2430</f>
        <v>30.08.23</v>
      </c>
      <c r="M2430" s="170" t="str">
        <f>C2430</f>
        <v xml:space="preserve">CASH &amp; CHEQ. DEPOSIT TO BANK ASIA  A/C </v>
      </c>
      <c r="N2430" s="128" t="s">
        <v>1485</v>
      </c>
      <c r="O2430" s="207">
        <v>0</v>
      </c>
      <c r="P2430" s="207">
        <f>G2430+H2430</f>
        <v>0</v>
      </c>
      <c r="Q2430" s="158">
        <v>0</v>
      </c>
      <c r="R2430" s="158">
        <v>0</v>
      </c>
      <c r="S2430" s="208">
        <v>0</v>
      </c>
      <c r="T2430" s="208">
        <v>0</v>
      </c>
    </row>
    <row r="2431" spans="2:20" ht="20.399999999999999" x14ac:dyDescent="0.3">
      <c r="B2431" s="119" t="s">
        <v>1543</v>
      </c>
      <c r="C2431" s="101" t="s">
        <v>1551</v>
      </c>
      <c r="D2431" s="82" t="s">
        <v>1544</v>
      </c>
      <c r="E2431" s="122">
        <v>0</v>
      </c>
      <c r="F2431" s="122">
        <v>20000</v>
      </c>
      <c r="G2431" s="100">
        <v>0</v>
      </c>
      <c r="H2431" s="100">
        <v>0</v>
      </c>
      <c r="I2431" s="8">
        <v>0</v>
      </c>
      <c r="J2431" s="8">
        <v>0</v>
      </c>
      <c r="K2431" s="1"/>
      <c r="L2431" s="119" t="s">
        <v>167</v>
      </c>
      <c r="M2431" s="101" t="s">
        <v>368</v>
      </c>
      <c r="N2431" s="82" t="s">
        <v>1545</v>
      </c>
      <c r="O2431" s="122">
        <v>10000</v>
      </c>
      <c r="P2431" s="207">
        <f t="shared" ref="P2431:P2432" si="444">G2431+H2431</f>
        <v>0</v>
      </c>
      <c r="Q2431" s="158">
        <v>0</v>
      </c>
      <c r="R2431" s="158">
        <v>0</v>
      </c>
      <c r="S2431" s="208">
        <v>0</v>
      </c>
      <c r="T2431" s="208">
        <v>0</v>
      </c>
    </row>
    <row r="2432" spans="2:20" ht="20.399999999999999" x14ac:dyDescent="0.3">
      <c r="B2432" s="119" t="s">
        <v>167</v>
      </c>
      <c r="C2432" s="101" t="s">
        <v>1552</v>
      </c>
      <c r="D2432" s="82" t="s">
        <v>1545</v>
      </c>
      <c r="E2432" s="122">
        <v>10000</v>
      </c>
      <c r="F2432" s="122">
        <v>0</v>
      </c>
      <c r="G2432" s="100">
        <v>0</v>
      </c>
      <c r="H2432" s="100">
        <v>0</v>
      </c>
      <c r="I2432" s="8">
        <v>0</v>
      </c>
      <c r="J2432" s="8">
        <v>0</v>
      </c>
      <c r="K2432" s="1"/>
      <c r="L2432" s="119" t="s">
        <v>167</v>
      </c>
      <c r="M2432" s="101" t="s">
        <v>368</v>
      </c>
      <c r="N2432" s="82" t="s">
        <v>1546</v>
      </c>
      <c r="O2432" s="122">
        <v>40000</v>
      </c>
      <c r="P2432" s="207">
        <f t="shared" si="444"/>
        <v>0</v>
      </c>
      <c r="Q2432" s="158">
        <v>0</v>
      </c>
      <c r="R2432" s="158">
        <v>0</v>
      </c>
      <c r="S2432" s="208">
        <v>0</v>
      </c>
      <c r="T2432" s="208">
        <v>0</v>
      </c>
    </row>
    <row r="2433" spans="2:20" ht="20.399999999999999" x14ac:dyDescent="0.3">
      <c r="B2433" s="119" t="s">
        <v>167</v>
      </c>
      <c r="C2433" s="101" t="s">
        <v>1553</v>
      </c>
      <c r="D2433" s="82" t="s">
        <v>1546</v>
      </c>
      <c r="E2433" s="122">
        <v>40000</v>
      </c>
      <c r="F2433" s="122">
        <v>0</v>
      </c>
      <c r="G2433" s="100">
        <v>0</v>
      </c>
      <c r="H2433" s="100">
        <v>0</v>
      </c>
      <c r="I2433" s="8">
        <v>0</v>
      </c>
      <c r="J2433" s="8">
        <v>0</v>
      </c>
      <c r="K2433" s="1"/>
      <c r="L2433" s="119" t="s">
        <v>1558</v>
      </c>
      <c r="M2433" s="101" t="s">
        <v>1559</v>
      </c>
      <c r="N2433" s="82">
        <v>258</v>
      </c>
      <c r="O2433" s="122">
        <v>0</v>
      </c>
      <c r="P2433" s="122">
        <v>0</v>
      </c>
      <c r="Q2433" s="100">
        <v>0</v>
      </c>
      <c r="R2433" s="122">
        <v>50000</v>
      </c>
      <c r="S2433" s="208">
        <v>0</v>
      </c>
      <c r="T2433" s="208">
        <v>0</v>
      </c>
    </row>
    <row r="2434" spans="2:20" ht="20.399999999999999" x14ac:dyDescent="0.3">
      <c r="B2434" s="119" t="s">
        <v>167</v>
      </c>
      <c r="C2434" s="101" t="s">
        <v>1554</v>
      </c>
      <c r="D2434" s="82" t="s">
        <v>1547</v>
      </c>
      <c r="E2434" s="122">
        <v>0</v>
      </c>
      <c r="F2434" s="122">
        <v>10000</v>
      </c>
      <c r="G2434" s="100">
        <v>0</v>
      </c>
      <c r="H2434" s="100">
        <v>0</v>
      </c>
      <c r="I2434" s="8">
        <v>0</v>
      </c>
      <c r="J2434" s="8">
        <v>0</v>
      </c>
      <c r="K2434" s="1"/>
      <c r="L2434" s="119" t="s">
        <v>167</v>
      </c>
      <c r="M2434" s="101" t="s">
        <v>1560</v>
      </c>
      <c r="N2434" s="82">
        <v>258</v>
      </c>
      <c r="O2434" s="122">
        <v>0</v>
      </c>
      <c r="P2434" s="122">
        <v>0</v>
      </c>
      <c r="Q2434" s="100">
        <v>0</v>
      </c>
      <c r="R2434" s="122">
        <v>15000</v>
      </c>
      <c r="S2434" s="208">
        <v>0</v>
      </c>
      <c r="T2434" s="208">
        <v>0</v>
      </c>
    </row>
    <row r="2435" spans="2:20" ht="20.399999999999999" x14ac:dyDescent="0.3">
      <c r="B2435" s="119" t="s">
        <v>167</v>
      </c>
      <c r="C2435" s="101" t="s">
        <v>1555</v>
      </c>
      <c r="D2435" s="82" t="s">
        <v>1548</v>
      </c>
      <c r="E2435" s="122">
        <v>0</v>
      </c>
      <c r="F2435" s="122">
        <v>10000</v>
      </c>
      <c r="G2435" s="100">
        <v>0</v>
      </c>
      <c r="H2435" s="100">
        <v>0</v>
      </c>
      <c r="I2435" s="8">
        <v>0</v>
      </c>
      <c r="J2435" s="8">
        <v>0</v>
      </c>
      <c r="K2435" s="1"/>
      <c r="L2435" s="119" t="s">
        <v>167</v>
      </c>
      <c r="M2435" s="101" t="s">
        <v>1561</v>
      </c>
      <c r="N2435" s="82">
        <v>258</v>
      </c>
      <c r="O2435" s="122">
        <v>0</v>
      </c>
      <c r="P2435" s="122">
        <v>0</v>
      </c>
      <c r="Q2435" s="100">
        <v>0</v>
      </c>
      <c r="R2435" s="122">
        <v>10439</v>
      </c>
      <c r="S2435" s="208">
        <v>0</v>
      </c>
      <c r="T2435" s="208">
        <v>0</v>
      </c>
    </row>
    <row r="2436" spans="2:20" ht="20.399999999999999" x14ac:dyDescent="0.3">
      <c r="B2436" s="119" t="s">
        <v>167</v>
      </c>
      <c r="C2436" s="101" t="s">
        <v>1556</v>
      </c>
      <c r="D2436" s="82" t="s">
        <v>1549</v>
      </c>
      <c r="E2436" s="122">
        <v>0</v>
      </c>
      <c r="F2436" s="122">
        <v>10000</v>
      </c>
      <c r="G2436" s="100">
        <v>0</v>
      </c>
      <c r="H2436" s="100">
        <v>0</v>
      </c>
      <c r="I2436" s="8">
        <v>0</v>
      </c>
      <c r="J2436" s="8">
        <v>0</v>
      </c>
      <c r="K2436" s="1"/>
      <c r="L2436" s="119" t="s">
        <v>167</v>
      </c>
      <c r="M2436" s="101" t="s">
        <v>1562</v>
      </c>
      <c r="N2436" s="82">
        <v>258</v>
      </c>
      <c r="O2436" s="122">
        <v>0</v>
      </c>
      <c r="P2436" s="122">
        <v>0</v>
      </c>
      <c r="Q2436" s="100">
        <v>0</v>
      </c>
      <c r="R2436" s="122">
        <v>4000</v>
      </c>
      <c r="S2436" s="208">
        <v>0</v>
      </c>
      <c r="T2436" s="208">
        <v>0</v>
      </c>
    </row>
    <row r="2437" spans="2:20" ht="20.399999999999999" x14ac:dyDescent="0.3">
      <c r="B2437" s="119" t="s">
        <v>167</v>
      </c>
      <c r="C2437" s="101" t="s">
        <v>1557</v>
      </c>
      <c r="D2437" s="82" t="s">
        <v>1550</v>
      </c>
      <c r="E2437" s="122">
        <v>0</v>
      </c>
      <c r="F2437" s="122">
        <v>10000</v>
      </c>
      <c r="G2437" s="100">
        <v>0</v>
      </c>
      <c r="H2437" s="100">
        <v>0</v>
      </c>
      <c r="I2437" s="8">
        <v>0</v>
      </c>
      <c r="J2437" s="8">
        <v>0</v>
      </c>
      <c r="K2437" s="1"/>
      <c r="L2437" s="119" t="s">
        <v>167</v>
      </c>
      <c r="M2437" s="101" t="s">
        <v>1563</v>
      </c>
      <c r="N2437" s="82">
        <v>258</v>
      </c>
      <c r="O2437" s="122">
        <v>0</v>
      </c>
      <c r="P2437" s="122">
        <v>0</v>
      </c>
      <c r="Q2437" s="100">
        <v>0</v>
      </c>
      <c r="R2437" s="122">
        <v>14000</v>
      </c>
      <c r="S2437" s="208">
        <v>0</v>
      </c>
      <c r="T2437" s="208">
        <v>0</v>
      </c>
    </row>
    <row r="2438" spans="2:20" ht="20.399999999999999" x14ac:dyDescent="0.3">
      <c r="B2438" s="119" t="s">
        <v>16</v>
      </c>
      <c r="C2438" s="128" t="s">
        <v>16</v>
      </c>
      <c r="D2438" s="82" t="s">
        <v>16</v>
      </c>
      <c r="E2438" s="122" t="s">
        <v>16</v>
      </c>
      <c r="F2438" s="122" t="s">
        <v>16</v>
      </c>
      <c r="G2438" s="188" t="s">
        <v>16</v>
      </c>
      <c r="H2438" s="188" t="s">
        <v>16</v>
      </c>
      <c r="I2438" s="122" t="s">
        <v>16</v>
      </c>
      <c r="J2438" s="122" t="s">
        <v>16</v>
      </c>
      <c r="K2438" s="1"/>
      <c r="L2438" s="119" t="s">
        <v>1558</v>
      </c>
      <c r="M2438" s="101" t="s">
        <v>1564</v>
      </c>
      <c r="N2438" s="82">
        <v>259</v>
      </c>
      <c r="O2438" s="122">
        <v>0</v>
      </c>
      <c r="P2438" s="122">
        <v>0</v>
      </c>
      <c r="Q2438" s="100">
        <v>0</v>
      </c>
      <c r="R2438" s="122">
        <v>17200</v>
      </c>
      <c r="S2438" s="208">
        <v>0</v>
      </c>
      <c r="T2438" s="208">
        <v>0</v>
      </c>
    </row>
    <row r="2439" spans="2:20" x14ac:dyDescent="0.3">
      <c r="B2439" s="119" t="s">
        <v>16</v>
      </c>
      <c r="C2439" s="128" t="s">
        <v>16</v>
      </c>
      <c r="D2439" s="82" t="s">
        <v>16</v>
      </c>
      <c r="E2439" s="122" t="s">
        <v>16</v>
      </c>
      <c r="F2439" s="122" t="s">
        <v>16</v>
      </c>
      <c r="G2439" s="188" t="s">
        <v>16</v>
      </c>
      <c r="H2439" s="188" t="s">
        <v>16</v>
      </c>
      <c r="I2439" s="122" t="s">
        <v>16</v>
      </c>
      <c r="J2439" s="122" t="s">
        <v>16</v>
      </c>
      <c r="K2439" s="1"/>
      <c r="L2439" s="119" t="s">
        <v>167</v>
      </c>
      <c r="M2439" s="101" t="s">
        <v>1565</v>
      </c>
      <c r="N2439" s="82">
        <v>259</v>
      </c>
      <c r="O2439" s="122">
        <v>0</v>
      </c>
      <c r="P2439" s="122">
        <v>0</v>
      </c>
      <c r="Q2439" s="100">
        <v>0</v>
      </c>
      <c r="R2439" s="122">
        <v>21000</v>
      </c>
      <c r="S2439" s="208">
        <v>0</v>
      </c>
      <c r="T2439" s="208">
        <v>0</v>
      </c>
    </row>
    <row r="2440" spans="2:20" ht="20.399999999999999" x14ac:dyDescent="0.3">
      <c r="B2440" s="119" t="s">
        <v>16</v>
      </c>
      <c r="C2440" s="128" t="s">
        <v>16</v>
      </c>
      <c r="D2440" s="82" t="s">
        <v>16</v>
      </c>
      <c r="E2440" s="122" t="s">
        <v>16</v>
      </c>
      <c r="F2440" s="122" t="s">
        <v>16</v>
      </c>
      <c r="G2440" s="188" t="s">
        <v>16</v>
      </c>
      <c r="H2440" s="188" t="s">
        <v>16</v>
      </c>
      <c r="I2440" s="122" t="s">
        <v>16</v>
      </c>
      <c r="J2440" s="122" t="s">
        <v>16</v>
      </c>
      <c r="K2440" s="1"/>
      <c r="L2440" s="119" t="s">
        <v>167</v>
      </c>
      <c r="M2440" s="101" t="s">
        <v>1566</v>
      </c>
      <c r="N2440" s="82">
        <v>259</v>
      </c>
      <c r="O2440" s="122">
        <v>0</v>
      </c>
      <c r="P2440" s="122">
        <v>0</v>
      </c>
      <c r="Q2440" s="100">
        <v>0</v>
      </c>
      <c r="R2440" s="122">
        <v>12000</v>
      </c>
      <c r="S2440" s="208">
        <v>0</v>
      </c>
      <c r="T2440" s="208">
        <v>0</v>
      </c>
    </row>
    <row r="2441" spans="2:20" ht="20.399999999999999" x14ac:dyDescent="0.3">
      <c r="B2441" s="119" t="s">
        <v>16</v>
      </c>
      <c r="C2441" s="128" t="s">
        <v>16</v>
      </c>
      <c r="D2441" s="82" t="s">
        <v>16</v>
      </c>
      <c r="E2441" s="122" t="s">
        <v>16</v>
      </c>
      <c r="F2441" s="122" t="s">
        <v>16</v>
      </c>
      <c r="G2441" s="188" t="s">
        <v>16</v>
      </c>
      <c r="H2441" s="188" t="s">
        <v>16</v>
      </c>
      <c r="I2441" s="122" t="s">
        <v>16</v>
      </c>
      <c r="J2441" s="122" t="s">
        <v>16</v>
      </c>
      <c r="K2441" s="1"/>
      <c r="L2441" s="119" t="s">
        <v>167</v>
      </c>
      <c r="M2441" s="101" t="s">
        <v>1567</v>
      </c>
      <c r="N2441" s="82">
        <v>259</v>
      </c>
      <c r="O2441" s="122">
        <v>0</v>
      </c>
      <c r="P2441" s="122">
        <v>0</v>
      </c>
      <c r="Q2441" s="100">
        <v>0</v>
      </c>
      <c r="R2441" s="122">
        <v>100000</v>
      </c>
      <c r="S2441" s="208">
        <v>0</v>
      </c>
      <c r="T2441" s="208">
        <v>0</v>
      </c>
    </row>
    <row r="2442" spans="2:20" x14ac:dyDescent="0.3">
      <c r="B2442" s="119" t="s">
        <v>16</v>
      </c>
      <c r="C2442" s="128" t="s">
        <v>16</v>
      </c>
      <c r="D2442" s="82" t="s">
        <v>16</v>
      </c>
      <c r="E2442" s="122" t="s">
        <v>16</v>
      </c>
      <c r="F2442" s="122" t="s">
        <v>16</v>
      </c>
      <c r="G2442" s="188" t="s">
        <v>16</v>
      </c>
      <c r="H2442" s="188" t="s">
        <v>16</v>
      </c>
      <c r="I2442" s="122" t="s">
        <v>16</v>
      </c>
      <c r="J2442" s="122" t="s">
        <v>16</v>
      </c>
      <c r="K2442" s="1"/>
      <c r="L2442" s="119" t="s">
        <v>167</v>
      </c>
      <c r="M2442" s="101" t="s">
        <v>1568</v>
      </c>
      <c r="N2442" s="82">
        <v>259</v>
      </c>
      <c r="O2442" s="122">
        <v>0</v>
      </c>
      <c r="P2442" s="122">
        <v>0</v>
      </c>
      <c r="Q2442" s="100">
        <v>0</v>
      </c>
      <c r="R2442" s="122">
        <v>50000</v>
      </c>
      <c r="S2442" s="208">
        <v>0</v>
      </c>
      <c r="T2442" s="208">
        <v>0</v>
      </c>
    </row>
    <row r="2443" spans="2:20" x14ac:dyDescent="0.3">
      <c r="B2443" s="119" t="s">
        <v>16</v>
      </c>
      <c r="C2443" s="128" t="s">
        <v>16</v>
      </c>
      <c r="D2443" s="82" t="s">
        <v>16</v>
      </c>
      <c r="E2443" s="122" t="s">
        <v>16</v>
      </c>
      <c r="F2443" s="122" t="s">
        <v>16</v>
      </c>
      <c r="G2443" s="188" t="s">
        <v>16</v>
      </c>
      <c r="H2443" s="188" t="s">
        <v>16</v>
      </c>
      <c r="I2443" s="122" t="s">
        <v>16</v>
      </c>
      <c r="J2443" s="122" t="s">
        <v>16</v>
      </c>
      <c r="K2443" s="1"/>
      <c r="L2443" s="119" t="s">
        <v>167</v>
      </c>
      <c r="M2443" s="101" t="s">
        <v>1569</v>
      </c>
      <c r="N2443" s="82">
        <v>259</v>
      </c>
      <c r="O2443" s="122">
        <v>0</v>
      </c>
      <c r="P2443" s="122">
        <v>0</v>
      </c>
      <c r="Q2443" s="100">
        <v>0</v>
      </c>
      <c r="R2443" s="122">
        <v>5000</v>
      </c>
      <c r="S2443" s="208">
        <v>0</v>
      </c>
      <c r="T2443" s="208">
        <v>0</v>
      </c>
    </row>
    <row r="2444" spans="2:20" x14ac:dyDescent="0.3">
      <c r="B2444" s="119" t="s">
        <v>16</v>
      </c>
      <c r="C2444" s="128" t="s">
        <v>16</v>
      </c>
      <c r="D2444" s="82" t="s">
        <v>16</v>
      </c>
      <c r="E2444" s="122" t="s">
        <v>16</v>
      </c>
      <c r="F2444" s="122" t="s">
        <v>16</v>
      </c>
      <c r="G2444" s="188" t="s">
        <v>16</v>
      </c>
      <c r="H2444" s="188" t="s">
        <v>16</v>
      </c>
      <c r="I2444" s="122" t="s">
        <v>16</v>
      </c>
      <c r="J2444" s="122" t="s">
        <v>16</v>
      </c>
      <c r="K2444" s="1"/>
      <c r="L2444" s="119" t="s">
        <v>167</v>
      </c>
      <c r="M2444" s="101" t="s">
        <v>1570</v>
      </c>
      <c r="N2444" s="82">
        <v>259</v>
      </c>
      <c r="O2444" s="122">
        <v>0</v>
      </c>
      <c r="P2444" s="122">
        <v>0</v>
      </c>
      <c r="Q2444" s="100">
        <v>0</v>
      </c>
      <c r="R2444" s="122">
        <v>100000</v>
      </c>
      <c r="S2444" s="208">
        <v>0</v>
      </c>
      <c r="T2444" s="208">
        <v>0</v>
      </c>
    </row>
    <row r="2445" spans="2:20" x14ac:dyDescent="0.3">
      <c r="B2445" s="55" t="s">
        <v>16</v>
      </c>
      <c r="C2445" s="128" t="s">
        <v>16</v>
      </c>
      <c r="D2445" s="128" t="s">
        <v>16</v>
      </c>
      <c r="E2445" s="128" t="s">
        <v>16</v>
      </c>
      <c r="F2445" s="128" t="s">
        <v>16</v>
      </c>
      <c r="G2445" s="128" t="s">
        <v>16</v>
      </c>
      <c r="H2445" s="128" t="s">
        <v>16</v>
      </c>
      <c r="I2445" s="128" t="s">
        <v>16</v>
      </c>
      <c r="J2445" s="128" t="s">
        <v>16</v>
      </c>
      <c r="K2445" s="40"/>
      <c r="L2445" s="55" t="s">
        <v>16</v>
      </c>
      <c r="M2445" s="55" t="s">
        <v>16</v>
      </c>
      <c r="N2445" s="55" t="s">
        <v>16</v>
      </c>
      <c r="O2445" s="122" t="s">
        <v>16</v>
      </c>
      <c r="P2445" s="122" t="s">
        <v>16</v>
      </c>
      <c r="Q2445" s="122" t="s">
        <v>16</v>
      </c>
      <c r="R2445" s="122" t="s">
        <v>16</v>
      </c>
      <c r="S2445" s="122" t="s">
        <v>16</v>
      </c>
      <c r="T2445" s="122" t="s">
        <v>16</v>
      </c>
    </row>
    <row r="2446" spans="2:20" x14ac:dyDescent="0.3">
      <c r="B2446" s="4"/>
      <c r="C2446" s="150" t="s">
        <v>49</v>
      </c>
      <c r="D2446" s="4"/>
      <c r="E2446" s="34">
        <f>SUM(E2430:E2445)</f>
        <v>50000</v>
      </c>
      <c r="F2446" s="34">
        <f>SUM(F2430:F2445)</f>
        <v>60000</v>
      </c>
      <c r="G2446" s="34">
        <f>SUM(G2430:G2445)</f>
        <v>0</v>
      </c>
      <c r="H2446" s="34">
        <f>SUM(H2430:H2445)</f>
        <v>0</v>
      </c>
      <c r="I2446" s="34">
        <v>0</v>
      </c>
      <c r="J2446" s="34">
        <v>0</v>
      </c>
      <c r="K2446" s="1"/>
      <c r="L2446" s="119" t="s">
        <v>16</v>
      </c>
      <c r="M2446" s="128" t="s">
        <v>16</v>
      </c>
      <c r="N2446" s="119" t="s">
        <v>16</v>
      </c>
      <c r="O2446" s="172" t="s">
        <v>16</v>
      </c>
      <c r="P2446" s="172" t="s">
        <v>16</v>
      </c>
      <c r="Q2446" s="177" t="s">
        <v>16</v>
      </c>
      <c r="R2446" s="122" t="s">
        <v>16</v>
      </c>
      <c r="S2446" s="122" t="s">
        <v>16</v>
      </c>
      <c r="T2446" s="122" t="s">
        <v>16</v>
      </c>
    </row>
    <row r="2447" spans="2:20" x14ac:dyDescent="0.3">
      <c r="B2447" s="11"/>
      <c r="C2447" s="94"/>
      <c r="D2447" s="12"/>
      <c r="E2447" s="13"/>
      <c r="F2447" s="13"/>
      <c r="G2447" s="13"/>
      <c r="H2447" s="13"/>
      <c r="I2447" s="13"/>
      <c r="J2447" s="14"/>
      <c r="K2447" s="1"/>
      <c r="L2447" s="11"/>
      <c r="M2447" s="12"/>
      <c r="N2447" s="12"/>
      <c r="O2447" s="169"/>
      <c r="P2447" s="13"/>
      <c r="Q2447" s="13"/>
      <c r="R2447" s="13"/>
      <c r="S2447" s="13"/>
      <c r="T2447" s="14"/>
    </row>
    <row r="2448" spans="2:20" x14ac:dyDescent="0.3">
      <c r="B2448" s="25"/>
      <c r="C2448" s="26" t="s">
        <v>50</v>
      </c>
      <c r="D2448" s="27"/>
      <c r="E2448" s="28">
        <f>E2446</f>
        <v>50000</v>
      </c>
      <c r="F2448" s="28">
        <f>F2429+F2446</f>
        <v>73400</v>
      </c>
      <c r="G2448" s="28">
        <f>G2429+G2446</f>
        <v>10554984</v>
      </c>
      <c r="H2448" s="28">
        <f>H2429+H2446</f>
        <v>2673435.4399999995</v>
      </c>
      <c r="I2448" s="28">
        <f>I2429+I2446</f>
        <v>45659.899999999907</v>
      </c>
      <c r="J2448" s="28">
        <f>J2429+J2446</f>
        <v>4926.07</v>
      </c>
      <c r="K2448" s="1"/>
      <c r="L2448" s="9"/>
      <c r="M2448" s="26" t="s">
        <v>50</v>
      </c>
      <c r="N2448" s="193" t="s">
        <v>16</v>
      </c>
      <c r="O2448" s="10">
        <f>SUM(O2430:O2447)</f>
        <v>50000</v>
      </c>
      <c r="P2448" s="10">
        <f>SUM(P2430:P2447)</f>
        <v>0</v>
      </c>
      <c r="Q2448" s="10">
        <f>SUM(Q2430:Q2447)</f>
        <v>0</v>
      </c>
      <c r="R2448" s="10">
        <f>SUM(R2430:R2447)</f>
        <v>398639</v>
      </c>
      <c r="S2448" s="10">
        <f t="shared" ref="S2448:T2448" si="445">SUM(S2428:S2447)</f>
        <v>0</v>
      </c>
      <c r="T2448" s="10">
        <f t="shared" si="445"/>
        <v>0</v>
      </c>
    </row>
    <row r="2449" spans="3:20" x14ac:dyDescent="0.3">
      <c r="F2449" s="314"/>
      <c r="L2449" s="2"/>
      <c r="M2449" s="3" t="s">
        <v>12</v>
      </c>
      <c r="N2449" s="15"/>
      <c r="O2449" s="16">
        <f>E2448-O2448</f>
        <v>0</v>
      </c>
      <c r="P2449" s="62">
        <f>F2448-P2448</f>
        <v>73400</v>
      </c>
      <c r="Q2449" s="62">
        <f t="shared" ref="Q2449" si="446">G2448-Q2448</f>
        <v>10554984</v>
      </c>
      <c r="R2449" s="62">
        <f t="shared" ref="R2449" si="447">H2448-R2448</f>
        <v>2274796.4399999995</v>
      </c>
      <c r="S2449" s="62">
        <f t="shared" ref="S2449" si="448">I2448-S2448</f>
        <v>45659.899999999907</v>
      </c>
      <c r="T2449" s="62">
        <f t="shared" ref="T2449" si="449">J2448-T2448</f>
        <v>4926.07</v>
      </c>
    </row>
    <row r="2450" spans="3:20" x14ac:dyDescent="0.3">
      <c r="C2450" s="63" t="s">
        <v>375</v>
      </c>
      <c r="F2450" s="314"/>
      <c r="M2450" s="1393" t="s">
        <v>23</v>
      </c>
      <c r="N2450" s="1393"/>
      <c r="R2450" s="314"/>
    </row>
    <row r="2451" spans="3:20" x14ac:dyDescent="0.3">
      <c r="C2451" s="64" t="s">
        <v>386</v>
      </c>
      <c r="D2451" s="64" t="s">
        <v>376</v>
      </c>
      <c r="E2451" s="1396" t="s">
        <v>377</v>
      </c>
      <c r="F2451" s="1397"/>
      <c r="G2451" s="64" t="s">
        <v>381</v>
      </c>
      <c r="H2451" s="64" t="s">
        <v>378</v>
      </c>
      <c r="I2451" s="64" t="s">
        <v>379</v>
      </c>
      <c r="J2451" s="65" t="s">
        <v>380</v>
      </c>
      <c r="M2451" s="41" t="s">
        <v>17</v>
      </c>
      <c r="N2451" s="126">
        <f>P2449</f>
        <v>73400</v>
      </c>
      <c r="O2451" s="302"/>
      <c r="P2451" s="303"/>
      <c r="Q2451" s="303"/>
      <c r="R2451" s="303"/>
      <c r="S2451" s="303"/>
      <c r="T2451" s="303"/>
    </row>
    <row r="2452" spans="3:20" x14ac:dyDescent="0.3">
      <c r="C2452" s="66" t="s">
        <v>389</v>
      </c>
      <c r="D2452" s="66" t="s">
        <v>279</v>
      </c>
      <c r="E2452" s="305" t="s">
        <v>384</v>
      </c>
      <c r="F2452" s="306"/>
      <c r="G2452" s="209" t="s">
        <v>385</v>
      </c>
      <c r="H2452" s="67">
        <v>100000</v>
      </c>
      <c r="I2452" s="67">
        <v>0</v>
      </c>
      <c r="J2452" s="67">
        <f>H2452-I2452</f>
        <v>100000</v>
      </c>
      <c r="M2452" s="41" t="s">
        <v>18</v>
      </c>
      <c r="N2452" s="126">
        <f>Q2449</f>
        <v>10554984</v>
      </c>
      <c r="O2452" s="133"/>
      <c r="P2452" s="134"/>
      <c r="Q2452" s="134"/>
      <c r="R2452" s="131"/>
      <c r="S2452" s="115"/>
      <c r="T2452" s="314"/>
    </row>
    <row r="2453" spans="3:20" ht="24" x14ac:dyDescent="0.3">
      <c r="C2453" s="66" t="s">
        <v>389</v>
      </c>
      <c r="D2453" s="66" t="s">
        <v>279</v>
      </c>
      <c r="E2453" s="1398" t="s">
        <v>384</v>
      </c>
      <c r="F2453" s="1398"/>
      <c r="G2453" s="209" t="s">
        <v>390</v>
      </c>
      <c r="H2453" s="67">
        <v>200000</v>
      </c>
      <c r="I2453" s="67">
        <v>0</v>
      </c>
      <c r="J2453" s="67">
        <f>H2453-I2453</f>
        <v>200000</v>
      </c>
      <c r="M2453" s="41" t="s">
        <v>19</v>
      </c>
      <c r="N2453" s="126">
        <f>R2449</f>
        <v>2274796.4399999995</v>
      </c>
      <c r="O2453" s="136"/>
      <c r="P2453" s="171"/>
      <c r="Q2453" s="324"/>
      <c r="R2453" s="322"/>
      <c r="S2453" s="314"/>
      <c r="T2453" s="314"/>
    </row>
    <row r="2454" spans="3:20" x14ac:dyDescent="0.3">
      <c r="C2454" s="105" t="s">
        <v>584</v>
      </c>
      <c r="D2454" s="82" t="s">
        <v>569</v>
      </c>
      <c r="E2454" s="1399" t="s">
        <v>585</v>
      </c>
      <c r="F2454" s="1400"/>
      <c r="G2454" s="162" t="s">
        <v>586</v>
      </c>
      <c r="H2454" s="106">
        <v>50000</v>
      </c>
      <c r="I2454" s="73">
        <v>0</v>
      </c>
      <c r="J2454" s="153">
        <f t="shared" ref="J2454:J2459" si="450">SUM(H2454:I2454)</f>
        <v>50000</v>
      </c>
      <c r="M2454" s="41" t="s">
        <v>20</v>
      </c>
      <c r="N2454" s="126">
        <f>S2449</f>
        <v>45659.899999999907</v>
      </c>
      <c r="O2454" s="323"/>
      <c r="P2454" s="324"/>
      <c r="Q2454" s="324"/>
      <c r="R2454" s="322"/>
    </row>
    <row r="2455" spans="3:20" x14ac:dyDescent="0.3">
      <c r="C2455" s="105" t="s">
        <v>584</v>
      </c>
      <c r="D2455" s="82" t="s">
        <v>569</v>
      </c>
      <c r="E2455" s="175" t="s">
        <v>587</v>
      </c>
      <c r="F2455" s="175"/>
      <c r="G2455" s="210" t="s">
        <v>588</v>
      </c>
      <c r="H2455" s="107">
        <v>100000</v>
      </c>
      <c r="I2455" s="73">
        <v>0</v>
      </c>
      <c r="J2455" s="153">
        <f t="shared" si="450"/>
        <v>100000</v>
      </c>
      <c r="M2455" s="41" t="s">
        <v>21</v>
      </c>
      <c r="N2455" s="126">
        <f>T2449</f>
        <v>4926.07</v>
      </c>
      <c r="O2455" s="137"/>
      <c r="P2455" s="323"/>
      <c r="Q2455" s="323"/>
      <c r="R2455" s="314"/>
    </row>
    <row r="2456" spans="3:20" ht="15" thickBot="1" x14ac:dyDescent="0.35">
      <c r="C2456" s="66" t="s">
        <v>669</v>
      </c>
      <c r="D2456" s="82" t="s">
        <v>652</v>
      </c>
      <c r="E2456" s="300" t="s">
        <v>587</v>
      </c>
      <c r="F2456" s="301"/>
      <c r="G2456" s="210" t="s">
        <v>588</v>
      </c>
      <c r="H2456" s="107">
        <v>50000</v>
      </c>
      <c r="I2456" s="73">
        <v>0</v>
      </c>
      <c r="J2456" s="153">
        <f t="shared" si="450"/>
        <v>50000</v>
      </c>
      <c r="M2456" s="307" t="s">
        <v>22</v>
      </c>
      <c r="N2456" s="130">
        <f>SUM(N2451:N2455)</f>
        <v>12953766.41</v>
      </c>
      <c r="O2456" s="314"/>
      <c r="R2456" s="314"/>
    </row>
    <row r="2457" spans="3:20" ht="15" thickTop="1" x14ac:dyDescent="0.3">
      <c r="C2457" s="66" t="s">
        <v>669</v>
      </c>
      <c r="D2457" s="82" t="s">
        <v>652</v>
      </c>
      <c r="E2457" s="1399" t="s">
        <v>585</v>
      </c>
      <c r="F2457" s="1400"/>
      <c r="G2457" s="162" t="s">
        <v>586</v>
      </c>
      <c r="H2457" s="107">
        <v>50000</v>
      </c>
      <c r="I2457" s="73">
        <v>0</v>
      </c>
      <c r="J2457" s="153">
        <f t="shared" si="450"/>
        <v>50000</v>
      </c>
      <c r="M2457" s="21"/>
      <c r="N2457" s="24"/>
      <c r="O2457" s="314"/>
    </row>
    <row r="2458" spans="3:20" x14ac:dyDescent="0.3">
      <c r="C2458" s="66" t="s">
        <v>911</v>
      </c>
      <c r="D2458" s="82" t="s">
        <v>870</v>
      </c>
      <c r="E2458" s="1399" t="s">
        <v>384</v>
      </c>
      <c r="F2458" s="1400"/>
      <c r="G2458" s="162" t="s">
        <v>912</v>
      </c>
      <c r="H2458" s="107">
        <v>1350000</v>
      </c>
      <c r="I2458" s="73">
        <v>0</v>
      </c>
      <c r="J2458" s="153">
        <f t="shared" si="450"/>
        <v>1350000</v>
      </c>
      <c r="M2458" s="179"/>
      <c r="N2458" s="149"/>
      <c r="O2458" s="183"/>
      <c r="P2458" s="180"/>
      <c r="Q2458" s="180"/>
      <c r="R2458" s="180"/>
    </row>
    <row r="2459" spans="3:20" x14ac:dyDescent="0.3">
      <c r="C2459" s="66" t="s">
        <v>974</v>
      </c>
      <c r="D2459" s="82" t="s">
        <v>959</v>
      </c>
      <c r="E2459" s="1399" t="s">
        <v>384</v>
      </c>
      <c r="F2459" s="1400"/>
      <c r="G2459" s="162" t="s">
        <v>912</v>
      </c>
      <c r="H2459" s="107">
        <v>469886</v>
      </c>
      <c r="I2459" s="73">
        <v>0</v>
      </c>
      <c r="J2459" s="153">
        <f t="shared" si="450"/>
        <v>469886</v>
      </c>
      <c r="M2459" s="212" t="s">
        <v>1128</v>
      </c>
      <c r="N2459" s="199"/>
      <c r="O2459" s="186"/>
      <c r="P2459" s="213"/>
      <c r="Q2459" s="214"/>
      <c r="R2459" s="180"/>
    </row>
    <row r="2460" spans="3:20" ht="20.399999999999999" x14ac:dyDescent="0.3">
      <c r="C2460" s="66" t="s">
        <v>1185</v>
      </c>
      <c r="D2460" s="82" t="s">
        <v>1174</v>
      </c>
      <c r="E2460" s="1399" t="s">
        <v>1186</v>
      </c>
      <c r="F2460" s="1400"/>
      <c r="G2460" s="162" t="s">
        <v>1187</v>
      </c>
      <c r="H2460" s="107">
        <v>16900</v>
      </c>
      <c r="I2460" s="73">
        <v>0</v>
      </c>
      <c r="J2460" s="153">
        <f>H2460</f>
        <v>16900</v>
      </c>
      <c r="M2460" s="1404" t="s">
        <v>1114</v>
      </c>
      <c r="N2460" s="1405"/>
      <c r="O2460" s="187">
        <v>25000</v>
      </c>
      <c r="P2460" s="211" t="s">
        <v>1112</v>
      </c>
      <c r="Q2460" s="180"/>
      <c r="R2460" s="180"/>
    </row>
    <row r="2461" spans="3:20" ht="15" thickBot="1" x14ac:dyDescent="0.35">
      <c r="C2461" s="1401" t="s">
        <v>589</v>
      </c>
      <c r="D2461" s="1402"/>
      <c r="E2461" s="1402"/>
      <c r="F2461" s="1403"/>
      <c r="G2461" s="178" t="s">
        <v>16</v>
      </c>
      <c r="H2461" s="152">
        <f>SUM(H2452:H2460)</f>
        <v>2386786</v>
      </c>
      <c r="I2461" s="110">
        <f>SUM(I2452:I2459)</f>
        <v>0</v>
      </c>
      <c r="J2461" s="151">
        <f>SUM(J2452:J2460)</f>
        <v>2386786</v>
      </c>
      <c r="M2461" s="181" t="s">
        <v>383</v>
      </c>
      <c r="N2461" s="149"/>
      <c r="O2461" s="182">
        <f>SUM(O2459:O2460)</f>
        <v>25000</v>
      </c>
      <c r="P2461" s="180"/>
      <c r="Q2461" s="180"/>
      <c r="R2461" s="180"/>
    </row>
    <row r="2462" spans="3:20" ht="15" thickTop="1" x14ac:dyDescent="0.3">
      <c r="R2462" s="180"/>
    </row>
    <row r="2463" spans="3:20" x14ac:dyDescent="0.3">
      <c r="R2463" s="180"/>
    </row>
    <row r="2464" spans="3:20" x14ac:dyDescent="0.3">
      <c r="R2464" s="180"/>
    </row>
    <row r="2465" spans="2:20" x14ac:dyDescent="0.3">
      <c r="N2465" s="314"/>
      <c r="R2465" s="180"/>
    </row>
    <row r="2466" spans="2:20" x14ac:dyDescent="0.3">
      <c r="N2466" s="314"/>
      <c r="R2466" s="180"/>
    </row>
    <row r="2467" spans="2:20" x14ac:dyDescent="0.3">
      <c r="R2467" s="180"/>
    </row>
    <row r="2468" spans="2:20" x14ac:dyDescent="0.3">
      <c r="R2468" s="180"/>
    </row>
    <row r="2470" spans="2:20" x14ac:dyDescent="0.3">
      <c r="B2470" s="1357" t="s">
        <v>908</v>
      </c>
      <c r="C2470" s="1357"/>
      <c r="D2470" s="1357"/>
      <c r="E2470" s="1357"/>
      <c r="F2470" s="1357"/>
      <c r="G2470" s="1357"/>
      <c r="H2470" s="1357"/>
      <c r="I2470" s="1357"/>
      <c r="J2470" s="1357"/>
      <c r="K2470" s="1357"/>
      <c r="L2470" s="1357"/>
      <c r="M2470" s="1357"/>
      <c r="N2470" s="1357"/>
      <c r="O2470" s="1357"/>
      <c r="P2470" s="1357"/>
      <c r="Q2470" s="1357"/>
      <c r="R2470" s="1357"/>
      <c r="S2470" s="1357"/>
      <c r="T2470" s="1357"/>
    </row>
    <row r="2474" spans="2:20" ht="15.6" x14ac:dyDescent="0.3">
      <c r="B2474" s="1349" t="s">
        <v>1571</v>
      </c>
      <c r="C2474" s="1349"/>
      <c r="D2474" s="1349"/>
      <c r="E2474" s="1349"/>
      <c r="F2474" s="1349"/>
      <c r="G2474" s="1349"/>
      <c r="H2474" s="1349"/>
      <c r="I2474" s="1349"/>
      <c r="J2474" s="1349"/>
      <c r="K2474" s="1349"/>
      <c r="L2474" s="1349"/>
      <c r="M2474" s="1349"/>
      <c r="N2474" s="1349"/>
      <c r="O2474" s="1349"/>
      <c r="P2474" s="1349"/>
      <c r="Q2474" s="1349"/>
      <c r="R2474" s="1349"/>
      <c r="S2474" s="1349"/>
      <c r="T2474" s="1349"/>
    </row>
    <row r="2475" spans="2:20" ht="15.6" x14ac:dyDescent="0.3">
      <c r="B2475" s="1350" t="s">
        <v>10</v>
      </c>
      <c r="C2475" s="1350"/>
      <c r="D2475" s="1350"/>
      <c r="E2475" s="1350"/>
      <c r="F2475" s="1350"/>
      <c r="G2475" s="1350"/>
      <c r="H2475" s="1350"/>
      <c r="I2475" s="1350"/>
      <c r="J2475" s="1350"/>
      <c r="K2475" s="1350"/>
      <c r="L2475" s="1350"/>
      <c r="M2475" s="1350"/>
      <c r="N2475" s="1350"/>
      <c r="O2475" s="1350"/>
      <c r="P2475" s="1350"/>
      <c r="Q2475" s="1350"/>
      <c r="R2475" s="1350"/>
      <c r="S2475" s="1350"/>
      <c r="T2475" s="1350"/>
    </row>
    <row r="2476" spans="2:20" x14ac:dyDescent="0.3">
      <c r="B2476" s="1351" t="s">
        <v>11</v>
      </c>
      <c r="C2476" s="1351"/>
      <c r="D2476" s="1351"/>
      <c r="E2476" s="1351"/>
      <c r="F2476" s="1351"/>
      <c r="G2476" s="1351"/>
      <c r="H2476" s="1351"/>
      <c r="I2476" s="1351"/>
      <c r="J2476" s="1351"/>
      <c r="K2476" s="1351"/>
      <c r="L2476" s="1351"/>
      <c r="M2476" s="1351"/>
      <c r="N2476" s="1351"/>
      <c r="O2476" s="1351"/>
      <c r="P2476" s="1351"/>
      <c r="Q2476" s="1351"/>
      <c r="R2476" s="1351"/>
      <c r="S2476" s="1351"/>
      <c r="T2476" s="1351"/>
    </row>
    <row r="2477" spans="2:20" x14ac:dyDescent="0.3">
      <c r="B2477" s="1352" t="s">
        <v>1572</v>
      </c>
      <c r="C2477" s="1352"/>
      <c r="D2477" s="1352"/>
      <c r="E2477" s="1352"/>
      <c r="F2477" s="1352"/>
      <c r="G2477" s="1352"/>
      <c r="H2477" s="1352"/>
      <c r="I2477" s="1352"/>
      <c r="J2477" s="1352"/>
      <c r="K2477" s="1352"/>
      <c r="L2477" s="1352"/>
      <c r="M2477" s="1352"/>
      <c r="N2477" s="1352"/>
      <c r="O2477" s="1352"/>
      <c r="P2477" s="1352"/>
      <c r="Q2477" s="1352"/>
      <c r="R2477" s="1352"/>
      <c r="S2477" s="1352"/>
      <c r="T2477" s="1352"/>
    </row>
    <row r="2478" spans="2:20" ht="15" thickBot="1" x14ac:dyDescent="0.35">
      <c r="B2478" s="309"/>
      <c r="C2478" s="309"/>
      <c r="D2478" s="309"/>
      <c r="E2478" s="309"/>
      <c r="F2478" s="309"/>
      <c r="G2478" s="309"/>
      <c r="H2478" s="309"/>
      <c r="I2478" s="309"/>
      <c r="J2478" s="309"/>
      <c r="L2478" s="309"/>
      <c r="M2478" s="309"/>
      <c r="N2478" s="309"/>
      <c r="O2478" s="309"/>
      <c r="P2478" s="309"/>
      <c r="Q2478" s="309"/>
      <c r="R2478" s="1363" t="s">
        <v>1573</v>
      </c>
      <c r="S2478" s="1363"/>
      <c r="T2478" s="1363"/>
    </row>
    <row r="2479" spans="2:20" ht="15" thickTop="1" x14ac:dyDescent="0.3">
      <c r="B2479" s="1354" t="s">
        <v>8</v>
      </c>
      <c r="C2479" s="1354"/>
      <c r="D2479" s="1354"/>
      <c r="E2479" s="1354"/>
      <c r="F2479" s="1354"/>
      <c r="G2479" s="1354"/>
      <c r="H2479" s="1354"/>
      <c r="I2479" s="1354"/>
      <c r="J2479" s="1354"/>
      <c r="L2479" s="1354" t="s">
        <v>9</v>
      </c>
      <c r="M2479" s="1354"/>
      <c r="N2479" s="1354"/>
      <c r="O2479" s="1354"/>
      <c r="P2479" s="1354"/>
      <c r="Q2479" s="1354"/>
      <c r="R2479" s="1354"/>
      <c r="S2479" s="1354"/>
      <c r="T2479" s="1354"/>
    </row>
    <row r="2480" spans="2:20" x14ac:dyDescent="0.3">
      <c r="B2480" s="4" t="s">
        <v>0</v>
      </c>
      <c r="C2480" s="4" t="s">
        <v>1</v>
      </c>
      <c r="D2480" s="4" t="s">
        <v>2</v>
      </c>
      <c r="E2480" s="4" t="s">
        <v>13</v>
      </c>
      <c r="F2480" s="4" t="s">
        <v>3</v>
      </c>
      <c r="G2480" s="4" t="s">
        <v>4</v>
      </c>
      <c r="H2480" s="4" t="s">
        <v>5</v>
      </c>
      <c r="I2480" s="4" t="s">
        <v>6</v>
      </c>
      <c r="J2480" s="4" t="s">
        <v>7</v>
      </c>
      <c r="L2480" s="4" t="s">
        <v>0</v>
      </c>
      <c r="M2480" s="4" t="s">
        <v>1</v>
      </c>
      <c r="N2480" s="201" t="s">
        <v>1234</v>
      </c>
      <c r="O2480" s="4" t="s">
        <v>13</v>
      </c>
      <c r="P2480" s="4" t="s">
        <v>3</v>
      </c>
      <c r="Q2480" s="4" t="s">
        <v>4</v>
      </c>
      <c r="R2480" s="4" t="s">
        <v>5</v>
      </c>
      <c r="S2480" s="4" t="s">
        <v>6</v>
      </c>
      <c r="T2480" s="4" t="s">
        <v>7</v>
      </c>
    </row>
    <row r="2481" spans="2:20" x14ac:dyDescent="0.3">
      <c r="B2481" s="310"/>
      <c r="C2481" s="311"/>
      <c r="D2481" s="311"/>
      <c r="E2481" s="5"/>
      <c r="F2481" s="5"/>
      <c r="G2481" s="5"/>
      <c r="H2481" s="5"/>
      <c r="I2481" s="5"/>
      <c r="J2481" s="6"/>
      <c r="L2481" s="310"/>
      <c r="M2481" s="311"/>
      <c r="N2481" s="311"/>
      <c r="O2481" s="5"/>
      <c r="P2481" s="5"/>
      <c r="Q2481" s="5"/>
      <c r="R2481" s="5"/>
      <c r="S2481" s="5"/>
      <c r="T2481" s="6"/>
    </row>
    <row r="2482" spans="2:20" x14ac:dyDescent="0.3">
      <c r="B2482" s="119" t="s">
        <v>1574</v>
      </c>
      <c r="C2482" s="17" t="s">
        <v>15</v>
      </c>
      <c r="D2482" s="18" t="s">
        <v>16</v>
      </c>
      <c r="E2482" s="19" t="s">
        <v>16</v>
      </c>
      <c r="F2482" s="19">
        <f>P2449</f>
        <v>73400</v>
      </c>
      <c r="G2482" s="49">
        <f>Q2449</f>
        <v>10554984</v>
      </c>
      <c r="H2482" s="49">
        <f>R2449</f>
        <v>2274796.4399999995</v>
      </c>
      <c r="I2482" s="20">
        <f>S2449</f>
        <v>45659.899999999907</v>
      </c>
      <c r="J2482" s="20">
        <f>T2449</f>
        <v>4926.07</v>
      </c>
      <c r="K2482" s="1"/>
      <c r="L2482" s="55" t="s">
        <v>16</v>
      </c>
      <c r="M2482" s="55" t="s">
        <v>16</v>
      </c>
      <c r="N2482" s="55" t="s">
        <v>16</v>
      </c>
      <c r="O2482" s="122" t="s">
        <v>16</v>
      </c>
      <c r="P2482" s="122" t="s">
        <v>16</v>
      </c>
      <c r="Q2482" s="122" t="s">
        <v>16</v>
      </c>
      <c r="R2482" s="122" t="s">
        <v>16</v>
      </c>
      <c r="S2482" s="122" t="s">
        <v>16</v>
      </c>
      <c r="T2482" s="122" t="s">
        <v>16</v>
      </c>
    </row>
    <row r="2483" spans="2:20" ht="20.399999999999999" x14ac:dyDescent="0.3">
      <c r="B2483" s="119" t="s">
        <v>1574</v>
      </c>
      <c r="C2483" s="101" t="s">
        <v>1587</v>
      </c>
      <c r="D2483" s="82" t="s">
        <v>1575</v>
      </c>
      <c r="E2483" s="207">
        <v>13800</v>
      </c>
      <c r="F2483" s="207">
        <v>1200</v>
      </c>
      <c r="G2483" s="158">
        <v>0</v>
      </c>
      <c r="H2483" s="158">
        <v>0</v>
      </c>
      <c r="I2483" s="208">
        <v>0</v>
      </c>
      <c r="J2483" s="208">
        <v>0</v>
      </c>
      <c r="K2483" s="1"/>
      <c r="L2483" s="119" t="s">
        <v>1574</v>
      </c>
      <c r="M2483" s="101" t="s">
        <v>1597</v>
      </c>
      <c r="N2483" s="82" t="s">
        <v>1575</v>
      </c>
      <c r="O2483" s="207">
        <v>13800</v>
      </c>
      <c r="P2483" s="122" t="s">
        <v>16</v>
      </c>
      <c r="Q2483" s="122" t="s">
        <v>16</v>
      </c>
      <c r="R2483" s="122" t="s">
        <v>16</v>
      </c>
      <c r="S2483" s="122" t="s">
        <v>16</v>
      </c>
      <c r="T2483" s="122" t="s">
        <v>16</v>
      </c>
    </row>
    <row r="2484" spans="2:20" ht="20.399999999999999" x14ac:dyDescent="0.3">
      <c r="B2484" s="119" t="s">
        <v>167</v>
      </c>
      <c r="C2484" s="101" t="s">
        <v>1588</v>
      </c>
      <c r="D2484" s="82" t="s">
        <v>1576</v>
      </c>
      <c r="E2484" s="122">
        <v>0</v>
      </c>
      <c r="F2484" s="122">
        <v>200000</v>
      </c>
      <c r="G2484" s="100">
        <v>0</v>
      </c>
      <c r="H2484" s="100">
        <v>0</v>
      </c>
      <c r="I2484" s="8">
        <v>0</v>
      </c>
      <c r="J2484" s="8">
        <v>0</v>
      </c>
      <c r="K2484" s="1"/>
      <c r="L2484" s="119" t="s">
        <v>167</v>
      </c>
      <c r="M2484" s="101" t="s">
        <v>1598</v>
      </c>
      <c r="N2484" s="82" t="s">
        <v>1579</v>
      </c>
      <c r="O2484" s="122">
        <v>35000</v>
      </c>
      <c r="P2484" s="122" t="s">
        <v>16</v>
      </c>
      <c r="Q2484" s="122" t="s">
        <v>16</v>
      </c>
      <c r="R2484" s="122" t="s">
        <v>16</v>
      </c>
      <c r="S2484" s="122" t="s">
        <v>16</v>
      </c>
      <c r="T2484" s="122" t="s">
        <v>16</v>
      </c>
    </row>
    <row r="2485" spans="2:20" ht="20.399999999999999" x14ac:dyDescent="0.3">
      <c r="B2485" s="119" t="s">
        <v>167</v>
      </c>
      <c r="C2485" s="101" t="s">
        <v>678</v>
      </c>
      <c r="D2485" s="82" t="s">
        <v>1577</v>
      </c>
      <c r="E2485" s="122">
        <v>0</v>
      </c>
      <c r="F2485" s="122">
        <v>300000</v>
      </c>
      <c r="G2485" s="100">
        <v>0</v>
      </c>
      <c r="H2485" s="100">
        <v>0</v>
      </c>
      <c r="I2485" s="8">
        <v>0</v>
      </c>
      <c r="J2485" s="8">
        <v>0</v>
      </c>
      <c r="K2485" s="1"/>
      <c r="L2485" s="119" t="s">
        <v>167</v>
      </c>
      <c r="M2485" s="101" t="s">
        <v>1599</v>
      </c>
      <c r="N2485" s="82" t="s">
        <v>1580</v>
      </c>
      <c r="O2485" s="122">
        <v>55000</v>
      </c>
      <c r="P2485" s="122" t="s">
        <v>16</v>
      </c>
      <c r="Q2485" s="122" t="s">
        <v>16</v>
      </c>
      <c r="R2485" s="122" t="s">
        <v>16</v>
      </c>
      <c r="S2485" s="122" t="s">
        <v>16</v>
      </c>
      <c r="T2485" s="122" t="s">
        <v>16</v>
      </c>
    </row>
    <row r="2486" spans="2:20" ht="20.399999999999999" x14ac:dyDescent="0.3">
      <c r="B2486" s="119" t="s">
        <v>167</v>
      </c>
      <c r="C2486" s="101" t="s">
        <v>1262</v>
      </c>
      <c r="D2486" s="82" t="s">
        <v>1578</v>
      </c>
      <c r="E2486" s="122">
        <v>0</v>
      </c>
      <c r="F2486" s="122">
        <v>33500</v>
      </c>
      <c r="G2486" s="100">
        <v>0</v>
      </c>
      <c r="H2486" s="100">
        <v>0</v>
      </c>
      <c r="I2486" s="8">
        <v>0</v>
      </c>
      <c r="J2486" s="8">
        <v>0</v>
      </c>
      <c r="K2486" s="1"/>
      <c r="L2486" s="119" t="s">
        <v>167</v>
      </c>
      <c r="M2486" s="101" t="s">
        <v>1599</v>
      </c>
      <c r="N2486" s="82" t="s">
        <v>1581</v>
      </c>
      <c r="O2486" s="122">
        <v>140000</v>
      </c>
      <c r="P2486" s="122" t="s">
        <v>16</v>
      </c>
      <c r="Q2486" s="122" t="s">
        <v>16</v>
      </c>
      <c r="R2486" s="122" t="s">
        <v>16</v>
      </c>
      <c r="S2486" s="122" t="s">
        <v>16</v>
      </c>
      <c r="T2486" s="122" t="s">
        <v>16</v>
      </c>
    </row>
    <row r="2487" spans="2:20" ht="30.6" x14ac:dyDescent="0.3">
      <c r="B2487" s="119" t="s">
        <v>167</v>
      </c>
      <c r="C2487" s="101" t="s">
        <v>1589</v>
      </c>
      <c r="D2487" s="82" t="s">
        <v>1579</v>
      </c>
      <c r="E2487" s="122">
        <v>35000</v>
      </c>
      <c r="F2487" s="122">
        <v>35000</v>
      </c>
      <c r="G2487" s="100">
        <v>0</v>
      </c>
      <c r="H2487" s="100">
        <v>0</v>
      </c>
      <c r="I2487" s="8">
        <v>0</v>
      </c>
      <c r="J2487" s="8">
        <v>0</v>
      </c>
      <c r="K2487" s="1"/>
      <c r="L2487" s="119" t="s">
        <v>167</v>
      </c>
      <c r="M2487" s="101" t="s">
        <v>1599</v>
      </c>
      <c r="N2487" s="82" t="s">
        <v>1582</v>
      </c>
      <c r="O2487" s="122">
        <v>50000</v>
      </c>
      <c r="P2487" s="122" t="s">
        <v>16</v>
      </c>
      <c r="Q2487" s="122" t="s">
        <v>16</v>
      </c>
      <c r="R2487" s="122" t="s">
        <v>16</v>
      </c>
      <c r="S2487" s="122" t="s">
        <v>16</v>
      </c>
      <c r="T2487" s="122" t="s">
        <v>16</v>
      </c>
    </row>
    <row r="2488" spans="2:20" ht="30.6" x14ac:dyDescent="0.3">
      <c r="B2488" s="119" t="s">
        <v>167</v>
      </c>
      <c r="C2488" s="101" t="s">
        <v>1590</v>
      </c>
      <c r="D2488" s="82" t="s">
        <v>1580</v>
      </c>
      <c r="E2488" s="122">
        <v>55000</v>
      </c>
      <c r="F2488" s="122">
        <v>15000</v>
      </c>
      <c r="G2488" s="100">
        <v>0</v>
      </c>
      <c r="H2488" s="100">
        <v>0</v>
      </c>
      <c r="I2488" s="8">
        <v>0</v>
      </c>
      <c r="J2488" s="8">
        <v>0</v>
      </c>
      <c r="K2488" s="1"/>
      <c r="L2488" s="119" t="s">
        <v>167</v>
      </c>
      <c r="M2488" s="101" t="s">
        <v>1602</v>
      </c>
      <c r="N2488" s="82" t="s">
        <v>1601</v>
      </c>
      <c r="O2488" s="122">
        <v>2500</v>
      </c>
      <c r="P2488" s="122" t="s">
        <v>16</v>
      </c>
      <c r="Q2488" s="122" t="s">
        <v>16</v>
      </c>
      <c r="R2488" s="122" t="s">
        <v>16</v>
      </c>
      <c r="S2488" s="122" t="s">
        <v>16</v>
      </c>
      <c r="T2488" s="122" t="s">
        <v>16</v>
      </c>
    </row>
    <row r="2489" spans="2:20" ht="30.6" x14ac:dyDescent="0.3">
      <c r="B2489" s="119" t="s">
        <v>167</v>
      </c>
      <c r="C2489" s="101" t="s">
        <v>1591</v>
      </c>
      <c r="D2489" s="82" t="s">
        <v>1581</v>
      </c>
      <c r="E2489" s="122">
        <v>140000</v>
      </c>
      <c r="F2489" s="122">
        <v>0</v>
      </c>
      <c r="G2489" s="100">
        <v>0</v>
      </c>
      <c r="H2489" s="100">
        <v>0</v>
      </c>
      <c r="I2489" s="8">
        <v>0</v>
      </c>
      <c r="J2489" s="8">
        <v>0</v>
      </c>
      <c r="K2489" s="1"/>
      <c r="L2489" s="119" t="s">
        <v>167</v>
      </c>
      <c r="M2489" s="101" t="s">
        <v>1605</v>
      </c>
      <c r="N2489" s="82" t="s">
        <v>1604</v>
      </c>
      <c r="O2489" s="122">
        <v>2500</v>
      </c>
      <c r="P2489" s="122" t="s">
        <v>16</v>
      </c>
      <c r="Q2489" s="122" t="s">
        <v>16</v>
      </c>
      <c r="R2489" s="122" t="s">
        <v>16</v>
      </c>
      <c r="S2489" s="122" t="s">
        <v>16</v>
      </c>
      <c r="T2489" s="122" t="s">
        <v>16</v>
      </c>
    </row>
    <row r="2490" spans="2:20" ht="30.6" x14ac:dyDescent="0.3">
      <c r="B2490" s="119" t="s">
        <v>167</v>
      </c>
      <c r="C2490" s="101" t="s">
        <v>1592</v>
      </c>
      <c r="D2490" s="82" t="s">
        <v>1582</v>
      </c>
      <c r="E2490" s="122">
        <v>50000</v>
      </c>
      <c r="F2490" s="122">
        <v>0</v>
      </c>
      <c r="G2490" s="100">
        <v>0</v>
      </c>
      <c r="H2490" s="100">
        <v>0</v>
      </c>
      <c r="I2490" s="8">
        <v>0</v>
      </c>
      <c r="J2490" s="8">
        <v>0</v>
      </c>
      <c r="K2490" s="1"/>
      <c r="L2490" s="119" t="s">
        <v>167</v>
      </c>
      <c r="M2490" s="101" t="s">
        <v>1606</v>
      </c>
      <c r="N2490" s="82" t="s">
        <v>1604</v>
      </c>
      <c r="O2490" s="122">
        <v>2500</v>
      </c>
      <c r="P2490" s="122" t="s">
        <v>16</v>
      </c>
      <c r="Q2490" s="122" t="s">
        <v>16</v>
      </c>
      <c r="R2490" s="122" t="s">
        <v>16</v>
      </c>
      <c r="S2490" s="122" t="s">
        <v>16</v>
      </c>
      <c r="T2490" s="122" t="s">
        <v>16</v>
      </c>
    </row>
    <row r="2491" spans="2:20" ht="20.399999999999999" x14ac:dyDescent="0.3">
      <c r="B2491" s="119" t="s">
        <v>167</v>
      </c>
      <c r="C2491" s="101" t="s">
        <v>1593</v>
      </c>
      <c r="D2491" s="82" t="s">
        <v>1583</v>
      </c>
      <c r="E2491" s="122">
        <v>0</v>
      </c>
      <c r="F2491" s="122">
        <v>10000</v>
      </c>
      <c r="G2491" s="100">
        <v>0</v>
      </c>
      <c r="H2491" s="100">
        <v>0</v>
      </c>
      <c r="I2491" s="8">
        <v>0</v>
      </c>
      <c r="J2491" s="8">
        <v>0</v>
      </c>
      <c r="K2491" s="1"/>
      <c r="L2491" s="55" t="s">
        <v>16</v>
      </c>
      <c r="M2491" s="55" t="s">
        <v>16</v>
      </c>
      <c r="N2491" s="55" t="s">
        <v>16</v>
      </c>
      <c r="O2491" s="122" t="s">
        <v>16</v>
      </c>
      <c r="P2491" s="122" t="s">
        <v>16</v>
      </c>
      <c r="Q2491" s="122" t="s">
        <v>16</v>
      </c>
      <c r="R2491" s="122" t="s">
        <v>16</v>
      </c>
      <c r="S2491" s="122" t="s">
        <v>16</v>
      </c>
      <c r="T2491" s="122" t="s">
        <v>16</v>
      </c>
    </row>
    <row r="2492" spans="2:20" ht="20.399999999999999" x14ac:dyDescent="0.3">
      <c r="B2492" s="119" t="s">
        <v>167</v>
      </c>
      <c r="C2492" s="101" t="s">
        <v>1594</v>
      </c>
      <c r="D2492" s="82" t="s">
        <v>1584</v>
      </c>
      <c r="E2492" s="122">
        <v>0</v>
      </c>
      <c r="F2492" s="122">
        <v>10000</v>
      </c>
      <c r="G2492" s="100">
        <v>0</v>
      </c>
      <c r="H2492" s="100">
        <v>0</v>
      </c>
      <c r="I2492" s="8">
        <v>0</v>
      </c>
      <c r="J2492" s="8">
        <v>0</v>
      </c>
      <c r="K2492" s="1"/>
      <c r="L2492" s="55" t="s">
        <v>16</v>
      </c>
      <c r="M2492" s="55" t="s">
        <v>16</v>
      </c>
      <c r="N2492" s="55" t="s">
        <v>16</v>
      </c>
      <c r="O2492" s="122" t="s">
        <v>16</v>
      </c>
      <c r="P2492" s="122" t="s">
        <v>16</v>
      </c>
      <c r="Q2492" s="122" t="s">
        <v>16</v>
      </c>
      <c r="R2492" s="122" t="s">
        <v>16</v>
      </c>
      <c r="S2492" s="122" t="s">
        <v>16</v>
      </c>
      <c r="T2492" s="122" t="s">
        <v>16</v>
      </c>
    </row>
    <row r="2493" spans="2:20" ht="20.399999999999999" x14ac:dyDescent="0.3">
      <c r="B2493" s="119" t="s">
        <v>167</v>
      </c>
      <c r="C2493" s="101" t="s">
        <v>1595</v>
      </c>
      <c r="D2493" s="82" t="s">
        <v>1585</v>
      </c>
      <c r="E2493" s="122">
        <v>0</v>
      </c>
      <c r="F2493" s="122">
        <v>10000</v>
      </c>
      <c r="G2493" s="100">
        <v>0</v>
      </c>
      <c r="H2493" s="100">
        <v>0</v>
      </c>
      <c r="I2493" s="8">
        <v>0</v>
      </c>
      <c r="J2493" s="8">
        <v>0</v>
      </c>
      <c r="K2493" s="1"/>
      <c r="L2493" s="55" t="s">
        <v>16</v>
      </c>
      <c r="M2493" s="55" t="s">
        <v>16</v>
      </c>
      <c r="N2493" s="55" t="s">
        <v>16</v>
      </c>
      <c r="O2493" s="122" t="s">
        <v>16</v>
      </c>
      <c r="P2493" s="122" t="s">
        <v>16</v>
      </c>
      <c r="Q2493" s="122" t="s">
        <v>16</v>
      </c>
      <c r="R2493" s="122" t="s">
        <v>16</v>
      </c>
      <c r="S2493" s="122" t="s">
        <v>16</v>
      </c>
      <c r="T2493" s="122" t="s">
        <v>16</v>
      </c>
    </row>
    <row r="2494" spans="2:20" ht="20.399999999999999" x14ac:dyDescent="0.3">
      <c r="B2494" s="119" t="s">
        <v>167</v>
      </c>
      <c r="C2494" s="101" t="s">
        <v>1596</v>
      </c>
      <c r="D2494" s="82" t="s">
        <v>1586</v>
      </c>
      <c r="E2494" s="122">
        <v>0</v>
      </c>
      <c r="F2494" s="122">
        <v>2000</v>
      </c>
      <c r="G2494" s="100">
        <v>0</v>
      </c>
      <c r="H2494" s="100">
        <v>0</v>
      </c>
      <c r="I2494" s="8">
        <v>0</v>
      </c>
      <c r="J2494" s="8">
        <v>0</v>
      </c>
      <c r="K2494" s="1"/>
      <c r="L2494" s="55" t="s">
        <v>16</v>
      </c>
      <c r="M2494" s="55" t="s">
        <v>16</v>
      </c>
      <c r="N2494" s="55" t="s">
        <v>16</v>
      </c>
      <c r="O2494" s="122" t="s">
        <v>16</v>
      </c>
      <c r="P2494" s="122" t="s">
        <v>16</v>
      </c>
      <c r="Q2494" s="122" t="s">
        <v>16</v>
      </c>
      <c r="R2494" s="122" t="s">
        <v>16</v>
      </c>
      <c r="S2494" s="122" t="s">
        <v>16</v>
      </c>
      <c r="T2494" s="122" t="s">
        <v>16</v>
      </c>
    </row>
    <row r="2495" spans="2:20" ht="20.399999999999999" x14ac:dyDescent="0.3">
      <c r="B2495" s="119" t="s">
        <v>167</v>
      </c>
      <c r="C2495" s="101" t="s">
        <v>1600</v>
      </c>
      <c r="D2495" s="82" t="s">
        <v>1601</v>
      </c>
      <c r="E2495" s="122">
        <v>2500</v>
      </c>
      <c r="F2495" s="122">
        <v>0</v>
      </c>
      <c r="G2495" s="100">
        <v>0</v>
      </c>
      <c r="H2495" s="100">
        <v>0</v>
      </c>
      <c r="I2495" s="8">
        <v>0</v>
      </c>
      <c r="J2495" s="8">
        <v>0</v>
      </c>
      <c r="K2495" s="1"/>
      <c r="L2495" s="55" t="s">
        <v>16</v>
      </c>
      <c r="M2495" s="55" t="s">
        <v>16</v>
      </c>
      <c r="N2495" s="55" t="s">
        <v>16</v>
      </c>
      <c r="O2495" s="122" t="s">
        <v>16</v>
      </c>
      <c r="P2495" s="122" t="s">
        <v>16</v>
      </c>
      <c r="Q2495" s="122" t="s">
        <v>16</v>
      </c>
      <c r="R2495" s="122" t="s">
        <v>16</v>
      </c>
      <c r="S2495" s="122" t="s">
        <v>16</v>
      </c>
      <c r="T2495" s="122" t="s">
        <v>16</v>
      </c>
    </row>
    <row r="2496" spans="2:20" ht="20.399999999999999" x14ac:dyDescent="0.3">
      <c r="B2496" s="119" t="s">
        <v>167</v>
      </c>
      <c r="C2496" s="101" t="s">
        <v>1603</v>
      </c>
      <c r="D2496" s="82" t="s">
        <v>1604</v>
      </c>
      <c r="E2496" s="122">
        <v>5000</v>
      </c>
      <c r="F2496" s="122">
        <v>5000</v>
      </c>
      <c r="G2496" s="100">
        <v>0</v>
      </c>
      <c r="H2496" s="100">
        <v>0</v>
      </c>
      <c r="I2496" s="8">
        <v>0</v>
      </c>
      <c r="J2496" s="8">
        <v>0</v>
      </c>
      <c r="K2496" s="1"/>
      <c r="L2496" s="55" t="s">
        <v>16</v>
      </c>
      <c r="M2496" s="55" t="s">
        <v>16</v>
      </c>
      <c r="N2496" s="55" t="s">
        <v>16</v>
      </c>
      <c r="O2496" s="122" t="s">
        <v>16</v>
      </c>
      <c r="P2496" s="122" t="s">
        <v>16</v>
      </c>
      <c r="Q2496" s="122" t="s">
        <v>16</v>
      </c>
      <c r="R2496" s="122" t="s">
        <v>16</v>
      </c>
      <c r="S2496" s="122" t="s">
        <v>16</v>
      </c>
      <c r="T2496" s="122" t="s">
        <v>16</v>
      </c>
    </row>
    <row r="2497" spans="2:20" x14ac:dyDescent="0.3">
      <c r="B2497" s="55" t="s">
        <v>16</v>
      </c>
      <c r="C2497" s="128" t="s">
        <v>16</v>
      </c>
      <c r="D2497" s="128" t="s">
        <v>16</v>
      </c>
      <c r="E2497" s="128" t="s">
        <v>16</v>
      </c>
      <c r="F2497" s="128" t="s">
        <v>16</v>
      </c>
      <c r="G2497" s="128" t="s">
        <v>16</v>
      </c>
      <c r="H2497" s="128" t="s">
        <v>16</v>
      </c>
      <c r="I2497" s="128" t="s">
        <v>16</v>
      </c>
      <c r="J2497" s="128" t="s">
        <v>16</v>
      </c>
      <c r="K2497" s="40"/>
      <c r="L2497" s="55" t="s">
        <v>16</v>
      </c>
      <c r="M2497" s="55" t="s">
        <v>16</v>
      </c>
      <c r="N2497" s="55" t="s">
        <v>16</v>
      </c>
      <c r="O2497" s="122" t="s">
        <v>16</v>
      </c>
      <c r="P2497" s="122" t="s">
        <v>16</v>
      </c>
      <c r="Q2497" s="122" t="s">
        <v>16</v>
      </c>
      <c r="R2497" s="122" t="s">
        <v>16</v>
      </c>
      <c r="S2497" s="122" t="s">
        <v>16</v>
      </c>
      <c r="T2497" s="122" t="s">
        <v>16</v>
      </c>
    </row>
    <row r="2498" spans="2:20" x14ac:dyDescent="0.3">
      <c r="B2498" s="4"/>
      <c r="C2498" s="150" t="s">
        <v>49</v>
      </c>
      <c r="D2498" s="4"/>
      <c r="E2498" s="34">
        <f>SUM(E2483:E2497)</f>
        <v>301300</v>
      </c>
      <c r="F2498" s="34">
        <f>SUM(F2483:F2497)</f>
        <v>621700</v>
      </c>
      <c r="G2498" s="34">
        <f>SUM(G2483:G2497)</f>
        <v>0</v>
      </c>
      <c r="H2498" s="34">
        <f>SUM(H2483:H2497)</f>
        <v>0</v>
      </c>
      <c r="I2498" s="34">
        <v>0</v>
      </c>
      <c r="J2498" s="34">
        <v>0</v>
      </c>
      <c r="K2498" s="1"/>
      <c r="L2498" s="119" t="s">
        <v>16</v>
      </c>
      <c r="M2498" s="128" t="s">
        <v>16</v>
      </c>
      <c r="N2498" s="119" t="s">
        <v>16</v>
      </c>
      <c r="O2498" s="172" t="s">
        <v>16</v>
      </c>
      <c r="P2498" s="172" t="s">
        <v>16</v>
      </c>
      <c r="Q2498" s="177" t="s">
        <v>16</v>
      </c>
      <c r="R2498" s="122" t="s">
        <v>16</v>
      </c>
      <c r="S2498" s="122" t="s">
        <v>16</v>
      </c>
      <c r="T2498" s="122" t="s">
        <v>16</v>
      </c>
    </row>
    <row r="2499" spans="2:20" x14ac:dyDescent="0.3">
      <c r="B2499" s="11"/>
      <c r="C2499" s="94"/>
      <c r="D2499" s="12"/>
      <c r="E2499" s="13"/>
      <c r="F2499" s="13"/>
      <c r="G2499" s="13"/>
      <c r="H2499" s="13"/>
      <c r="I2499" s="13"/>
      <c r="J2499" s="14"/>
      <c r="K2499" s="1"/>
      <c r="L2499" s="11"/>
      <c r="M2499" s="12"/>
      <c r="N2499" s="12"/>
      <c r="O2499" s="169"/>
      <c r="P2499" s="13"/>
      <c r="Q2499" s="13"/>
      <c r="R2499" s="13"/>
      <c r="S2499" s="13"/>
      <c r="T2499" s="14"/>
    </row>
    <row r="2500" spans="2:20" x14ac:dyDescent="0.3">
      <c r="B2500" s="25"/>
      <c r="C2500" s="26" t="s">
        <v>50</v>
      </c>
      <c r="D2500" s="27"/>
      <c r="E2500" s="28">
        <f>E2498</f>
        <v>301300</v>
      </c>
      <c r="F2500" s="28">
        <f>F2482+F2498</f>
        <v>695100</v>
      </c>
      <c r="G2500" s="28">
        <f>G2482+G2498</f>
        <v>10554984</v>
      </c>
      <c r="H2500" s="28">
        <f>H2482+H2498</f>
        <v>2274796.4399999995</v>
      </c>
      <c r="I2500" s="28">
        <f>I2482+I2498</f>
        <v>45659.899999999907</v>
      </c>
      <c r="J2500" s="28">
        <f>J2482+J2498</f>
        <v>4926.07</v>
      </c>
      <c r="K2500" s="1"/>
      <c r="L2500" s="9"/>
      <c r="M2500" s="26" t="s">
        <v>50</v>
      </c>
      <c r="N2500" s="193" t="s">
        <v>16</v>
      </c>
      <c r="O2500" s="10">
        <f>SUM(O2483:O2499)</f>
        <v>301300</v>
      </c>
      <c r="P2500" s="10">
        <f>SUM(P2483:P2499)</f>
        <v>0</v>
      </c>
      <c r="Q2500" s="10">
        <f>SUM(Q2483:Q2499)</f>
        <v>0</v>
      </c>
      <c r="R2500" s="10">
        <f>SUM(R2483:R2499)</f>
        <v>0</v>
      </c>
      <c r="S2500" s="10">
        <f t="shared" ref="S2500:T2500" si="451">SUM(S2481:S2499)</f>
        <v>0</v>
      </c>
      <c r="T2500" s="10">
        <f t="shared" si="451"/>
        <v>0</v>
      </c>
    </row>
    <row r="2501" spans="2:20" x14ac:dyDescent="0.3">
      <c r="F2501" s="314"/>
      <c r="L2501" s="2"/>
      <c r="M2501" s="3" t="s">
        <v>12</v>
      </c>
      <c r="N2501" s="15"/>
      <c r="O2501" s="16">
        <f>E2500-O2500</f>
        <v>0</v>
      </c>
      <c r="P2501" s="62">
        <f>F2500-P2500</f>
        <v>695100</v>
      </c>
      <c r="Q2501" s="62">
        <f t="shared" ref="Q2501" si="452">G2500-Q2500</f>
        <v>10554984</v>
      </c>
      <c r="R2501" s="62">
        <f t="shared" ref="R2501" si="453">H2500-R2500</f>
        <v>2274796.4399999995</v>
      </c>
      <c r="S2501" s="62">
        <f t="shared" ref="S2501" si="454">I2500-S2500</f>
        <v>45659.899999999907</v>
      </c>
      <c r="T2501" s="62">
        <f t="shared" ref="T2501" si="455">J2500-T2500</f>
        <v>4926.07</v>
      </c>
    </row>
    <row r="2502" spans="2:20" x14ac:dyDescent="0.3">
      <c r="C2502" s="63" t="s">
        <v>375</v>
      </c>
      <c r="F2502" s="314"/>
      <c r="M2502" s="1393" t="s">
        <v>23</v>
      </c>
      <c r="N2502" s="1393"/>
      <c r="R2502" s="314"/>
    </row>
    <row r="2503" spans="2:20" x14ac:dyDescent="0.3">
      <c r="C2503" s="64" t="s">
        <v>386</v>
      </c>
      <c r="D2503" s="64" t="s">
        <v>376</v>
      </c>
      <c r="E2503" s="1396" t="s">
        <v>377</v>
      </c>
      <c r="F2503" s="1397"/>
      <c r="G2503" s="64" t="s">
        <v>381</v>
      </c>
      <c r="H2503" s="64" t="s">
        <v>378</v>
      </c>
      <c r="I2503" s="64" t="s">
        <v>379</v>
      </c>
      <c r="J2503" s="65" t="s">
        <v>380</v>
      </c>
      <c r="M2503" s="41" t="s">
        <v>17</v>
      </c>
      <c r="N2503" s="126">
        <f>P2501</f>
        <v>695100</v>
      </c>
      <c r="O2503" s="302"/>
      <c r="P2503" s="303"/>
      <c r="Q2503" s="303"/>
      <c r="R2503" s="303"/>
      <c r="S2503" s="303"/>
      <c r="T2503" s="303"/>
    </row>
    <row r="2504" spans="2:20" x14ac:dyDescent="0.3">
      <c r="C2504" s="66" t="s">
        <v>389</v>
      </c>
      <c r="D2504" s="66" t="s">
        <v>279</v>
      </c>
      <c r="E2504" s="305" t="s">
        <v>384</v>
      </c>
      <c r="F2504" s="306"/>
      <c r="G2504" s="209" t="s">
        <v>385</v>
      </c>
      <c r="H2504" s="67">
        <v>100000</v>
      </c>
      <c r="I2504" s="67">
        <v>0</v>
      </c>
      <c r="J2504" s="67">
        <f>H2504-I2504</f>
        <v>100000</v>
      </c>
      <c r="M2504" s="41" t="s">
        <v>18</v>
      </c>
      <c r="N2504" s="126">
        <f>Q2501</f>
        <v>10554984</v>
      </c>
      <c r="O2504" s="133"/>
      <c r="P2504" s="134"/>
      <c r="Q2504" s="134"/>
      <c r="R2504" s="131"/>
      <c r="S2504" s="115"/>
      <c r="T2504" s="314"/>
    </row>
    <row r="2505" spans="2:20" ht="24" x14ac:dyDescent="0.3">
      <c r="C2505" s="66" t="s">
        <v>389</v>
      </c>
      <c r="D2505" s="66" t="s">
        <v>279</v>
      </c>
      <c r="E2505" s="1398" t="s">
        <v>384</v>
      </c>
      <c r="F2505" s="1398"/>
      <c r="G2505" s="209" t="s">
        <v>390</v>
      </c>
      <c r="H2505" s="67">
        <v>200000</v>
      </c>
      <c r="I2505" s="67">
        <v>0</v>
      </c>
      <c r="J2505" s="67">
        <f>H2505-I2505</f>
        <v>200000</v>
      </c>
      <c r="M2505" s="41" t="s">
        <v>19</v>
      </c>
      <c r="N2505" s="126">
        <f>R2501</f>
        <v>2274796.4399999995</v>
      </c>
      <c r="O2505" s="136"/>
      <c r="P2505" s="171"/>
      <c r="Q2505" s="324"/>
      <c r="R2505" s="322"/>
      <c r="S2505" s="314"/>
      <c r="T2505" s="314"/>
    </row>
    <row r="2506" spans="2:20" x14ac:dyDescent="0.3">
      <c r="C2506" s="105" t="s">
        <v>584</v>
      </c>
      <c r="D2506" s="82" t="s">
        <v>569</v>
      </c>
      <c r="E2506" s="1399" t="s">
        <v>585</v>
      </c>
      <c r="F2506" s="1400"/>
      <c r="G2506" s="162" t="s">
        <v>586</v>
      </c>
      <c r="H2506" s="106">
        <v>50000</v>
      </c>
      <c r="I2506" s="73">
        <v>0</v>
      </c>
      <c r="J2506" s="153">
        <f t="shared" ref="J2506:J2511" si="456">SUM(H2506:I2506)</f>
        <v>50000</v>
      </c>
      <c r="M2506" s="41" t="s">
        <v>20</v>
      </c>
      <c r="N2506" s="126">
        <f>S2501</f>
        <v>45659.899999999907</v>
      </c>
      <c r="O2506" s="324"/>
      <c r="P2506" s="324"/>
      <c r="Q2506" s="324"/>
      <c r="R2506" s="322"/>
    </row>
    <row r="2507" spans="2:20" x14ac:dyDescent="0.3">
      <c r="C2507" s="105" t="s">
        <v>584</v>
      </c>
      <c r="D2507" s="82" t="s">
        <v>569</v>
      </c>
      <c r="E2507" s="175" t="s">
        <v>587</v>
      </c>
      <c r="F2507" s="175"/>
      <c r="G2507" s="210" t="s">
        <v>588</v>
      </c>
      <c r="H2507" s="107">
        <v>100000</v>
      </c>
      <c r="I2507" s="73">
        <v>0</v>
      </c>
      <c r="J2507" s="153">
        <f t="shared" si="456"/>
        <v>100000</v>
      </c>
      <c r="M2507" s="41" t="s">
        <v>21</v>
      </c>
      <c r="N2507" s="126">
        <f>T2501</f>
        <v>4926.07</v>
      </c>
      <c r="O2507" s="137"/>
      <c r="P2507" s="323"/>
      <c r="Q2507" s="323"/>
      <c r="R2507" s="314"/>
    </row>
    <row r="2508" spans="2:20" ht="15" thickBot="1" x14ac:dyDescent="0.35">
      <c r="C2508" s="66" t="s">
        <v>669</v>
      </c>
      <c r="D2508" s="82" t="s">
        <v>652</v>
      </c>
      <c r="E2508" s="300" t="s">
        <v>587</v>
      </c>
      <c r="F2508" s="301"/>
      <c r="G2508" s="210" t="s">
        <v>588</v>
      </c>
      <c r="H2508" s="107">
        <v>50000</v>
      </c>
      <c r="I2508" s="73">
        <v>0</v>
      </c>
      <c r="J2508" s="153">
        <f t="shared" si="456"/>
        <v>50000</v>
      </c>
      <c r="M2508" s="307" t="s">
        <v>22</v>
      </c>
      <c r="N2508" s="130">
        <f>SUM(N2503:N2507)</f>
        <v>13575466.41</v>
      </c>
      <c r="O2508" s="314"/>
      <c r="R2508" s="314"/>
    </row>
    <row r="2509" spans="2:20" ht="15" thickTop="1" x14ac:dyDescent="0.3">
      <c r="C2509" s="66" t="s">
        <v>669</v>
      </c>
      <c r="D2509" s="82" t="s">
        <v>652</v>
      </c>
      <c r="E2509" s="1399" t="s">
        <v>585</v>
      </c>
      <c r="F2509" s="1400"/>
      <c r="G2509" s="162" t="s">
        <v>586</v>
      </c>
      <c r="H2509" s="107">
        <v>50000</v>
      </c>
      <c r="I2509" s="73">
        <v>0</v>
      </c>
      <c r="J2509" s="153">
        <f t="shared" si="456"/>
        <v>50000</v>
      </c>
      <c r="M2509" s="21"/>
      <c r="N2509" s="24"/>
      <c r="O2509" s="314"/>
    </row>
    <row r="2510" spans="2:20" ht="15" customHeight="1" x14ac:dyDescent="0.3">
      <c r="C2510" s="66" t="s">
        <v>911</v>
      </c>
      <c r="D2510" s="82" t="s">
        <v>870</v>
      </c>
      <c r="E2510" s="1399" t="s">
        <v>384</v>
      </c>
      <c r="F2510" s="1400"/>
      <c r="G2510" s="162" t="s">
        <v>912</v>
      </c>
      <c r="H2510" s="107">
        <v>1350000</v>
      </c>
      <c r="I2510" s="73">
        <v>0</v>
      </c>
      <c r="J2510" s="153">
        <f t="shared" si="456"/>
        <v>1350000</v>
      </c>
      <c r="M2510" s="179"/>
      <c r="N2510" s="149"/>
      <c r="O2510" s="183"/>
      <c r="P2510" s="180"/>
      <c r="Q2510" s="180"/>
      <c r="R2510" s="180"/>
    </row>
    <row r="2511" spans="2:20" x14ac:dyDescent="0.3">
      <c r="C2511" s="66" t="s">
        <v>974</v>
      </c>
      <c r="D2511" s="82" t="s">
        <v>959</v>
      </c>
      <c r="E2511" s="1399" t="s">
        <v>384</v>
      </c>
      <c r="F2511" s="1400"/>
      <c r="G2511" s="162" t="s">
        <v>912</v>
      </c>
      <c r="H2511" s="107">
        <v>469886</v>
      </c>
      <c r="I2511" s="73">
        <v>0</v>
      </c>
      <c r="J2511" s="153">
        <f t="shared" si="456"/>
        <v>469886</v>
      </c>
      <c r="M2511" s="212" t="s">
        <v>1128</v>
      </c>
      <c r="N2511" s="199"/>
      <c r="O2511" s="186"/>
      <c r="P2511" s="213"/>
      <c r="Q2511" s="214"/>
      <c r="R2511" s="180"/>
    </row>
    <row r="2512" spans="2:20" ht="21.75" customHeight="1" x14ac:dyDescent="0.3">
      <c r="C2512" s="66" t="s">
        <v>1185</v>
      </c>
      <c r="D2512" s="82" t="s">
        <v>1174</v>
      </c>
      <c r="E2512" s="1399" t="s">
        <v>1186</v>
      </c>
      <c r="F2512" s="1400"/>
      <c r="G2512" s="162" t="s">
        <v>1187</v>
      </c>
      <c r="H2512" s="107">
        <v>16900</v>
      </c>
      <c r="I2512" s="73">
        <v>0</v>
      </c>
      <c r="J2512" s="153">
        <f>H2512</f>
        <v>16900</v>
      </c>
      <c r="M2512" s="1404" t="s">
        <v>1114</v>
      </c>
      <c r="N2512" s="1405"/>
      <c r="O2512" s="187">
        <v>25000</v>
      </c>
      <c r="P2512" s="211" t="s">
        <v>1112</v>
      </c>
      <c r="Q2512" s="180"/>
      <c r="R2512" s="180"/>
    </row>
    <row r="2513" spans="2:20" ht="15" thickBot="1" x14ac:dyDescent="0.35">
      <c r="C2513" s="1401" t="s">
        <v>589</v>
      </c>
      <c r="D2513" s="1402"/>
      <c r="E2513" s="1402"/>
      <c r="F2513" s="1403"/>
      <c r="G2513" s="178" t="s">
        <v>16</v>
      </c>
      <c r="H2513" s="152">
        <f>SUM(H2504:H2512)</f>
        <v>2386786</v>
      </c>
      <c r="I2513" s="110">
        <f>SUM(I2504:I2511)</f>
        <v>0</v>
      </c>
      <c r="J2513" s="151">
        <f>SUM(J2504:J2512)</f>
        <v>2386786</v>
      </c>
      <c r="M2513" s="181" t="s">
        <v>383</v>
      </c>
      <c r="N2513" s="149"/>
      <c r="O2513" s="182">
        <f>SUM(O2511:O2512)</f>
        <v>25000</v>
      </c>
      <c r="P2513" s="180"/>
      <c r="Q2513" s="180"/>
      <c r="R2513" s="180"/>
    </row>
    <row r="2514" spans="2:20" ht="15" thickTop="1" x14ac:dyDescent="0.3">
      <c r="R2514" s="180"/>
    </row>
    <row r="2515" spans="2:20" x14ac:dyDescent="0.3">
      <c r="R2515" s="180"/>
    </row>
    <row r="2516" spans="2:20" x14ac:dyDescent="0.3">
      <c r="R2516" s="180"/>
    </row>
    <row r="2517" spans="2:20" x14ac:dyDescent="0.3">
      <c r="N2517" s="314"/>
      <c r="R2517" s="180"/>
    </row>
    <row r="2518" spans="2:20" x14ac:dyDescent="0.3">
      <c r="N2518" s="314"/>
      <c r="R2518" s="180"/>
    </row>
    <row r="2519" spans="2:20" x14ac:dyDescent="0.3">
      <c r="R2519" s="180"/>
    </row>
    <row r="2520" spans="2:20" x14ac:dyDescent="0.3">
      <c r="R2520" s="180"/>
    </row>
    <row r="2522" spans="2:20" x14ac:dyDescent="0.3">
      <c r="B2522" s="1357" t="s">
        <v>908</v>
      </c>
      <c r="C2522" s="1357"/>
      <c r="D2522" s="1357"/>
      <c r="E2522" s="1357"/>
      <c r="F2522" s="1357"/>
      <c r="G2522" s="1357"/>
      <c r="H2522" s="1357"/>
      <c r="I2522" s="1357"/>
      <c r="J2522" s="1357"/>
      <c r="K2522" s="1357"/>
      <c r="L2522" s="1357"/>
      <c r="M2522" s="1357"/>
      <c r="N2522" s="1357"/>
      <c r="O2522" s="1357"/>
      <c r="P2522" s="1357"/>
      <c r="Q2522" s="1357"/>
      <c r="R2522" s="1357"/>
      <c r="S2522" s="1357"/>
      <c r="T2522" s="1357"/>
    </row>
    <row r="2527" spans="2:20" ht="15.6" x14ac:dyDescent="0.3">
      <c r="B2527" s="1349" t="s">
        <v>1607</v>
      </c>
      <c r="C2527" s="1349"/>
      <c r="D2527" s="1349"/>
      <c r="E2527" s="1349"/>
      <c r="F2527" s="1349"/>
      <c r="G2527" s="1349"/>
      <c r="H2527" s="1349"/>
      <c r="I2527" s="1349"/>
      <c r="J2527" s="1349"/>
      <c r="K2527" s="1349"/>
      <c r="L2527" s="1349"/>
      <c r="M2527" s="1349"/>
      <c r="N2527" s="1349"/>
      <c r="O2527" s="1349"/>
      <c r="P2527" s="1349"/>
      <c r="Q2527" s="1349"/>
      <c r="R2527" s="1349"/>
      <c r="S2527" s="1349"/>
      <c r="T2527" s="1349"/>
    </row>
    <row r="2528" spans="2:20" ht="15.6" x14ac:dyDescent="0.3">
      <c r="B2528" s="1350" t="s">
        <v>10</v>
      </c>
      <c r="C2528" s="1350"/>
      <c r="D2528" s="1350"/>
      <c r="E2528" s="1350"/>
      <c r="F2528" s="1350"/>
      <c r="G2528" s="1350"/>
      <c r="H2528" s="1350"/>
      <c r="I2528" s="1350"/>
      <c r="J2528" s="1350"/>
      <c r="K2528" s="1350"/>
      <c r="L2528" s="1350"/>
      <c r="M2528" s="1350"/>
      <c r="N2528" s="1350"/>
      <c r="O2528" s="1350"/>
      <c r="P2528" s="1350"/>
      <c r="Q2528" s="1350"/>
      <c r="R2528" s="1350"/>
      <c r="S2528" s="1350"/>
      <c r="T2528" s="1350"/>
    </row>
    <row r="2529" spans="2:20" x14ac:dyDescent="0.3">
      <c r="B2529" s="1351" t="s">
        <v>11</v>
      </c>
      <c r="C2529" s="1351"/>
      <c r="D2529" s="1351"/>
      <c r="E2529" s="1351"/>
      <c r="F2529" s="1351"/>
      <c r="G2529" s="1351"/>
      <c r="H2529" s="1351"/>
      <c r="I2529" s="1351"/>
      <c r="J2529" s="1351"/>
      <c r="K2529" s="1351"/>
      <c r="L2529" s="1351"/>
      <c r="M2529" s="1351"/>
      <c r="N2529" s="1351"/>
      <c r="O2529" s="1351"/>
      <c r="P2529" s="1351"/>
      <c r="Q2529" s="1351"/>
      <c r="R2529" s="1351"/>
      <c r="S2529" s="1351"/>
      <c r="T2529" s="1351"/>
    </row>
    <row r="2530" spans="2:20" x14ac:dyDescent="0.3">
      <c r="B2530" s="1352" t="s">
        <v>1608</v>
      </c>
      <c r="C2530" s="1352"/>
      <c r="D2530" s="1352"/>
      <c r="E2530" s="1352"/>
      <c r="F2530" s="1352"/>
      <c r="G2530" s="1352"/>
      <c r="H2530" s="1352"/>
      <c r="I2530" s="1352"/>
      <c r="J2530" s="1352"/>
      <c r="K2530" s="1352"/>
      <c r="L2530" s="1352"/>
      <c r="M2530" s="1352"/>
      <c r="N2530" s="1352"/>
      <c r="O2530" s="1352"/>
      <c r="P2530" s="1352"/>
      <c r="Q2530" s="1352"/>
      <c r="R2530" s="1352"/>
      <c r="S2530" s="1352"/>
      <c r="T2530" s="1352"/>
    </row>
    <row r="2531" spans="2:20" ht="15" thickBot="1" x14ac:dyDescent="0.35">
      <c r="B2531" s="309"/>
      <c r="C2531" s="309"/>
      <c r="D2531" s="309"/>
      <c r="E2531" s="309"/>
      <c r="F2531" s="309"/>
      <c r="G2531" s="309"/>
      <c r="H2531" s="309"/>
      <c r="I2531" s="309"/>
      <c r="J2531" s="309"/>
      <c r="L2531" s="309"/>
      <c r="M2531" s="309"/>
      <c r="N2531" s="309"/>
      <c r="O2531" s="309"/>
      <c r="P2531" s="309"/>
      <c r="Q2531" s="309"/>
      <c r="R2531" s="1363" t="s">
        <v>1609</v>
      </c>
      <c r="S2531" s="1363"/>
      <c r="T2531" s="1363"/>
    </row>
    <row r="2532" spans="2:20" ht="15" thickTop="1" x14ac:dyDescent="0.3">
      <c r="B2532" s="1354" t="s">
        <v>8</v>
      </c>
      <c r="C2532" s="1354"/>
      <c r="D2532" s="1354"/>
      <c r="E2532" s="1354"/>
      <c r="F2532" s="1354"/>
      <c r="G2532" s="1354"/>
      <c r="H2532" s="1354"/>
      <c r="I2532" s="1354"/>
      <c r="J2532" s="1354"/>
      <c r="L2532" s="1354" t="s">
        <v>9</v>
      </c>
      <c r="M2532" s="1354"/>
      <c r="N2532" s="1354"/>
      <c r="O2532" s="1354"/>
      <c r="P2532" s="1354"/>
      <c r="Q2532" s="1354"/>
      <c r="R2532" s="1354"/>
      <c r="S2532" s="1354"/>
      <c r="T2532" s="1354"/>
    </row>
    <row r="2533" spans="2:20" x14ac:dyDescent="0.3">
      <c r="B2533" s="4" t="s">
        <v>0</v>
      </c>
      <c r="C2533" s="4" t="s">
        <v>1</v>
      </c>
      <c r="D2533" s="4" t="s">
        <v>2</v>
      </c>
      <c r="E2533" s="4" t="s">
        <v>13</v>
      </c>
      <c r="F2533" s="4" t="s">
        <v>3</v>
      </c>
      <c r="G2533" s="4" t="s">
        <v>4</v>
      </c>
      <c r="H2533" s="4" t="s">
        <v>5</v>
      </c>
      <c r="I2533" s="4" t="s">
        <v>6</v>
      </c>
      <c r="J2533" s="4" t="s">
        <v>7</v>
      </c>
      <c r="L2533" s="4" t="s">
        <v>0</v>
      </c>
      <c r="M2533" s="4" t="s">
        <v>1</v>
      </c>
      <c r="N2533" s="201" t="s">
        <v>1234</v>
      </c>
      <c r="O2533" s="4" t="s">
        <v>13</v>
      </c>
      <c r="P2533" s="4" t="s">
        <v>3</v>
      </c>
      <c r="Q2533" s="4" t="s">
        <v>4</v>
      </c>
      <c r="R2533" s="4" t="s">
        <v>5</v>
      </c>
      <c r="S2533" s="4" t="s">
        <v>6</v>
      </c>
      <c r="T2533" s="4" t="s">
        <v>7</v>
      </c>
    </row>
    <row r="2534" spans="2:20" x14ac:dyDescent="0.3">
      <c r="B2534" s="310"/>
      <c r="C2534" s="311"/>
      <c r="D2534" s="311"/>
      <c r="E2534" s="5"/>
      <c r="F2534" s="5"/>
      <c r="G2534" s="5"/>
      <c r="H2534" s="5"/>
      <c r="I2534" s="5"/>
      <c r="J2534" s="6"/>
      <c r="L2534" s="310"/>
      <c r="M2534" s="311"/>
      <c r="N2534" s="311"/>
      <c r="O2534" s="5"/>
      <c r="P2534" s="5"/>
      <c r="Q2534" s="5"/>
      <c r="R2534" s="5"/>
      <c r="S2534" s="5"/>
      <c r="T2534" s="6"/>
    </row>
    <row r="2535" spans="2:20" x14ac:dyDescent="0.3">
      <c r="B2535" s="119" t="s">
        <v>1610</v>
      </c>
      <c r="C2535" s="17" t="s">
        <v>15</v>
      </c>
      <c r="D2535" s="18" t="s">
        <v>16</v>
      </c>
      <c r="E2535" s="19" t="s">
        <v>16</v>
      </c>
      <c r="F2535" s="19">
        <f>P2501</f>
        <v>695100</v>
      </c>
      <c r="G2535" s="49">
        <f>Q2501</f>
        <v>10554984</v>
      </c>
      <c r="H2535" s="49">
        <f>R2501</f>
        <v>2274796.4399999995</v>
      </c>
      <c r="I2535" s="20">
        <f>S2501</f>
        <v>45659.899999999907</v>
      </c>
      <c r="J2535" s="20">
        <f>T2501</f>
        <v>4926.07</v>
      </c>
      <c r="K2535" s="1"/>
      <c r="L2535" s="55" t="s">
        <v>16</v>
      </c>
      <c r="M2535" s="55" t="s">
        <v>16</v>
      </c>
      <c r="N2535" s="55" t="s">
        <v>16</v>
      </c>
      <c r="O2535" s="122" t="s">
        <v>16</v>
      </c>
      <c r="P2535" s="122" t="s">
        <v>16</v>
      </c>
      <c r="Q2535" s="122" t="s">
        <v>16</v>
      </c>
      <c r="R2535" s="122" t="s">
        <v>16</v>
      </c>
      <c r="S2535" s="122" t="s">
        <v>16</v>
      </c>
      <c r="T2535" s="122" t="s">
        <v>16</v>
      </c>
    </row>
    <row r="2536" spans="2:20" x14ac:dyDescent="0.3">
      <c r="B2536" s="119" t="s">
        <v>1611</v>
      </c>
      <c r="C2536" s="101" t="s">
        <v>793</v>
      </c>
      <c r="D2536" s="82" t="s">
        <v>345</v>
      </c>
      <c r="E2536" s="207">
        <v>0</v>
      </c>
      <c r="F2536" s="207">
        <v>0</v>
      </c>
      <c r="G2536" s="158">
        <v>0</v>
      </c>
      <c r="H2536" s="158">
        <v>661200</v>
      </c>
      <c r="I2536" s="208">
        <v>0</v>
      </c>
      <c r="J2536" s="208">
        <v>0</v>
      </c>
      <c r="K2536" s="1"/>
      <c r="L2536" s="119" t="s">
        <v>1611</v>
      </c>
      <c r="M2536" s="101" t="s">
        <v>793</v>
      </c>
      <c r="N2536" s="82" t="s">
        <v>345</v>
      </c>
      <c r="O2536" s="207">
        <v>0</v>
      </c>
      <c r="P2536" s="207">
        <f>H2536</f>
        <v>661200</v>
      </c>
      <c r="Q2536" s="158">
        <v>0</v>
      </c>
      <c r="R2536" s="122">
        <v>0</v>
      </c>
      <c r="S2536" s="122">
        <v>0</v>
      </c>
      <c r="T2536" s="122">
        <v>0</v>
      </c>
    </row>
    <row r="2537" spans="2:20" ht="20.399999999999999" x14ac:dyDescent="0.3">
      <c r="B2537" s="221" t="s">
        <v>1610</v>
      </c>
      <c r="C2537" s="222" t="s">
        <v>1010</v>
      </c>
      <c r="D2537" s="223" t="s">
        <v>1612</v>
      </c>
      <c r="E2537" s="223" t="s">
        <v>16</v>
      </c>
      <c r="F2537" s="224">
        <v>1100</v>
      </c>
      <c r="G2537" s="217">
        <v>0</v>
      </c>
      <c r="H2537" s="217">
        <v>0</v>
      </c>
      <c r="I2537" s="225">
        <v>0</v>
      </c>
      <c r="J2537" s="225">
        <v>0</v>
      </c>
      <c r="K2537" s="1"/>
      <c r="L2537" s="119" t="s">
        <v>167</v>
      </c>
      <c r="M2537" s="101" t="s">
        <v>1634</v>
      </c>
      <c r="N2537" s="82" t="s">
        <v>1622</v>
      </c>
      <c r="O2537" s="122">
        <v>25000</v>
      </c>
      <c r="P2537" s="122" t="s">
        <v>16</v>
      </c>
      <c r="Q2537" s="122" t="s">
        <v>16</v>
      </c>
      <c r="R2537" s="122" t="s">
        <v>16</v>
      </c>
      <c r="S2537" s="122" t="s">
        <v>16</v>
      </c>
      <c r="T2537" s="122" t="s">
        <v>16</v>
      </c>
    </row>
    <row r="2538" spans="2:20" ht="20.399999999999999" x14ac:dyDescent="0.3">
      <c r="B2538" s="221" t="s">
        <v>1611</v>
      </c>
      <c r="C2538" s="222" t="s">
        <v>1616</v>
      </c>
      <c r="D2538" s="223" t="s">
        <v>1613</v>
      </c>
      <c r="E2538" s="224" t="s">
        <v>16</v>
      </c>
      <c r="F2538" s="224">
        <v>0</v>
      </c>
      <c r="G2538" s="217">
        <v>230000</v>
      </c>
      <c r="H2538" s="217">
        <v>0</v>
      </c>
      <c r="I2538" s="225">
        <v>0</v>
      </c>
      <c r="J2538" s="225">
        <v>0</v>
      </c>
      <c r="K2538" s="1"/>
      <c r="L2538" s="119" t="s">
        <v>16</v>
      </c>
      <c r="M2538" s="128" t="s">
        <v>16</v>
      </c>
      <c r="N2538" s="82" t="s">
        <v>16</v>
      </c>
      <c r="O2538" s="122" t="s">
        <v>16</v>
      </c>
      <c r="P2538" s="122" t="s">
        <v>16</v>
      </c>
      <c r="Q2538" s="122" t="s">
        <v>16</v>
      </c>
      <c r="R2538" s="122" t="s">
        <v>16</v>
      </c>
      <c r="S2538" s="122" t="s">
        <v>16</v>
      </c>
      <c r="T2538" s="122" t="s">
        <v>16</v>
      </c>
    </row>
    <row r="2539" spans="2:20" ht="20.399999999999999" x14ac:dyDescent="0.3">
      <c r="B2539" s="221" t="s">
        <v>1611</v>
      </c>
      <c r="C2539" s="222" t="s">
        <v>1624</v>
      </c>
      <c r="D2539" s="223" t="s">
        <v>1614</v>
      </c>
      <c r="E2539" s="224">
        <v>0</v>
      </c>
      <c r="F2539" s="224">
        <v>0</v>
      </c>
      <c r="G2539" s="217">
        <v>0</v>
      </c>
      <c r="H2539" s="217">
        <v>150000</v>
      </c>
      <c r="I2539" s="225">
        <v>0</v>
      </c>
      <c r="J2539" s="225">
        <v>0</v>
      </c>
      <c r="K2539" s="1"/>
      <c r="L2539" s="119" t="s">
        <v>16</v>
      </c>
      <c r="M2539" s="128" t="s">
        <v>16</v>
      </c>
      <c r="N2539" s="82" t="s">
        <v>16</v>
      </c>
      <c r="O2539" s="122" t="s">
        <v>16</v>
      </c>
      <c r="P2539" s="122" t="s">
        <v>16</v>
      </c>
      <c r="Q2539" s="122" t="s">
        <v>16</v>
      </c>
      <c r="R2539" s="122" t="s">
        <v>16</v>
      </c>
      <c r="S2539" s="122" t="s">
        <v>16</v>
      </c>
      <c r="T2539" s="122" t="s">
        <v>16</v>
      </c>
    </row>
    <row r="2540" spans="2:20" ht="20.399999999999999" x14ac:dyDescent="0.3">
      <c r="B2540" s="221" t="s">
        <v>1611</v>
      </c>
      <c r="C2540" s="222" t="s">
        <v>678</v>
      </c>
      <c r="D2540" s="223" t="s">
        <v>1615</v>
      </c>
      <c r="E2540" s="224">
        <v>0</v>
      </c>
      <c r="F2540" s="224">
        <v>0</v>
      </c>
      <c r="G2540" s="217">
        <v>200000</v>
      </c>
      <c r="H2540" s="217">
        <v>0</v>
      </c>
      <c r="I2540" s="225">
        <v>0</v>
      </c>
      <c r="J2540" s="225">
        <v>0</v>
      </c>
      <c r="K2540" s="1"/>
      <c r="L2540" s="119" t="s">
        <v>16</v>
      </c>
      <c r="M2540" s="128" t="s">
        <v>16</v>
      </c>
      <c r="N2540" s="82" t="s">
        <v>16</v>
      </c>
      <c r="O2540" s="122" t="s">
        <v>16</v>
      </c>
      <c r="P2540" s="122" t="s">
        <v>16</v>
      </c>
      <c r="Q2540" s="122" t="s">
        <v>16</v>
      </c>
      <c r="R2540" s="122" t="s">
        <v>16</v>
      </c>
      <c r="S2540" s="122" t="s">
        <v>16</v>
      </c>
      <c r="T2540" s="122" t="s">
        <v>16</v>
      </c>
    </row>
    <row r="2541" spans="2:20" ht="20.399999999999999" x14ac:dyDescent="0.3">
      <c r="B2541" s="221" t="s">
        <v>167</v>
      </c>
      <c r="C2541" s="222" t="s">
        <v>1625</v>
      </c>
      <c r="D2541" s="223" t="s">
        <v>1617</v>
      </c>
      <c r="E2541" s="224">
        <v>0</v>
      </c>
      <c r="F2541" s="224">
        <v>0</v>
      </c>
      <c r="G2541" s="217">
        <v>40000</v>
      </c>
      <c r="H2541" s="217">
        <v>0</v>
      </c>
      <c r="I2541" s="225">
        <v>0</v>
      </c>
      <c r="J2541" s="225">
        <v>0</v>
      </c>
      <c r="K2541" s="1"/>
      <c r="L2541" s="119" t="s">
        <v>16</v>
      </c>
      <c r="M2541" s="128" t="s">
        <v>16</v>
      </c>
      <c r="N2541" s="82" t="s">
        <v>16</v>
      </c>
      <c r="O2541" s="122" t="s">
        <v>16</v>
      </c>
      <c r="P2541" s="122" t="s">
        <v>16</v>
      </c>
      <c r="Q2541" s="122" t="s">
        <v>16</v>
      </c>
      <c r="R2541" s="122" t="s">
        <v>16</v>
      </c>
      <c r="S2541" s="122" t="s">
        <v>16</v>
      </c>
      <c r="T2541" s="122" t="s">
        <v>16</v>
      </c>
    </row>
    <row r="2542" spans="2:20" ht="20.399999999999999" x14ac:dyDescent="0.3">
      <c r="B2542" s="221" t="s">
        <v>167</v>
      </c>
      <c r="C2542" s="222" t="s">
        <v>1626</v>
      </c>
      <c r="D2542" s="223" t="s">
        <v>1618</v>
      </c>
      <c r="E2542" s="224">
        <v>0</v>
      </c>
      <c r="F2542" s="224">
        <v>0</v>
      </c>
      <c r="G2542" s="217">
        <v>1000</v>
      </c>
      <c r="H2542" s="217">
        <v>0</v>
      </c>
      <c r="I2542" s="225">
        <v>0</v>
      </c>
      <c r="J2542" s="225">
        <v>0</v>
      </c>
      <c r="K2542" s="1"/>
      <c r="L2542" s="119" t="s">
        <v>16</v>
      </c>
      <c r="M2542" s="128" t="s">
        <v>16</v>
      </c>
      <c r="N2542" s="82" t="s">
        <v>16</v>
      </c>
      <c r="O2542" s="122" t="s">
        <v>16</v>
      </c>
      <c r="P2542" s="122" t="s">
        <v>16</v>
      </c>
      <c r="Q2542" s="122" t="s">
        <v>16</v>
      </c>
      <c r="R2542" s="122" t="s">
        <v>16</v>
      </c>
      <c r="S2542" s="122" t="s">
        <v>16</v>
      </c>
      <c r="T2542" s="122" t="s">
        <v>16</v>
      </c>
    </row>
    <row r="2543" spans="2:20" ht="20.399999999999999" x14ac:dyDescent="0.3">
      <c r="B2543" s="221" t="s">
        <v>167</v>
      </c>
      <c r="C2543" s="222" t="s">
        <v>1627</v>
      </c>
      <c r="D2543" s="223" t="s">
        <v>1619</v>
      </c>
      <c r="E2543" s="224">
        <v>0</v>
      </c>
      <c r="F2543" s="224">
        <v>0</v>
      </c>
      <c r="G2543" s="217">
        <v>1000</v>
      </c>
      <c r="H2543" s="217">
        <v>0</v>
      </c>
      <c r="I2543" s="225">
        <v>0</v>
      </c>
      <c r="J2543" s="225">
        <v>0</v>
      </c>
      <c r="K2543" s="1"/>
      <c r="L2543" s="119" t="s">
        <v>16</v>
      </c>
      <c r="M2543" s="128" t="s">
        <v>16</v>
      </c>
      <c r="N2543" s="82" t="s">
        <v>16</v>
      </c>
      <c r="O2543" s="122" t="s">
        <v>16</v>
      </c>
      <c r="P2543" s="122" t="s">
        <v>16</v>
      </c>
      <c r="Q2543" s="122" t="s">
        <v>16</v>
      </c>
      <c r="R2543" s="122" t="s">
        <v>16</v>
      </c>
      <c r="S2543" s="122" t="s">
        <v>16</v>
      </c>
      <c r="T2543" s="122" t="s">
        <v>16</v>
      </c>
    </row>
    <row r="2544" spans="2:20" ht="20.399999999999999" x14ac:dyDescent="0.3">
      <c r="B2544" s="221" t="s">
        <v>167</v>
      </c>
      <c r="C2544" s="222" t="s">
        <v>1628</v>
      </c>
      <c r="D2544" s="223" t="s">
        <v>1620</v>
      </c>
      <c r="E2544" s="224">
        <v>0</v>
      </c>
      <c r="F2544" s="224">
        <v>0</v>
      </c>
      <c r="G2544" s="217">
        <v>1000</v>
      </c>
      <c r="H2544" s="217">
        <v>0</v>
      </c>
      <c r="I2544" s="225">
        <v>0</v>
      </c>
      <c r="J2544" s="225">
        <v>0</v>
      </c>
      <c r="K2544" s="1"/>
      <c r="L2544" s="119" t="s">
        <v>16</v>
      </c>
      <c r="M2544" s="128" t="s">
        <v>16</v>
      </c>
      <c r="N2544" s="82" t="s">
        <v>16</v>
      </c>
      <c r="O2544" s="122" t="s">
        <v>16</v>
      </c>
      <c r="P2544" s="122" t="s">
        <v>16</v>
      </c>
      <c r="Q2544" s="122" t="s">
        <v>16</v>
      </c>
      <c r="R2544" s="122" t="s">
        <v>16</v>
      </c>
      <c r="S2544" s="122" t="s">
        <v>16</v>
      </c>
      <c r="T2544" s="122" t="s">
        <v>16</v>
      </c>
    </row>
    <row r="2545" spans="2:20" ht="20.399999999999999" x14ac:dyDescent="0.3">
      <c r="B2545" s="221" t="s">
        <v>167</v>
      </c>
      <c r="C2545" s="222" t="s">
        <v>678</v>
      </c>
      <c r="D2545" s="223" t="s">
        <v>1621</v>
      </c>
      <c r="E2545" s="224">
        <v>0</v>
      </c>
      <c r="F2545" s="224">
        <v>0</v>
      </c>
      <c r="G2545" s="217">
        <v>34000</v>
      </c>
      <c r="H2545" s="217">
        <v>0</v>
      </c>
      <c r="I2545" s="225">
        <v>0</v>
      </c>
      <c r="J2545" s="225">
        <v>0</v>
      </c>
      <c r="K2545" s="1"/>
      <c r="L2545" s="119" t="s">
        <v>16</v>
      </c>
      <c r="M2545" s="128" t="s">
        <v>16</v>
      </c>
      <c r="N2545" s="82" t="s">
        <v>16</v>
      </c>
      <c r="O2545" s="122" t="s">
        <v>16</v>
      </c>
      <c r="P2545" s="122" t="s">
        <v>16</v>
      </c>
      <c r="Q2545" s="122" t="s">
        <v>16</v>
      </c>
      <c r="R2545" s="122" t="s">
        <v>16</v>
      </c>
      <c r="S2545" s="122" t="s">
        <v>16</v>
      </c>
      <c r="T2545" s="122" t="s">
        <v>16</v>
      </c>
    </row>
    <row r="2546" spans="2:20" ht="20.399999999999999" x14ac:dyDescent="0.3">
      <c r="B2546" s="221" t="s">
        <v>167</v>
      </c>
      <c r="C2546" s="222" t="s">
        <v>1629</v>
      </c>
      <c r="D2546" s="223" t="s">
        <v>1622</v>
      </c>
      <c r="E2546" s="224">
        <v>25000</v>
      </c>
      <c r="F2546" s="224">
        <v>0</v>
      </c>
      <c r="G2546" s="217">
        <v>0</v>
      </c>
      <c r="H2546" s="217">
        <v>145000</v>
      </c>
      <c r="I2546" s="225">
        <v>0</v>
      </c>
      <c r="J2546" s="225">
        <v>0</v>
      </c>
      <c r="K2546" s="1"/>
      <c r="L2546" s="119" t="s">
        <v>16</v>
      </c>
      <c r="M2546" s="128" t="s">
        <v>16</v>
      </c>
      <c r="N2546" s="82" t="s">
        <v>16</v>
      </c>
      <c r="O2546" s="122" t="s">
        <v>16</v>
      </c>
      <c r="P2546" s="122" t="s">
        <v>16</v>
      </c>
      <c r="Q2546" s="122" t="s">
        <v>16</v>
      </c>
      <c r="R2546" s="122" t="s">
        <v>16</v>
      </c>
      <c r="S2546" s="122" t="s">
        <v>16</v>
      </c>
      <c r="T2546" s="122" t="s">
        <v>16</v>
      </c>
    </row>
    <row r="2547" spans="2:20" ht="20.399999999999999" x14ac:dyDescent="0.3">
      <c r="B2547" s="221" t="s">
        <v>167</v>
      </c>
      <c r="C2547" s="222" t="s">
        <v>1630</v>
      </c>
      <c r="D2547" s="223" t="s">
        <v>1623</v>
      </c>
      <c r="E2547" s="224">
        <v>0</v>
      </c>
      <c r="F2547" s="224">
        <v>0</v>
      </c>
      <c r="G2547" s="217">
        <v>0</v>
      </c>
      <c r="H2547" s="217">
        <v>40000</v>
      </c>
      <c r="I2547" s="225">
        <v>0</v>
      </c>
      <c r="J2547" s="225">
        <v>0</v>
      </c>
      <c r="K2547" s="1"/>
      <c r="L2547" s="119" t="s">
        <v>16</v>
      </c>
      <c r="M2547" s="128" t="s">
        <v>16</v>
      </c>
      <c r="N2547" s="82" t="s">
        <v>16</v>
      </c>
      <c r="O2547" s="122" t="s">
        <v>16</v>
      </c>
      <c r="P2547" s="122" t="s">
        <v>16</v>
      </c>
      <c r="Q2547" s="122" t="s">
        <v>16</v>
      </c>
      <c r="R2547" s="122" t="s">
        <v>16</v>
      </c>
      <c r="S2547" s="122" t="s">
        <v>16</v>
      </c>
      <c r="T2547" s="122" t="s">
        <v>16</v>
      </c>
    </row>
    <row r="2548" spans="2:20" ht="30.6" x14ac:dyDescent="0.3">
      <c r="B2548" s="221" t="s">
        <v>167</v>
      </c>
      <c r="C2548" s="222" t="s">
        <v>1632</v>
      </c>
      <c r="D2548" s="223" t="s">
        <v>1631</v>
      </c>
      <c r="E2548" s="224">
        <v>0</v>
      </c>
      <c r="F2548" s="224">
        <v>300000</v>
      </c>
      <c r="G2548" s="217">
        <v>0</v>
      </c>
      <c r="H2548" s="217">
        <v>0</v>
      </c>
      <c r="I2548" s="225">
        <v>0</v>
      </c>
      <c r="J2548" s="225">
        <v>0</v>
      </c>
      <c r="K2548" s="1"/>
      <c r="L2548" s="119" t="s">
        <v>16</v>
      </c>
      <c r="M2548" s="128" t="s">
        <v>16</v>
      </c>
      <c r="N2548" s="82" t="s">
        <v>16</v>
      </c>
      <c r="O2548" s="122" t="s">
        <v>16</v>
      </c>
      <c r="P2548" s="122" t="s">
        <v>16</v>
      </c>
      <c r="Q2548" s="122" t="s">
        <v>16</v>
      </c>
      <c r="R2548" s="122" t="s">
        <v>16</v>
      </c>
      <c r="S2548" s="122" t="s">
        <v>16</v>
      </c>
      <c r="T2548" s="122" t="s">
        <v>16</v>
      </c>
    </row>
    <row r="2549" spans="2:20" x14ac:dyDescent="0.3">
      <c r="B2549" s="55" t="s">
        <v>16</v>
      </c>
      <c r="C2549" s="128" t="s">
        <v>16</v>
      </c>
      <c r="D2549" s="128" t="s">
        <v>16</v>
      </c>
      <c r="E2549" s="128" t="s">
        <v>16</v>
      </c>
      <c r="F2549" s="128" t="s">
        <v>16</v>
      </c>
      <c r="G2549" s="128"/>
      <c r="H2549" s="128"/>
      <c r="I2549" s="128"/>
      <c r="J2549" s="128"/>
      <c r="K2549" s="40"/>
      <c r="L2549" s="119" t="s">
        <v>16</v>
      </c>
      <c r="M2549" s="128" t="s">
        <v>16</v>
      </c>
      <c r="N2549" s="82" t="s">
        <v>16</v>
      </c>
      <c r="O2549" s="122" t="s">
        <v>16</v>
      </c>
      <c r="P2549" s="122" t="s">
        <v>16</v>
      </c>
      <c r="Q2549" s="122" t="s">
        <v>16</v>
      </c>
      <c r="R2549" s="122" t="s">
        <v>16</v>
      </c>
      <c r="S2549" s="122" t="s">
        <v>16</v>
      </c>
      <c r="T2549" s="122" t="s">
        <v>16</v>
      </c>
    </row>
    <row r="2550" spans="2:20" x14ac:dyDescent="0.3">
      <c r="B2550" s="4"/>
      <c r="C2550" s="150" t="s">
        <v>49</v>
      </c>
      <c r="D2550" s="4"/>
      <c r="E2550" s="34">
        <f>SUM(E2536:E2549)</f>
        <v>25000</v>
      </c>
      <c r="F2550" s="34">
        <f>SUM(F2537:F2549)</f>
        <v>301100</v>
      </c>
      <c r="G2550" s="34">
        <f>SUM(G2536:G2549)</f>
        <v>507000</v>
      </c>
      <c r="H2550" s="34">
        <f>SUM(H2536:H2549)</f>
        <v>996200</v>
      </c>
      <c r="I2550" s="34">
        <v>0</v>
      </c>
      <c r="J2550" s="34">
        <v>0</v>
      </c>
      <c r="K2550" s="1"/>
      <c r="L2550" s="119" t="s">
        <v>16</v>
      </c>
      <c r="M2550" s="128" t="s">
        <v>16</v>
      </c>
      <c r="N2550" s="119" t="s">
        <v>16</v>
      </c>
      <c r="O2550" s="172" t="s">
        <v>16</v>
      </c>
      <c r="P2550" s="172" t="s">
        <v>16</v>
      </c>
      <c r="Q2550" s="177" t="s">
        <v>16</v>
      </c>
      <c r="R2550" s="122" t="s">
        <v>16</v>
      </c>
      <c r="S2550" s="122" t="s">
        <v>16</v>
      </c>
      <c r="T2550" s="122" t="s">
        <v>16</v>
      </c>
    </row>
    <row r="2551" spans="2:20" x14ac:dyDescent="0.3">
      <c r="B2551" s="11"/>
      <c r="C2551" s="94"/>
      <c r="D2551" s="12"/>
      <c r="E2551" s="13"/>
      <c r="F2551" s="13"/>
      <c r="G2551" s="13"/>
      <c r="H2551" s="13"/>
      <c r="I2551" s="13"/>
      <c r="J2551" s="14"/>
      <c r="K2551" s="1"/>
      <c r="L2551" s="11"/>
      <c r="M2551" s="12"/>
      <c r="N2551" s="12"/>
      <c r="O2551" s="169"/>
      <c r="P2551" s="13"/>
      <c r="Q2551" s="13"/>
      <c r="R2551" s="13"/>
      <c r="S2551" s="13"/>
      <c r="T2551" s="14"/>
    </row>
    <row r="2552" spans="2:20" x14ac:dyDescent="0.3">
      <c r="B2552" s="25"/>
      <c r="C2552" s="26" t="s">
        <v>50</v>
      </c>
      <c r="D2552" s="27"/>
      <c r="E2552" s="28">
        <f>E2550</f>
        <v>25000</v>
      </c>
      <c r="F2552" s="28">
        <f>F2535+F2550</f>
        <v>996200</v>
      </c>
      <c r="G2552" s="28">
        <f>G2535+G2550</f>
        <v>11061984</v>
      </c>
      <c r="H2552" s="28">
        <f>H2535+H2550</f>
        <v>3270996.4399999995</v>
      </c>
      <c r="I2552" s="28">
        <f>I2535+I2550</f>
        <v>45659.899999999907</v>
      </c>
      <c r="J2552" s="28">
        <f>J2535+J2550</f>
        <v>4926.07</v>
      </c>
      <c r="K2552" s="1"/>
      <c r="L2552" s="9"/>
      <c r="M2552" s="26" t="s">
        <v>50</v>
      </c>
      <c r="N2552" s="193" t="s">
        <v>16</v>
      </c>
      <c r="O2552" s="10">
        <f>SUM(O2536:O2551)</f>
        <v>25000</v>
      </c>
      <c r="P2552" s="10">
        <f>SUM(P2536:P2551)</f>
        <v>661200</v>
      </c>
      <c r="Q2552" s="10">
        <f>SUM(Q2536:Q2551)</f>
        <v>0</v>
      </c>
      <c r="R2552" s="10">
        <f>SUM(R2536:R2551)</f>
        <v>0</v>
      </c>
      <c r="S2552" s="10">
        <f t="shared" ref="S2552:T2552" si="457">SUM(S2534:S2551)</f>
        <v>0</v>
      </c>
      <c r="T2552" s="10">
        <f t="shared" si="457"/>
        <v>0</v>
      </c>
    </row>
    <row r="2553" spans="2:20" x14ac:dyDescent="0.3">
      <c r="F2553" s="314"/>
      <c r="G2553" s="215"/>
      <c r="H2553" s="215"/>
      <c r="L2553" s="2"/>
      <c r="M2553" s="3" t="s">
        <v>12</v>
      </c>
      <c r="N2553" s="15"/>
      <c r="O2553" s="16">
        <f>E2552-O2552</f>
        <v>0</v>
      </c>
      <c r="P2553" s="62">
        <f>F2552-P2552</f>
        <v>335000</v>
      </c>
      <c r="Q2553" s="62">
        <f t="shared" ref="Q2553" si="458">G2552-Q2552</f>
        <v>11061984</v>
      </c>
      <c r="R2553" s="62">
        <f t="shared" ref="R2553" si="459">H2552-R2552</f>
        <v>3270996.4399999995</v>
      </c>
      <c r="S2553" s="62">
        <f t="shared" ref="S2553" si="460">I2552-S2552</f>
        <v>45659.899999999907</v>
      </c>
      <c r="T2553" s="62">
        <f t="shared" ref="T2553" si="461">J2552-T2552</f>
        <v>4926.07</v>
      </c>
    </row>
    <row r="2554" spans="2:20" x14ac:dyDescent="0.3">
      <c r="C2554" s="63" t="s">
        <v>375</v>
      </c>
      <c r="F2554" s="314"/>
      <c r="M2554" s="1393" t="s">
        <v>23</v>
      </c>
      <c r="N2554" s="1393"/>
      <c r="R2554" s="314"/>
    </row>
    <row r="2555" spans="2:20" x14ac:dyDescent="0.3">
      <c r="C2555" s="64" t="s">
        <v>386</v>
      </c>
      <c r="D2555" s="64" t="s">
        <v>376</v>
      </c>
      <c r="E2555" s="1396" t="s">
        <v>377</v>
      </c>
      <c r="F2555" s="1397"/>
      <c r="G2555" s="64" t="s">
        <v>381</v>
      </c>
      <c r="H2555" s="64" t="s">
        <v>378</v>
      </c>
      <c r="I2555" s="64" t="s">
        <v>379</v>
      </c>
      <c r="J2555" s="65" t="s">
        <v>380</v>
      </c>
      <c r="M2555" s="41" t="s">
        <v>1085</v>
      </c>
      <c r="N2555" s="126">
        <f>P2553</f>
        <v>335000</v>
      </c>
      <c r="O2555" s="302" t="s">
        <v>1633</v>
      </c>
      <c r="P2555" s="303"/>
      <c r="Q2555" s="303"/>
      <c r="R2555" s="303"/>
      <c r="S2555" s="303"/>
      <c r="T2555" s="303"/>
    </row>
    <row r="2556" spans="2:20" x14ac:dyDescent="0.3">
      <c r="C2556" s="66" t="s">
        <v>389</v>
      </c>
      <c r="D2556" s="66" t="s">
        <v>279</v>
      </c>
      <c r="E2556" s="305" t="s">
        <v>384</v>
      </c>
      <c r="F2556" s="306"/>
      <c r="G2556" s="209" t="s">
        <v>385</v>
      </c>
      <c r="H2556" s="67">
        <v>100000</v>
      </c>
      <c r="I2556" s="67">
        <v>0</v>
      </c>
      <c r="J2556" s="67">
        <f>H2556-I2556</f>
        <v>100000</v>
      </c>
      <c r="M2556" s="41" t="s">
        <v>18</v>
      </c>
      <c r="N2556" s="126">
        <f>Q2553</f>
        <v>11061984</v>
      </c>
      <c r="O2556" s="133"/>
      <c r="P2556" s="134"/>
      <c r="Q2556" s="134"/>
      <c r="R2556" s="131"/>
      <c r="S2556" s="115"/>
      <c r="T2556" s="314"/>
    </row>
    <row r="2557" spans="2:20" ht="24" x14ac:dyDescent="0.3">
      <c r="C2557" s="66" t="s">
        <v>389</v>
      </c>
      <c r="D2557" s="66" t="s">
        <v>279</v>
      </c>
      <c r="E2557" s="1398" t="s">
        <v>384</v>
      </c>
      <c r="F2557" s="1398"/>
      <c r="G2557" s="209" t="s">
        <v>390</v>
      </c>
      <c r="H2557" s="67">
        <v>200000</v>
      </c>
      <c r="I2557" s="67">
        <v>0</v>
      </c>
      <c r="J2557" s="67">
        <f>H2557-I2557</f>
        <v>200000</v>
      </c>
      <c r="M2557" s="41" t="s">
        <v>19</v>
      </c>
      <c r="N2557" s="126">
        <f>R2553</f>
        <v>3270996.4399999995</v>
      </c>
      <c r="O2557" s="136"/>
      <c r="P2557" s="171"/>
      <c r="Q2557" s="324"/>
      <c r="R2557" s="322"/>
      <c r="S2557" s="314"/>
      <c r="T2557" s="314"/>
    </row>
    <row r="2558" spans="2:20" x14ac:dyDescent="0.3">
      <c r="C2558" s="105" t="s">
        <v>584</v>
      </c>
      <c r="D2558" s="82" t="s">
        <v>569</v>
      </c>
      <c r="E2558" s="1399" t="s">
        <v>585</v>
      </c>
      <c r="F2558" s="1400"/>
      <c r="G2558" s="162" t="s">
        <v>586</v>
      </c>
      <c r="H2558" s="106">
        <v>50000</v>
      </c>
      <c r="I2558" s="73">
        <v>0</v>
      </c>
      <c r="J2558" s="153">
        <f t="shared" ref="J2558:J2563" si="462">SUM(H2558:I2558)</f>
        <v>50000</v>
      </c>
      <c r="M2558" s="41" t="s">
        <v>20</v>
      </c>
      <c r="N2558" s="126">
        <f>S2553</f>
        <v>45659.899999999907</v>
      </c>
      <c r="O2558" s="324"/>
      <c r="P2558" s="324"/>
      <c r="Q2558" s="324"/>
      <c r="R2558" s="322"/>
    </row>
    <row r="2559" spans="2:20" x14ac:dyDescent="0.3">
      <c r="C2559" s="105" t="s">
        <v>584</v>
      </c>
      <c r="D2559" s="82" t="s">
        <v>569</v>
      </c>
      <c r="E2559" s="175" t="s">
        <v>587</v>
      </c>
      <c r="F2559" s="175"/>
      <c r="G2559" s="210" t="s">
        <v>588</v>
      </c>
      <c r="H2559" s="107">
        <v>100000</v>
      </c>
      <c r="I2559" s="73">
        <v>0</v>
      </c>
      <c r="J2559" s="153">
        <f t="shared" si="462"/>
        <v>100000</v>
      </c>
      <c r="M2559" s="41" t="s">
        <v>21</v>
      </c>
      <c r="N2559" s="126">
        <f>T2553</f>
        <v>4926.07</v>
      </c>
      <c r="O2559" s="137"/>
      <c r="P2559" s="323"/>
      <c r="Q2559" s="323"/>
      <c r="R2559" s="314"/>
    </row>
    <row r="2560" spans="2:20" ht="15" thickBot="1" x14ac:dyDescent="0.35">
      <c r="C2560" s="66" t="s">
        <v>669</v>
      </c>
      <c r="D2560" s="82" t="s">
        <v>652</v>
      </c>
      <c r="E2560" s="300" t="s">
        <v>587</v>
      </c>
      <c r="F2560" s="301"/>
      <c r="G2560" s="210" t="s">
        <v>588</v>
      </c>
      <c r="H2560" s="107">
        <v>50000</v>
      </c>
      <c r="I2560" s="73">
        <v>0</v>
      </c>
      <c r="J2560" s="153">
        <f t="shared" si="462"/>
        <v>50000</v>
      </c>
      <c r="M2560" s="307" t="s">
        <v>22</v>
      </c>
      <c r="N2560" s="130">
        <f>SUM(N2555:N2559)</f>
        <v>14718566.41</v>
      </c>
      <c r="O2560" s="314"/>
      <c r="R2560" s="314"/>
    </row>
    <row r="2561" spans="2:20" ht="15" thickTop="1" x14ac:dyDescent="0.3">
      <c r="C2561" s="66" t="s">
        <v>669</v>
      </c>
      <c r="D2561" s="82" t="s">
        <v>652</v>
      </c>
      <c r="E2561" s="1399" t="s">
        <v>585</v>
      </c>
      <c r="F2561" s="1400"/>
      <c r="G2561" s="162" t="s">
        <v>586</v>
      </c>
      <c r="H2561" s="107">
        <v>50000</v>
      </c>
      <c r="I2561" s="73">
        <v>0</v>
      </c>
      <c r="J2561" s="153">
        <f t="shared" si="462"/>
        <v>50000</v>
      </c>
      <c r="M2561" s="21"/>
      <c r="N2561" s="24"/>
      <c r="O2561" s="314"/>
    </row>
    <row r="2562" spans="2:20" x14ac:dyDescent="0.3">
      <c r="C2562" s="66" t="s">
        <v>911</v>
      </c>
      <c r="D2562" s="82" t="s">
        <v>870</v>
      </c>
      <c r="E2562" s="1399" t="s">
        <v>384</v>
      </c>
      <c r="F2562" s="1400"/>
      <c r="G2562" s="162" t="s">
        <v>912</v>
      </c>
      <c r="H2562" s="107">
        <v>1350000</v>
      </c>
      <c r="I2562" s="73">
        <v>0</v>
      </c>
      <c r="J2562" s="153">
        <f t="shared" si="462"/>
        <v>1350000</v>
      </c>
      <c r="M2562" s="179"/>
      <c r="N2562" s="149"/>
      <c r="O2562" s="183"/>
      <c r="P2562" s="180"/>
      <c r="Q2562" s="180"/>
      <c r="R2562" s="180"/>
    </row>
    <row r="2563" spans="2:20" x14ac:dyDescent="0.3">
      <c r="C2563" s="66" t="s">
        <v>974</v>
      </c>
      <c r="D2563" s="82" t="s">
        <v>959</v>
      </c>
      <c r="E2563" s="1399" t="s">
        <v>384</v>
      </c>
      <c r="F2563" s="1400"/>
      <c r="G2563" s="162" t="s">
        <v>912</v>
      </c>
      <c r="H2563" s="107">
        <v>469886</v>
      </c>
      <c r="I2563" s="73">
        <v>0</v>
      </c>
      <c r="J2563" s="153">
        <f t="shared" si="462"/>
        <v>469886</v>
      </c>
      <c r="M2563" s="212" t="s">
        <v>1128</v>
      </c>
      <c r="N2563" s="199"/>
      <c r="O2563" s="186"/>
      <c r="P2563" s="213"/>
      <c r="Q2563" s="214"/>
      <c r="R2563" s="180"/>
    </row>
    <row r="2564" spans="2:20" ht="20.399999999999999" x14ac:dyDescent="0.3">
      <c r="C2564" s="66" t="s">
        <v>1185</v>
      </c>
      <c r="D2564" s="82" t="s">
        <v>1174</v>
      </c>
      <c r="E2564" s="1399" t="s">
        <v>1186</v>
      </c>
      <c r="F2564" s="1400"/>
      <c r="G2564" s="162" t="s">
        <v>1187</v>
      </c>
      <c r="H2564" s="107">
        <v>16900</v>
      </c>
      <c r="I2564" s="73">
        <v>0</v>
      </c>
      <c r="J2564" s="153">
        <f>H2564</f>
        <v>16900</v>
      </c>
      <c r="M2564" s="1404" t="s">
        <v>1114</v>
      </c>
      <c r="N2564" s="1405"/>
      <c r="O2564" s="187">
        <v>25000</v>
      </c>
      <c r="P2564" s="211" t="s">
        <v>1112</v>
      </c>
      <c r="Q2564" s="180"/>
      <c r="R2564" s="180"/>
    </row>
    <row r="2565" spans="2:20" ht="15" thickBot="1" x14ac:dyDescent="0.35">
      <c r="C2565" s="1401" t="s">
        <v>589</v>
      </c>
      <c r="D2565" s="1402"/>
      <c r="E2565" s="1402"/>
      <c r="F2565" s="1403"/>
      <c r="G2565" s="178" t="s">
        <v>16</v>
      </c>
      <c r="H2565" s="152">
        <f>SUM(H2556:H2564)</f>
        <v>2386786</v>
      </c>
      <c r="I2565" s="110">
        <f>SUM(I2556:I2563)</f>
        <v>0</v>
      </c>
      <c r="J2565" s="151">
        <f>SUM(J2556:J2564)</f>
        <v>2386786</v>
      </c>
      <c r="M2565" s="181" t="s">
        <v>383</v>
      </c>
      <c r="N2565" s="149"/>
      <c r="O2565" s="182">
        <f>SUM(O2563:O2564)</f>
        <v>25000</v>
      </c>
      <c r="P2565" s="180"/>
      <c r="Q2565" s="180"/>
      <c r="R2565" s="180"/>
    </row>
    <row r="2566" spans="2:20" ht="15" thickTop="1" x14ac:dyDescent="0.3">
      <c r="R2566" s="180"/>
    </row>
    <row r="2567" spans="2:20" x14ac:dyDescent="0.3">
      <c r="R2567" s="180"/>
    </row>
    <row r="2568" spans="2:20" x14ac:dyDescent="0.3">
      <c r="R2568" s="180"/>
    </row>
    <row r="2569" spans="2:20" x14ac:dyDescent="0.3">
      <c r="N2569" s="314"/>
      <c r="R2569" s="180"/>
    </row>
    <row r="2570" spans="2:20" x14ac:dyDescent="0.3">
      <c r="N2570" s="314"/>
      <c r="R2570" s="180"/>
    </row>
    <row r="2571" spans="2:20" x14ac:dyDescent="0.3">
      <c r="R2571" s="180"/>
    </row>
    <row r="2572" spans="2:20" x14ac:dyDescent="0.3">
      <c r="R2572" s="180"/>
    </row>
    <row r="2574" spans="2:20" x14ac:dyDescent="0.3">
      <c r="B2574" s="1357" t="s">
        <v>908</v>
      </c>
      <c r="C2574" s="1357"/>
      <c r="D2574" s="1357"/>
      <c r="E2574" s="1357"/>
      <c r="F2574" s="1357"/>
      <c r="G2574" s="1357"/>
      <c r="H2574" s="1357"/>
      <c r="I2574" s="1357"/>
      <c r="J2574" s="1357"/>
      <c r="K2574" s="1357"/>
      <c r="L2574" s="1357"/>
      <c r="M2574" s="1357"/>
      <c r="N2574" s="1357"/>
      <c r="O2574" s="1357"/>
      <c r="P2574" s="1357"/>
      <c r="Q2574" s="1357"/>
      <c r="R2574" s="1357"/>
      <c r="S2574" s="1357"/>
      <c r="T2574" s="1357"/>
    </row>
    <row r="2578" spans="2:20" ht="15.6" x14ac:dyDescent="0.3">
      <c r="B2578" s="1349" t="s">
        <v>1635</v>
      </c>
      <c r="C2578" s="1349"/>
      <c r="D2578" s="1349"/>
      <c r="E2578" s="1349"/>
      <c r="F2578" s="1349"/>
      <c r="G2578" s="1349"/>
      <c r="H2578" s="1349"/>
      <c r="I2578" s="1349"/>
      <c r="J2578" s="1349"/>
      <c r="K2578" s="1349"/>
      <c r="L2578" s="1349"/>
      <c r="M2578" s="1349"/>
      <c r="N2578" s="1349"/>
      <c r="O2578" s="1349"/>
      <c r="P2578" s="1349"/>
      <c r="Q2578" s="1349"/>
      <c r="R2578" s="1349"/>
      <c r="S2578" s="1349"/>
      <c r="T2578" s="1349"/>
    </row>
    <row r="2579" spans="2:20" ht="15.6" x14ac:dyDescent="0.3">
      <c r="B2579" s="1350" t="s">
        <v>10</v>
      </c>
      <c r="C2579" s="1350"/>
      <c r="D2579" s="1350"/>
      <c r="E2579" s="1350"/>
      <c r="F2579" s="1350"/>
      <c r="G2579" s="1350"/>
      <c r="H2579" s="1350"/>
      <c r="I2579" s="1350"/>
      <c r="J2579" s="1350"/>
      <c r="K2579" s="1350"/>
      <c r="L2579" s="1350"/>
      <c r="M2579" s="1350"/>
      <c r="N2579" s="1350"/>
      <c r="O2579" s="1350"/>
      <c r="P2579" s="1350"/>
      <c r="Q2579" s="1350"/>
      <c r="R2579" s="1350"/>
      <c r="S2579" s="1350"/>
      <c r="T2579" s="1350"/>
    </row>
    <row r="2580" spans="2:20" x14ac:dyDescent="0.3">
      <c r="B2580" s="1351" t="s">
        <v>11</v>
      </c>
      <c r="C2580" s="1351"/>
      <c r="D2580" s="1351"/>
      <c r="E2580" s="1351"/>
      <c r="F2580" s="1351"/>
      <c r="G2580" s="1351"/>
      <c r="H2580" s="1351"/>
      <c r="I2580" s="1351"/>
      <c r="J2580" s="1351"/>
      <c r="K2580" s="1351"/>
      <c r="L2580" s="1351"/>
      <c r="M2580" s="1351"/>
      <c r="N2580" s="1351"/>
      <c r="O2580" s="1351"/>
      <c r="P2580" s="1351"/>
      <c r="Q2580" s="1351"/>
      <c r="R2580" s="1351"/>
      <c r="S2580" s="1351"/>
      <c r="T2580" s="1351"/>
    </row>
    <row r="2581" spans="2:20" x14ac:dyDescent="0.3">
      <c r="B2581" s="1352" t="s">
        <v>1636</v>
      </c>
      <c r="C2581" s="1352"/>
      <c r="D2581" s="1352"/>
      <c r="E2581" s="1352"/>
      <c r="F2581" s="1352"/>
      <c r="G2581" s="1352"/>
      <c r="H2581" s="1352"/>
      <c r="I2581" s="1352"/>
      <c r="J2581" s="1352"/>
      <c r="K2581" s="1352"/>
      <c r="L2581" s="1352"/>
      <c r="M2581" s="1352"/>
      <c r="N2581" s="1352"/>
      <c r="O2581" s="1352"/>
      <c r="P2581" s="1352"/>
      <c r="Q2581" s="1352"/>
      <c r="R2581" s="1352"/>
      <c r="S2581" s="1352"/>
      <c r="T2581" s="1352"/>
    </row>
    <row r="2582" spans="2:20" ht="15" thickBot="1" x14ac:dyDescent="0.35">
      <c r="B2582" s="309"/>
      <c r="C2582" s="309"/>
      <c r="D2582" s="309"/>
      <c r="E2582" s="309"/>
      <c r="F2582" s="309"/>
      <c r="G2582" s="309"/>
      <c r="H2582" s="309"/>
      <c r="I2582" s="309"/>
      <c r="J2582" s="309"/>
      <c r="L2582" s="309"/>
      <c r="M2582" s="309"/>
      <c r="N2582" s="309"/>
      <c r="O2582" s="309"/>
      <c r="P2582" s="309"/>
      <c r="Q2582" s="309"/>
      <c r="R2582" s="1363" t="s">
        <v>1637</v>
      </c>
      <c r="S2582" s="1363"/>
      <c r="T2582" s="1363"/>
    </row>
    <row r="2583" spans="2:20" ht="15" thickTop="1" x14ac:dyDescent="0.3">
      <c r="B2583" s="1354" t="s">
        <v>8</v>
      </c>
      <c r="C2583" s="1354"/>
      <c r="D2583" s="1354"/>
      <c r="E2583" s="1354"/>
      <c r="F2583" s="1354"/>
      <c r="G2583" s="1354"/>
      <c r="H2583" s="1354"/>
      <c r="I2583" s="1354"/>
      <c r="J2583" s="1354"/>
      <c r="L2583" s="1354" t="s">
        <v>9</v>
      </c>
      <c r="M2583" s="1354"/>
      <c r="N2583" s="1354"/>
      <c r="O2583" s="1354"/>
      <c r="P2583" s="1354"/>
      <c r="Q2583" s="1354"/>
      <c r="R2583" s="1354"/>
      <c r="S2583" s="1354"/>
      <c r="T2583" s="1354"/>
    </row>
    <row r="2584" spans="2:20" x14ac:dyDescent="0.3">
      <c r="B2584" s="4" t="s">
        <v>0</v>
      </c>
      <c r="C2584" s="4" t="s">
        <v>1</v>
      </c>
      <c r="D2584" s="4" t="s">
        <v>2</v>
      </c>
      <c r="E2584" s="4" t="s">
        <v>13</v>
      </c>
      <c r="F2584" s="4" t="s">
        <v>3</v>
      </c>
      <c r="G2584" s="4" t="s">
        <v>4</v>
      </c>
      <c r="H2584" s="4" t="s">
        <v>5</v>
      </c>
      <c r="I2584" s="4" t="s">
        <v>6</v>
      </c>
      <c r="J2584" s="4" t="s">
        <v>7</v>
      </c>
      <c r="L2584" s="4" t="s">
        <v>0</v>
      </c>
      <c r="M2584" s="4" t="s">
        <v>1</v>
      </c>
      <c r="N2584" s="201" t="s">
        <v>1234</v>
      </c>
      <c r="O2584" s="4" t="s">
        <v>13</v>
      </c>
      <c r="P2584" s="4" t="s">
        <v>3</v>
      </c>
      <c r="Q2584" s="4" t="s">
        <v>4</v>
      </c>
      <c r="R2584" s="4" t="s">
        <v>5</v>
      </c>
      <c r="S2584" s="4" t="s">
        <v>6</v>
      </c>
      <c r="T2584" s="4" t="s">
        <v>7</v>
      </c>
    </row>
    <row r="2585" spans="2:20" x14ac:dyDescent="0.3">
      <c r="B2585" s="310"/>
      <c r="C2585" s="311"/>
      <c r="D2585" s="311"/>
      <c r="E2585" s="5"/>
      <c r="F2585" s="5"/>
      <c r="G2585" s="5"/>
      <c r="H2585" s="5"/>
      <c r="I2585" s="5"/>
      <c r="J2585" s="6"/>
      <c r="L2585" s="310"/>
      <c r="M2585" s="311"/>
      <c r="N2585" s="311"/>
      <c r="O2585" s="5"/>
      <c r="P2585" s="5"/>
      <c r="Q2585" s="5"/>
      <c r="R2585" s="5"/>
      <c r="S2585" s="5"/>
      <c r="T2585" s="6"/>
    </row>
    <row r="2586" spans="2:20" x14ac:dyDescent="0.3">
      <c r="B2586" s="119" t="s">
        <v>1638</v>
      </c>
      <c r="C2586" s="17" t="s">
        <v>15</v>
      </c>
      <c r="D2586" s="18" t="s">
        <v>16</v>
      </c>
      <c r="E2586" s="19" t="s">
        <v>16</v>
      </c>
      <c r="F2586" s="19">
        <f>P2553</f>
        <v>335000</v>
      </c>
      <c r="G2586" s="49">
        <f>Q2553</f>
        <v>11061984</v>
      </c>
      <c r="H2586" s="49">
        <f>R2553</f>
        <v>3270996.4399999995</v>
      </c>
      <c r="I2586" s="20">
        <f>S2553</f>
        <v>45659.899999999907</v>
      </c>
      <c r="J2586" s="20">
        <f>T2553</f>
        <v>4926.07</v>
      </c>
      <c r="K2586" s="1"/>
      <c r="L2586" s="55" t="s">
        <v>16</v>
      </c>
      <c r="M2586" s="55" t="s">
        <v>16</v>
      </c>
      <c r="N2586" s="55" t="s">
        <v>16</v>
      </c>
      <c r="O2586" s="122" t="s">
        <v>16</v>
      </c>
      <c r="P2586" s="122" t="s">
        <v>16</v>
      </c>
      <c r="Q2586" s="122" t="s">
        <v>16</v>
      </c>
      <c r="R2586" s="122" t="s">
        <v>16</v>
      </c>
      <c r="S2586" s="122" t="s">
        <v>16</v>
      </c>
      <c r="T2586" s="122" t="s">
        <v>16</v>
      </c>
    </row>
    <row r="2587" spans="2:20" x14ac:dyDescent="0.3">
      <c r="B2587" s="221" t="s">
        <v>1638</v>
      </c>
      <c r="C2587" s="222" t="s">
        <v>1639</v>
      </c>
      <c r="D2587" s="223" t="s">
        <v>1640</v>
      </c>
      <c r="E2587" s="234">
        <v>0</v>
      </c>
      <c r="F2587" s="234">
        <v>0</v>
      </c>
      <c r="G2587" s="235">
        <v>0</v>
      </c>
      <c r="H2587" s="235">
        <f>280000</f>
        <v>280000</v>
      </c>
      <c r="I2587" s="236">
        <v>0</v>
      </c>
      <c r="J2587" s="236">
        <v>0</v>
      </c>
      <c r="K2587" s="1"/>
      <c r="L2587" s="119" t="s">
        <v>1638</v>
      </c>
      <c r="M2587" s="101" t="s">
        <v>793</v>
      </c>
      <c r="N2587" s="82" t="s">
        <v>345</v>
      </c>
      <c r="O2587" s="207">
        <v>0</v>
      </c>
      <c r="P2587" s="207">
        <f>H2587</f>
        <v>280000</v>
      </c>
      <c r="Q2587" s="158">
        <v>0</v>
      </c>
      <c r="R2587" s="122">
        <v>0</v>
      </c>
      <c r="S2587" s="122">
        <v>0</v>
      </c>
      <c r="T2587" s="122">
        <v>0</v>
      </c>
    </row>
    <row r="2588" spans="2:20" ht="20.399999999999999" x14ac:dyDescent="0.3">
      <c r="B2588" s="221" t="s">
        <v>1638</v>
      </c>
      <c r="C2588" s="222" t="s">
        <v>1654</v>
      </c>
      <c r="D2588" s="223" t="s">
        <v>1641</v>
      </c>
      <c r="E2588" s="223" t="s">
        <v>16</v>
      </c>
      <c r="F2588" s="224">
        <v>20000</v>
      </c>
      <c r="G2588" s="226" t="s">
        <v>16</v>
      </c>
      <c r="H2588" s="217">
        <v>80000</v>
      </c>
      <c r="I2588" s="225">
        <v>0</v>
      </c>
      <c r="J2588" s="225">
        <v>0</v>
      </c>
      <c r="K2588" s="1"/>
      <c r="L2588" s="119" t="s">
        <v>1638</v>
      </c>
      <c r="M2588" s="101" t="s">
        <v>1674</v>
      </c>
      <c r="N2588" s="82" t="s">
        <v>1641</v>
      </c>
      <c r="O2588" s="122" t="s">
        <v>16</v>
      </c>
      <c r="P2588" s="122">
        <v>20000</v>
      </c>
      <c r="Q2588" s="122">
        <v>0</v>
      </c>
      <c r="R2588" s="122">
        <v>0</v>
      </c>
      <c r="S2588" s="122">
        <v>0</v>
      </c>
      <c r="T2588" s="122">
        <v>0</v>
      </c>
    </row>
    <row r="2589" spans="2:20" ht="20.399999999999999" x14ac:dyDescent="0.3">
      <c r="B2589" s="221" t="s">
        <v>1638</v>
      </c>
      <c r="C2589" s="222" t="s">
        <v>1655</v>
      </c>
      <c r="D2589" s="223" t="s">
        <v>1642</v>
      </c>
      <c r="E2589" s="223" t="s">
        <v>16</v>
      </c>
      <c r="F2589" s="224">
        <v>0</v>
      </c>
      <c r="G2589" s="226" t="s">
        <v>16</v>
      </c>
      <c r="H2589" s="217">
        <v>1000000</v>
      </c>
      <c r="I2589" s="225">
        <v>0</v>
      </c>
      <c r="J2589" s="225">
        <v>0</v>
      </c>
      <c r="K2589" s="1"/>
      <c r="L2589" s="221" t="s">
        <v>167</v>
      </c>
      <c r="M2589" s="222" t="s">
        <v>1675</v>
      </c>
      <c r="N2589" s="223" t="s">
        <v>1652</v>
      </c>
      <c r="O2589" s="223" t="s">
        <v>16</v>
      </c>
      <c r="P2589" s="224">
        <v>4000</v>
      </c>
      <c r="Q2589" s="122">
        <v>0</v>
      </c>
      <c r="R2589" s="122">
        <v>0</v>
      </c>
      <c r="S2589" s="122">
        <v>0</v>
      </c>
      <c r="T2589" s="122">
        <v>0</v>
      </c>
    </row>
    <row r="2590" spans="2:20" x14ac:dyDescent="0.3">
      <c r="B2590" s="221" t="s">
        <v>167</v>
      </c>
      <c r="C2590" s="222" t="s">
        <v>1656</v>
      </c>
      <c r="D2590" s="223" t="s">
        <v>1643</v>
      </c>
      <c r="E2590" s="223" t="s">
        <v>16</v>
      </c>
      <c r="F2590" s="224" t="s">
        <v>16</v>
      </c>
      <c r="G2590" s="226" t="s">
        <v>16</v>
      </c>
      <c r="H2590" s="217">
        <v>100000</v>
      </c>
      <c r="I2590" s="225">
        <v>0</v>
      </c>
      <c r="J2590" s="225">
        <v>0</v>
      </c>
      <c r="K2590" s="1"/>
      <c r="L2590" s="221" t="s">
        <v>167</v>
      </c>
      <c r="M2590" s="222" t="s">
        <v>1676</v>
      </c>
      <c r="N2590" s="223" t="s">
        <v>1652</v>
      </c>
      <c r="O2590" s="223" t="s">
        <v>16</v>
      </c>
      <c r="P2590" s="224">
        <v>1000</v>
      </c>
      <c r="Q2590" s="122">
        <v>0</v>
      </c>
      <c r="R2590" s="122">
        <v>0</v>
      </c>
      <c r="S2590" s="122">
        <v>0</v>
      </c>
      <c r="T2590" s="122">
        <v>0</v>
      </c>
    </row>
    <row r="2591" spans="2:20" ht="20.399999999999999" x14ac:dyDescent="0.3">
      <c r="B2591" s="221" t="s">
        <v>167</v>
      </c>
      <c r="C2591" s="222" t="s">
        <v>1657</v>
      </c>
      <c r="D2591" s="223" t="s">
        <v>1644</v>
      </c>
      <c r="E2591" s="223" t="s">
        <v>16</v>
      </c>
      <c r="F2591" s="224" t="s">
        <v>16</v>
      </c>
      <c r="G2591" s="226" t="s">
        <v>16</v>
      </c>
      <c r="H2591" s="217">
        <v>400000</v>
      </c>
      <c r="I2591" s="225">
        <v>0</v>
      </c>
      <c r="J2591" s="225">
        <v>0</v>
      </c>
      <c r="K2591" s="1"/>
      <c r="L2591" s="119" t="s">
        <v>1638</v>
      </c>
      <c r="M2591" s="101" t="s">
        <v>1050</v>
      </c>
      <c r="N2591" s="82" t="s">
        <v>1668</v>
      </c>
      <c r="O2591" s="102">
        <v>60000</v>
      </c>
      <c r="P2591" s="122" t="s">
        <v>16</v>
      </c>
      <c r="Q2591" s="122" t="s">
        <v>16</v>
      </c>
      <c r="R2591" s="122" t="s">
        <v>16</v>
      </c>
      <c r="S2591" s="122" t="s">
        <v>16</v>
      </c>
      <c r="T2591" s="122" t="s">
        <v>16</v>
      </c>
    </row>
    <row r="2592" spans="2:20" x14ac:dyDescent="0.3">
      <c r="B2592" s="221" t="s">
        <v>167</v>
      </c>
      <c r="C2592" s="222" t="s">
        <v>1658</v>
      </c>
      <c r="D2592" s="223" t="s">
        <v>1645</v>
      </c>
      <c r="E2592" s="223" t="s">
        <v>16</v>
      </c>
      <c r="F2592" s="224" t="s">
        <v>16</v>
      </c>
      <c r="G2592" s="226" t="s">
        <v>16</v>
      </c>
      <c r="H2592" s="217">
        <v>1000000</v>
      </c>
      <c r="I2592" s="225">
        <v>0</v>
      </c>
      <c r="J2592" s="225">
        <v>0</v>
      </c>
      <c r="K2592" s="1"/>
      <c r="L2592" s="119" t="s">
        <v>16</v>
      </c>
      <c r="M2592" s="128" t="s">
        <v>16</v>
      </c>
      <c r="N2592" s="82" t="s">
        <v>16</v>
      </c>
      <c r="O2592" s="122" t="s">
        <v>16</v>
      </c>
      <c r="P2592" s="122" t="s">
        <v>16</v>
      </c>
      <c r="Q2592" s="122" t="s">
        <v>16</v>
      </c>
      <c r="R2592" s="122" t="s">
        <v>16</v>
      </c>
      <c r="S2592" s="122" t="s">
        <v>16</v>
      </c>
      <c r="T2592" s="122" t="s">
        <v>16</v>
      </c>
    </row>
    <row r="2593" spans="1:20" x14ac:dyDescent="0.3">
      <c r="B2593" s="221" t="s">
        <v>167</v>
      </c>
      <c r="C2593" s="222" t="s">
        <v>1659</v>
      </c>
      <c r="D2593" s="223" t="s">
        <v>1646</v>
      </c>
      <c r="E2593" s="223" t="s">
        <v>16</v>
      </c>
      <c r="F2593" s="224" t="s">
        <v>16</v>
      </c>
      <c r="G2593" s="226" t="s">
        <v>16</v>
      </c>
      <c r="H2593" s="217">
        <v>50000</v>
      </c>
      <c r="I2593" s="225">
        <v>0</v>
      </c>
      <c r="J2593" s="225">
        <v>0</v>
      </c>
      <c r="K2593" s="1"/>
      <c r="L2593" s="119" t="s">
        <v>16</v>
      </c>
      <c r="M2593" s="128" t="s">
        <v>16</v>
      </c>
      <c r="N2593" s="82" t="s">
        <v>16</v>
      </c>
      <c r="O2593" s="122" t="s">
        <v>16</v>
      </c>
      <c r="P2593" s="122" t="s">
        <v>16</v>
      </c>
      <c r="Q2593" s="122" t="s">
        <v>16</v>
      </c>
      <c r="R2593" s="122" t="s">
        <v>16</v>
      </c>
      <c r="S2593" s="122" t="s">
        <v>16</v>
      </c>
      <c r="T2593" s="122" t="s">
        <v>16</v>
      </c>
    </row>
    <row r="2594" spans="1:20" x14ac:dyDescent="0.3">
      <c r="B2594" s="221" t="s">
        <v>167</v>
      </c>
      <c r="C2594" s="222" t="s">
        <v>1660</v>
      </c>
      <c r="D2594" s="223" t="s">
        <v>1647</v>
      </c>
      <c r="E2594" s="223" t="s">
        <v>16</v>
      </c>
      <c r="F2594" s="224" t="s">
        <v>16</v>
      </c>
      <c r="G2594" s="226" t="s">
        <v>16</v>
      </c>
      <c r="H2594" s="217">
        <v>50000</v>
      </c>
      <c r="I2594" s="225">
        <v>0</v>
      </c>
      <c r="J2594" s="225">
        <v>0</v>
      </c>
      <c r="K2594" s="1"/>
      <c r="L2594" s="119" t="s">
        <v>16</v>
      </c>
      <c r="M2594" s="128" t="s">
        <v>16</v>
      </c>
      <c r="N2594" s="82" t="s">
        <v>16</v>
      </c>
      <c r="O2594" s="122" t="s">
        <v>16</v>
      </c>
      <c r="P2594" s="122" t="s">
        <v>16</v>
      </c>
      <c r="Q2594" s="122" t="s">
        <v>16</v>
      </c>
      <c r="R2594" s="122" t="s">
        <v>16</v>
      </c>
      <c r="S2594" s="122" t="s">
        <v>16</v>
      </c>
      <c r="T2594" s="122" t="s">
        <v>16</v>
      </c>
    </row>
    <row r="2595" spans="1:20" ht="20.399999999999999" x14ac:dyDescent="0.3">
      <c r="B2595" s="221" t="s">
        <v>167</v>
      </c>
      <c r="C2595" s="222" t="s">
        <v>483</v>
      </c>
      <c r="D2595" s="223" t="s">
        <v>1648</v>
      </c>
      <c r="E2595" s="223" t="s">
        <v>16</v>
      </c>
      <c r="F2595" s="224">
        <v>1000</v>
      </c>
      <c r="G2595" s="226" t="s">
        <v>16</v>
      </c>
      <c r="H2595" s="217">
        <v>0</v>
      </c>
      <c r="I2595" s="225">
        <v>0</v>
      </c>
      <c r="J2595" s="225">
        <v>0</v>
      </c>
      <c r="K2595" s="1"/>
      <c r="L2595" s="119" t="s">
        <v>16</v>
      </c>
      <c r="M2595" s="128" t="s">
        <v>16</v>
      </c>
      <c r="N2595" s="82" t="s">
        <v>16</v>
      </c>
      <c r="O2595" s="122" t="s">
        <v>16</v>
      </c>
      <c r="P2595" s="122" t="s">
        <v>16</v>
      </c>
      <c r="Q2595" s="122" t="s">
        <v>16</v>
      </c>
      <c r="R2595" s="122" t="s">
        <v>16</v>
      </c>
      <c r="S2595" s="122" t="s">
        <v>16</v>
      </c>
      <c r="T2595" s="122" t="s">
        <v>16</v>
      </c>
    </row>
    <row r="2596" spans="1:20" ht="20.399999999999999" x14ac:dyDescent="0.3">
      <c r="B2596" s="221" t="s">
        <v>167</v>
      </c>
      <c r="C2596" s="222" t="s">
        <v>482</v>
      </c>
      <c r="D2596" s="223" t="s">
        <v>1649</v>
      </c>
      <c r="E2596" s="223" t="s">
        <v>16</v>
      </c>
      <c r="F2596" s="224">
        <v>1000</v>
      </c>
      <c r="G2596" s="226" t="s">
        <v>16</v>
      </c>
      <c r="H2596" s="217">
        <v>0</v>
      </c>
      <c r="I2596" s="225">
        <v>0</v>
      </c>
      <c r="J2596" s="225">
        <v>0</v>
      </c>
      <c r="K2596" s="1"/>
      <c r="L2596" s="119" t="s">
        <v>16</v>
      </c>
      <c r="M2596" s="128" t="s">
        <v>16</v>
      </c>
      <c r="N2596" s="82" t="s">
        <v>16</v>
      </c>
      <c r="O2596" s="122" t="s">
        <v>16</v>
      </c>
      <c r="P2596" s="122" t="s">
        <v>16</v>
      </c>
      <c r="Q2596" s="122" t="s">
        <v>16</v>
      </c>
      <c r="R2596" s="122" t="s">
        <v>16</v>
      </c>
      <c r="S2596" s="122" t="s">
        <v>16</v>
      </c>
      <c r="T2596" s="122" t="s">
        <v>16</v>
      </c>
    </row>
    <row r="2597" spans="1:20" ht="20.399999999999999" x14ac:dyDescent="0.3">
      <c r="B2597" s="221" t="s">
        <v>167</v>
      </c>
      <c r="C2597" s="222" t="s">
        <v>678</v>
      </c>
      <c r="D2597" s="223" t="s">
        <v>1650</v>
      </c>
      <c r="E2597" s="223" t="s">
        <v>16</v>
      </c>
      <c r="F2597" s="224">
        <v>0</v>
      </c>
      <c r="G2597" s="226" t="s">
        <v>16</v>
      </c>
      <c r="H2597" s="217">
        <v>100000</v>
      </c>
      <c r="I2597" s="225">
        <v>0</v>
      </c>
      <c r="J2597" s="225">
        <v>0</v>
      </c>
      <c r="K2597" s="1"/>
      <c r="L2597" s="119" t="s">
        <v>16</v>
      </c>
      <c r="M2597" s="128" t="s">
        <v>16</v>
      </c>
      <c r="N2597" s="82" t="s">
        <v>16</v>
      </c>
      <c r="O2597" s="122" t="s">
        <v>16</v>
      </c>
      <c r="P2597" s="122" t="s">
        <v>16</v>
      </c>
      <c r="Q2597" s="122" t="s">
        <v>16</v>
      </c>
      <c r="R2597" s="122" t="s">
        <v>16</v>
      </c>
      <c r="S2597" s="122" t="s">
        <v>16</v>
      </c>
      <c r="T2597" s="122" t="s">
        <v>16</v>
      </c>
    </row>
    <row r="2598" spans="1:20" ht="20.399999999999999" x14ac:dyDescent="0.3">
      <c r="B2598" s="221" t="s">
        <v>167</v>
      </c>
      <c r="C2598" s="222" t="s">
        <v>1661</v>
      </c>
      <c r="D2598" s="223" t="s">
        <v>1651</v>
      </c>
      <c r="E2598" s="223" t="s">
        <v>16</v>
      </c>
      <c r="F2598" s="224">
        <v>0</v>
      </c>
      <c r="G2598" s="226" t="s">
        <v>16</v>
      </c>
      <c r="H2598" s="217">
        <v>20000</v>
      </c>
      <c r="I2598" s="225">
        <v>0</v>
      </c>
      <c r="J2598" s="225">
        <v>0</v>
      </c>
      <c r="K2598" s="1"/>
      <c r="L2598" s="119" t="s">
        <v>16</v>
      </c>
      <c r="M2598" s="128" t="s">
        <v>16</v>
      </c>
      <c r="N2598" s="82" t="s">
        <v>16</v>
      </c>
      <c r="O2598" s="122" t="s">
        <v>16</v>
      </c>
      <c r="P2598" s="122" t="s">
        <v>16</v>
      </c>
      <c r="Q2598" s="122" t="s">
        <v>16</v>
      </c>
      <c r="R2598" s="122" t="s">
        <v>16</v>
      </c>
      <c r="S2598" s="122" t="s">
        <v>16</v>
      </c>
      <c r="T2598" s="122" t="s">
        <v>16</v>
      </c>
    </row>
    <row r="2599" spans="1:20" ht="20.399999999999999" x14ac:dyDescent="0.3">
      <c r="B2599" s="221" t="s">
        <v>167</v>
      </c>
      <c r="C2599" s="222" t="s">
        <v>692</v>
      </c>
      <c r="D2599" s="223" t="s">
        <v>1652</v>
      </c>
      <c r="E2599" s="223" t="s">
        <v>16</v>
      </c>
      <c r="F2599" s="224">
        <v>5000</v>
      </c>
      <c r="G2599" s="226" t="s">
        <v>16</v>
      </c>
      <c r="H2599" s="217">
        <v>95000</v>
      </c>
      <c r="I2599" s="225">
        <v>0</v>
      </c>
      <c r="J2599" s="225">
        <v>0</v>
      </c>
      <c r="K2599" s="1"/>
      <c r="L2599" s="119" t="s">
        <v>16</v>
      </c>
      <c r="M2599" s="128" t="s">
        <v>16</v>
      </c>
      <c r="N2599" s="82" t="s">
        <v>16</v>
      </c>
      <c r="O2599" s="122" t="s">
        <v>16</v>
      </c>
      <c r="P2599" s="122" t="s">
        <v>16</v>
      </c>
      <c r="Q2599" s="122" t="s">
        <v>16</v>
      </c>
      <c r="R2599" s="122" t="s">
        <v>16</v>
      </c>
      <c r="S2599" s="122" t="s">
        <v>16</v>
      </c>
      <c r="T2599" s="122" t="s">
        <v>16</v>
      </c>
    </row>
    <row r="2600" spans="1:20" ht="20.399999999999999" x14ac:dyDescent="0.3">
      <c r="B2600" s="221" t="s">
        <v>167</v>
      </c>
      <c r="C2600" s="222" t="s">
        <v>1662</v>
      </c>
      <c r="D2600" s="223" t="s">
        <v>1653</v>
      </c>
      <c r="E2600" s="223" t="s">
        <v>16</v>
      </c>
      <c r="F2600" s="224">
        <v>0</v>
      </c>
      <c r="G2600" s="226" t="s">
        <v>16</v>
      </c>
      <c r="H2600" s="217">
        <v>100000</v>
      </c>
      <c r="I2600" s="232">
        <v>0</v>
      </c>
      <c r="J2600" s="232">
        <v>0</v>
      </c>
      <c r="K2600" s="1"/>
      <c r="L2600" s="119" t="s">
        <v>16</v>
      </c>
      <c r="M2600" s="128" t="s">
        <v>16</v>
      </c>
      <c r="N2600" s="82" t="s">
        <v>16</v>
      </c>
      <c r="O2600" s="122" t="s">
        <v>16</v>
      </c>
      <c r="P2600" s="122" t="s">
        <v>16</v>
      </c>
      <c r="Q2600" s="122" t="s">
        <v>16</v>
      </c>
      <c r="R2600" s="122" t="s">
        <v>16</v>
      </c>
      <c r="S2600" s="122" t="s">
        <v>16</v>
      </c>
      <c r="T2600" s="122" t="s">
        <v>16</v>
      </c>
    </row>
    <row r="2601" spans="1:20" ht="20.399999999999999" x14ac:dyDescent="0.3">
      <c r="A2601" s="100"/>
      <c r="B2601" s="221" t="s">
        <v>167</v>
      </c>
      <c r="C2601" s="222" t="s">
        <v>1664</v>
      </c>
      <c r="D2601" s="223" t="s">
        <v>1663</v>
      </c>
      <c r="E2601" s="223" t="s">
        <v>16</v>
      </c>
      <c r="F2601" s="224">
        <v>0</v>
      </c>
      <c r="G2601" s="226" t="s">
        <v>16</v>
      </c>
      <c r="H2601" s="217">
        <v>219200</v>
      </c>
      <c r="I2601" s="225">
        <v>0</v>
      </c>
      <c r="J2601" s="225">
        <v>0</v>
      </c>
      <c r="K2601" s="1"/>
      <c r="L2601" s="119" t="s">
        <v>16</v>
      </c>
      <c r="M2601" s="128" t="s">
        <v>16</v>
      </c>
      <c r="N2601" s="82" t="s">
        <v>16</v>
      </c>
      <c r="O2601" s="122" t="s">
        <v>16</v>
      </c>
      <c r="P2601" s="122" t="s">
        <v>16</v>
      </c>
      <c r="Q2601" s="122" t="s">
        <v>16</v>
      </c>
      <c r="R2601" s="122" t="s">
        <v>16</v>
      </c>
      <c r="S2601" s="122" t="s">
        <v>16</v>
      </c>
      <c r="T2601" s="122" t="s">
        <v>16</v>
      </c>
    </row>
    <row r="2602" spans="1:20" x14ac:dyDescent="0.3">
      <c r="A2602" s="216"/>
      <c r="B2602" s="221" t="s">
        <v>167</v>
      </c>
      <c r="C2602" s="222" t="s">
        <v>1665</v>
      </c>
      <c r="D2602" s="223" t="s">
        <v>1666</v>
      </c>
      <c r="E2602" s="223" t="s">
        <v>16</v>
      </c>
      <c r="F2602" s="224" t="s">
        <v>16</v>
      </c>
      <c r="G2602" s="226" t="s">
        <v>16</v>
      </c>
      <c r="H2602" s="217">
        <v>100000</v>
      </c>
      <c r="I2602" s="225">
        <v>0</v>
      </c>
      <c r="J2602" s="225">
        <v>0</v>
      </c>
      <c r="K2602" s="1"/>
      <c r="L2602" s="119" t="s">
        <v>16</v>
      </c>
      <c r="M2602" s="128" t="s">
        <v>16</v>
      </c>
      <c r="N2602" s="82" t="s">
        <v>16</v>
      </c>
      <c r="O2602" s="122" t="s">
        <v>16</v>
      </c>
      <c r="P2602" s="122" t="s">
        <v>16</v>
      </c>
      <c r="Q2602" s="122" t="s">
        <v>16</v>
      </c>
      <c r="R2602" s="122" t="s">
        <v>16</v>
      </c>
      <c r="S2602" s="122" t="s">
        <v>16</v>
      </c>
      <c r="T2602" s="122" t="s">
        <v>16</v>
      </c>
    </row>
    <row r="2603" spans="1:20" ht="20.399999999999999" x14ac:dyDescent="0.3">
      <c r="A2603" s="216"/>
      <c r="B2603" s="221" t="s">
        <v>167</v>
      </c>
      <c r="C2603" s="222" t="s">
        <v>1667</v>
      </c>
      <c r="D2603" s="223" t="s">
        <v>1668</v>
      </c>
      <c r="E2603" s="237">
        <v>60000</v>
      </c>
      <c r="F2603" s="224" t="s">
        <v>16</v>
      </c>
      <c r="G2603" s="226" t="s">
        <v>16</v>
      </c>
      <c r="H2603" s="217">
        <v>40000</v>
      </c>
      <c r="I2603" s="225">
        <v>0</v>
      </c>
      <c r="J2603" s="225">
        <v>0</v>
      </c>
      <c r="K2603" s="1"/>
      <c r="L2603" s="119" t="s">
        <v>16</v>
      </c>
      <c r="M2603" s="128" t="s">
        <v>16</v>
      </c>
      <c r="N2603" s="82" t="s">
        <v>16</v>
      </c>
      <c r="O2603" s="122" t="s">
        <v>16</v>
      </c>
      <c r="P2603" s="122" t="s">
        <v>16</v>
      </c>
      <c r="Q2603" s="122" t="s">
        <v>16</v>
      </c>
      <c r="R2603" s="122" t="s">
        <v>16</v>
      </c>
      <c r="S2603" s="122" t="s">
        <v>16</v>
      </c>
      <c r="T2603" s="122" t="s">
        <v>16</v>
      </c>
    </row>
    <row r="2604" spans="1:20" x14ac:dyDescent="0.3">
      <c r="A2604" s="216"/>
      <c r="B2604" s="221" t="s">
        <v>167</v>
      </c>
      <c r="C2604" s="222" t="s">
        <v>1670</v>
      </c>
      <c r="D2604" s="223" t="s">
        <v>1669</v>
      </c>
      <c r="E2604" s="223" t="s">
        <v>16</v>
      </c>
      <c r="F2604" s="224">
        <v>1000</v>
      </c>
      <c r="G2604" s="226" t="s">
        <v>16</v>
      </c>
      <c r="H2604" s="226" t="s">
        <v>16</v>
      </c>
      <c r="I2604" s="225">
        <v>0</v>
      </c>
      <c r="J2604" s="225">
        <v>0</v>
      </c>
      <c r="K2604" s="1"/>
      <c r="L2604" s="119" t="s">
        <v>16</v>
      </c>
      <c r="M2604" s="128" t="s">
        <v>16</v>
      </c>
      <c r="N2604" s="82" t="s">
        <v>16</v>
      </c>
      <c r="O2604" s="122" t="s">
        <v>16</v>
      </c>
      <c r="P2604" s="122" t="s">
        <v>16</v>
      </c>
      <c r="Q2604" s="122" t="s">
        <v>16</v>
      </c>
      <c r="R2604" s="122" t="s">
        <v>16</v>
      </c>
      <c r="S2604" s="122" t="s">
        <v>16</v>
      </c>
      <c r="T2604" s="122" t="s">
        <v>16</v>
      </c>
    </row>
    <row r="2605" spans="1:20" ht="20.399999999999999" x14ac:dyDescent="0.3">
      <c r="A2605" s="216"/>
      <c r="B2605" s="221" t="s">
        <v>167</v>
      </c>
      <c r="C2605" s="222" t="s">
        <v>1655</v>
      </c>
      <c r="D2605" s="223" t="s">
        <v>1671</v>
      </c>
      <c r="E2605" s="223" t="s">
        <v>16</v>
      </c>
      <c r="F2605" s="224" t="s">
        <v>16</v>
      </c>
      <c r="G2605" s="226">
        <v>200000</v>
      </c>
      <c r="H2605" s="217">
        <v>0</v>
      </c>
      <c r="I2605" s="225">
        <v>0</v>
      </c>
      <c r="J2605" s="225">
        <v>0</v>
      </c>
      <c r="K2605" s="1"/>
      <c r="L2605" s="119" t="s">
        <v>16</v>
      </c>
      <c r="M2605" s="128" t="s">
        <v>16</v>
      </c>
      <c r="N2605" s="82" t="s">
        <v>16</v>
      </c>
      <c r="O2605" s="122" t="s">
        <v>16</v>
      </c>
      <c r="P2605" s="122" t="s">
        <v>16</v>
      </c>
      <c r="Q2605" s="122" t="s">
        <v>16</v>
      </c>
      <c r="R2605" s="122" t="s">
        <v>16</v>
      </c>
      <c r="S2605" s="122" t="s">
        <v>16</v>
      </c>
      <c r="T2605" s="122" t="s">
        <v>16</v>
      </c>
    </row>
    <row r="2606" spans="1:20" x14ac:dyDescent="0.3">
      <c r="A2606" s="216"/>
      <c r="B2606" s="221" t="s">
        <v>167</v>
      </c>
      <c r="C2606" s="222" t="s">
        <v>1673</v>
      </c>
      <c r="D2606" s="223" t="s">
        <v>1672</v>
      </c>
      <c r="E2606" s="223" t="s">
        <v>16</v>
      </c>
      <c r="F2606" s="224">
        <v>60000</v>
      </c>
      <c r="G2606" s="226" t="s">
        <v>16</v>
      </c>
      <c r="H2606" s="217">
        <v>0</v>
      </c>
      <c r="I2606" s="224" t="s">
        <v>16</v>
      </c>
      <c r="J2606" s="224" t="s">
        <v>16</v>
      </c>
      <c r="K2606" s="1"/>
      <c r="L2606" s="119" t="s">
        <v>16</v>
      </c>
      <c r="M2606" s="128" t="s">
        <v>16</v>
      </c>
      <c r="N2606" s="82" t="s">
        <v>16</v>
      </c>
      <c r="O2606" s="122" t="s">
        <v>16</v>
      </c>
      <c r="P2606" s="122" t="s">
        <v>16</v>
      </c>
      <c r="Q2606" s="122" t="s">
        <v>16</v>
      </c>
      <c r="R2606" s="122" t="s">
        <v>16</v>
      </c>
      <c r="S2606" s="122" t="s">
        <v>16</v>
      </c>
      <c r="T2606" s="122" t="s">
        <v>16</v>
      </c>
    </row>
    <row r="2607" spans="1:20" x14ac:dyDescent="0.3">
      <c r="B2607" s="245" t="s">
        <v>167</v>
      </c>
      <c r="C2607" s="246" t="s">
        <v>1680</v>
      </c>
      <c r="D2607" s="247" t="s">
        <v>723</v>
      </c>
      <c r="E2607" s="247" t="s">
        <v>16</v>
      </c>
      <c r="F2607" s="248" t="s">
        <v>16</v>
      </c>
      <c r="G2607" s="248" t="s">
        <v>16</v>
      </c>
      <c r="H2607" s="249">
        <v>100000</v>
      </c>
      <c r="I2607" s="250" t="s">
        <v>16</v>
      </c>
      <c r="J2607" s="251">
        <v>0</v>
      </c>
      <c r="K2607" s="1"/>
      <c r="L2607" s="119" t="s">
        <v>16</v>
      </c>
      <c r="M2607" s="128" t="s">
        <v>16</v>
      </c>
      <c r="N2607" s="82" t="s">
        <v>16</v>
      </c>
      <c r="O2607" s="122" t="s">
        <v>16</v>
      </c>
      <c r="P2607" s="122" t="s">
        <v>16</v>
      </c>
      <c r="Q2607" s="122" t="s">
        <v>16</v>
      </c>
      <c r="R2607" s="122" t="s">
        <v>16</v>
      </c>
      <c r="S2607" s="122" t="s">
        <v>16</v>
      </c>
      <c r="T2607" s="122" t="s">
        <v>16</v>
      </c>
    </row>
    <row r="2608" spans="1:20" x14ac:dyDescent="0.3">
      <c r="B2608" s="245" t="s">
        <v>167</v>
      </c>
      <c r="C2608" s="246" t="s">
        <v>1677</v>
      </c>
      <c r="D2608" s="247" t="s">
        <v>723</v>
      </c>
      <c r="E2608" s="247" t="s">
        <v>16</v>
      </c>
      <c r="F2608" s="248" t="s">
        <v>16</v>
      </c>
      <c r="G2608" s="248" t="s">
        <v>16</v>
      </c>
      <c r="H2608" s="249">
        <v>500000</v>
      </c>
      <c r="I2608" s="250" t="s">
        <v>16</v>
      </c>
      <c r="J2608" s="250" t="s">
        <v>16</v>
      </c>
      <c r="K2608" s="1"/>
      <c r="L2608" s="119" t="s">
        <v>16</v>
      </c>
      <c r="M2608" s="128" t="s">
        <v>16</v>
      </c>
      <c r="N2608" s="82" t="s">
        <v>16</v>
      </c>
      <c r="O2608" s="122" t="s">
        <v>16</v>
      </c>
      <c r="P2608" s="122" t="s">
        <v>16</v>
      </c>
      <c r="Q2608" s="122" t="s">
        <v>16</v>
      </c>
      <c r="R2608" s="122" t="s">
        <v>16</v>
      </c>
      <c r="S2608" s="122" t="s">
        <v>16</v>
      </c>
      <c r="T2608" s="122" t="s">
        <v>16</v>
      </c>
    </row>
    <row r="2609" spans="2:20" x14ac:dyDescent="0.3">
      <c r="B2609" s="245" t="s">
        <v>167</v>
      </c>
      <c r="C2609" s="246" t="s">
        <v>1678</v>
      </c>
      <c r="D2609" s="247" t="s">
        <v>723</v>
      </c>
      <c r="E2609" s="247" t="s">
        <v>16</v>
      </c>
      <c r="F2609" s="248" t="s">
        <v>16</v>
      </c>
      <c r="G2609" s="248">
        <v>500000</v>
      </c>
      <c r="H2609" s="248" t="s">
        <v>16</v>
      </c>
      <c r="I2609" s="250" t="s">
        <v>16</v>
      </c>
      <c r="J2609" s="250" t="s">
        <v>16</v>
      </c>
      <c r="K2609" s="1"/>
      <c r="L2609" s="119" t="s">
        <v>16</v>
      </c>
      <c r="M2609" s="128" t="s">
        <v>16</v>
      </c>
      <c r="N2609" s="82" t="s">
        <v>16</v>
      </c>
      <c r="O2609" s="122" t="s">
        <v>16</v>
      </c>
      <c r="P2609" s="122" t="s">
        <v>16</v>
      </c>
      <c r="Q2609" s="122" t="s">
        <v>16</v>
      </c>
      <c r="R2609" s="122" t="s">
        <v>16</v>
      </c>
      <c r="S2609" s="122" t="s">
        <v>16</v>
      </c>
      <c r="T2609" s="122" t="s">
        <v>16</v>
      </c>
    </row>
    <row r="2610" spans="2:20" x14ac:dyDescent="0.3">
      <c r="B2610" s="245" t="s">
        <v>167</v>
      </c>
      <c r="C2610" s="246" t="s">
        <v>1679</v>
      </c>
      <c r="D2610" s="247" t="s">
        <v>723</v>
      </c>
      <c r="E2610" s="247" t="s">
        <v>16</v>
      </c>
      <c r="F2610" s="248" t="s">
        <v>16</v>
      </c>
      <c r="G2610" s="248" t="s">
        <v>16</v>
      </c>
      <c r="H2610" s="249">
        <v>428400</v>
      </c>
      <c r="I2610" s="250" t="s">
        <v>16</v>
      </c>
      <c r="J2610" s="250" t="s">
        <v>16</v>
      </c>
      <c r="K2610" s="1"/>
      <c r="L2610" s="119" t="s">
        <v>16</v>
      </c>
      <c r="M2610" s="128" t="s">
        <v>16</v>
      </c>
      <c r="N2610" s="82" t="s">
        <v>16</v>
      </c>
      <c r="O2610" s="122" t="s">
        <v>16</v>
      </c>
      <c r="P2610" s="122" t="s">
        <v>16</v>
      </c>
      <c r="Q2610" s="122" t="s">
        <v>16</v>
      </c>
      <c r="R2610" s="122" t="s">
        <v>16</v>
      </c>
      <c r="S2610" s="122" t="s">
        <v>16</v>
      </c>
      <c r="T2610" s="122" t="s">
        <v>16</v>
      </c>
    </row>
    <row r="2611" spans="2:20" x14ac:dyDescent="0.3">
      <c r="B2611" s="55" t="s">
        <v>16</v>
      </c>
      <c r="C2611" s="128" t="s">
        <v>16</v>
      </c>
      <c r="D2611" s="128" t="s">
        <v>16</v>
      </c>
      <c r="E2611" s="128" t="s">
        <v>16</v>
      </c>
      <c r="F2611" s="128" t="s">
        <v>16</v>
      </c>
      <c r="G2611" s="128"/>
      <c r="H2611" s="128"/>
      <c r="I2611" s="128"/>
      <c r="J2611" s="128"/>
      <c r="K2611" s="40"/>
      <c r="L2611" s="119" t="s">
        <v>16</v>
      </c>
      <c r="M2611" s="128" t="s">
        <v>16</v>
      </c>
      <c r="N2611" s="82" t="s">
        <v>16</v>
      </c>
      <c r="O2611" s="122" t="s">
        <v>16</v>
      </c>
      <c r="P2611" s="122" t="s">
        <v>16</v>
      </c>
      <c r="Q2611" s="122" t="s">
        <v>16</v>
      </c>
      <c r="R2611" s="122" t="s">
        <v>16</v>
      </c>
      <c r="S2611" s="122" t="s">
        <v>16</v>
      </c>
      <c r="T2611" s="122" t="s">
        <v>16</v>
      </c>
    </row>
    <row r="2612" spans="2:20" x14ac:dyDescent="0.3">
      <c r="B2612" s="4"/>
      <c r="C2612" s="150" t="s">
        <v>49</v>
      </c>
      <c r="D2612" s="4"/>
      <c r="E2612" s="34">
        <f>SUM(E2587:E2611)</f>
        <v>60000</v>
      </c>
      <c r="F2612" s="34">
        <f>SUM(F2587:F2611)</f>
        <v>88000</v>
      </c>
      <c r="G2612" s="34">
        <f>SUM(G2587:G2611)</f>
        <v>700000</v>
      </c>
      <c r="H2612" s="34">
        <f>SUM(H2587:H2611)</f>
        <v>4662600</v>
      </c>
      <c r="I2612" s="34">
        <v>0</v>
      </c>
      <c r="J2612" s="34">
        <v>0</v>
      </c>
      <c r="K2612" s="1"/>
      <c r="L2612" s="119" t="s">
        <v>16</v>
      </c>
      <c r="M2612" s="128" t="s">
        <v>16</v>
      </c>
      <c r="N2612" s="82" t="s">
        <v>16</v>
      </c>
      <c r="O2612" s="122" t="s">
        <v>16</v>
      </c>
      <c r="P2612" s="122" t="s">
        <v>16</v>
      </c>
      <c r="Q2612" s="122" t="s">
        <v>16</v>
      </c>
      <c r="R2612" s="122" t="s">
        <v>16</v>
      </c>
      <c r="S2612" s="122" t="s">
        <v>16</v>
      </c>
      <c r="T2612" s="122" t="s">
        <v>16</v>
      </c>
    </row>
    <row r="2613" spans="2:20" x14ac:dyDescent="0.3">
      <c r="B2613" s="11"/>
      <c r="C2613" s="94"/>
      <c r="D2613" s="12"/>
      <c r="E2613" s="13"/>
      <c r="F2613" s="13"/>
      <c r="G2613" s="13"/>
      <c r="H2613" s="13"/>
      <c r="I2613" s="13"/>
      <c r="J2613" s="14"/>
      <c r="K2613" s="1"/>
      <c r="L2613" s="11"/>
      <c r="M2613" s="12"/>
      <c r="N2613" s="12"/>
      <c r="O2613" s="169"/>
      <c r="P2613" s="13"/>
      <c r="Q2613" s="13"/>
      <c r="R2613" s="13"/>
      <c r="S2613" s="13"/>
      <c r="T2613" s="14"/>
    </row>
    <row r="2614" spans="2:20" x14ac:dyDescent="0.3">
      <c r="B2614" s="25"/>
      <c r="C2614" s="26" t="s">
        <v>50</v>
      </c>
      <c r="D2614" s="27"/>
      <c r="E2614" s="28">
        <f>E2612</f>
        <v>60000</v>
      </c>
      <c r="F2614" s="28">
        <f>F2586+F2612</f>
        <v>423000</v>
      </c>
      <c r="G2614" s="28">
        <f>G2586+G2612</f>
        <v>11761984</v>
      </c>
      <c r="H2614" s="28">
        <f>H2586+H2612</f>
        <v>7933596.4399999995</v>
      </c>
      <c r="I2614" s="28">
        <f>I2586+I2612</f>
        <v>45659.899999999907</v>
      </c>
      <c r="J2614" s="28">
        <f>J2586+J2612</f>
        <v>4926.07</v>
      </c>
      <c r="K2614" s="1"/>
      <c r="L2614" s="9"/>
      <c r="M2614" s="26" t="s">
        <v>50</v>
      </c>
      <c r="N2614" s="193" t="s">
        <v>16</v>
      </c>
      <c r="O2614" s="10">
        <f>SUM(O2587:O2613)</f>
        <v>60000</v>
      </c>
      <c r="P2614" s="10">
        <f>SUM(P2587:P2613)</f>
        <v>305000</v>
      </c>
      <c r="Q2614" s="10">
        <f>SUM(Q2587:Q2613)</f>
        <v>0</v>
      </c>
      <c r="R2614" s="10">
        <f>SUM(R2587:R2613)</f>
        <v>0</v>
      </c>
      <c r="S2614" s="10">
        <f t="shared" ref="S2614:T2614" si="463">SUM(S2585:S2613)</f>
        <v>0</v>
      </c>
      <c r="T2614" s="10">
        <f t="shared" si="463"/>
        <v>0</v>
      </c>
    </row>
    <row r="2615" spans="2:20" x14ac:dyDescent="0.3">
      <c r="F2615" s="314"/>
      <c r="G2615" s="215"/>
      <c r="H2615" s="215"/>
      <c r="L2615" s="2"/>
      <c r="M2615" s="3" t="s">
        <v>12</v>
      </c>
      <c r="N2615" s="15"/>
      <c r="O2615" s="16">
        <f>E2614-O2614</f>
        <v>0</v>
      </c>
      <c r="P2615" s="62">
        <f>F2614-P2614</f>
        <v>118000</v>
      </c>
      <c r="Q2615" s="62">
        <f t="shared" ref="Q2615" si="464">G2614-Q2614</f>
        <v>11761984</v>
      </c>
      <c r="R2615" s="62">
        <f t="shared" ref="R2615" si="465">H2614-R2614</f>
        <v>7933596.4399999995</v>
      </c>
      <c r="S2615" s="62">
        <f t="shared" ref="S2615" si="466">I2614-S2614</f>
        <v>45659.899999999907</v>
      </c>
      <c r="T2615" s="62">
        <f t="shared" ref="T2615" si="467">J2614-T2614</f>
        <v>4926.07</v>
      </c>
    </row>
    <row r="2616" spans="2:20" x14ac:dyDescent="0.3">
      <c r="C2616" s="63" t="s">
        <v>375</v>
      </c>
      <c r="F2616" s="314"/>
      <c r="M2616" s="1393" t="s">
        <v>23</v>
      </c>
      <c r="N2616" s="1393"/>
      <c r="R2616" s="314"/>
    </row>
    <row r="2617" spans="2:20" x14ac:dyDescent="0.3">
      <c r="C2617" s="64" t="s">
        <v>386</v>
      </c>
      <c r="D2617" s="64" t="s">
        <v>376</v>
      </c>
      <c r="E2617" s="1396" t="s">
        <v>377</v>
      </c>
      <c r="F2617" s="1397"/>
      <c r="G2617" s="64" t="s">
        <v>381</v>
      </c>
      <c r="H2617" s="64" t="s">
        <v>378</v>
      </c>
      <c r="I2617" s="64" t="s">
        <v>379</v>
      </c>
      <c r="J2617" s="65" t="s">
        <v>380</v>
      </c>
      <c r="M2617" s="41" t="s">
        <v>17</v>
      </c>
      <c r="N2617" s="126">
        <f>P2615</f>
        <v>118000</v>
      </c>
      <c r="O2617" s="302"/>
      <c r="P2617" s="303"/>
      <c r="Q2617" s="303"/>
      <c r="R2617" s="303"/>
      <c r="S2617" s="303"/>
      <c r="T2617" s="303"/>
    </row>
    <row r="2618" spans="2:20" x14ac:dyDescent="0.3">
      <c r="C2618" s="66" t="s">
        <v>389</v>
      </c>
      <c r="D2618" s="66" t="s">
        <v>279</v>
      </c>
      <c r="E2618" s="305" t="s">
        <v>384</v>
      </c>
      <c r="F2618" s="306"/>
      <c r="G2618" s="209" t="s">
        <v>385</v>
      </c>
      <c r="H2618" s="67">
        <v>100000</v>
      </c>
      <c r="I2618" s="67">
        <v>0</v>
      </c>
      <c r="J2618" s="67">
        <f>H2618-I2618</f>
        <v>100000</v>
      </c>
      <c r="M2618" s="41" t="s">
        <v>18</v>
      </c>
      <c r="N2618" s="126">
        <f>Q2615</f>
        <v>11761984</v>
      </c>
      <c r="O2618" s="133"/>
      <c r="P2618" s="134"/>
      <c r="Q2618" s="134"/>
      <c r="R2618" s="131"/>
      <c r="S2618" s="115"/>
      <c r="T2618" s="314"/>
    </row>
    <row r="2619" spans="2:20" ht="24" x14ac:dyDescent="0.3">
      <c r="C2619" s="66" t="s">
        <v>389</v>
      </c>
      <c r="D2619" s="66" t="s">
        <v>279</v>
      </c>
      <c r="E2619" s="1398" t="s">
        <v>384</v>
      </c>
      <c r="F2619" s="1398"/>
      <c r="G2619" s="209" t="s">
        <v>390</v>
      </c>
      <c r="H2619" s="67">
        <v>200000</v>
      </c>
      <c r="I2619" s="67">
        <v>0</v>
      </c>
      <c r="J2619" s="67">
        <f>H2619-I2619</f>
        <v>200000</v>
      </c>
      <c r="M2619" s="41" t="s">
        <v>19</v>
      </c>
      <c r="N2619" s="126">
        <f>R2615</f>
        <v>7933596.4399999995</v>
      </c>
      <c r="O2619" s="136"/>
      <c r="P2619" s="171"/>
      <c r="Q2619" s="324"/>
      <c r="R2619" s="322"/>
      <c r="S2619" s="314"/>
      <c r="T2619" s="314"/>
    </row>
    <row r="2620" spans="2:20" x14ac:dyDescent="0.3">
      <c r="C2620" s="105" t="s">
        <v>584</v>
      </c>
      <c r="D2620" s="82" t="s">
        <v>569</v>
      </c>
      <c r="E2620" s="1399" t="s">
        <v>585</v>
      </c>
      <c r="F2620" s="1400"/>
      <c r="G2620" s="162" t="s">
        <v>586</v>
      </c>
      <c r="H2620" s="106">
        <v>50000</v>
      </c>
      <c r="I2620" s="73">
        <v>0</v>
      </c>
      <c r="J2620" s="153">
        <f t="shared" ref="J2620:J2625" si="468">SUM(H2620:I2620)</f>
        <v>50000</v>
      </c>
      <c r="M2620" s="41" t="s">
        <v>20</v>
      </c>
      <c r="N2620" s="126">
        <f>S2615</f>
        <v>45659.899999999907</v>
      </c>
      <c r="O2620" s="324"/>
      <c r="P2620" s="324"/>
      <c r="Q2620" s="324"/>
      <c r="R2620" s="322"/>
    </row>
    <row r="2621" spans="2:20" x14ac:dyDescent="0.3">
      <c r="C2621" s="105" t="s">
        <v>584</v>
      </c>
      <c r="D2621" s="82" t="s">
        <v>569</v>
      </c>
      <c r="E2621" s="175" t="s">
        <v>587</v>
      </c>
      <c r="F2621" s="175"/>
      <c r="G2621" s="210" t="s">
        <v>588</v>
      </c>
      <c r="H2621" s="107">
        <v>100000</v>
      </c>
      <c r="I2621" s="73">
        <v>0</v>
      </c>
      <c r="J2621" s="153">
        <f t="shared" si="468"/>
        <v>100000</v>
      </c>
      <c r="M2621" s="41" t="s">
        <v>21</v>
      </c>
      <c r="N2621" s="126">
        <f>T2615</f>
        <v>4926.07</v>
      </c>
      <c r="O2621" s="137"/>
      <c r="P2621" s="324"/>
      <c r="Q2621" s="323"/>
      <c r="R2621" s="314"/>
    </row>
    <row r="2622" spans="2:20" ht="15" thickBot="1" x14ac:dyDescent="0.35">
      <c r="C2622" s="66" t="s">
        <v>669</v>
      </c>
      <c r="D2622" s="82" t="s">
        <v>652</v>
      </c>
      <c r="E2622" s="300" t="s">
        <v>587</v>
      </c>
      <c r="F2622" s="301"/>
      <c r="G2622" s="210" t="s">
        <v>588</v>
      </c>
      <c r="H2622" s="107">
        <v>50000</v>
      </c>
      <c r="I2622" s="73">
        <v>0</v>
      </c>
      <c r="J2622" s="153">
        <f t="shared" si="468"/>
        <v>50000</v>
      </c>
      <c r="M2622" s="307" t="s">
        <v>22</v>
      </c>
      <c r="N2622" s="130">
        <f>SUM(N2617:N2621)</f>
        <v>19864166.409999996</v>
      </c>
      <c r="O2622" s="314"/>
      <c r="R2622" s="314"/>
    </row>
    <row r="2623" spans="2:20" ht="15" thickTop="1" x14ac:dyDescent="0.3">
      <c r="C2623" s="66" t="s">
        <v>669</v>
      </c>
      <c r="D2623" s="82" t="s">
        <v>652</v>
      </c>
      <c r="E2623" s="1399" t="s">
        <v>585</v>
      </c>
      <c r="F2623" s="1400"/>
      <c r="G2623" s="162" t="s">
        <v>586</v>
      </c>
      <c r="H2623" s="107">
        <v>50000</v>
      </c>
      <c r="I2623" s="73">
        <v>0</v>
      </c>
      <c r="J2623" s="153">
        <f t="shared" si="468"/>
        <v>50000</v>
      </c>
      <c r="M2623" s="21"/>
      <c r="N2623" s="24"/>
      <c r="O2623" s="314"/>
    </row>
    <row r="2624" spans="2:20" x14ac:dyDescent="0.3">
      <c r="C2624" s="66" t="s">
        <v>911</v>
      </c>
      <c r="D2624" s="82" t="s">
        <v>870</v>
      </c>
      <c r="E2624" s="1399" t="s">
        <v>384</v>
      </c>
      <c r="F2624" s="1400"/>
      <c r="G2624" s="162" t="s">
        <v>912</v>
      </c>
      <c r="H2624" s="107">
        <v>1350000</v>
      </c>
      <c r="I2624" s="73">
        <v>0</v>
      </c>
      <c r="J2624" s="153">
        <f t="shared" si="468"/>
        <v>1350000</v>
      </c>
      <c r="M2624" s="179"/>
      <c r="N2624" s="149"/>
      <c r="O2624" s="183"/>
      <c r="P2624" s="180"/>
      <c r="Q2624" s="180"/>
      <c r="R2624" s="180"/>
    </row>
    <row r="2625" spans="2:20" x14ac:dyDescent="0.3">
      <c r="C2625" s="66" t="s">
        <v>974</v>
      </c>
      <c r="D2625" s="82" t="s">
        <v>959</v>
      </c>
      <c r="E2625" s="1399" t="s">
        <v>384</v>
      </c>
      <c r="F2625" s="1400"/>
      <c r="G2625" s="162" t="s">
        <v>912</v>
      </c>
      <c r="H2625" s="107">
        <v>469886</v>
      </c>
      <c r="I2625" s="73">
        <v>0</v>
      </c>
      <c r="J2625" s="153">
        <f t="shared" si="468"/>
        <v>469886</v>
      </c>
      <c r="M2625" s="212" t="s">
        <v>1128</v>
      </c>
      <c r="N2625" s="199"/>
      <c r="O2625" s="186"/>
      <c r="P2625" s="213"/>
      <c r="Q2625" s="214"/>
      <c r="R2625" s="180"/>
    </row>
    <row r="2626" spans="2:20" ht="20.399999999999999" x14ac:dyDescent="0.3">
      <c r="C2626" s="66" t="s">
        <v>1185</v>
      </c>
      <c r="D2626" s="82" t="s">
        <v>1174</v>
      </c>
      <c r="E2626" s="1399" t="s">
        <v>1186</v>
      </c>
      <c r="F2626" s="1400"/>
      <c r="G2626" s="162" t="s">
        <v>1187</v>
      </c>
      <c r="H2626" s="107">
        <v>16900</v>
      </c>
      <c r="I2626" s="73">
        <v>0</v>
      </c>
      <c r="J2626" s="153">
        <f>H2626</f>
        <v>16900</v>
      </c>
      <c r="M2626" s="1404" t="s">
        <v>1114</v>
      </c>
      <c r="N2626" s="1405"/>
      <c r="O2626" s="187">
        <v>25000</v>
      </c>
      <c r="P2626" s="211" t="s">
        <v>1112</v>
      </c>
      <c r="Q2626" s="180"/>
      <c r="R2626" s="180"/>
    </row>
    <row r="2627" spans="2:20" ht="15" thickBot="1" x14ac:dyDescent="0.35">
      <c r="C2627" s="1401" t="s">
        <v>589</v>
      </c>
      <c r="D2627" s="1402"/>
      <c r="E2627" s="1402"/>
      <c r="F2627" s="1403"/>
      <c r="G2627" s="178" t="s">
        <v>16</v>
      </c>
      <c r="H2627" s="152">
        <f>SUM(H2618:H2626)</f>
        <v>2386786</v>
      </c>
      <c r="I2627" s="110">
        <f>SUM(I2618:I2625)</f>
        <v>0</v>
      </c>
      <c r="J2627" s="151">
        <f>SUM(J2618:J2626)</f>
        <v>2386786</v>
      </c>
      <c r="M2627" s="181" t="s">
        <v>383</v>
      </c>
      <c r="N2627" s="149"/>
      <c r="O2627" s="182">
        <f>SUM(O2625:O2626)</f>
        <v>25000</v>
      </c>
      <c r="P2627" s="180"/>
      <c r="Q2627" s="180"/>
      <c r="R2627" s="180"/>
    </row>
    <row r="2628" spans="2:20" ht="15" thickTop="1" x14ac:dyDescent="0.3">
      <c r="R2628" s="180"/>
    </row>
    <row r="2629" spans="2:20" x14ac:dyDescent="0.3">
      <c r="R2629" s="180"/>
    </row>
    <row r="2630" spans="2:20" x14ac:dyDescent="0.3">
      <c r="R2630" s="180"/>
    </row>
    <row r="2631" spans="2:20" x14ac:dyDescent="0.3">
      <c r="H2631" s="314"/>
      <c r="N2631" s="314"/>
      <c r="R2631" s="180"/>
    </row>
    <row r="2632" spans="2:20" x14ac:dyDescent="0.3">
      <c r="H2632" s="314"/>
      <c r="N2632" s="314"/>
      <c r="R2632" s="180"/>
    </row>
    <row r="2633" spans="2:20" x14ac:dyDescent="0.3">
      <c r="R2633" s="180"/>
    </row>
    <row r="2634" spans="2:20" x14ac:dyDescent="0.3">
      <c r="R2634" s="180"/>
    </row>
    <row r="2636" spans="2:20" x14ac:dyDescent="0.3">
      <c r="B2636" s="1357" t="s">
        <v>908</v>
      </c>
      <c r="C2636" s="1357"/>
      <c r="D2636" s="1357"/>
      <c r="E2636" s="1357"/>
      <c r="F2636" s="1357"/>
      <c r="G2636" s="1357"/>
      <c r="H2636" s="1357"/>
      <c r="I2636" s="1357"/>
      <c r="J2636" s="1357"/>
      <c r="K2636" s="1357"/>
      <c r="L2636" s="1357"/>
      <c r="M2636" s="1357"/>
      <c r="N2636" s="1357"/>
      <c r="O2636" s="1357"/>
      <c r="P2636" s="1357"/>
      <c r="Q2636" s="1357"/>
      <c r="R2636" s="1357"/>
      <c r="S2636" s="1357"/>
      <c r="T2636" s="1357"/>
    </row>
    <row r="2640" spans="2:20" ht="15.6" x14ac:dyDescent="0.3">
      <c r="B2640" s="1349" t="s">
        <v>1681</v>
      </c>
      <c r="C2640" s="1349"/>
      <c r="D2640" s="1349"/>
      <c r="E2640" s="1349"/>
      <c r="F2640" s="1349"/>
      <c r="G2640" s="1349"/>
      <c r="H2640" s="1349"/>
      <c r="I2640" s="1349"/>
      <c r="J2640" s="1349"/>
      <c r="K2640" s="1349"/>
      <c r="L2640" s="1349"/>
      <c r="M2640" s="1349"/>
      <c r="N2640" s="1349"/>
      <c r="O2640" s="1349"/>
      <c r="P2640" s="1349"/>
      <c r="Q2640" s="1349"/>
      <c r="R2640" s="1349"/>
      <c r="S2640" s="1349"/>
      <c r="T2640" s="1349"/>
    </row>
    <row r="2641" spans="2:20" ht="15.6" x14ac:dyDescent="0.3">
      <c r="B2641" s="1350" t="s">
        <v>10</v>
      </c>
      <c r="C2641" s="1350"/>
      <c r="D2641" s="1350"/>
      <c r="E2641" s="1350"/>
      <c r="F2641" s="1350"/>
      <c r="G2641" s="1350"/>
      <c r="H2641" s="1350"/>
      <c r="I2641" s="1350"/>
      <c r="J2641" s="1350"/>
      <c r="K2641" s="1350"/>
      <c r="L2641" s="1350"/>
      <c r="M2641" s="1350"/>
      <c r="N2641" s="1350"/>
      <c r="O2641" s="1350"/>
      <c r="P2641" s="1350"/>
      <c r="Q2641" s="1350"/>
      <c r="R2641" s="1350"/>
      <c r="S2641" s="1350"/>
      <c r="T2641" s="1350"/>
    </row>
    <row r="2642" spans="2:20" x14ac:dyDescent="0.3">
      <c r="B2642" s="1351" t="s">
        <v>11</v>
      </c>
      <c r="C2642" s="1351"/>
      <c r="D2642" s="1351"/>
      <c r="E2642" s="1351"/>
      <c r="F2642" s="1351"/>
      <c r="G2642" s="1351"/>
      <c r="H2642" s="1351"/>
      <c r="I2642" s="1351"/>
      <c r="J2642" s="1351"/>
      <c r="K2642" s="1351"/>
      <c r="L2642" s="1351"/>
      <c r="M2642" s="1351"/>
      <c r="N2642" s="1351"/>
      <c r="O2642" s="1351"/>
      <c r="P2642" s="1351"/>
      <c r="Q2642" s="1351"/>
      <c r="R2642" s="1351"/>
      <c r="S2642" s="1351"/>
      <c r="T2642" s="1351"/>
    </row>
    <row r="2643" spans="2:20" x14ac:dyDescent="0.3">
      <c r="B2643" s="1352" t="s">
        <v>1682</v>
      </c>
      <c r="C2643" s="1352"/>
      <c r="D2643" s="1352"/>
      <c r="E2643" s="1352"/>
      <c r="F2643" s="1352"/>
      <c r="G2643" s="1352"/>
      <c r="H2643" s="1352"/>
      <c r="I2643" s="1352"/>
      <c r="J2643" s="1352"/>
      <c r="K2643" s="1352"/>
      <c r="L2643" s="1352"/>
      <c r="M2643" s="1352"/>
      <c r="N2643" s="1352"/>
      <c r="O2643" s="1352"/>
      <c r="P2643" s="1352"/>
      <c r="Q2643" s="1352"/>
      <c r="R2643" s="1352"/>
      <c r="S2643" s="1352"/>
      <c r="T2643" s="1352"/>
    </row>
    <row r="2644" spans="2:20" ht="15" thickBot="1" x14ac:dyDescent="0.35">
      <c r="B2644" s="309"/>
      <c r="C2644" s="309"/>
      <c r="D2644" s="309"/>
      <c r="E2644" s="309"/>
      <c r="F2644" s="309"/>
      <c r="G2644" s="309"/>
      <c r="H2644" s="309"/>
      <c r="I2644" s="309"/>
      <c r="J2644" s="309"/>
      <c r="L2644" s="309"/>
      <c r="M2644" s="309"/>
      <c r="N2644" s="309"/>
      <c r="O2644" s="309"/>
      <c r="P2644" s="309"/>
      <c r="Q2644" s="309"/>
      <c r="R2644" s="1363" t="s">
        <v>1683</v>
      </c>
      <c r="S2644" s="1363"/>
      <c r="T2644" s="1363"/>
    </row>
    <row r="2645" spans="2:20" ht="15" thickTop="1" x14ac:dyDescent="0.3">
      <c r="B2645" s="1354" t="s">
        <v>8</v>
      </c>
      <c r="C2645" s="1354"/>
      <c r="D2645" s="1354"/>
      <c r="E2645" s="1354"/>
      <c r="F2645" s="1354"/>
      <c r="G2645" s="1354"/>
      <c r="H2645" s="1354"/>
      <c r="I2645" s="1354"/>
      <c r="J2645" s="1354"/>
      <c r="L2645" s="1354" t="s">
        <v>9</v>
      </c>
      <c r="M2645" s="1354"/>
      <c r="N2645" s="1354"/>
      <c r="O2645" s="1354"/>
      <c r="P2645" s="1354"/>
      <c r="Q2645" s="1354"/>
      <c r="R2645" s="1354"/>
      <c r="S2645" s="1354"/>
      <c r="T2645" s="1354"/>
    </row>
    <row r="2646" spans="2:20" x14ac:dyDescent="0.3">
      <c r="B2646" s="4" t="s">
        <v>0</v>
      </c>
      <c r="C2646" s="4" t="s">
        <v>1</v>
      </c>
      <c r="D2646" s="4" t="s">
        <v>2</v>
      </c>
      <c r="E2646" s="4" t="s">
        <v>13</v>
      </c>
      <c r="F2646" s="4" t="s">
        <v>3</v>
      </c>
      <c r="G2646" s="4" t="s">
        <v>4</v>
      </c>
      <c r="H2646" s="4" t="s">
        <v>5</v>
      </c>
      <c r="I2646" s="4" t="s">
        <v>6</v>
      </c>
      <c r="J2646" s="4" t="s">
        <v>7</v>
      </c>
      <c r="L2646" s="4" t="s">
        <v>0</v>
      </c>
      <c r="M2646" s="4" t="s">
        <v>1</v>
      </c>
      <c r="N2646" s="201" t="s">
        <v>1234</v>
      </c>
      <c r="O2646" s="4" t="s">
        <v>13</v>
      </c>
      <c r="P2646" s="4" t="s">
        <v>3</v>
      </c>
      <c r="Q2646" s="4" t="s">
        <v>4</v>
      </c>
      <c r="R2646" s="4" t="s">
        <v>5</v>
      </c>
      <c r="S2646" s="4" t="s">
        <v>6</v>
      </c>
      <c r="T2646" s="4" t="s">
        <v>7</v>
      </c>
    </row>
    <row r="2647" spans="2:20" x14ac:dyDescent="0.3">
      <c r="B2647" s="310"/>
      <c r="C2647" s="311"/>
      <c r="D2647" s="311"/>
      <c r="E2647" s="5"/>
      <c r="F2647" s="5"/>
      <c r="G2647" s="5"/>
      <c r="H2647" s="5"/>
      <c r="I2647" s="5"/>
      <c r="J2647" s="6"/>
      <c r="L2647" s="310"/>
      <c r="M2647" s="311"/>
      <c r="N2647" s="311"/>
      <c r="O2647" s="5"/>
      <c r="P2647" s="5"/>
      <c r="Q2647" s="5"/>
      <c r="R2647" s="5"/>
      <c r="S2647" s="5"/>
      <c r="T2647" s="6"/>
    </row>
    <row r="2648" spans="2:20" x14ac:dyDescent="0.3">
      <c r="B2648" s="119" t="s">
        <v>1684</v>
      </c>
      <c r="C2648" s="17" t="s">
        <v>15</v>
      </c>
      <c r="D2648" s="18" t="s">
        <v>16</v>
      </c>
      <c r="E2648" s="19" t="s">
        <v>16</v>
      </c>
      <c r="F2648" s="19">
        <f>P2615</f>
        <v>118000</v>
      </c>
      <c r="G2648" s="49">
        <f>Q2615</f>
        <v>11761984</v>
      </c>
      <c r="H2648" s="49">
        <f>R2615</f>
        <v>7933596.4399999995</v>
      </c>
      <c r="I2648" s="20">
        <f>S2615</f>
        <v>45659.899999999907</v>
      </c>
      <c r="J2648" s="20">
        <f>T2615</f>
        <v>4926.07</v>
      </c>
      <c r="K2648" s="1"/>
      <c r="L2648" s="55" t="s">
        <v>16</v>
      </c>
      <c r="M2648" s="55" t="s">
        <v>16</v>
      </c>
      <c r="N2648" s="55" t="s">
        <v>16</v>
      </c>
      <c r="O2648" s="122" t="s">
        <v>16</v>
      </c>
      <c r="P2648" s="122" t="s">
        <v>16</v>
      </c>
      <c r="Q2648" s="122" t="s">
        <v>16</v>
      </c>
      <c r="R2648" s="122" t="s">
        <v>16</v>
      </c>
      <c r="S2648" s="122" t="s">
        <v>16</v>
      </c>
      <c r="T2648" s="122" t="s">
        <v>16</v>
      </c>
    </row>
    <row r="2649" spans="2:20" x14ac:dyDescent="0.3">
      <c r="B2649" s="221" t="s">
        <v>1684</v>
      </c>
      <c r="C2649" s="222" t="s">
        <v>1639</v>
      </c>
      <c r="D2649" s="223" t="s">
        <v>1640</v>
      </c>
      <c r="E2649" s="234">
        <v>0</v>
      </c>
      <c r="F2649" s="234">
        <v>0</v>
      </c>
      <c r="G2649" s="235">
        <v>0</v>
      </c>
      <c r="H2649" s="235">
        <v>80000</v>
      </c>
      <c r="I2649" s="236">
        <v>0</v>
      </c>
      <c r="J2649" s="236">
        <v>0</v>
      </c>
      <c r="K2649" s="1"/>
      <c r="L2649" s="119" t="s">
        <v>1684</v>
      </c>
      <c r="M2649" s="101" t="s">
        <v>793</v>
      </c>
      <c r="N2649" s="82" t="s">
        <v>345</v>
      </c>
      <c r="O2649" s="207">
        <v>0</v>
      </c>
      <c r="P2649" s="207">
        <f>H2649</f>
        <v>80000</v>
      </c>
      <c r="Q2649" s="158">
        <v>0</v>
      </c>
      <c r="R2649" s="122">
        <v>0</v>
      </c>
      <c r="S2649" s="122">
        <v>0</v>
      </c>
      <c r="T2649" s="122">
        <v>0</v>
      </c>
    </row>
    <row r="2650" spans="2:20" ht="20.399999999999999" x14ac:dyDescent="0.3">
      <c r="B2650" s="221" t="s">
        <v>167</v>
      </c>
      <c r="C2650" s="222" t="s">
        <v>1692</v>
      </c>
      <c r="D2650" s="223" t="s">
        <v>1685</v>
      </c>
      <c r="E2650" s="223" t="s">
        <v>16</v>
      </c>
      <c r="F2650" s="224" t="s">
        <v>16</v>
      </c>
      <c r="G2650" s="226" t="s">
        <v>16</v>
      </c>
      <c r="H2650" s="217">
        <v>100000</v>
      </c>
      <c r="I2650" s="224" t="s">
        <v>16</v>
      </c>
      <c r="J2650" s="224" t="s">
        <v>16</v>
      </c>
      <c r="K2650" s="1"/>
      <c r="L2650" s="119" t="s">
        <v>1684</v>
      </c>
      <c r="M2650" s="101" t="s">
        <v>1707</v>
      </c>
      <c r="N2650" s="82" t="s">
        <v>1708</v>
      </c>
      <c r="O2650" s="122" t="s">
        <v>16</v>
      </c>
      <c r="P2650" s="122">
        <v>5000</v>
      </c>
      <c r="Q2650" s="122" t="s">
        <v>16</v>
      </c>
      <c r="R2650" s="122" t="s">
        <v>16</v>
      </c>
      <c r="S2650" s="122" t="s">
        <v>16</v>
      </c>
      <c r="T2650" s="122" t="s">
        <v>16</v>
      </c>
    </row>
    <row r="2651" spans="2:20" ht="20.399999999999999" x14ac:dyDescent="0.3">
      <c r="B2651" s="221" t="s">
        <v>167</v>
      </c>
      <c r="C2651" s="222" t="s">
        <v>1693</v>
      </c>
      <c r="D2651" s="223" t="s">
        <v>1686</v>
      </c>
      <c r="E2651" s="223" t="s">
        <v>16</v>
      </c>
      <c r="F2651" s="224" t="s">
        <v>16</v>
      </c>
      <c r="G2651" s="226" t="s">
        <v>16</v>
      </c>
      <c r="H2651" s="217">
        <v>50000</v>
      </c>
      <c r="I2651" s="224" t="s">
        <v>16</v>
      </c>
      <c r="J2651" s="224" t="s">
        <v>16</v>
      </c>
      <c r="K2651" s="1"/>
      <c r="L2651" s="119" t="s">
        <v>1684</v>
      </c>
      <c r="M2651" s="101" t="s">
        <v>1709</v>
      </c>
      <c r="N2651" s="82" t="s">
        <v>1065</v>
      </c>
      <c r="O2651" s="122" t="s">
        <v>16</v>
      </c>
      <c r="P2651" s="122" t="s">
        <v>16</v>
      </c>
      <c r="Q2651" s="122">
        <f>629+61+70</f>
        <v>760</v>
      </c>
      <c r="R2651" s="122" t="s">
        <v>16</v>
      </c>
      <c r="S2651" s="122" t="s">
        <v>16</v>
      </c>
      <c r="T2651" s="122" t="s">
        <v>16</v>
      </c>
    </row>
    <row r="2652" spans="2:20" x14ac:dyDescent="0.3">
      <c r="B2652" s="221" t="s">
        <v>167</v>
      </c>
      <c r="C2652" s="222" t="s">
        <v>1694</v>
      </c>
      <c r="D2652" s="223" t="s">
        <v>1687</v>
      </c>
      <c r="E2652" s="223" t="s">
        <v>16</v>
      </c>
      <c r="F2652" s="224" t="s">
        <v>16</v>
      </c>
      <c r="G2652" s="226" t="s">
        <v>16</v>
      </c>
      <c r="H2652" s="217">
        <v>300000</v>
      </c>
      <c r="I2652" s="224" t="s">
        <v>16</v>
      </c>
      <c r="J2652" s="224" t="s">
        <v>16</v>
      </c>
      <c r="K2652" s="1"/>
      <c r="L2652" s="119" t="s">
        <v>1684</v>
      </c>
      <c r="M2652" s="101" t="s">
        <v>1710</v>
      </c>
      <c r="N2652" s="82" t="s">
        <v>1065</v>
      </c>
      <c r="O2652" s="122" t="s">
        <v>16</v>
      </c>
      <c r="P2652" s="122" t="s">
        <v>16</v>
      </c>
      <c r="Q2652" s="122" t="s">
        <v>16</v>
      </c>
      <c r="R2652" s="122" t="s">
        <v>16</v>
      </c>
      <c r="S2652" s="122">
        <v>1725</v>
      </c>
      <c r="T2652" s="122" t="s">
        <v>16</v>
      </c>
    </row>
    <row r="2653" spans="2:20" x14ac:dyDescent="0.3">
      <c r="B2653" s="221" t="s">
        <v>167</v>
      </c>
      <c r="C2653" s="222" t="s">
        <v>1695</v>
      </c>
      <c r="D2653" s="223" t="s">
        <v>1688</v>
      </c>
      <c r="E2653" s="223" t="s">
        <v>16</v>
      </c>
      <c r="F2653" s="224" t="s">
        <v>16</v>
      </c>
      <c r="G2653" s="226" t="s">
        <v>16</v>
      </c>
      <c r="H2653" s="226">
        <v>100000</v>
      </c>
      <c r="I2653" s="224" t="s">
        <v>16</v>
      </c>
      <c r="J2653" s="224" t="s">
        <v>16</v>
      </c>
      <c r="K2653" s="1"/>
      <c r="L2653" s="119" t="s">
        <v>16</v>
      </c>
      <c r="M2653" s="128" t="s">
        <v>16</v>
      </c>
      <c r="N2653" s="82" t="s">
        <v>16</v>
      </c>
      <c r="O2653" s="122" t="s">
        <v>16</v>
      </c>
      <c r="P2653" s="122" t="s">
        <v>16</v>
      </c>
      <c r="Q2653" s="122" t="s">
        <v>16</v>
      </c>
      <c r="R2653" s="122" t="s">
        <v>16</v>
      </c>
      <c r="S2653" s="122" t="s">
        <v>16</v>
      </c>
      <c r="T2653" s="122" t="s">
        <v>16</v>
      </c>
    </row>
    <row r="2654" spans="2:20" ht="20.399999999999999" x14ac:dyDescent="0.3">
      <c r="B2654" s="221" t="s">
        <v>167</v>
      </c>
      <c r="C2654" s="222" t="s">
        <v>1696</v>
      </c>
      <c r="D2654" s="223" t="s">
        <v>1689</v>
      </c>
      <c r="E2654" s="223" t="s">
        <v>16</v>
      </c>
      <c r="F2654" s="224" t="s">
        <v>16</v>
      </c>
      <c r="G2654" s="226" t="s">
        <v>16</v>
      </c>
      <c r="H2654" s="217">
        <v>5000</v>
      </c>
      <c r="I2654" s="224" t="s">
        <v>16</v>
      </c>
      <c r="J2654" s="224" t="s">
        <v>16</v>
      </c>
      <c r="K2654" s="1"/>
      <c r="L2654" s="119" t="s">
        <v>16</v>
      </c>
      <c r="M2654" s="128" t="s">
        <v>16</v>
      </c>
      <c r="N2654" s="82" t="s">
        <v>16</v>
      </c>
      <c r="O2654" s="122" t="s">
        <v>16</v>
      </c>
      <c r="P2654" s="122" t="s">
        <v>16</v>
      </c>
      <c r="Q2654" s="122" t="s">
        <v>16</v>
      </c>
      <c r="R2654" s="122" t="s">
        <v>16</v>
      </c>
      <c r="S2654" s="122" t="s">
        <v>16</v>
      </c>
      <c r="T2654" s="122" t="s">
        <v>16</v>
      </c>
    </row>
    <row r="2655" spans="2:20" ht="20.399999999999999" x14ac:dyDescent="0.3">
      <c r="B2655" s="221" t="s">
        <v>167</v>
      </c>
      <c r="C2655" s="222" t="s">
        <v>1697</v>
      </c>
      <c r="D2655" s="223" t="s">
        <v>1690</v>
      </c>
      <c r="E2655" s="223" t="s">
        <v>16</v>
      </c>
      <c r="F2655" s="224" t="s">
        <v>16</v>
      </c>
      <c r="G2655" s="226" t="s">
        <v>16</v>
      </c>
      <c r="H2655" s="217">
        <v>5000</v>
      </c>
      <c r="I2655" s="224" t="s">
        <v>16</v>
      </c>
      <c r="J2655" s="224" t="s">
        <v>16</v>
      </c>
      <c r="K2655" s="1"/>
      <c r="L2655" s="119" t="s">
        <v>16</v>
      </c>
      <c r="M2655" s="128" t="s">
        <v>16</v>
      </c>
      <c r="N2655" s="82" t="s">
        <v>16</v>
      </c>
      <c r="O2655" s="122" t="s">
        <v>16</v>
      </c>
      <c r="P2655" s="122" t="s">
        <v>16</v>
      </c>
      <c r="Q2655" s="122" t="s">
        <v>16</v>
      </c>
      <c r="R2655" s="122" t="s">
        <v>16</v>
      </c>
      <c r="S2655" s="122" t="s">
        <v>16</v>
      </c>
      <c r="T2655" s="122" t="s">
        <v>16</v>
      </c>
    </row>
    <row r="2656" spans="2:20" ht="20.399999999999999" x14ac:dyDescent="0.3">
      <c r="B2656" s="221" t="s">
        <v>167</v>
      </c>
      <c r="C2656" s="222" t="s">
        <v>1698</v>
      </c>
      <c r="D2656" s="223" t="s">
        <v>1691</v>
      </c>
      <c r="E2656" s="223" t="s">
        <v>16</v>
      </c>
      <c r="F2656" s="224" t="s">
        <v>16</v>
      </c>
      <c r="G2656" s="226" t="s">
        <v>16</v>
      </c>
      <c r="H2656" s="217">
        <v>5000</v>
      </c>
      <c r="I2656" s="224" t="s">
        <v>16</v>
      </c>
      <c r="J2656" s="224" t="s">
        <v>16</v>
      </c>
      <c r="K2656" s="1"/>
      <c r="L2656" s="119" t="s">
        <v>16</v>
      </c>
      <c r="M2656" s="128" t="s">
        <v>16</v>
      </c>
      <c r="N2656" s="82" t="s">
        <v>16</v>
      </c>
      <c r="O2656" s="122" t="s">
        <v>16</v>
      </c>
      <c r="P2656" s="122" t="s">
        <v>16</v>
      </c>
      <c r="Q2656" s="122" t="s">
        <v>16</v>
      </c>
      <c r="R2656" s="122" t="s">
        <v>16</v>
      </c>
      <c r="S2656" s="122" t="s">
        <v>16</v>
      </c>
      <c r="T2656" s="122" t="s">
        <v>16</v>
      </c>
    </row>
    <row r="2657" spans="2:20" ht="20.399999999999999" x14ac:dyDescent="0.3">
      <c r="B2657" s="221" t="s">
        <v>167</v>
      </c>
      <c r="C2657" s="222" t="s">
        <v>1701</v>
      </c>
      <c r="D2657" s="223" t="s">
        <v>1699</v>
      </c>
      <c r="E2657" s="223" t="s">
        <v>16</v>
      </c>
      <c r="F2657" s="224" t="s">
        <v>16</v>
      </c>
      <c r="G2657" s="226" t="s">
        <v>16</v>
      </c>
      <c r="H2657" s="217">
        <v>100000</v>
      </c>
      <c r="I2657" s="224" t="s">
        <v>16</v>
      </c>
      <c r="J2657" s="224" t="s">
        <v>16</v>
      </c>
      <c r="K2657" s="1"/>
      <c r="L2657" s="119" t="s">
        <v>16</v>
      </c>
      <c r="M2657" s="128" t="s">
        <v>16</v>
      </c>
      <c r="N2657" s="82" t="s">
        <v>16</v>
      </c>
      <c r="O2657" s="122" t="s">
        <v>16</v>
      </c>
      <c r="P2657" s="122" t="s">
        <v>16</v>
      </c>
      <c r="Q2657" s="122" t="s">
        <v>16</v>
      </c>
      <c r="R2657" s="122" t="s">
        <v>16</v>
      </c>
      <c r="S2657" s="122" t="s">
        <v>16</v>
      </c>
      <c r="T2657" s="122" t="s">
        <v>16</v>
      </c>
    </row>
    <row r="2658" spans="2:20" x14ac:dyDescent="0.3">
      <c r="B2658" s="221" t="s">
        <v>167</v>
      </c>
      <c r="C2658" s="222" t="s">
        <v>1702</v>
      </c>
      <c r="D2658" s="223" t="s">
        <v>1700</v>
      </c>
      <c r="E2658" s="223" t="s">
        <v>16</v>
      </c>
      <c r="F2658" s="224" t="s">
        <v>16</v>
      </c>
      <c r="G2658" s="226">
        <v>200000</v>
      </c>
      <c r="H2658" s="226" t="s">
        <v>16</v>
      </c>
      <c r="I2658" s="224" t="s">
        <v>16</v>
      </c>
      <c r="J2658" s="224" t="s">
        <v>16</v>
      </c>
      <c r="K2658" s="1"/>
      <c r="L2658" s="119" t="s">
        <v>16</v>
      </c>
      <c r="M2658" s="128" t="s">
        <v>16</v>
      </c>
      <c r="N2658" s="82" t="s">
        <v>16</v>
      </c>
      <c r="O2658" s="122" t="s">
        <v>16</v>
      </c>
      <c r="P2658" s="122" t="s">
        <v>16</v>
      </c>
      <c r="Q2658" s="122" t="s">
        <v>16</v>
      </c>
      <c r="R2658" s="122" t="s">
        <v>16</v>
      </c>
      <c r="S2658" s="122" t="s">
        <v>16</v>
      </c>
      <c r="T2658" s="122" t="s">
        <v>16</v>
      </c>
    </row>
    <row r="2659" spans="2:20" ht="20.399999999999999" x14ac:dyDescent="0.3">
      <c r="B2659" s="221" t="s">
        <v>167</v>
      </c>
      <c r="C2659" s="222" t="s">
        <v>692</v>
      </c>
      <c r="D2659" s="223" t="s">
        <v>1706</v>
      </c>
      <c r="E2659" s="223" t="s">
        <v>16</v>
      </c>
      <c r="F2659" s="224">
        <v>20000</v>
      </c>
      <c r="G2659" s="226" t="s">
        <v>16</v>
      </c>
      <c r="H2659" s="226" t="s">
        <v>16</v>
      </c>
      <c r="I2659" s="224" t="s">
        <v>16</v>
      </c>
      <c r="J2659" s="224" t="s">
        <v>16</v>
      </c>
      <c r="K2659" s="1"/>
      <c r="L2659" s="119" t="s">
        <v>16</v>
      </c>
      <c r="M2659" s="128" t="s">
        <v>16</v>
      </c>
      <c r="N2659" s="82" t="s">
        <v>16</v>
      </c>
      <c r="O2659" s="122" t="s">
        <v>16</v>
      </c>
      <c r="P2659" s="122" t="s">
        <v>16</v>
      </c>
      <c r="Q2659" s="122" t="s">
        <v>16</v>
      </c>
      <c r="R2659" s="122" t="s">
        <v>16</v>
      </c>
      <c r="S2659" s="122" t="s">
        <v>16</v>
      </c>
      <c r="T2659" s="122" t="s">
        <v>16</v>
      </c>
    </row>
    <row r="2660" spans="2:20" ht="20.399999999999999" x14ac:dyDescent="0.3">
      <c r="B2660" s="228" t="s">
        <v>167</v>
      </c>
      <c r="C2660" s="229" t="s">
        <v>1703</v>
      </c>
      <c r="D2660" s="230" t="s">
        <v>723</v>
      </c>
      <c r="E2660" s="230" t="s">
        <v>16</v>
      </c>
      <c r="F2660" s="231" t="s">
        <v>16</v>
      </c>
      <c r="G2660" s="219" t="s">
        <v>16</v>
      </c>
      <c r="H2660" s="218">
        <v>500000</v>
      </c>
      <c r="I2660" s="231" t="s">
        <v>16</v>
      </c>
      <c r="J2660" s="231" t="s">
        <v>16</v>
      </c>
      <c r="K2660" s="1"/>
      <c r="L2660" s="119" t="s">
        <v>16</v>
      </c>
      <c r="M2660" s="128" t="s">
        <v>16</v>
      </c>
      <c r="N2660" s="82" t="s">
        <v>16</v>
      </c>
      <c r="O2660" s="122" t="s">
        <v>16</v>
      </c>
      <c r="P2660" s="122" t="s">
        <v>16</v>
      </c>
      <c r="Q2660" s="122" t="s">
        <v>16</v>
      </c>
      <c r="R2660" s="122" t="s">
        <v>16</v>
      </c>
      <c r="S2660" s="122" t="s">
        <v>16</v>
      </c>
      <c r="T2660" s="122" t="s">
        <v>16</v>
      </c>
    </row>
    <row r="2661" spans="2:20" ht="20.399999999999999" x14ac:dyDescent="0.3">
      <c r="B2661" s="228" t="s">
        <v>167</v>
      </c>
      <c r="C2661" s="229" t="s">
        <v>1703</v>
      </c>
      <c r="D2661" s="230" t="s">
        <v>723</v>
      </c>
      <c r="E2661" s="230" t="s">
        <v>16</v>
      </c>
      <c r="F2661" s="231" t="s">
        <v>16</v>
      </c>
      <c r="G2661" s="219" t="s">
        <v>16</v>
      </c>
      <c r="H2661" s="218">
        <v>300000</v>
      </c>
      <c r="I2661" s="231" t="s">
        <v>16</v>
      </c>
      <c r="J2661" s="231" t="s">
        <v>16</v>
      </c>
      <c r="K2661" s="1"/>
      <c r="L2661" s="119" t="s">
        <v>16</v>
      </c>
      <c r="M2661" s="128" t="s">
        <v>16</v>
      </c>
      <c r="N2661" s="82" t="s">
        <v>16</v>
      </c>
      <c r="O2661" s="122" t="s">
        <v>16</v>
      </c>
      <c r="P2661" s="122" t="s">
        <v>16</v>
      </c>
      <c r="Q2661" s="122" t="s">
        <v>16</v>
      </c>
      <c r="R2661" s="122" t="s">
        <v>16</v>
      </c>
      <c r="S2661" s="122" t="s">
        <v>16</v>
      </c>
      <c r="T2661" s="122" t="s">
        <v>16</v>
      </c>
    </row>
    <row r="2662" spans="2:20" x14ac:dyDescent="0.3">
      <c r="B2662" s="245" t="s">
        <v>167</v>
      </c>
      <c r="C2662" s="246" t="s">
        <v>1704</v>
      </c>
      <c r="D2662" s="247" t="s">
        <v>723</v>
      </c>
      <c r="E2662" s="247" t="s">
        <v>16</v>
      </c>
      <c r="F2662" s="248" t="s">
        <v>16</v>
      </c>
      <c r="G2662" s="248" t="s">
        <v>16</v>
      </c>
      <c r="H2662" s="249">
        <v>30000</v>
      </c>
      <c r="I2662" s="248" t="s">
        <v>16</v>
      </c>
      <c r="J2662" s="248" t="s">
        <v>16</v>
      </c>
      <c r="K2662" s="1"/>
      <c r="L2662" s="119" t="s">
        <v>16</v>
      </c>
      <c r="M2662" s="128" t="s">
        <v>16</v>
      </c>
      <c r="N2662" s="82" t="s">
        <v>16</v>
      </c>
      <c r="O2662" s="122" t="s">
        <v>16</v>
      </c>
      <c r="P2662" s="122" t="s">
        <v>16</v>
      </c>
      <c r="Q2662" s="122" t="s">
        <v>16</v>
      </c>
      <c r="R2662" s="122" t="s">
        <v>16</v>
      </c>
      <c r="S2662" s="122" t="s">
        <v>16</v>
      </c>
      <c r="T2662" s="122" t="s">
        <v>16</v>
      </c>
    </row>
    <row r="2663" spans="2:20" x14ac:dyDescent="0.3">
      <c r="B2663" s="256" t="s">
        <v>167</v>
      </c>
      <c r="C2663" s="257" t="s">
        <v>1705</v>
      </c>
      <c r="D2663" s="258" t="s">
        <v>723</v>
      </c>
      <c r="E2663" s="258" t="s">
        <v>16</v>
      </c>
      <c r="F2663" s="250" t="s">
        <v>16</v>
      </c>
      <c r="G2663" s="250">
        <v>400000</v>
      </c>
      <c r="H2663" s="250" t="s">
        <v>16</v>
      </c>
      <c r="I2663" s="250" t="s">
        <v>16</v>
      </c>
      <c r="J2663" s="250" t="s">
        <v>16</v>
      </c>
      <c r="K2663" s="1"/>
      <c r="L2663" s="119" t="s">
        <v>16</v>
      </c>
      <c r="M2663" s="128" t="s">
        <v>16</v>
      </c>
      <c r="N2663" s="82" t="s">
        <v>16</v>
      </c>
      <c r="O2663" s="122" t="s">
        <v>16</v>
      </c>
      <c r="P2663" s="122" t="s">
        <v>16</v>
      </c>
      <c r="Q2663" s="122" t="s">
        <v>16</v>
      </c>
      <c r="R2663" s="122" t="s">
        <v>16</v>
      </c>
      <c r="S2663" s="122" t="s">
        <v>16</v>
      </c>
      <c r="T2663" s="122" t="s">
        <v>16</v>
      </c>
    </row>
    <row r="2664" spans="2:20" x14ac:dyDescent="0.3">
      <c r="B2664" s="256" t="s">
        <v>167</v>
      </c>
      <c r="C2664" s="257" t="s">
        <v>1705</v>
      </c>
      <c r="D2664" s="258" t="s">
        <v>723</v>
      </c>
      <c r="E2664" s="258" t="s">
        <v>16</v>
      </c>
      <c r="F2664" s="250" t="s">
        <v>16</v>
      </c>
      <c r="G2664" s="250">
        <v>250000</v>
      </c>
      <c r="H2664" s="250" t="s">
        <v>16</v>
      </c>
      <c r="I2664" s="250" t="s">
        <v>16</v>
      </c>
      <c r="J2664" s="250" t="s">
        <v>16</v>
      </c>
      <c r="K2664" s="1"/>
      <c r="L2664" s="119" t="s">
        <v>16</v>
      </c>
      <c r="M2664" s="128" t="s">
        <v>16</v>
      </c>
      <c r="N2664" s="82" t="s">
        <v>16</v>
      </c>
      <c r="O2664" s="122" t="s">
        <v>16</v>
      </c>
      <c r="P2664" s="122" t="s">
        <v>16</v>
      </c>
      <c r="Q2664" s="122" t="s">
        <v>16</v>
      </c>
      <c r="R2664" s="122" t="s">
        <v>16</v>
      </c>
      <c r="S2664" s="122" t="s">
        <v>16</v>
      </c>
      <c r="T2664" s="122" t="s">
        <v>16</v>
      </c>
    </row>
    <row r="2665" spans="2:20" x14ac:dyDescent="0.3">
      <c r="B2665" s="256" t="s">
        <v>167</v>
      </c>
      <c r="C2665" s="257" t="s">
        <v>1705</v>
      </c>
      <c r="D2665" s="258" t="s">
        <v>723</v>
      </c>
      <c r="E2665" s="258" t="s">
        <v>16</v>
      </c>
      <c r="F2665" s="250" t="s">
        <v>16</v>
      </c>
      <c r="G2665" s="250">
        <v>150000</v>
      </c>
      <c r="H2665" s="250" t="s">
        <v>16</v>
      </c>
      <c r="I2665" s="250" t="s">
        <v>16</v>
      </c>
      <c r="J2665" s="250" t="s">
        <v>16</v>
      </c>
      <c r="K2665" s="1"/>
      <c r="L2665" s="119" t="s">
        <v>16</v>
      </c>
      <c r="M2665" s="128" t="s">
        <v>16</v>
      </c>
      <c r="N2665" s="82" t="s">
        <v>16</v>
      </c>
      <c r="O2665" s="122" t="s">
        <v>16</v>
      </c>
      <c r="P2665" s="122" t="s">
        <v>16</v>
      </c>
      <c r="Q2665" s="122" t="s">
        <v>16</v>
      </c>
      <c r="R2665" s="122" t="s">
        <v>16</v>
      </c>
      <c r="S2665" s="122" t="s">
        <v>16</v>
      </c>
      <c r="T2665" s="122" t="s">
        <v>16</v>
      </c>
    </row>
    <row r="2666" spans="2:20" x14ac:dyDescent="0.3">
      <c r="B2666" s="256" t="s">
        <v>167</v>
      </c>
      <c r="C2666" s="257" t="s">
        <v>1705</v>
      </c>
      <c r="D2666" s="258" t="s">
        <v>723</v>
      </c>
      <c r="E2666" s="256" t="s">
        <v>16</v>
      </c>
      <c r="F2666" s="250" t="s">
        <v>16</v>
      </c>
      <c r="G2666" s="250">
        <v>50000</v>
      </c>
      <c r="H2666" s="250" t="s">
        <v>16</v>
      </c>
      <c r="I2666" s="250" t="s">
        <v>16</v>
      </c>
      <c r="J2666" s="250" t="s">
        <v>16</v>
      </c>
      <c r="K2666" s="1"/>
      <c r="L2666" s="119"/>
      <c r="M2666" s="128"/>
      <c r="N2666" s="82"/>
      <c r="O2666" s="122"/>
      <c r="P2666" s="122"/>
      <c r="Q2666" s="122"/>
      <c r="R2666" s="122"/>
      <c r="S2666" s="122"/>
      <c r="T2666" s="122"/>
    </row>
    <row r="2667" spans="2:20" x14ac:dyDescent="0.3">
      <c r="B2667" s="55" t="s">
        <v>16</v>
      </c>
      <c r="C2667" s="128" t="s">
        <v>16</v>
      </c>
      <c r="D2667" s="128" t="s">
        <v>16</v>
      </c>
      <c r="E2667" s="128" t="s">
        <v>16</v>
      </c>
      <c r="F2667" s="128" t="s">
        <v>16</v>
      </c>
      <c r="G2667" s="220" t="s">
        <v>16</v>
      </c>
      <c r="H2667" s="220" t="s">
        <v>16</v>
      </c>
      <c r="I2667" s="128" t="s">
        <v>16</v>
      </c>
      <c r="J2667" s="128" t="s">
        <v>16</v>
      </c>
      <c r="K2667" s="40"/>
      <c r="L2667" s="119" t="s">
        <v>16</v>
      </c>
      <c r="M2667" s="128" t="s">
        <v>16</v>
      </c>
      <c r="N2667" s="82" t="s">
        <v>16</v>
      </c>
      <c r="O2667" s="122" t="s">
        <v>16</v>
      </c>
      <c r="P2667" s="122" t="s">
        <v>16</v>
      </c>
      <c r="Q2667" s="122" t="s">
        <v>16</v>
      </c>
      <c r="R2667" s="122" t="s">
        <v>16</v>
      </c>
      <c r="S2667" s="122" t="s">
        <v>16</v>
      </c>
      <c r="T2667" s="122" t="s">
        <v>16</v>
      </c>
    </row>
    <row r="2668" spans="2:20" x14ac:dyDescent="0.3">
      <c r="B2668" s="4"/>
      <c r="C2668" s="150" t="s">
        <v>49</v>
      </c>
      <c r="D2668" s="4"/>
      <c r="E2668" s="34">
        <f>SUM(E2649:E2667)</f>
        <v>0</v>
      </c>
      <c r="F2668" s="34">
        <f>SUM(F2649:F2667)</f>
        <v>20000</v>
      </c>
      <c r="G2668" s="34">
        <f>SUM(G2649:G2667)</f>
        <v>1050000</v>
      </c>
      <c r="H2668" s="227">
        <f>SUM(H2649:H2667)</f>
        <v>1575000</v>
      </c>
      <c r="I2668" s="34">
        <v>0</v>
      </c>
      <c r="J2668" s="34">
        <v>0</v>
      </c>
      <c r="K2668" s="1"/>
      <c r="L2668" s="119" t="s">
        <v>16</v>
      </c>
      <c r="M2668" s="128" t="s">
        <v>16</v>
      </c>
      <c r="N2668" s="82" t="s">
        <v>16</v>
      </c>
      <c r="O2668" s="122" t="s">
        <v>16</v>
      </c>
      <c r="P2668" s="122" t="s">
        <v>16</v>
      </c>
      <c r="Q2668" s="122" t="s">
        <v>16</v>
      </c>
      <c r="R2668" s="122" t="s">
        <v>16</v>
      </c>
      <c r="S2668" s="122" t="s">
        <v>16</v>
      </c>
      <c r="T2668" s="122" t="s">
        <v>16</v>
      </c>
    </row>
    <row r="2669" spans="2:20" x14ac:dyDescent="0.3">
      <c r="B2669" s="11"/>
      <c r="C2669" s="94"/>
      <c r="D2669" s="12"/>
      <c r="E2669" s="13"/>
      <c r="F2669" s="13"/>
      <c r="G2669" s="13"/>
      <c r="H2669" s="13"/>
      <c r="I2669" s="13"/>
      <c r="J2669" s="14"/>
      <c r="K2669" s="1"/>
      <c r="L2669" s="11"/>
      <c r="M2669" s="12"/>
      <c r="N2669" s="12"/>
      <c r="O2669" s="169"/>
      <c r="P2669" s="13"/>
      <c r="Q2669" s="13"/>
      <c r="R2669" s="13"/>
      <c r="S2669" s="13"/>
      <c r="T2669" s="14"/>
    </row>
    <row r="2670" spans="2:20" x14ac:dyDescent="0.3">
      <c r="B2670" s="25"/>
      <c r="C2670" s="26" t="s">
        <v>50</v>
      </c>
      <c r="D2670" s="27"/>
      <c r="E2670" s="28">
        <f>E2668</f>
        <v>0</v>
      </c>
      <c r="F2670" s="28">
        <f>F2648+F2668</f>
        <v>138000</v>
      </c>
      <c r="G2670" s="28">
        <f>G2648+G2668</f>
        <v>12811984</v>
      </c>
      <c r="H2670" s="28">
        <f>H2648+H2668</f>
        <v>9508596.4399999995</v>
      </c>
      <c r="I2670" s="28">
        <f>I2648+I2668</f>
        <v>45659.899999999907</v>
      </c>
      <c r="J2670" s="28">
        <f>J2648+J2668</f>
        <v>4926.07</v>
      </c>
      <c r="K2670" s="1"/>
      <c r="L2670" s="9"/>
      <c r="M2670" s="26" t="s">
        <v>50</v>
      </c>
      <c r="N2670" s="193" t="s">
        <v>16</v>
      </c>
      <c r="O2670" s="10">
        <f>SUM(O2649:O2669)</f>
        <v>0</v>
      </c>
      <c r="P2670" s="10">
        <f>SUM(P2649:P2669)</f>
        <v>85000</v>
      </c>
      <c r="Q2670" s="10">
        <f>SUM(Q2649:Q2669)</f>
        <v>760</v>
      </c>
      <c r="R2670" s="10">
        <f>SUM(R2649:R2669)</f>
        <v>0</v>
      </c>
      <c r="S2670" s="10">
        <f t="shared" ref="S2670:T2670" si="469">SUM(S2647:S2669)</f>
        <v>1725</v>
      </c>
      <c r="T2670" s="10">
        <f t="shared" si="469"/>
        <v>0</v>
      </c>
    </row>
    <row r="2671" spans="2:20" x14ac:dyDescent="0.3">
      <c r="F2671" s="314"/>
      <c r="G2671" s="215"/>
      <c r="H2671" s="215"/>
      <c r="L2671" s="2"/>
      <c r="M2671" s="3" t="s">
        <v>12</v>
      </c>
      <c r="N2671" s="15"/>
      <c r="O2671" s="16">
        <f>E2670-O2670</f>
        <v>0</v>
      </c>
      <c r="P2671" s="62">
        <f>F2670-P2670</f>
        <v>53000</v>
      </c>
      <c r="Q2671" s="62">
        <f t="shared" ref="Q2671" si="470">G2670-Q2670</f>
        <v>12811224</v>
      </c>
      <c r="R2671" s="62">
        <f t="shared" ref="R2671" si="471">H2670-R2670</f>
        <v>9508596.4399999995</v>
      </c>
      <c r="S2671" s="62">
        <f t="shared" ref="S2671" si="472">I2670-S2670</f>
        <v>43934.899999999907</v>
      </c>
      <c r="T2671" s="62">
        <f t="shared" ref="T2671" si="473">J2670-T2670</f>
        <v>4926.07</v>
      </c>
    </row>
    <row r="2672" spans="2:20" x14ac:dyDescent="0.3">
      <c r="C2672" s="63" t="s">
        <v>375</v>
      </c>
      <c r="F2672" s="314"/>
      <c r="M2672" s="1393" t="s">
        <v>23</v>
      </c>
      <c r="N2672" s="1393"/>
      <c r="R2672" s="314"/>
    </row>
    <row r="2673" spans="3:20" x14ac:dyDescent="0.3">
      <c r="C2673" s="64" t="s">
        <v>386</v>
      </c>
      <c r="D2673" s="64" t="s">
        <v>376</v>
      </c>
      <c r="E2673" s="1396" t="s">
        <v>377</v>
      </c>
      <c r="F2673" s="1397"/>
      <c r="G2673" s="64" t="s">
        <v>381</v>
      </c>
      <c r="H2673" s="64" t="s">
        <v>378</v>
      </c>
      <c r="I2673" s="64" t="s">
        <v>379</v>
      </c>
      <c r="J2673" s="65" t="s">
        <v>380</v>
      </c>
      <c r="M2673" s="41" t="s">
        <v>17</v>
      </c>
      <c r="N2673" s="126">
        <f>P2671</f>
        <v>53000</v>
      </c>
      <c r="O2673" s="302"/>
      <c r="P2673" s="303"/>
      <c r="Q2673" s="303"/>
      <c r="R2673" s="303"/>
      <c r="S2673" s="303"/>
      <c r="T2673" s="303"/>
    </row>
    <row r="2674" spans="3:20" x14ac:dyDescent="0.3">
      <c r="C2674" s="66" t="s">
        <v>389</v>
      </c>
      <c r="D2674" s="66" t="s">
        <v>279</v>
      </c>
      <c r="E2674" s="305" t="s">
        <v>384</v>
      </c>
      <c r="F2674" s="306"/>
      <c r="G2674" s="209" t="s">
        <v>385</v>
      </c>
      <c r="H2674" s="67">
        <v>100000</v>
      </c>
      <c r="I2674" s="67">
        <v>0</v>
      </c>
      <c r="J2674" s="67">
        <f>H2674-I2674</f>
        <v>100000</v>
      </c>
      <c r="M2674" s="41" t="s">
        <v>18</v>
      </c>
      <c r="N2674" s="126">
        <f>Q2671</f>
        <v>12811224</v>
      </c>
      <c r="O2674" s="133"/>
      <c r="P2674" s="134"/>
      <c r="Q2674" s="134"/>
      <c r="R2674" s="131"/>
      <c r="S2674" s="233"/>
      <c r="T2674" s="314"/>
    </row>
    <row r="2675" spans="3:20" ht="24" x14ac:dyDescent="0.3">
      <c r="C2675" s="66" t="s">
        <v>389</v>
      </c>
      <c r="D2675" s="66" t="s">
        <v>279</v>
      </c>
      <c r="E2675" s="1398" t="s">
        <v>384</v>
      </c>
      <c r="F2675" s="1398"/>
      <c r="G2675" s="209" t="s">
        <v>390</v>
      </c>
      <c r="H2675" s="67">
        <v>200000</v>
      </c>
      <c r="I2675" s="67">
        <v>0</v>
      </c>
      <c r="J2675" s="67">
        <f>H2675-I2675</f>
        <v>200000</v>
      </c>
      <c r="M2675" s="41" t="s">
        <v>19</v>
      </c>
      <c r="N2675" s="126">
        <f>R2671</f>
        <v>9508596.4399999995</v>
      </c>
      <c r="O2675" s="136"/>
      <c r="P2675" s="171"/>
      <c r="Q2675" s="324"/>
      <c r="R2675" s="322"/>
      <c r="S2675" s="314"/>
      <c r="T2675" s="314"/>
    </row>
    <row r="2676" spans="3:20" x14ac:dyDescent="0.3">
      <c r="C2676" s="105" t="s">
        <v>584</v>
      </c>
      <c r="D2676" s="82" t="s">
        <v>569</v>
      </c>
      <c r="E2676" s="1399" t="s">
        <v>585</v>
      </c>
      <c r="F2676" s="1400"/>
      <c r="G2676" s="162" t="s">
        <v>586</v>
      </c>
      <c r="H2676" s="106">
        <v>50000</v>
      </c>
      <c r="I2676" s="73">
        <v>0</v>
      </c>
      <c r="J2676" s="153">
        <f t="shared" ref="J2676:J2681" si="474">SUM(H2676:I2676)</f>
        <v>50000</v>
      </c>
      <c r="M2676" s="41" t="s">
        <v>20</v>
      </c>
      <c r="N2676" s="126">
        <f>S2671</f>
        <v>43934.899999999907</v>
      </c>
      <c r="O2676" s="324"/>
      <c r="P2676" s="324"/>
      <c r="Q2676" s="324"/>
      <c r="R2676" s="322"/>
    </row>
    <row r="2677" spans="3:20" x14ac:dyDescent="0.3">
      <c r="C2677" s="105" t="s">
        <v>584</v>
      </c>
      <c r="D2677" s="82" t="s">
        <v>569</v>
      </c>
      <c r="E2677" s="175" t="s">
        <v>587</v>
      </c>
      <c r="F2677" s="175"/>
      <c r="G2677" s="210" t="s">
        <v>588</v>
      </c>
      <c r="H2677" s="107">
        <v>100000</v>
      </c>
      <c r="I2677" s="73">
        <v>0</v>
      </c>
      <c r="J2677" s="153">
        <f t="shared" si="474"/>
        <v>100000</v>
      </c>
      <c r="M2677" s="41" t="s">
        <v>21</v>
      </c>
      <c r="N2677" s="126">
        <f>T2671</f>
        <v>4926.07</v>
      </c>
      <c r="O2677" s="137"/>
      <c r="P2677" s="324"/>
      <c r="Q2677" s="323"/>
      <c r="R2677" s="314"/>
    </row>
    <row r="2678" spans="3:20" ht="15" thickBot="1" x14ac:dyDescent="0.35">
      <c r="C2678" s="66" t="s">
        <v>669</v>
      </c>
      <c r="D2678" s="82" t="s">
        <v>652</v>
      </c>
      <c r="E2678" s="300" t="s">
        <v>587</v>
      </c>
      <c r="F2678" s="301"/>
      <c r="G2678" s="210" t="s">
        <v>588</v>
      </c>
      <c r="H2678" s="107">
        <v>50000</v>
      </c>
      <c r="I2678" s="73">
        <v>0</v>
      </c>
      <c r="J2678" s="153">
        <f t="shared" si="474"/>
        <v>50000</v>
      </c>
      <c r="M2678" s="307" t="s">
        <v>22</v>
      </c>
      <c r="N2678" s="130">
        <f>SUM(N2673:N2677)</f>
        <v>22421681.409999996</v>
      </c>
      <c r="O2678" s="314"/>
      <c r="R2678" s="314"/>
    </row>
    <row r="2679" spans="3:20" ht="15" thickTop="1" x14ac:dyDescent="0.3">
      <c r="C2679" s="66" t="s">
        <v>669</v>
      </c>
      <c r="D2679" s="82" t="s">
        <v>652</v>
      </c>
      <c r="E2679" s="1399" t="s">
        <v>585</v>
      </c>
      <c r="F2679" s="1400"/>
      <c r="G2679" s="162" t="s">
        <v>586</v>
      </c>
      <c r="H2679" s="107">
        <v>50000</v>
      </c>
      <c r="I2679" s="73">
        <v>0</v>
      </c>
      <c r="J2679" s="153">
        <f t="shared" si="474"/>
        <v>50000</v>
      </c>
      <c r="M2679" s="21"/>
      <c r="N2679" s="24"/>
      <c r="O2679" s="314"/>
      <c r="S2679" s="314"/>
    </row>
    <row r="2680" spans="3:20" ht="15.75" customHeight="1" x14ac:dyDescent="0.3">
      <c r="C2680" s="66" t="s">
        <v>911</v>
      </c>
      <c r="D2680" s="82" t="s">
        <v>870</v>
      </c>
      <c r="E2680" s="1399" t="s">
        <v>384</v>
      </c>
      <c r="F2680" s="1400"/>
      <c r="G2680" s="162" t="s">
        <v>912</v>
      </c>
      <c r="H2680" s="107">
        <v>1350000</v>
      </c>
      <c r="I2680" s="73">
        <v>0</v>
      </c>
      <c r="J2680" s="153">
        <f t="shared" si="474"/>
        <v>1350000</v>
      </c>
      <c r="M2680" s="179"/>
      <c r="N2680" s="149"/>
      <c r="O2680" s="183"/>
      <c r="P2680" s="118"/>
      <c r="Q2680" s="180"/>
      <c r="R2680" s="180"/>
    </row>
    <row r="2681" spans="3:20" x14ac:dyDescent="0.3">
      <c r="C2681" s="66" t="s">
        <v>974</v>
      </c>
      <c r="D2681" s="82" t="s">
        <v>959</v>
      </c>
      <c r="E2681" s="1399" t="s">
        <v>384</v>
      </c>
      <c r="F2681" s="1400"/>
      <c r="G2681" s="162" t="s">
        <v>912</v>
      </c>
      <c r="H2681" s="107">
        <v>469886</v>
      </c>
      <c r="I2681" s="73">
        <v>0</v>
      </c>
      <c r="J2681" s="153">
        <f t="shared" si="474"/>
        <v>469886</v>
      </c>
      <c r="M2681" s="212" t="s">
        <v>1128</v>
      </c>
      <c r="N2681" s="199"/>
      <c r="O2681" s="186"/>
      <c r="P2681" s="213"/>
      <c r="Q2681" s="214"/>
      <c r="R2681" s="180"/>
    </row>
    <row r="2682" spans="3:20" ht="20.399999999999999" x14ac:dyDescent="0.3">
      <c r="C2682" s="66" t="s">
        <v>1185</v>
      </c>
      <c r="D2682" s="82" t="s">
        <v>1174</v>
      </c>
      <c r="E2682" s="1399" t="s">
        <v>1186</v>
      </c>
      <c r="F2682" s="1400"/>
      <c r="G2682" s="162" t="s">
        <v>1187</v>
      </c>
      <c r="H2682" s="107">
        <v>16900</v>
      </c>
      <c r="I2682" s="73">
        <v>0</v>
      </c>
      <c r="J2682" s="153">
        <f>H2682</f>
        <v>16900</v>
      </c>
      <c r="M2682" s="1404" t="s">
        <v>1114</v>
      </c>
      <c r="N2682" s="1405"/>
      <c r="O2682" s="187">
        <v>25000</v>
      </c>
      <c r="P2682" s="211" t="s">
        <v>1112</v>
      </c>
      <c r="Q2682" s="180"/>
      <c r="R2682" s="180"/>
    </row>
    <row r="2683" spans="3:20" ht="15" thickBot="1" x14ac:dyDescent="0.35">
      <c r="C2683" s="1401" t="s">
        <v>589</v>
      </c>
      <c r="D2683" s="1402"/>
      <c r="E2683" s="1402"/>
      <c r="F2683" s="1403"/>
      <c r="G2683" s="178" t="s">
        <v>16</v>
      </c>
      <c r="H2683" s="152">
        <f>SUM(H2674:H2682)</f>
        <v>2386786</v>
      </c>
      <c r="I2683" s="110">
        <f>SUM(I2674:I2681)</f>
        <v>0</v>
      </c>
      <c r="J2683" s="151">
        <f>SUM(J2674:J2682)</f>
        <v>2386786</v>
      </c>
      <c r="M2683" s="181" t="s">
        <v>383</v>
      </c>
      <c r="N2683" s="149"/>
      <c r="O2683" s="182">
        <f>SUM(O2681:O2682)</f>
        <v>25000</v>
      </c>
      <c r="P2683" s="180"/>
      <c r="Q2683" s="180"/>
      <c r="R2683" s="180"/>
    </row>
    <row r="2684" spans="3:20" ht="15" thickTop="1" x14ac:dyDescent="0.3">
      <c r="R2684" s="180"/>
    </row>
    <row r="2685" spans="3:20" x14ac:dyDescent="0.3">
      <c r="R2685" s="180"/>
    </row>
    <row r="2686" spans="3:20" x14ac:dyDescent="0.3">
      <c r="R2686" s="180"/>
    </row>
    <row r="2687" spans="3:20" x14ac:dyDescent="0.3">
      <c r="H2687" s="314"/>
      <c r="N2687" s="314"/>
      <c r="R2687" s="180"/>
    </row>
    <row r="2688" spans="3:20" x14ac:dyDescent="0.3">
      <c r="H2688" s="215"/>
      <c r="N2688" s="314"/>
      <c r="R2688" s="180"/>
    </row>
    <row r="2689" spans="2:20" x14ac:dyDescent="0.3">
      <c r="R2689" s="180"/>
    </row>
    <row r="2690" spans="2:20" x14ac:dyDescent="0.3">
      <c r="R2690" s="180"/>
    </row>
    <row r="2692" spans="2:20" x14ac:dyDescent="0.3">
      <c r="B2692" s="1357" t="s">
        <v>908</v>
      </c>
      <c r="C2692" s="1357"/>
      <c r="D2692" s="1357"/>
      <c r="E2692" s="1357"/>
      <c r="F2692" s="1357"/>
      <c r="G2692" s="1357"/>
      <c r="H2692" s="1357"/>
      <c r="I2692" s="1357"/>
      <c r="J2692" s="1357"/>
      <c r="K2692" s="1357"/>
      <c r="L2692" s="1357"/>
      <c r="M2692" s="1357"/>
      <c r="N2692" s="1357"/>
      <c r="O2692" s="1357"/>
      <c r="P2692" s="1357"/>
      <c r="Q2692" s="1357"/>
      <c r="R2692" s="1357"/>
      <c r="S2692" s="1357"/>
      <c r="T2692" s="1357"/>
    </row>
    <row r="2696" spans="2:20" ht="15.6" x14ac:dyDescent="0.3">
      <c r="B2696" s="1349" t="s">
        <v>1711</v>
      </c>
      <c r="C2696" s="1349"/>
      <c r="D2696" s="1349"/>
      <c r="E2696" s="1349"/>
      <c r="F2696" s="1349"/>
      <c r="G2696" s="1349"/>
      <c r="H2696" s="1349"/>
      <c r="I2696" s="1349"/>
      <c r="J2696" s="1349"/>
      <c r="K2696" s="1349"/>
      <c r="L2696" s="1349"/>
      <c r="M2696" s="1349"/>
      <c r="N2696" s="1349"/>
      <c r="O2696" s="1349"/>
      <c r="P2696" s="1349"/>
      <c r="Q2696" s="1349"/>
      <c r="R2696" s="1349"/>
      <c r="S2696" s="1349"/>
      <c r="T2696" s="1349"/>
    </row>
    <row r="2697" spans="2:20" ht="15.6" x14ac:dyDescent="0.3">
      <c r="B2697" s="1350" t="s">
        <v>10</v>
      </c>
      <c r="C2697" s="1350"/>
      <c r="D2697" s="1350"/>
      <c r="E2697" s="1350"/>
      <c r="F2697" s="1350"/>
      <c r="G2697" s="1350"/>
      <c r="H2697" s="1350"/>
      <c r="I2697" s="1350"/>
      <c r="J2697" s="1350"/>
      <c r="K2697" s="1350"/>
      <c r="L2697" s="1350"/>
      <c r="M2697" s="1350"/>
      <c r="N2697" s="1350"/>
      <c r="O2697" s="1350"/>
      <c r="P2697" s="1350"/>
      <c r="Q2697" s="1350"/>
      <c r="R2697" s="1350"/>
      <c r="S2697" s="1350"/>
      <c r="T2697" s="1350"/>
    </row>
    <row r="2698" spans="2:20" x14ac:dyDescent="0.3">
      <c r="B2698" s="1351" t="s">
        <v>11</v>
      </c>
      <c r="C2698" s="1351"/>
      <c r="D2698" s="1351"/>
      <c r="E2698" s="1351"/>
      <c r="F2698" s="1351"/>
      <c r="G2698" s="1351"/>
      <c r="H2698" s="1351"/>
      <c r="I2698" s="1351"/>
      <c r="J2698" s="1351"/>
      <c r="K2698" s="1351"/>
      <c r="L2698" s="1351"/>
      <c r="M2698" s="1351"/>
      <c r="N2698" s="1351"/>
      <c r="O2698" s="1351"/>
      <c r="P2698" s="1351"/>
      <c r="Q2698" s="1351"/>
      <c r="R2698" s="1351"/>
      <c r="S2698" s="1351"/>
      <c r="T2698" s="1351"/>
    </row>
    <row r="2699" spans="2:20" x14ac:dyDescent="0.3">
      <c r="B2699" s="1352" t="s">
        <v>1712</v>
      </c>
      <c r="C2699" s="1352"/>
      <c r="D2699" s="1352"/>
      <c r="E2699" s="1352"/>
      <c r="F2699" s="1352"/>
      <c r="G2699" s="1352"/>
      <c r="H2699" s="1352"/>
      <c r="I2699" s="1352"/>
      <c r="J2699" s="1352"/>
      <c r="K2699" s="1352"/>
      <c r="L2699" s="1352"/>
      <c r="M2699" s="1352"/>
      <c r="N2699" s="1352"/>
      <c r="O2699" s="1352"/>
      <c r="P2699" s="1352"/>
      <c r="Q2699" s="1352"/>
      <c r="R2699" s="1352"/>
      <c r="S2699" s="1352"/>
      <c r="T2699" s="1352"/>
    </row>
    <row r="2700" spans="2:20" ht="15" thickBot="1" x14ac:dyDescent="0.35">
      <c r="B2700" s="309"/>
      <c r="C2700" s="309"/>
      <c r="D2700" s="309"/>
      <c r="E2700" s="309"/>
      <c r="F2700" s="309"/>
      <c r="G2700" s="309"/>
      <c r="H2700" s="309"/>
      <c r="I2700" s="309"/>
      <c r="J2700" s="309"/>
      <c r="L2700" s="309"/>
      <c r="M2700" s="309"/>
      <c r="N2700" s="309"/>
      <c r="O2700" s="309"/>
      <c r="P2700" s="309"/>
      <c r="Q2700" s="309"/>
      <c r="R2700" s="1363" t="s">
        <v>1713</v>
      </c>
      <c r="S2700" s="1363"/>
      <c r="T2700" s="1363"/>
    </row>
    <row r="2701" spans="2:20" ht="15" thickTop="1" x14ac:dyDescent="0.3">
      <c r="B2701" s="1354" t="s">
        <v>8</v>
      </c>
      <c r="C2701" s="1354"/>
      <c r="D2701" s="1354"/>
      <c r="E2701" s="1354"/>
      <c r="F2701" s="1354"/>
      <c r="G2701" s="1354"/>
      <c r="H2701" s="1354"/>
      <c r="I2701" s="1354"/>
      <c r="J2701" s="1354"/>
      <c r="L2701" s="1354" t="s">
        <v>9</v>
      </c>
      <c r="M2701" s="1354"/>
      <c r="N2701" s="1354"/>
      <c r="O2701" s="1354"/>
      <c r="P2701" s="1354"/>
      <c r="Q2701" s="1354"/>
      <c r="R2701" s="1354"/>
      <c r="S2701" s="1354"/>
      <c r="T2701" s="1354"/>
    </row>
    <row r="2702" spans="2:20" x14ac:dyDescent="0.3">
      <c r="B2702" s="4" t="s">
        <v>0</v>
      </c>
      <c r="C2702" s="4" t="s">
        <v>1</v>
      </c>
      <c r="D2702" s="4" t="s">
        <v>2</v>
      </c>
      <c r="E2702" s="4" t="s">
        <v>13</v>
      </c>
      <c r="F2702" s="4" t="s">
        <v>3</v>
      </c>
      <c r="G2702" s="4" t="s">
        <v>4</v>
      </c>
      <c r="H2702" s="4" t="s">
        <v>5</v>
      </c>
      <c r="I2702" s="4" t="s">
        <v>6</v>
      </c>
      <c r="J2702" s="4" t="s">
        <v>7</v>
      </c>
      <c r="L2702" s="4" t="s">
        <v>0</v>
      </c>
      <c r="M2702" s="4" t="s">
        <v>1</v>
      </c>
      <c r="N2702" s="201" t="s">
        <v>1234</v>
      </c>
      <c r="O2702" s="4" t="s">
        <v>13</v>
      </c>
      <c r="P2702" s="4" t="s">
        <v>3</v>
      </c>
      <c r="Q2702" s="4" t="s">
        <v>4</v>
      </c>
      <c r="R2702" s="4" t="s">
        <v>5</v>
      </c>
      <c r="S2702" s="4" t="s">
        <v>6</v>
      </c>
      <c r="T2702" s="4" t="s">
        <v>7</v>
      </c>
    </row>
    <row r="2703" spans="2:20" x14ac:dyDescent="0.3">
      <c r="B2703" s="310"/>
      <c r="C2703" s="311"/>
      <c r="D2703" s="311"/>
      <c r="E2703" s="5"/>
      <c r="F2703" s="5"/>
      <c r="G2703" s="5"/>
      <c r="H2703" s="5"/>
      <c r="I2703" s="5"/>
      <c r="J2703" s="6"/>
      <c r="L2703" s="310"/>
      <c r="M2703" s="311"/>
      <c r="N2703" s="311"/>
      <c r="O2703" s="5"/>
      <c r="P2703" s="5"/>
      <c r="Q2703" s="5"/>
      <c r="R2703" s="5"/>
      <c r="S2703" s="5"/>
      <c r="T2703" s="6"/>
    </row>
    <row r="2704" spans="2:20" x14ac:dyDescent="0.3">
      <c r="B2704" s="119" t="s">
        <v>1714</v>
      </c>
      <c r="C2704" s="17" t="s">
        <v>15</v>
      </c>
      <c r="D2704" s="18" t="s">
        <v>16</v>
      </c>
      <c r="E2704" s="19" t="s">
        <v>16</v>
      </c>
      <c r="F2704" s="19">
        <f>P2671</f>
        <v>53000</v>
      </c>
      <c r="G2704" s="49">
        <f>Q2671</f>
        <v>12811224</v>
      </c>
      <c r="H2704" s="49">
        <f>R2671</f>
        <v>9508596.4399999995</v>
      </c>
      <c r="I2704" s="20">
        <f>S2671</f>
        <v>43934.899999999907</v>
      </c>
      <c r="J2704" s="20">
        <f>T2671</f>
        <v>4926.07</v>
      </c>
      <c r="K2704" s="1"/>
      <c r="L2704" s="55" t="s">
        <v>16</v>
      </c>
      <c r="M2704" s="55" t="s">
        <v>16</v>
      </c>
      <c r="N2704" s="55" t="s">
        <v>16</v>
      </c>
      <c r="O2704" s="122" t="s">
        <v>16</v>
      </c>
      <c r="P2704" s="122" t="s">
        <v>16</v>
      </c>
      <c r="Q2704" s="122" t="s">
        <v>16</v>
      </c>
      <c r="R2704" s="122" t="s">
        <v>16</v>
      </c>
      <c r="S2704" s="122" t="s">
        <v>16</v>
      </c>
      <c r="T2704" s="122" t="s">
        <v>16</v>
      </c>
    </row>
    <row r="2705" spans="2:22" x14ac:dyDescent="0.3">
      <c r="B2705" s="252" t="s">
        <v>1715</v>
      </c>
      <c r="C2705" s="257" t="s">
        <v>1705</v>
      </c>
      <c r="D2705" s="254" t="s">
        <v>192</v>
      </c>
      <c r="E2705" s="254" t="s">
        <v>16</v>
      </c>
      <c r="F2705" s="258" t="s">
        <v>16</v>
      </c>
      <c r="G2705" s="259">
        <v>100000</v>
      </c>
      <c r="H2705" s="251">
        <v>0</v>
      </c>
      <c r="I2705" s="259">
        <v>0</v>
      </c>
      <c r="J2705" s="259">
        <v>0</v>
      </c>
      <c r="K2705" s="1"/>
      <c r="L2705" s="119" t="s">
        <v>1715</v>
      </c>
      <c r="M2705" s="101" t="s">
        <v>1732</v>
      </c>
      <c r="N2705" s="82" t="s">
        <v>1719</v>
      </c>
      <c r="O2705" s="102">
        <v>25000</v>
      </c>
      <c r="P2705" s="122" t="s">
        <v>16</v>
      </c>
      <c r="Q2705" s="122" t="s">
        <v>16</v>
      </c>
      <c r="R2705" s="122" t="s">
        <v>16</v>
      </c>
      <c r="S2705" s="122" t="s">
        <v>16</v>
      </c>
      <c r="T2705" s="122" t="s">
        <v>16</v>
      </c>
    </row>
    <row r="2706" spans="2:22" ht="20.399999999999999" x14ac:dyDescent="0.3">
      <c r="B2706" s="221" t="s">
        <v>167</v>
      </c>
      <c r="C2706" s="222" t="s">
        <v>1723</v>
      </c>
      <c r="D2706" s="223" t="s">
        <v>1716</v>
      </c>
      <c r="E2706" s="223" t="s">
        <v>16</v>
      </c>
      <c r="F2706" s="224" t="s">
        <v>16</v>
      </c>
      <c r="G2706" s="226" t="s">
        <v>16</v>
      </c>
      <c r="H2706" s="217">
        <v>75000</v>
      </c>
      <c r="I2706" s="224" t="s">
        <v>16</v>
      </c>
      <c r="J2706" s="224" t="s">
        <v>16</v>
      </c>
      <c r="K2706" s="1"/>
      <c r="L2706" s="228" t="s">
        <v>167</v>
      </c>
      <c r="M2706" s="229" t="s">
        <v>1733</v>
      </c>
      <c r="N2706" s="230" t="s">
        <v>723</v>
      </c>
      <c r="O2706" s="238">
        <v>30000</v>
      </c>
      <c r="P2706" s="231" t="s">
        <v>16</v>
      </c>
      <c r="Q2706" s="219" t="s">
        <v>16</v>
      </c>
      <c r="R2706" s="122" t="s">
        <v>16</v>
      </c>
      <c r="S2706" s="122"/>
      <c r="T2706" s="122"/>
    </row>
    <row r="2707" spans="2:22" ht="20.399999999999999" x14ac:dyDescent="0.3">
      <c r="B2707" s="221" t="s">
        <v>167</v>
      </c>
      <c r="C2707" s="222" t="s">
        <v>1724</v>
      </c>
      <c r="D2707" s="223" t="s">
        <v>1717</v>
      </c>
      <c r="E2707" s="223" t="s">
        <v>16</v>
      </c>
      <c r="F2707" s="224" t="s">
        <v>16</v>
      </c>
      <c r="G2707" s="226" t="s">
        <v>16</v>
      </c>
      <c r="H2707" s="217">
        <v>75000</v>
      </c>
      <c r="I2707" s="224" t="s">
        <v>16</v>
      </c>
      <c r="J2707" s="224" t="s">
        <v>16</v>
      </c>
      <c r="K2707" s="1"/>
      <c r="L2707" s="119" t="s">
        <v>1715</v>
      </c>
      <c r="M2707" s="101" t="s">
        <v>1734</v>
      </c>
      <c r="N2707" s="82" t="s">
        <v>309</v>
      </c>
      <c r="O2707" s="122" t="s">
        <v>16</v>
      </c>
      <c r="P2707" s="122">
        <v>118000</v>
      </c>
      <c r="Q2707" s="122" t="s">
        <v>16</v>
      </c>
      <c r="R2707" s="122" t="s">
        <v>16</v>
      </c>
      <c r="S2707" s="122" t="s">
        <v>16</v>
      </c>
      <c r="T2707" s="122" t="s">
        <v>16</v>
      </c>
    </row>
    <row r="2708" spans="2:22" ht="20.399999999999999" x14ac:dyDescent="0.3">
      <c r="B2708" s="221" t="s">
        <v>167</v>
      </c>
      <c r="C2708" s="222" t="s">
        <v>1725</v>
      </c>
      <c r="D2708" s="223" t="s">
        <v>1718</v>
      </c>
      <c r="E2708" s="223" t="s">
        <v>16</v>
      </c>
      <c r="F2708" s="224" t="s">
        <v>16</v>
      </c>
      <c r="G2708" s="226" t="s">
        <v>16</v>
      </c>
      <c r="H2708" s="226">
        <v>200000</v>
      </c>
      <c r="I2708" s="224" t="s">
        <v>16</v>
      </c>
      <c r="J2708" s="224" t="s">
        <v>16</v>
      </c>
      <c r="K2708" s="1"/>
      <c r="L2708" s="119" t="s">
        <v>1715</v>
      </c>
      <c r="M2708" s="101" t="s">
        <v>1735</v>
      </c>
      <c r="N2708" s="82">
        <v>437</v>
      </c>
      <c r="O2708" s="122" t="s">
        <v>16</v>
      </c>
      <c r="P2708" s="122">
        <v>2192000</v>
      </c>
      <c r="Q2708" s="122">
        <v>2755000</v>
      </c>
      <c r="R2708" s="122" t="s">
        <v>16</v>
      </c>
      <c r="S2708" s="122" t="s">
        <v>16</v>
      </c>
      <c r="T2708" s="122" t="s">
        <v>16</v>
      </c>
    </row>
    <row r="2709" spans="2:22" ht="20.399999999999999" x14ac:dyDescent="0.3">
      <c r="B2709" s="221" t="s">
        <v>167</v>
      </c>
      <c r="C2709" s="222" t="s">
        <v>1726</v>
      </c>
      <c r="D2709" s="223" t="s">
        <v>1719</v>
      </c>
      <c r="E2709" s="237">
        <v>25000</v>
      </c>
      <c r="F2709" s="224">
        <v>45000</v>
      </c>
      <c r="G2709" s="226" t="s">
        <v>16</v>
      </c>
      <c r="H2709" s="226" t="s">
        <v>16</v>
      </c>
      <c r="I2709" s="224" t="s">
        <v>16</v>
      </c>
      <c r="J2709" s="224" t="s">
        <v>16</v>
      </c>
      <c r="K2709" s="1"/>
      <c r="L2709" s="119" t="s">
        <v>1715</v>
      </c>
      <c r="M2709" s="101" t="s">
        <v>1736</v>
      </c>
      <c r="N2709" s="82">
        <v>438</v>
      </c>
      <c r="O2709" s="122" t="s">
        <v>16</v>
      </c>
      <c r="P2709" s="122" t="s">
        <v>16</v>
      </c>
      <c r="Q2709" s="122">
        <v>10145000</v>
      </c>
      <c r="R2709" s="122" t="s">
        <v>16</v>
      </c>
      <c r="S2709" s="122" t="s">
        <v>16</v>
      </c>
      <c r="T2709" s="122" t="s">
        <v>16</v>
      </c>
      <c r="U2709" s="239"/>
      <c r="V2709" s="321"/>
    </row>
    <row r="2710" spans="2:22" ht="20.399999999999999" x14ac:dyDescent="0.3">
      <c r="B2710" s="221" t="s">
        <v>167</v>
      </c>
      <c r="C2710" s="222" t="s">
        <v>1727</v>
      </c>
      <c r="D2710" s="223" t="s">
        <v>1720</v>
      </c>
      <c r="E2710" s="223" t="s">
        <v>16</v>
      </c>
      <c r="F2710" s="224">
        <v>100000</v>
      </c>
      <c r="G2710" s="226" t="s">
        <v>16</v>
      </c>
      <c r="H2710" s="226" t="s">
        <v>16</v>
      </c>
      <c r="I2710" s="224" t="s">
        <v>16</v>
      </c>
      <c r="J2710" s="224" t="s">
        <v>16</v>
      </c>
      <c r="K2710" s="1"/>
      <c r="L2710" s="119" t="s">
        <v>1715</v>
      </c>
      <c r="M2710" s="101" t="s">
        <v>1737</v>
      </c>
      <c r="N2710" s="82">
        <v>260</v>
      </c>
      <c r="O2710" s="122" t="s">
        <v>16</v>
      </c>
      <c r="P2710" s="122" t="s">
        <v>16</v>
      </c>
      <c r="Q2710" s="122" t="s">
        <v>16</v>
      </c>
      <c r="R2710" s="122">
        <v>9855000</v>
      </c>
      <c r="S2710" s="122" t="s">
        <v>16</v>
      </c>
      <c r="T2710" s="122" t="s">
        <v>16</v>
      </c>
    </row>
    <row r="2711" spans="2:22" ht="20.399999999999999" x14ac:dyDescent="0.3">
      <c r="B2711" s="221" t="s">
        <v>167</v>
      </c>
      <c r="C2711" s="222" t="s">
        <v>1728</v>
      </c>
      <c r="D2711" s="223" t="s">
        <v>1721</v>
      </c>
      <c r="E2711" s="223" t="s">
        <v>16</v>
      </c>
      <c r="F2711" s="224">
        <v>100000</v>
      </c>
      <c r="G2711" s="226" t="s">
        <v>16</v>
      </c>
      <c r="H2711" s="226" t="s">
        <v>16</v>
      </c>
      <c r="I2711" s="224" t="s">
        <v>16</v>
      </c>
      <c r="J2711" s="224" t="s">
        <v>16</v>
      </c>
      <c r="K2711" s="1"/>
      <c r="L2711" s="119" t="s">
        <v>16</v>
      </c>
      <c r="M2711" s="206" t="s">
        <v>1742</v>
      </c>
      <c r="N2711" s="82" t="s">
        <v>16</v>
      </c>
      <c r="O2711" s="122" t="s">
        <v>16</v>
      </c>
      <c r="P2711" s="122" t="s">
        <v>16</v>
      </c>
      <c r="Q2711" s="122" t="s">
        <v>16</v>
      </c>
      <c r="R2711" s="122" t="s">
        <v>16</v>
      </c>
      <c r="S2711" s="122" t="s">
        <v>16</v>
      </c>
      <c r="T2711" s="122" t="s">
        <v>16</v>
      </c>
    </row>
    <row r="2712" spans="2:22" x14ac:dyDescent="0.3">
      <c r="B2712" s="221" t="s">
        <v>167</v>
      </c>
      <c r="C2712" s="222" t="s">
        <v>1729</v>
      </c>
      <c r="D2712" s="223" t="s">
        <v>1722</v>
      </c>
      <c r="E2712" s="237">
        <v>30000</v>
      </c>
      <c r="F2712" s="224">
        <v>15000</v>
      </c>
      <c r="G2712" s="226" t="s">
        <v>16</v>
      </c>
      <c r="H2712" s="226" t="s">
        <v>16</v>
      </c>
      <c r="I2712" s="224" t="s">
        <v>16</v>
      </c>
      <c r="J2712" s="224" t="s">
        <v>16</v>
      </c>
      <c r="K2712" s="1"/>
      <c r="L2712" s="119" t="s">
        <v>1533</v>
      </c>
      <c r="M2712" s="101" t="s">
        <v>1743</v>
      </c>
      <c r="N2712" s="82">
        <v>1</v>
      </c>
      <c r="O2712" s="122" t="s">
        <v>16</v>
      </c>
      <c r="P2712" s="122">
        <v>2600</v>
      </c>
      <c r="Q2712" s="122" t="s">
        <v>16</v>
      </c>
      <c r="R2712" s="122" t="s">
        <v>16</v>
      </c>
      <c r="S2712" s="122" t="s">
        <v>16</v>
      </c>
      <c r="T2712" s="122" t="s">
        <v>16</v>
      </c>
    </row>
    <row r="2713" spans="2:22" ht="30.6" x14ac:dyDescent="0.3">
      <c r="B2713" s="119" t="s">
        <v>167</v>
      </c>
      <c r="C2713" s="229" t="s">
        <v>1740</v>
      </c>
      <c r="D2713" s="82" t="s">
        <v>1738</v>
      </c>
      <c r="E2713" s="238" t="s">
        <v>16</v>
      </c>
      <c r="F2713" s="231">
        <v>30000</v>
      </c>
      <c r="G2713" s="188" t="s">
        <v>16</v>
      </c>
      <c r="H2713" s="219" t="s">
        <v>16</v>
      </c>
      <c r="I2713" s="122" t="s">
        <v>16</v>
      </c>
      <c r="J2713" s="122" t="s">
        <v>16</v>
      </c>
      <c r="K2713" s="1"/>
      <c r="L2713" s="119" t="s">
        <v>1574</v>
      </c>
      <c r="M2713" s="101" t="s">
        <v>1744</v>
      </c>
      <c r="N2713" s="82">
        <v>2</v>
      </c>
      <c r="O2713" s="122" t="s">
        <v>16</v>
      </c>
      <c r="P2713" s="122">
        <v>950</v>
      </c>
      <c r="Q2713" s="122" t="s">
        <v>16</v>
      </c>
      <c r="R2713" s="122" t="s">
        <v>16</v>
      </c>
      <c r="S2713" s="122" t="s">
        <v>16</v>
      </c>
      <c r="T2713" s="122" t="s">
        <v>16</v>
      </c>
    </row>
    <row r="2714" spans="2:22" ht="30.6" x14ac:dyDescent="0.3">
      <c r="B2714" s="119" t="s">
        <v>167</v>
      </c>
      <c r="C2714" s="229" t="s">
        <v>1741</v>
      </c>
      <c r="D2714" s="82" t="s">
        <v>1739</v>
      </c>
      <c r="E2714" s="238" t="s">
        <v>16</v>
      </c>
      <c r="F2714" s="231">
        <v>20000</v>
      </c>
      <c r="G2714" s="188" t="s">
        <v>16</v>
      </c>
      <c r="H2714" s="219" t="s">
        <v>16</v>
      </c>
      <c r="I2714" s="122" t="s">
        <v>16</v>
      </c>
      <c r="J2714" s="122" t="s">
        <v>16</v>
      </c>
      <c r="K2714" s="1"/>
      <c r="L2714" s="119" t="s">
        <v>167</v>
      </c>
      <c r="M2714" s="101" t="s">
        <v>1745</v>
      </c>
      <c r="N2714" s="82">
        <v>3</v>
      </c>
      <c r="O2714" s="122" t="s">
        <v>16</v>
      </c>
      <c r="P2714" s="122">
        <v>1350</v>
      </c>
      <c r="Q2714" s="122" t="s">
        <v>16</v>
      </c>
      <c r="R2714" s="122" t="s">
        <v>16</v>
      </c>
      <c r="S2714" s="122" t="s">
        <v>16</v>
      </c>
      <c r="T2714" s="122" t="s">
        <v>16</v>
      </c>
    </row>
    <row r="2715" spans="2:22" x14ac:dyDescent="0.3">
      <c r="B2715" s="119" t="s">
        <v>167</v>
      </c>
      <c r="C2715" s="101" t="s">
        <v>1730</v>
      </c>
      <c r="D2715" s="82" t="s">
        <v>723</v>
      </c>
      <c r="E2715" s="102" t="s">
        <v>16</v>
      </c>
      <c r="F2715" s="231">
        <v>1050000</v>
      </c>
      <c r="G2715" s="219" t="s">
        <v>16</v>
      </c>
      <c r="H2715" s="219" t="s">
        <v>16</v>
      </c>
      <c r="I2715" s="231" t="s">
        <v>16</v>
      </c>
      <c r="J2715" s="231" t="s">
        <v>16</v>
      </c>
      <c r="K2715" s="1"/>
      <c r="L2715" s="119" t="s">
        <v>167</v>
      </c>
      <c r="M2715" s="101" t="s">
        <v>1746</v>
      </c>
      <c r="N2715" s="82">
        <v>4</v>
      </c>
      <c r="O2715" s="122" t="s">
        <v>16</v>
      </c>
      <c r="P2715" s="122">
        <v>260</v>
      </c>
      <c r="Q2715" s="122" t="s">
        <v>16</v>
      </c>
      <c r="R2715" s="122" t="s">
        <v>16</v>
      </c>
      <c r="S2715" s="122" t="s">
        <v>16</v>
      </c>
      <c r="T2715" s="122" t="s">
        <v>16</v>
      </c>
    </row>
    <row r="2716" spans="2:22" x14ac:dyDescent="0.3">
      <c r="B2716" s="252" t="s">
        <v>167</v>
      </c>
      <c r="C2716" s="253" t="s">
        <v>1731</v>
      </c>
      <c r="D2716" s="254" t="s">
        <v>192</v>
      </c>
      <c r="E2716" s="255" t="s">
        <v>16</v>
      </c>
      <c r="F2716" s="250">
        <v>1000000</v>
      </c>
      <c r="G2716" s="250" t="s">
        <v>16</v>
      </c>
      <c r="H2716" s="250" t="s">
        <v>16</v>
      </c>
      <c r="I2716" s="250" t="s">
        <v>16</v>
      </c>
      <c r="J2716" s="231" t="s">
        <v>16</v>
      </c>
      <c r="K2716" s="1"/>
      <c r="L2716" s="119" t="s">
        <v>167</v>
      </c>
      <c r="M2716" s="101" t="s">
        <v>1747</v>
      </c>
      <c r="N2716" s="82">
        <v>5</v>
      </c>
      <c r="O2716" s="122" t="s">
        <v>16</v>
      </c>
      <c r="P2716" s="122">
        <v>2200</v>
      </c>
      <c r="Q2716" s="122" t="s">
        <v>16</v>
      </c>
      <c r="R2716" s="122" t="s">
        <v>16</v>
      </c>
      <c r="S2716" s="122" t="s">
        <v>16</v>
      </c>
      <c r="T2716" s="122" t="s">
        <v>16</v>
      </c>
    </row>
    <row r="2717" spans="2:22" x14ac:dyDescent="0.3">
      <c r="B2717" s="325" t="s">
        <v>16</v>
      </c>
      <c r="C2717" s="325" t="s">
        <v>16</v>
      </c>
      <c r="D2717" s="325" t="s">
        <v>16</v>
      </c>
      <c r="E2717" s="325" t="s">
        <v>16</v>
      </c>
      <c r="F2717" s="325" t="s">
        <v>16</v>
      </c>
      <c r="G2717" s="219" t="s">
        <v>16</v>
      </c>
      <c r="H2717" s="219" t="s">
        <v>16</v>
      </c>
      <c r="I2717" s="231" t="s">
        <v>16</v>
      </c>
      <c r="J2717" s="231" t="s">
        <v>16</v>
      </c>
      <c r="K2717" s="1"/>
      <c r="L2717" s="119" t="s">
        <v>167</v>
      </c>
      <c r="M2717" s="101" t="s">
        <v>1748</v>
      </c>
      <c r="N2717" s="82">
        <v>6</v>
      </c>
      <c r="O2717" s="122" t="s">
        <v>16</v>
      </c>
      <c r="P2717" s="122">
        <v>2380</v>
      </c>
      <c r="Q2717" s="122" t="s">
        <v>16</v>
      </c>
      <c r="R2717" s="122" t="s">
        <v>16</v>
      </c>
      <c r="S2717" s="122" t="s">
        <v>16</v>
      </c>
      <c r="T2717" s="122" t="s">
        <v>16</v>
      </c>
    </row>
    <row r="2718" spans="2:22" x14ac:dyDescent="0.3">
      <c r="B2718" s="325" t="s">
        <v>16</v>
      </c>
      <c r="C2718" s="325" t="s">
        <v>16</v>
      </c>
      <c r="D2718" s="325" t="s">
        <v>16</v>
      </c>
      <c r="E2718" s="325" t="s">
        <v>16</v>
      </c>
      <c r="F2718" s="325" t="s">
        <v>16</v>
      </c>
      <c r="G2718" s="219" t="s">
        <v>16</v>
      </c>
      <c r="H2718" s="219" t="s">
        <v>16</v>
      </c>
      <c r="I2718" s="231" t="s">
        <v>16</v>
      </c>
      <c r="J2718" s="231" t="s">
        <v>16</v>
      </c>
      <c r="K2718" s="1"/>
      <c r="L2718" s="119" t="s">
        <v>167</v>
      </c>
      <c r="M2718" s="101" t="s">
        <v>1749</v>
      </c>
      <c r="N2718" s="82">
        <v>7</v>
      </c>
      <c r="O2718" s="122" t="s">
        <v>16</v>
      </c>
      <c r="P2718" s="122">
        <v>4280</v>
      </c>
      <c r="Q2718" s="122" t="s">
        <v>16</v>
      </c>
      <c r="R2718" s="122" t="s">
        <v>16</v>
      </c>
      <c r="S2718" s="122" t="s">
        <v>16</v>
      </c>
      <c r="T2718" s="122" t="s">
        <v>16</v>
      </c>
    </row>
    <row r="2719" spans="2:22" x14ac:dyDescent="0.3">
      <c r="B2719" s="325" t="s">
        <v>16</v>
      </c>
      <c r="C2719" s="325" t="s">
        <v>16</v>
      </c>
      <c r="D2719" s="325" t="s">
        <v>16</v>
      </c>
      <c r="E2719" s="325" t="s">
        <v>16</v>
      </c>
      <c r="F2719" s="325" t="s">
        <v>16</v>
      </c>
      <c r="G2719" s="219" t="s">
        <v>16</v>
      </c>
      <c r="H2719" s="219" t="s">
        <v>16</v>
      </c>
      <c r="I2719" s="231" t="s">
        <v>16</v>
      </c>
      <c r="J2719" s="231" t="s">
        <v>16</v>
      </c>
      <c r="K2719" s="1"/>
      <c r="L2719" s="119" t="s">
        <v>167</v>
      </c>
      <c r="M2719" s="101" t="s">
        <v>1750</v>
      </c>
      <c r="N2719" s="82">
        <v>8</v>
      </c>
      <c r="O2719" s="122" t="s">
        <v>16</v>
      </c>
      <c r="P2719" s="122">
        <v>120</v>
      </c>
      <c r="Q2719" s="122" t="s">
        <v>16</v>
      </c>
      <c r="R2719" s="122" t="s">
        <v>16</v>
      </c>
      <c r="S2719" s="122" t="s">
        <v>16</v>
      </c>
      <c r="T2719" s="122" t="s">
        <v>16</v>
      </c>
    </row>
    <row r="2720" spans="2:22" x14ac:dyDescent="0.3">
      <c r="B2720" s="325" t="s">
        <v>16</v>
      </c>
      <c r="C2720" s="325" t="s">
        <v>16</v>
      </c>
      <c r="D2720" s="325" t="s">
        <v>16</v>
      </c>
      <c r="E2720" s="325" t="s">
        <v>16</v>
      </c>
      <c r="F2720" s="325" t="s">
        <v>16</v>
      </c>
      <c r="G2720" s="219" t="s">
        <v>16</v>
      </c>
      <c r="H2720" s="219" t="s">
        <v>16</v>
      </c>
      <c r="I2720" s="231" t="s">
        <v>16</v>
      </c>
      <c r="J2720" s="231" t="s">
        <v>16</v>
      </c>
      <c r="K2720" s="1"/>
      <c r="L2720" s="119" t="s">
        <v>167</v>
      </c>
      <c r="M2720" s="101" t="s">
        <v>1751</v>
      </c>
      <c r="N2720" s="82">
        <v>9</v>
      </c>
      <c r="O2720" s="122" t="s">
        <v>16</v>
      </c>
      <c r="P2720" s="122">
        <v>700</v>
      </c>
      <c r="Q2720" s="122" t="s">
        <v>16</v>
      </c>
      <c r="R2720" s="122" t="s">
        <v>16</v>
      </c>
      <c r="S2720" s="122" t="s">
        <v>16</v>
      </c>
      <c r="T2720" s="122" t="s">
        <v>16</v>
      </c>
    </row>
    <row r="2721" spans="2:20" x14ac:dyDescent="0.3">
      <c r="B2721" s="119" t="s">
        <v>16</v>
      </c>
      <c r="C2721" s="220" t="s">
        <v>16</v>
      </c>
      <c r="D2721" s="82" t="s">
        <v>16</v>
      </c>
      <c r="E2721" s="238" t="s">
        <v>16</v>
      </c>
      <c r="F2721" s="231" t="s">
        <v>16</v>
      </c>
      <c r="G2721" s="219" t="s">
        <v>16</v>
      </c>
      <c r="H2721" s="219" t="s">
        <v>16</v>
      </c>
      <c r="I2721" s="231" t="s">
        <v>16</v>
      </c>
      <c r="J2721" s="231" t="s">
        <v>16</v>
      </c>
      <c r="K2721" s="1"/>
      <c r="L2721" s="119" t="s">
        <v>167</v>
      </c>
      <c r="M2721" s="101" t="s">
        <v>1746</v>
      </c>
      <c r="N2721" s="82">
        <v>10</v>
      </c>
      <c r="O2721" s="122" t="s">
        <v>16</v>
      </c>
      <c r="P2721" s="122">
        <v>460</v>
      </c>
      <c r="Q2721" s="122" t="s">
        <v>16</v>
      </c>
      <c r="R2721" s="122" t="s">
        <v>16</v>
      </c>
      <c r="S2721" s="122" t="s">
        <v>16</v>
      </c>
      <c r="T2721" s="122" t="s">
        <v>16</v>
      </c>
    </row>
    <row r="2722" spans="2:20" x14ac:dyDescent="0.3">
      <c r="B2722" s="119" t="s">
        <v>16</v>
      </c>
      <c r="C2722" s="220" t="s">
        <v>16</v>
      </c>
      <c r="D2722" s="82" t="s">
        <v>16</v>
      </c>
      <c r="E2722" s="238" t="s">
        <v>16</v>
      </c>
      <c r="F2722" s="231" t="s">
        <v>16</v>
      </c>
      <c r="G2722" s="219" t="s">
        <v>16</v>
      </c>
      <c r="H2722" s="219" t="s">
        <v>16</v>
      </c>
      <c r="I2722" s="231" t="s">
        <v>16</v>
      </c>
      <c r="J2722" s="231" t="s">
        <v>16</v>
      </c>
      <c r="K2722" s="1"/>
      <c r="L2722" s="119" t="s">
        <v>1752</v>
      </c>
      <c r="M2722" s="101" t="s">
        <v>1753</v>
      </c>
      <c r="N2722" s="82">
        <v>11</v>
      </c>
      <c r="O2722" s="122" t="s">
        <v>16</v>
      </c>
      <c r="P2722" s="122">
        <v>498</v>
      </c>
      <c r="Q2722" s="122" t="s">
        <v>16</v>
      </c>
      <c r="R2722" s="122" t="s">
        <v>16</v>
      </c>
      <c r="S2722" s="122" t="s">
        <v>16</v>
      </c>
      <c r="T2722" s="122" t="s">
        <v>16</v>
      </c>
    </row>
    <row r="2723" spans="2:20" x14ac:dyDescent="0.3">
      <c r="B2723" s="119" t="s">
        <v>16</v>
      </c>
      <c r="C2723" s="220" t="s">
        <v>16</v>
      </c>
      <c r="D2723" s="82" t="s">
        <v>16</v>
      </c>
      <c r="E2723" s="238" t="s">
        <v>16</v>
      </c>
      <c r="F2723" s="231" t="s">
        <v>16</v>
      </c>
      <c r="G2723" s="219" t="s">
        <v>16</v>
      </c>
      <c r="H2723" s="219" t="s">
        <v>16</v>
      </c>
      <c r="I2723" s="231" t="s">
        <v>16</v>
      </c>
      <c r="J2723" s="231" t="s">
        <v>16</v>
      </c>
      <c r="K2723" s="1"/>
      <c r="L2723" s="119" t="s">
        <v>167</v>
      </c>
      <c r="M2723" s="101" t="s">
        <v>1754</v>
      </c>
      <c r="N2723" s="82">
        <v>12</v>
      </c>
      <c r="O2723" s="122" t="s">
        <v>16</v>
      </c>
      <c r="P2723" s="122">
        <v>3120</v>
      </c>
      <c r="Q2723" s="122" t="s">
        <v>16</v>
      </c>
      <c r="R2723" s="122" t="s">
        <v>16</v>
      </c>
      <c r="S2723" s="122" t="s">
        <v>16</v>
      </c>
      <c r="T2723" s="122" t="s">
        <v>16</v>
      </c>
    </row>
    <row r="2724" spans="2:20" x14ac:dyDescent="0.3">
      <c r="B2724" s="119" t="s">
        <v>16</v>
      </c>
      <c r="C2724" s="220" t="s">
        <v>16</v>
      </c>
      <c r="D2724" s="82" t="s">
        <v>16</v>
      </c>
      <c r="E2724" s="238" t="s">
        <v>16</v>
      </c>
      <c r="F2724" s="231" t="s">
        <v>16</v>
      </c>
      <c r="G2724" s="219" t="s">
        <v>16</v>
      </c>
      <c r="H2724" s="219" t="s">
        <v>16</v>
      </c>
      <c r="I2724" s="231" t="s">
        <v>16</v>
      </c>
      <c r="J2724" s="231" t="s">
        <v>16</v>
      </c>
      <c r="K2724" s="1"/>
      <c r="L2724" s="119" t="s">
        <v>167</v>
      </c>
      <c r="M2724" s="101" t="s">
        <v>1755</v>
      </c>
      <c r="N2724" s="82">
        <v>13</v>
      </c>
      <c r="O2724" s="122" t="s">
        <v>16</v>
      </c>
      <c r="P2724" s="122">
        <v>630</v>
      </c>
      <c r="Q2724" s="122" t="s">
        <v>16</v>
      </c>
      <c r="R2724" s="122" t="s">
        <v>16</v>
      </c>
      <c r="S2724" s="122" t="s">
        <v>16</v>
      </c>
      <c r="T2724" s="122" t="s">
        <v>16</v>
      </c>
    </row>
    <row r="2725" spans="2:20" x14ac:dyDescent="0.3">
      <c r="B2725" s="119" t="s">
        <v>16</v>
      </c>
      <c r="C2725" s="220" t="s">
        <v>16</v>
      </c>
      <c r="D2725" s="82" t="s">
        <v>16</v>
      </c>
      <c r="E2725" s="238" t="s">
        <v>16</v>
      </c>
      <c r="F2725" s="231" t="s">
        <v>16</v>
      </c>
      <c r="G2725" s="219" t="s">
        <v>16</v>
      </c>
      <c r="H2725" s="219" t="s">
        <v>16</v>
      </c>
      <c r="I2725" s="231" t="s">
        <v>16</v>
      </c>
      <c r="J2725" s="231" t="s">
        <v>16</v>
      </c>
      <c r="K2725" s="1"/>
      <c r="L2725" s="119" t="s">
        <v>167</v>
      </c>
      <c r="M2725" s="101" t="s">
        <v>1756</v>
      </c>
      <c r="N2725" s="82">
        <v>14</v>
      </c>
      <c r="O2725" s="122" t="s">
        <v>16</v>
      </c>
      <c r="P2725" s="122">
        <v>800</v>
      </c>
      <c r="Q2725" s="122" t="s">
        <v>16</v>
      </c>
      <c r="R2725" s="122" t="s">
        <v>16</v>
      </c>
      <c r="S2725" s="122" t="s">
        <v>16</v>
      </c>
      <c r="T2725" s="122" t="s">
        <v>16</v>
      </c>
    </row>
    <row r="2726" spans="2:20" x14ac:dyDescent="0.3">
      <c r="B2726" s="119" t="s">
        <v>16</v>
      </c>
      <c r="C2726" s="220" t="s">
        <v>16</v>
      </c>
      <c r="D2726" s="82" t="s">
        <v>16</v>
      </c>
      <c r="E2726" s="238" t="s">
        <v>16</v>
      </c>
      <c r="F2726" s="231" t="s">
        <v>16</v>
      </c>
      <c r="G2726" s="219" t="s">
        <v>16</v>
      </c>
      <c r="H2726" s="219" t="s">
        <v>16</v>
      </c>
      <c r="I2726" s="231" t="s">
        <v>16</v>
      </c>
      <c r="J2726" s="231" t="s">
        <v>16</v>
      </c>
      <c r="K2726" s="1"/>
      <c r="L2726" s="119" t="s">
        <v>167</v>
      </c>
      <c r="M2726" s="101" t="s">
        <v>1757</v>
      </c>
      <c r="N2726" s="82">
        <v>15</v>
      </c>
      <c r="O2726" s="122" t="s">
        <v>16</v>
      </c>
      <c r="P2726" s="122">
        <v>450</v>
      </c>
      <c r="Q2726" s="122" t="s">
        <v>16</v>
      </c>
      <c r="R2726" s="122" t="s">
        <v>16</v>
      </c>
      <c r="S2726" s="122" t="s">
        <v>16</v>
      </c>
      <c r="T2726" s="122" t="s">
        <v>16</v>
      </c>
    </row>
    <row r="2727" spans="2:20" x14ac:dyDescent="0.3">
      <c r="B2727" s="119" t="s">
        <v>16</v>
      </c>
      <c r="C2727" s="220" t="s">
        <v>16</v>
      </c>
      <c r="D2727" s="82" t="s">
        <v>16</v>
      </c>
      <c r="E2727" s="238" t="s">
        <v>16</v>
      </c>
      <c r="F2727" s="231" t="s">
        <v>16</v>
      </c>
      <c r="G2727" s="219" t="s">
        <v>16</v>
      </c>
      <c r="H2727" s="219" t="s">
        <v>16</v>
      </c>
      <c r="I2727" s="231" t="s">
        <v>16</v>
      </c>
      <c r="J2727" s="231" t="s">
        <v>16</v>
      </c>
      <c r="K2727" s="1"/>
      <c r="L2727" s="119" t="s">
        <v>167</v>
      </c>
      <c r="M2727" s="101" t="s">
        <v>1758</v>
      </c>
      <c r="N2727" s="82">
        <v>16</v>
      </c>
      <c r="O2727" s="122" t="s">
        <v>16</v>
      </c>
      <c r="P2727" s="122">
        <v>2815</v>
      </c>
      <c r="Q2727" s="122" t="s">
        <v>16</v>
      </c>
      <c r="R2727" s="122" t="s">
        <v>16</v>
      </c>
      <c r="S2727" s="122" t="s">
        <v>16</v>
      </c>
      <c r="T2727" s="122" t="s">
        <v>16</v>
      </c>
    </row>
    <row r="2728" spans="2:20" x14ac:dyDescent="0.3">
      <c r="B2728" s="119" t="s">
        <v>16</v>
      </c>
      <c r="C2728" s="220" t="s">
        <v>16</v>
      </c>
      <c r="D2728" s="82" t="s">
        <v>16</v>
      </c>
      <c r="E2728" s="238" t="s">
        <v>16</v>
      </c>
      <c r="F2728" s="231" t="s">
        <v>16</v>
      </c>
      <c r="G2728" s="219" t="s">
        <v>16</v>
      </c>
      <c r="H2728" s="219" t="s">
        <v>16</v>
      </c>
      <c r="I2728" s="231" t="s">
        <v>16</v>
      </c>
      <c r="J2728" s="231" t="s">
        <v>16</v>
      </c>
      <c r="K2728" s="1"/>
      <c r="L2728" s="119" t="s">
        <v>167</v>
      </c>
      <c r="M2728" s="101" t="s">
        <v>1759</v>
      </c>
      <c r="N2728" s="82">
        <v>17</v>
      </c>
      <c r="O2728" s="122" t="s">
        <v>16</v>
      </c>
      <c r="P2728" s="122">
        <v>295</v>
      </c>
      <c r="Q2728" s="122" t="s">
        <v>16</v>
      </c>
      <c r="R2728" s="122" t="s">
        <v>16</v>
      </c>
      <c r="S2728" s="122" t="s">
        <v>16</v>
      </c>
      <c r="T2728" s="122" t="s">
        <v>16</v>
      </c>
    </row>
    <row r="2729" spans="2:20" x14ac:dyDescent="0.3">
      <c r="B2729" s="119" t="s">
        <v>16</v>
      </c>
      <c r="C2729" s="220" t="s">
        <v>16</v>
      </c>
      <c r="D2729" s="82" t="s">
        <v>16</v>
      </c>
      <c r="E2729" s="238" t="s">
        <v>16</v>
      </c>
      <c r="F2729" s="231" t="s">
        <v>16</v>
      </c>
      <c r="G2729" s="219" t="s">
        <v>16</v>
      </c>
      <c r="H2729" s="219" t="s">
        <v>16</v>
      </c>
      <c r="I2729" s="231" t="s">
        <v>16</v>
      </c>
      <c r="J2729" s="231" t="s">
        <v>16</v>
      </c>
      <c r="K2729" s="1"/>
      <c r="L2729" s="119" t="s">
        <v>167</v>
      </c>
      <c r="M2729" s="101" t="s">
        <v>1760</v>
      </c>
      <c r="N2729" s="82">
        <v>18</v>
      </c>
      <c r="O2729" s="122" t="s">
        <v>16</v>
      </c>
      <c r="P2729" s="122">
        <v>60</v>
      </c>
      <c r="Q2729" s="122" t="s">
        <v>16</v>
      </c>
      <c r="R2729" s="122" t="s">
        <v>16</v>
      </c>
      <c r="S2729" s="122" t="s">
        <v>16</v>
      </c>
      <c r="T2729" s="122" t="s">
        <v>16</v>
      </c>
    </row>
    <row r="2730" spans="2:20" x14ac:dyDescent="0.3">
      <c r="B2730" s="119" t="s">
        <v>16</v>
      </c>
      <c r="C2730" s="220" t="s">
        <v>16</v>
      </c>
      <c r="D2730" s="82" t="s">
        <v>16</v>
      </c>
      <c r="E2730" s="238" t="s">
        <v>16</v>
      </c>
      <c r="F2730" s="231" t="s">
        <v>16</v>
      </c>
      <c r="G2730" s="219" t="s">
        <v>16</v>
      </c>
      <c r="H2730" s="219" t="s">
        <v>16</v>
      </c>
      <c r="I2730" s="231" t="s">
        <v>16</v>
      </c>
      <c r="J2730" s="231" t="s">
        <v>16</v>
      </c>
      <c r="K2730" s="1"/>
      <c r="L2730" s="119" t="s">
        <v>1761</v>
      </c>
      <c r="M2730" s="101" t="s">
        <v>1762</v>
      </c>
      <c r="N2730" s="82">
        <v>19</v>
      </c>
      <c r="O2730" s="122" t="s">
        <v>16</v>
      </c>
      <c r="P2730" s="122">
        <v>550</v>
      </c>
      <c r="Q2730" s="122" t="s">
        <v>16</v>
      </c>
      <c r="R2730" s="122" t="s">
        <v>16</v>
      </c>
      <c r="S2730" s="122" t="s">
        <v>16</v>
      </c>
      <c r="T2730" s="122" t="s">
        <v>16</v>
      </c>
    </row>
    <row r="2731" spans="2:20" x14ac:dyDescent="0.3">
      <c r="B2731" s="119" t="s">
        <v>16</v>
      </c>
      <c r="C2731" s="220" t="s">
        <v>16</v>
      </c>
      <c r="D2731" s="82" t="s">
        <v>16</v>
      </c>
      <c r="E2731" s="238" t="s">
        <v>16</v>
      </c>
      <c r="F2731" s="231" t="s">
        <v>16</v>
      </c>
      <c r="G2731" s="219" t="s">
        <v>16</v>
      </c>
      <c r="H2731" s="219" t="s">
        <v>16</v>
      </c>
      <c r="I2731" s="231" t="s">
        <v>16</v>
      </c>
      <c r="J2731" s="231" t="s">
        <v>16</v>
      </c>
      <c r="K2731" s="1"/>
      <c r="L2731" s="119" t="s">
        <v>167</v>
      </c>
      <c r="M2731" s="101" t="s">
        <v>1763</v>
      </c>
      <c r="N2731" s="82">
        <v>20</v>
      </c>
      <c r="O2731" s="122" t="s">
        <v>16</v>
      </c>
      <c r="P2731" s="122">
        <v>960</v>
      </c>
      <c r="Q2731" s="122" t="s">
        <v>16</v>
      </c>
      <c r="R2731" s="122" t="s">
        <v>16</v>
      </c>
      <c r="S2731" s="122" t="s">
        <v>16</v>
      </c>
      <c r="T2731" s="122" t="s">
        <v>16</v>
      </c>
    </row>
    <row r="2732" spans="2:20" x14ac:dyDescent="0.3">
      <c r="B2732" s="119" t="s">
        <v>16</v>
      </c>
      <c r="C2732" s="220" t="s">
        <v>16</v>
      </c>
      <c r="D2732" s="82" t="s">
        <v>16</v>
      </c>
      <c r="E2732" s="238" t="s">
        <v>16</v>
      </c>
      <c r="F2732" s="231" t="s">
        <v>16</v>
      </c>
      <c r="G2732" s="219" t="s">
        <v>16</v>
      </c>
      <c r="H2732" s="219" t="s">
        <v>16</v>
      </c>
      <c r="I2732" s="231" t="s">
        <v>16</v>
      </c>
      <c r="J2732" s="231" t="s">
        <v>16</v>
      </c>
      <c r="K2732" s="1"/>
      <c r="L2732" s="119" t="s">
        <v>167</v>
      </c>
      <c r="M2732" s="101" t="s">
        <v>1764</v>
      </c>
      <c r="N2732" s="82">
        <v>21</v>
      </c>
      <c r="O2732" s="122" t="s">
        <v>16</v>
      </c>
      <c r="P2732" s="122">
        <v>700</v>
      </c>
      <c r="Q2732" s="122" t="s">
        <v>16</v>
      </c>
      <c r="R2732" s="122" t="s">
        <v>16</v>
      </c>
      <c r="S2732" s="122" t="s">
        <v>16</v>
      </c>
      <c r="T2732" s="122" t="s">
        <v>16</v>
      </c>
    </row>
    <row r="2733" spans="2:20" x14ac:dyDescent="0.3">
      <c r="B2733" s="119" t="s">
        <v>16</v>
      </c>
      <c r="C2733" s="220" t="s">
        <v>16</v>
      </c>
      <c r="D2733" s="82" t="s">
        <v>16</v>
      </c>
      <c r="E2733" s="238" t="s">
        <v>16</v>
      </c>
      <c r="F2733" s="231" t="s">
        <v>16</v>
      </c>
      <c r="G2733" s="219" t="s">
        <v>16</v>
      </c>
      <c r="H2733" s="219" t="s">
        <v>16</v>
      </c>
      <c r="I2733" s="231" t="s">
        <v>16</v>
      </c>
      <c r="J2733" s="231" t="s">
        <v>16</v>
      </c>
      <c r="K2733" s="1"/>
      <c r="L2733" s="119" t="s">
        <v>167</v>
      </c>
      <c r="M2733" s="101" t="s">
        <v>1757</v>
      </c>
      <c r="N2733" s="82">
        <v>22</v>
      </c>
      <c r="O2733" s="122" t="s">
        <v>16</v>
      </c>
      <c r="P2733" s="122">
        <v>325</v>
      </c>
      <c r="Q2733" s="122" t="s">
        <v>16</v>
      </c>
      <c r="R2733" s="122" t="s">
        <v>16</v>
      </c>
      <c r="S2733" s="122" t="s">
        <v>16</v>
      </c>
      <c r="T2733" s="122" t="s">
        <v>16</v>
      </c>
    </row>
    <row r="2734" spans="2:20" x14ac:dyDescent="0.3">
      <c r="B2734" s="119" t="s">
        <v>16</v>
      </c>
      <c r="C2734" s="220" t="s">
        <v>16</v>
      </c>
      <c r="D2734" s="82" t="s">
        <v>16</v>
      </c>
      <c r="E2734" s="238" t="s">
        <v>16</v>
      </c>
      <c r="F2734" s="231" t="s">
        <v>16</v>
      </c>
      <c r="G2734" s="219" t="s">
        <v>16</v>
      </c>
      <c r="H2734" s="219" t="s">
        <v>16</v>
      </c>
      <c r="I2734" s="231" t="s">
        <v>16</v>
      </c>
      <c r="J2734" s="231" t="s">
        <v>16</v>
      </c>
      <c r="K2734" s="1"/>
      <c r="L2734" s="119" t="s">
        <v>1765</v>
      </c>
      <c r="M2734" s="101" t="s">
        <v>1764</v>
      </c>
      <c r="N2734" s="82">
        <v>23</v>
      </c>
      <c r="O2734" s="122" t="s">
        <v>16</v>
      </c>
      <c r="P2734" s="122">
        <v>450</v>
      </c>
      <c r="Q2734" s="122" t="s">
        <v>16</v>
      </c>
      <c r="R2734" s="122" t="s">
        <v>16</v>
      </c>
      <c r="S2734" s="122" t="s">
        <v>16</v>
      </c>
      <c r="T2734" s="122" t="s">
        <v>16</v>
      </c>
    </row>
    <row r="2735" spans="2:20" x14ac:dyDescent="0.3">
      <c r="B2735" s="119" t="s">
        <v>16</v>
      </c>
      <c r="C2735" s="220" t="s">
        <v>16</v>
      </c>
      <c r="D2735" s="82" t="s">
        <v>16</v>
      </c>
      <c r="E2735" s="238" t="s">
        <v>16</v>
      </c>
      <c r="F2735" s="231" t="s">
        <v>16</v>
      </c>
      <c r="G2735" s="219" t="s">
        <v>16</v>
      </c>
      <c r="H2735" s="219" t="s">
        <v>16</v>
      </c>
      <c r="I2735" s="231" t="s">
        <v>16</v>
      </c>
      <c r="J2735" s="231" t="s">
        <v>16</v>
      </c>
      <c r="K2735" s="1"/>
      <c r="L2735" s="119" t="s">
        <v>167</v>
      </c>
      <c r="M2735" s="101" t="s">
        <v>1766</v>
      </c>
      <c r="N2735" s="82">
        <v>24</v>
      </c>
      <c r="O2735" s="122" t="s">
        <v>16</v>
      </c>
      <c r="P2735" s="122">
        <v>3000</v>
      </c>
      <c r="Q2735" s="122" t="s">
        <v>16</v>
      </c>
      <c r="R2735" s="122" t="s">
        <v>16</v>
      </c>
      <c r="S2735" s="122" t="s">
        <v>16</v>
      </c>
      <c r="T2735" s="122" t="s">
        <v>16</v>
      </c>
    </row>
    <row r="2736" spans="2:20" x14ac:dyDescent="0.3">
      <c r="B2736" s="119" t="s">
        <v>16</v>
      </c>
      <c r="C2736" s="220" t="s">
        <v>16</v>
      </c>
      <c r="D2736" s="82" t="s">
        <v>16</v>
      </c>
      <c r="E2736" s="238" t="s">
        <v>16</v>
      </c>
      <c r="F2736" s="231" t="s">
        <v>16</v>
      </c>
      <c r="G2736" s="219" t="s">
        <v>16</v>
      </c>
      <c r="H2736" s="219" t="s">
        <v>16</v>
      </c>
      <c r="I2736" s="231" t="s">
        <v>16</v>
      </c>
      <c r="J2736" s="231" t="s">
        <v>16</v>
      </c>
      <c r="K2736" s="1"/>
      <c r="L2736" s="119" t="s">
        <v>167</v>
      </c>
      <c r="M2736" s="101" t="s">
        <v>1767</v>
      </c>
      <c r="N2736" s="82">
        <v>25</v>
      </c>
      <c r="O2736" s="122" t="s">
        <v>16</v>
      </c>
      <c r="P2736" s="122">
        <v>180</v>
      </c>
      <c r="Q2736" s="122" t="s">
        <v>16</v>
      </c>
      <c r="R2736" s="122" t="s">
        <v>16</v>
      </c>
      <c r="S2736" s="122" t="s">
        <v>16</v>
      </c>
      <c r="T2736" s="122" t="s">
        <v>16</v>
      </c>
    </row>
    <row r="2737" spans="1:20" x14ac:dyDescent="0.3">
      <c r="B2737" s="119" t="s">
        <v>16</v>
      </c>
      <c r="C2737" s="220" t="s">
        <v>16</v>
      </c>
      <c r="D2737" s="82" t="s">
        <v>16</v>
      </c>
      <c r="E2737" s="238" t="s">
        <v>16</v>
      </c>
      <c r="F2737" s="231" t="s">
        <v>16</v>
      </c>
      <c r="G2737" s="219" t="s">
        <v>16</v>
      </c>
      <c r="H2737" s="219" t="s">
        <v>16</v>
      </c>
      <c r="I2737" s="231" t="s">
        <v>16</v>
      </c>
      <c r="J2737" s="231" t="s">
        <v>16</v>
      </c>
      <c r="K2737" s="1"/>
      <c r="L2737" s="119" t="s">
        <v>167</v>
      </c>
      <c r="M2737" s="101" t="s">
        <v>1768</v>
      </c>
      <c r="N2737" s="82">
        <v>26</v>
      </c>
      <c r="O2737" s="122" t="s">
        <v>16</v>
      </c>
      <c r="P2737" s="122">
        <v>190</v>
      </c>
      <c r="Q2737" s="122" t="s">
        <v>16</v>
      </c>
      <c r="R2737" s="122" t="s">
        <v>16</v>
      </c>
      <c r="S2737" s="122" t="s">
        <v>16</v>
      </c>
      <c r="T2737" s="122" t="s">
        <v>16</v>
      </c>
    </row>
    <row r="2738" spans="1:20" x14ac:dyDescent="0.3">
      <c r="B2738" s="119" t="s">
        <v>16</v>
      </c>
      <c r="C2738" s="220" t="s">
        <v>16</v>
      </c>
      <c r="D2738" s="82" t="s">
        <v>16</v>
      </c>
      <c r="E2738" s="238" t="s">
        <v>16</v>
      </c>
      <c r="F2738" s="231" t="s">
        <v>16</v>
      </c>
      <c r="G2738" s="219" t="s">
        <v>16</v>
      </c>
      <c r="H2738" s="219" t="s">
        <v>16</v>
      </c>
      <c r="I2738" s="231" t="s">
        <v>16</v>
      </c>
      <c r="J2738" s="231" t="s">
        <v>16</v>
      </c>
      <c r="K2738" s="1"/>
      <c r="L2738" s="119" t="s">
        <v>167</v>
      </c>
      <c r="M2738" s="101" t="s">
        <v>1757</v>
      </c>
      <c r="N2738" s="82">
        <v>27</v>
      </c>
      <c r="O2738" s="122" t="s">
        <v>16</v>
      </c>
      <c r="P2738" s="122">
        <v>400</v>
      </c>
      <c r="Q2738" s="122" t="s">
        <v>16</v>
      </c>
      <c r="R2738" s="122" t="s">
        <v>16</v>
      </c>
      <c r="S2738" s="122" t="s">
        <v>16</v>
      </c>
      <c r="T2738" s="122" t="s">
        <v>16</v>
      </c>
    </row>
    <row r="2739" spans="1:20" x14ac:dyDescent="0.3">
      <c r="B2739" s="119" t="s">
        <v>16</v>
      </c>
      <c r="C2739" s="220" t="s">
        <v>16</v>
      </c>
      <c r="D2739" s="82" t="s">
        <v>16</v>
      </c>
      <c r="E2739" s="238" t="s">
        <v>16</v>
      </c>
      <c r="F2739" s="231" t="s">
        <v>16</v>
      </c>
      <c r="G2739" s="219" t="s">
        <v>16</v>
      </c>
      <c r="H2739" s="219" t="s">
        <v>16</v>
      </c>
      <c r="I2739" s="231" t="s">
        <v>16</v>
      </c>
      <c r="J2739" s="231" t="s">
        <v>16</v>
      </c>
      <c r="K2739" s="1"/>
      <c r="L2739" s="119" t="s">
        <v>167</v>
      </c>
      <c r="M2739" s="101" t="s">
        <v>1769</v>
      </c>
      <c r="N2739" s="82">
        <v>28</v>
      </c>
      <c r="O2739" s="122" t="s">
        <v>16</v>
      </c>
      <c r="P2739" s="122">
        <v>1700</v>
      </c>
      <c r="Q2739" s="122" t="s">
        <v>16</v>
      </c>
      <c r="R2739" s="122" t="s">
        <v>16</v>
      </c>
      <c r="S2739" s="122" t="s">
        <v>16</v>
      </c>
      <c r="T2739" s="122" t="s">
        <v>16</v>
      </c>
    </row>
    <row r="2740" spans="1:20" x14ac:dyDescent="0.3">
      <c r="B2740" s="119" t="s">
        <v>16</v>
      </c>
      <c r="C2740" s="220" t="s">
        <v>16</v>
      </c>
      <c r="D2740" s="82" t="s">
        <v>16</v>
      </c>
      <c r="E2740" s="238" t="s">
        <v>16</v>
      </c>
      <c r="F2740" s="231" t="s">
        <v>16</v>
      </c>
      <c r="G2740" s="219" t="s">
        <v>16</v>
      </c>
      <c r="H2740" s="219" t="s">
        <v>16</v>
      </c>
      <c r="I2740" s="231" t="s">
        <v>16</v>
      </c>
      <c r="J2740" s="231" t="s">
        <v>16</v>
      </c>
      <c r="K2740" s="1"/>
      <c r="L2740" s="119" t="s">
        <v>1770</v>
      </c>
      <c r="M2740" s="101" t="s">
        <v>1769</v>
      </c>
      <c r="N2740" s="82">
        <v>29</v>
      </c>
      <c r="O2740" s="122" t="s">
        <v>16</v>
      </c>
      <c r="P2740" s="122">
        <v>920</v>
      </c>
      <c r="Q2740" s="122" t="s">
        <v>16</v>
      </c>
      <c r="R2740" s="122" t="s">
        <v>16</v>
      </c>
      <c r="S2740" s="122" t="s">
        <v>16</v>
      </c>
      <c r="T2740" s="122" t="s">
        <v>16</v>
      </c>
    </row>
    <row r="2741" spans="1:20" x14ac:dyDescent="0.3">
      <c r="B2741" s="119" t="s">
        <v>16</v>
      </c>
      <c r="C2741" s="220" t="s">
        <v>16</v>
      </c>
      <c r="D2741" s="82" t="s">
        <v>16</v>
      </c>
      <c r="E2741" s="238" t="s">
        <v>16</v>
      </c>
      <c r="F2741" s="231" t="s">
        <v>16</v>
      </c>
      <c r="G2741" s="219" t="s">
        <v>16</v>
      </c>
      <c r="H2741" s="219" t="s">
        <v>16</v>
      </c>
      <c r="I2741" s="231" t="s">
        <v>16</v>
      </c>
      <c r="J2741" s="231" t="s">
        <v>16</v>
      </c>
      <c r="K2741" s="1"/>
      <c r="L2741" s="119" t="s">
        <v>167</v>
      </c>
      <c r="M2741" s="101" t="s">
        <v>1771</v>
      </c>
      <c r="N2741" s="82">
        <v>30</v>
      </c>
      <c r="O2741" s="122" t="s">
        <v>16</v>
      </c>
      <c r="P2741" s="122">
        <v>500</v>
      </c>
      <c r="Q2741" s="122" t="s">
        <v>16</v>
      </c>
      <c r="R2741" s="122" t="s">
        <v>16</v>
      </c>
      <c r="S2741" s="122" t="s">
        <v>16</v>
      </c>
      <c r="T2741" s="122" t="s">
        <v>16</v>
      </c>
    </row>
    <row r="2742" spans="1:20" x14ac:dyDescent="0.3">
      <c r="B2742" s="119" t="s">
        <v>16</v>
      </c>
      <c r="C2742" s="220" t="s">
        <v>16</v>
      </c>
      <c r="D2742" s="82" t="s">
        <v>16</v>
      </c>
      <c r="E2742" s="238" t="s">
        <v>16</v>
      </c>
      <c r="F2742" s="231" t="s">
        <v>16</v>
      </c>
      <c r="G2742" s="219" t="s">
        <v>16</v>
      </c>
      <c r="H2742" s="219" t="s">
        <v>16</v>
      </c>
      <c r="I2742" s="231" t="s">
        <v>16</v>
      </c>
      <c r="J2742" s="231" t="s">
        <v>16</v>
      </c>
      <c r="K2742" s="1"/>
      <c r="L2742" s="119" t="s">
        <v>167</v>
      </c>
      <c r="M2742" s="101" t="s">
        <v>1772</v>
      </c>
      <c r="N2742" s="82">
        <v>31</v>
      </c>
      <c r="O2742" s="122" t="s">
        <v>16</v>
      </c>
      <c r="P2742" s="122">
        <v>400</v>
      </c>
      <c r="Q2742" s="122" t="s">
        <v>16</v>
      </c>
      <c r="R2742" s="122" t="s">
        <v>16</v>
      </c>
      <c r="S2742" s="122" t="s">
        <v>16</v>
      </c>
      <c r="T2742" s="122" t="s">
        <v>16</v>
      </c>
    </row>
    <row r="2743" spans="1:20" x14ac:dyDescent="0.3">
      <c r="B2743" s="119" t="s">
        <v>16</v>
      </c>
      <c r="C2743" s="220" t="s">
        <v>16</v>
      </c>
      <c r="D2743" s="82" t="s">
        <v>16</v>
      </c>
      <c r="E2743" s="238" t="s">
        <v>16</v>
      </c>
      <c r="F2743" s="231" t="s">
        <v>16</v>
      </c>
      <c r="G2743" s="219" t="s">
        <v>16</v>
      </c>
      <c r="H2743" s="219" t="s">
        <v>16</v>
      </c>
      <c r="I2743" s="231" t="s">
        <v>16</v>
      </c>
      <c r="J2743" s="231" t="s">
        <v>16</v>
      </c>
      <c r="K2743" s="1"/>
      <c r="L2743" s="119" t="s">
        <v>1773</v>
      </c>
      <c r="M2743" s="101" t="s">
        <v>1774</v>
      </c>
      <c r="N2743" s="82">
        <v>32</v>
      </c>
      <c r="O2743" s="122" t="s">
        <v>16</v>
      </c>
      <c r="P2743" s="122">
        <v>40</v>
      </c>
      <c r="Q2743" s="122" t="s">
        <v>16</v>
      </c>
      <c r="R2743" s="122" t="s">
        <v>16</v>
      </c>
      <c r="S2743" s="122" t="s">
        <v>16</v>
      </c>
      <c r="T2743" s="122" t="s">
        <v>16</v>
      </c>
    </row>
    <row r="2744" spans="1:20" x14ac:dyDescent="0.3">
      <c r="B2744" s="119" t="s">
        <v>16</v>
      </c>
      <c r="C2744" s="220" t="s">
        <v>16</v>
      </c>
      <c r="D2744" s="82" t="s">
        <v>16</v>
      </c>
      <c r="E2744" s="238" t="s">
        <v>16</v>
      </c>
      <c r="F2744" s="231" t="s">
        <v>16</v>
      </c>
      <c r="G2744" s="219" t="s">
        <v>16</v>
      </c>
      <c r="H2744" s="219" t="s">
        <v>16</v>
      </c>
      <c r="I2744" s="231" t="s">
        <v>16</v>
      </c>
      <c r="J2744" s="231" t="s">
        <v>16</v>
      </c>
      <c r="K2744" s="1"/>
      <c r="L2744" s="119" t="s">
        <v>167</v>
      </c>
      <c r="M2744" s="101" t="s">
        <v>1775</v>
      </c>
      <c r="N2744" s="82">
        <v>33</v>
      </c>
      <c r="O2744" s="122" t="s">
        <v>16</v>
      </c>
      <c r="P2744" s="122">
        <v>595</v>
      </c>
      <c r="Q2744" s="122" t="s">
        <v>16</v>
      </c>
      <c r="R2744" s="122" t="s">
        <v>16</v>
      </c>
      <c r="S2744" s="122" t="s">
        <v>16</v>
      </c>
      <c r="T2744" s="122" t="s">
        <v>16</v>
      </c>
    </row>
    <row r="2745" spans="1:20" x14ac:dyDescent="0.3">
      <c r="B2745" s="119" t="s">
        <v>16</v>
      </c>
      <c r="C2745" s="220" t="s">
        <v>16</v>
      </c>
      <c r="D2745" s="82" t="s">
        <v>16</v>
      </c>
      <c r="E2745" s="238" t="s">
        <v>16</v>
      </c>
      <c r="F2745" s="231" t="s">
        <v>16</v>
      </c>
      <c r="G2745" s="219" t="s">
        <v>16</v>
      </c>
      <c r="H2745" s="219" t="s">
        <v>16</v>
      </c>
      <c r="I2745" s="231" t="s">
        <v>16</v>
      </c>
      <c r="J2745" s="231" t="s">
        <v>16</v>
      </c>
      <c r="K2745" s="1"/>
      <c r="L2745" s="119" t="s">
        <v>167</v>
      </c>
      <c r="M2745" s="101" t="s">
        <v>1769</v>
      </c>
      <c r="N2745" s="82">
        <v>34</v>
      </c>
      <c r="O2745" s="122" t="s">
        <v>16</v>
      </c>
      <c r="P2745" s="122">
        <v>120</v>
      </c>
      <c r="Q2745" s="122" t="s">
        <v>16</v>
      </c>
      <c r="R2745" s="122" t="s">
        <v>16</v>
      </c>
      <c r="S2745" s="122" t="s">
        <v>16</v>
      </c>
      <c r="T2745" s="122" t="s">
        <v>16</v>
      </c>
    </row>
    <row r="2746" spans="1:20" x14ac:dyDescent="0.3">
      <c r="B2746" s="119" t="s">
        <v>16</v>
      </c>
      <c r="C2746" s="220" t="s">
        <v>16</v>
      </c>
      <c r="D2746" s="82" t="s">
        <v>16</v>
      </c>
      <c r="E2746" s="238" t="s">
        <v>16</v>
      </c>
      <c r="F2746" s="231" t="s">
        <v>16</v>
      </c>
      <c r="G2746" s="219" t="s">
        <v>16</v>
      </c>
      <c r="H2746" s="219" t="s">
        <v>16</v>
      </c>
      <c r="I2746" s="231" t="s">
        <v>16</v>
      </c>
      <c r="J2746" s="231" t="s">
        <v>16</v>
      </c>
      <c r="K2746" s="1"/>
      <c r="L2746" s="119" t="s">
        <v>167</v>
      </c>
      <c r="M2746" s="101" t="s">
        <v>1768</v>
      </c>
      <c r="N2746" s="82">
        <v>35</v>
      </c>
      <c r="O2746" s="122" t="s">
        <v>16</v>
      </c>
      <c r="P2746" s="122">
        <v>40</v>
      </c>
      <c r="Q2746" s="122" t="s">
        <v>16</v>
      </c>
      <c r="R2746" s="122" t="s">
        <v>16</v>
      </c>
      <c r="S2746" s="122" t="s">
        <v>16</v>
      </c>
      <c r="T2746" s="122" t="s">
        <v>16</v>
      </c>
    </row>
    <row r="2747" spans="1:20" x14ac:dyDescent="0.3">
      <c r="B2747" s="119" t="s">
        <v>16</v>
      </c>
      <c r="C2747" s="220" t="s">
        <v>16</v>
      </c>
      <c r="D2747" s="82" t="s">
        <v>16</v>
      </c>
      <c r="E2747" s="238" t="s">
        <v>16</v>
      </c>
      <c r="F2747" s="231" t="s">
        <v>16</v>
      </c>
      <c r="G2747" s="219" t="s">
        <v>16</v>
      </c>
      <c r="H2747" s="219" t="s">
        <v>16</v>
      </c>
      <c r="I2747" s="231" t="s">
        <v>16</v>
      </c>
      <c r="J2747" s="231" t="s">
        <v>16</v>
      </c>
      <c r="K2747" s="1"/>
      <c r="L2747" s="119" t="s">
        <v>167</v>
      </c>
      <c r="M2747" s="101" t="s">
        <v>1776</v>
      </c>
      <c r="N2747" s="82">
        <v>36</v>
      </c>
      <c r="O2747" s="122" t="s">
        <v>16</v>
      </c>
      <c r="P2747" s="122">
        <v>2000</v>
      </c>
      <c r="Q2747" s="122" t="s">
        <v>16</v>
      </c>
      <c r="R2747" s="122" t="s">
        <v>16</v>
      </c>
      <c r="S2747" s="122" t="s">
        <v>16</v>
      </c>
      <c r="T2747" s="122" t="s">
        <v>16</v>
      </c>
    </row>
    <row r="2748" spans="1:20" x14ac:dyDescent="0.3">
      <c r="B2748" s="119" t="s">
        <v>16</v>
      </c>
      <c r="C2748" s="220" t="s">
        <v>16</v>
      </c>
      <c r="D2748" s="82" t="s">
        <v>16</v>
      </c>
      <c r="E2748" s="238" t="s">
        <v>16</v>
      </c>
      <c r="F2748" s="231" t="s">
        <v>16</v>
      </c>
      <c r="G2748" s="219" t="s">
        <v>16</v>
      </c>
      <c r="H2748" s="219" t="s">
        <v>16</v>
      </c>
      <c r="I2748" s="231" t="s">
        <v>16</v>
      </c>
      <c r="J2748" s="231" t="s">
        <v>16</v>
      </c>
      <c r="K2748" s="1"/>
      <c r="L2748" s="194"/>
      <c r="M2748" s="244" t="s">
        <v>456</v>
      </c>
      <c r="N2748" s="242" t="s">
        <v>16</v>
      </c>
      <c r="O2748" s="243" t="s">
        <v>16</v>
      </c>
      <c r="P2748" s="243">
        <f>SUM(P2712:P2747)</f>
        <v>37038</v>
      </c>
      <c r="Q2748" s="243" t="s">
        <v>16</v>
      </c>
      <c r="R2748" s="243" t="s">
        <v>16</v>
      </c>
      <c r="S2748" s="243" t="s">
        <v>16</v>
      </c>
      <c r="T2748" s="243" t="s">
        <v>16</v>
      </c>
    </row>
    <row r="2749" spans="1:20" x14ac:dyDescent="0.3">
      <c r="B2749" s="55" t="s">
        <v>16</v>
      </c>
      <c r="C2749" s="128" t="s">
        <v>16</v>
      </c>
      <c r="D2749" s="128" t="s">
        <v>16</v>
      </c>
      <c r="E2749" s="128" t="s">
        <v>16</v>
      </c>
      <c r="F2749" s="128" t="s">
        <v>16</v>
      </c>
      <c r="G2749" s="220" t="s">
        <v>16</v>
      </c>
      <c r="H2749" s="220" t="s">
        <v>16</v>
      </c>
      <c r="I2749" s="128" t="s">
        <v>16</v>
      </c>
      <c r="J2749" s="128" t="s">
        <v>16</v>
      </c>
      <c r="K2749" s="40"/>
      <c r="L2749" s="119" t="s">
        <v>16</v>
      </c>
      <c r="M2749" s="128" t="s">
        <v>16</v>
      </c>
      <c r="N2749" s="82" t="s">
        <v>16</v>
      </c>
      <c r="O2749" s="122" t="s">
        <v>16</v>
      </c>
      <c r="P2749" s="122" t="s">
        <v>16</v>
      </c>
      <c r="Q2749" s="122" t="s">
        <v>16</v>
      </c>
      <c r="R2749" s="122" t="s">
        <v>16</v>
      </c>
      <c r="S2749" s="122" t="s">
        <v>16</v>
      </c>
      <c r="T2749" s="122" t="s">
        <v>16</v>
      </c>
    </row>
    <row r="2750" spans="1:20" x14ac:dyDescent="0.3">
      <c r="B2750" s="4"/>
      <c r="C2750" s="150" t="s">
        <v>49</v>
      </c>
      <c r="D2750" s="4"/>
      <c r="E2750" s="34">
        <f>SUM(E2705:E2749)</f>
        <v>55000</v>
      </c>
      <c r="F2750" s="34">
        <f>SUM(F2705:F2749)</f>
        <v>2360000</v>
      </c>
      <c r="G2750" s="34">
        <f>SUM(G2705:G2749)</f>
        <v>100000</v>
      </c>
      <c r="H2750" s="227">
        <f>SUM(H2705:H2749)</f>
        <v>350000</v>
      </c>
      <c r="I2750" s="34">
        <v>0</v>
      </c>
      <c r="J2750" s="34">
        <v>0</v>
      </c>
      <c r="K2750" s="1"/>
      <c r="L2750" s="119" t="s">
        <v>16</v>
      </c>
      <c r="M2750" s="128" t="s">
        <v>16</v>
      </c>
      <c r="N2750" s="82" t="s">
        <v>16</v>
      </c>
      <c r="O2750" s="122" t="s">
        <v>16</v>
      </c>
      <c r="P2750" s="122" t="s">
        <v>16</v>
      </c>
      <c r="Q2750" s="122" t="s">
        <v>16</v>
      </c>
      <c r="R2750" s="122" t="s">
        <v>16</v>
      </c>
      <c r="S2750" s="122" t="s">
        <v>16</v>
      </c>
      <c r="T2750" s="122" t="s">
        <v>16</v>
      </c>
    </row>
    <row r="2751" spans="1:20" x14ac:dyDescent="0.3">
      <c r="A2751" s="314"/>
      <c r="B2751" s="11"/>
      <c r="C2751" s="94"/>
      <c r="D2751" s="12"/>
      <c r="E2751" s="13"/>
      <c r="F2751" s="13"/>
      <c r="G2751" s="13"/>
      <c r="H2751" s="13"/>
      <c r="I2751" s="13"/>
      <c r="J2751" s="14"/>
      <c r="K2751" s="1"/>
      <c r="L2751" s="11"/>
      <c r="M2751" s="12"/>
      <c r="N2751" s="12"/>
      <c r="O2751" s="169"/>
      <c r="P2751" s="13"/>
      <c r="Q2751" s="13"/>
      <c r="R2751" s="13"/>
      <c r="S2751" s="13"/>
      <c r="T2751" s="14"/>
    </row>
    <row r="2752" spans="1:20" x14ac:dyDescent="0.3">
      <c r="A2752" s="314"/>
      <c r="B2752" s="25"/>
      <c r="C2752" s="26" t="s">
        <v>50</v>
      </c>
      <c r="D2752" s="27"/>
      <c r="E2752" s="28">
        <f>E2750</f>
        <v>55000</v>
      </c>
      <c r="F2752" s="28">
        <f>F2704+F2750</f>
        <v>2413000</v>
      </c>
      <c r="G2752" s="28">
        <f>G2704+G2750</f>
        <v>12911224</v>
      </c>
      <c r="H2752" s="28">
        <f>H2704+H2750</f>
        <v>9858596.4399999995</v>
      </c>
      <c r="I2752" s="28">
        <f>I2704+I2750</f>
        <v>43934.899999999907</v>
      </c>
      <c r="J2752" s="28">
        <f>J2704+J2750</f>
        <v>4926.07</v>
      </c>
      <c r="K2752" s="1"/>
      <c r="L2752" s="9"/>
      <c r="M2752" s="26" t="s">
        <v>50</v>
      </c>
      <c r="N2752" s="193" t="s">
        <v>16</v>
      </c>
      <c r="O2752" s="10">
        <f>SUM(O2705:O2751)</f>
        <v>55000</v>
      </c>
      <c r="P2752" s="10">
        <f>P2707+P2708+P2748</f>
        <v>2347038</v>
      </c>
      <c r="Q2752" s="10">
        <f>SUM(Q2705:Q2751)</f>
        <v>12900000</v>
      </c>
      <c r="R2752" s="10">
        <f>SUM(R2705:R2751)</f>
        <v>9855000</v>
      </c>
      <c r="S2752" s="10">
        <f t="shared" ref="S2752:T2752" si="475">SUM(S2703:S2751)</f>
        <v>0</v>
      </c>
      <c r="T2752" s="10">
        <f t="shared" si="475"/>
        <v>0</v>
      </c>
    </row>
    <row r="2753" spans="1:20" x14ac:dyDescent="0.3">
      <c r="A2753" s="314"/>
      <c r="F2753" s="314"/>
      <c r="G2753" s="215"/>
      <c r="H2753" s="215"/>
      <c r="L2753" s="2"/>
      <c r="M2753" s="3" t="s">
        <v>12</v>
      </c>
      <c r="N2753" s="15"/>
      <c r="O2753" s="16">
        <f>E2752-O2752</f>
        <v>0</v>
      </c>
      <c r="P2753" s="62">
        <f>F2752-P2752</f>
        <v>65962</v>
      </c>
      <c r="Q2753" s="62">
        <f t="shared" ref="Q2753" si="476">G2752-Q2752</f>
        <v>11224</v>
      </c>
      <c r="R2753" s="62">
        <f t="shared" ref="R2753" si="477">H2752-R2752</f>
        <v>3596.4399999994785</v>
      </c>
      <c r="S2753" s="62">
        <f t="shared" ref="S2753" si="478">I2752-S2752</f>
        <v>43934.899999999907</v>
      </c>
      <c r="T2753" s="62">
        <f t="shared" ref="T2753" si="479">J2752-T2752</f>
        <v>4926.07</v>
      </c>
    </row>
    <row r="2754" spans="1:20" x14ac:dyDescent="0.3">
      <c r="C2754" s="63" t="s">
        <v>375</v>
      </c>
      <c r="F2754" s="314"/>
      <c r="M2754" s="1393" t="s">
        <v>23</v>
      </c>
      <c r="N2754" s="1393"/>
      <c r="R2754" s="314"/>
    </row>
    <row r="2755" spans="1:20" x14ac:dyDescent="0.3">
      <c r="C2755" s="64" t="s">
        <v>386</v>
      </c>
      <c r="D2755" s="64" t="s">
        <v>376</v>
      </c>
      <c r="E2755" s="1396" t="s">
        <v>377</v>
      </c>
      <c r="F2755" s="1397"/>
      <c r="G2755" s="64" t="s">
        <v>381</v>
      </c>
      <c r="H2755" s="64" t="s">
        <v>378</v>
      </c>
      <c r="I2755" s="64" t="s">
        <v>379</v>
      </c>
      <c r="J2755" s="65" t="s">
        <v>380</v>
      </c>
      <c r="M2755" s="41" t="s">
        <v>1085</v>
      </c>
      <c r="N2755" s="126">
        <f>P2753</f>
        <v>65962</v>
      </c>
      <c r="O2755" s="302" t="s">
        <v>1777</v>
      </c>
      <c r="P2755" s="303"/>
      <c r="Q2755" s="303"/>
      <c r="R2755" s="303"/>
      <c r="S2755" s="303"/>
      <c r="T2755" s="303"/>
    </row>
    <row r="2756" spans="1:20" x14ac:dyDescent="0.3">
      <c r="C2756" s="66" t="s">
        <v>389</v>
      </c>
      <c r="D2756" s="66" t="s">
        <v>279</v>
      </c>
      <c r="E2756" s="305" t="s">
        <v>384</v>
      </c>
      <c r="F2756" s="306"/>
      <c r="G2756" s="209" t="s">
        <v>385</v>
      </c>
      <c r="H2756" s="67">
        <v>100000</v>
      </c>
      <c r="I2756" s="67">
        <v>0</v>
      </c>
      <c r="J2756" s="67">
        <f>H2756-I2756</f>
        <v>100000</v>
      </c>
      <c r="M2756" s="41" t="s">
        <v>18</v>
      </c>
      <c r="N2756" s="126">
        <f>Q2753</f>
        <v>11224</v>
      </c>
      <c r="O2756" s="133"/>
      <c r="P2756" s="134"/>
      <c r="Q2756" s="134"/>
      <c r="R2756" s="131"/>
      <c r="S2756" s="233"/>
      <c r="T2756" s="314"/>
    </row>
    <row r="2757" spans="1:20" ht="24" x14ac:dyDescent="0.3">
      <c r="C2757" s="66" t="s">
        <v>389</v>
      </c>
      <c r="D2757" s="66" t="s">
        <v>279</v>
      </c>
      <c r="E2757" s="1398" t="s">
        <v>384</v>
      </c>
      <c r="F2757" s="1398"/>
      <c r="G2757" s="209" t="s">
        <v>390</v>
      </c>
      <c r="H2757" s="67">
        <v>200000</v>
      </c>
      <c r="I2757" s="67">
        <v>0</v>
      </c>
      <c r="J2757" s="67">
        <f>H2757-I2757</f>
        <v>200000</v>
      </c>
      <c r="M2757" s="41" t="s">
        <v>19</v>
      </c>
      <c r="N2757" s="126">
        <f>R2753</f>
        <v>3596.4399999994785</v>
      </c>
      <c r="O2757" s="136"/>
      <c r="P2757" s="171"/>
      <c r="Q2757" s="324"/>
      <c r="R2757" s="240"/>
      <c r="S2757" s="314"/>
      <c r="T2757" s="314"/>
    </row>
    <row r="2758" spans="1:20" x14ac:dyDescent="0.3">
      <c r="C2758" s="105" t="s">
        <v>584</v>
      </c>
      <c r="D2758" s="82" t="s">
        <v>569</v>
      </c>
      <c r="E2758" s="1399" t="s">
        <v>585</v>
      </c>
      <c r="F2758" s="1400"/>
      <c r="G2758" s="162" t="s">
        <v>586</v>
      </c>
      <c r="H2758" s="106">
        <v>50000</v>
      </c>
      <c r="I2758" s="73">
        <v>0</v>
      </c>
      <c r="J2758" s="153">
        <f t="shared" ref="J2758:J2763" si="480">SUM(H2758:I2758)</f>
        <v>50000</v>
      </c>
      <c r="M2758" s="41" t="s">
        <v>20</v>
      </c>
      <c r="N2758" s="126">
        <f>S2753</f>
        <v>43934.899999999907</v>
      </c>
      <c r="O2758" s="324"/>
      <c r="P2758" s="324"/>
      <c r="Q2758" s="324"/>
      <c r="R2758" s="241"/>
    </row>
    <row r="2759" spans="1:20" x14ac:dyDescent="0.3">
      <c r="C2759" s="105" t="s">
        <v>584</v>
      </c>
      <c r="D2759" s="82" t="s">
        <v>569</v>
      </c>
      <c r="E2759" s="175" t="s">
        <v>587</v>
      </c>
      <c r="F2759" s="175"/>
      <c r="G2759" s="210" t="s">
        <v>588</v>
      </c>
      <c r="H2759" s="107">
        <v>100000</v>
      </c>
      <c r="I2759" s="73">
        <v>0</v>
      </c>
      <c r="J2759" s="153">
        <f t="shared" si="480"/>
        <v>100000</v>
      </c>
      <c r="M2759" s="41" t="s">
        <v>21</v>
      </c>
      <c r="N2759" s="126">
        <f>T2753</f>
        <v>4926.07</v>
      </c>
      <c r="O2759" s="137"/>
      <c r="P2759" s="324"/>
      <c r="Q2759" s="323"/>
      <c r="R2759" s="314"/>
    </row>
    <row r="2760" spans="1:20" ht="15" thickBot="1" x14ac:dyDescent="0.35">
      <c r="C2760" s="66" t="s">
        <v>669</v>
      </c>
      <c r="D2760" s="82" t="s">
        <v>652</v>
      </c>
      <c r="E2760" s="300" t="s">
        <v>587</v>
      </c>
      <c r="F2760" s="301"/>
      <c r="G2760" s="210" t="s">
        <v>588</v>
      </c>
      <c r="H2760" s="107">
        <v>50000</v>
      </c>
      <c r="I2760" s="73">
        <v>0</v>
      </c>
      <c r="J2760" s="153">
        <f t="shared" si="480"/>
        <v>50000</v>
      </c>
      <c r="M2760" s="307" t="s">
        <v>22</v>
      </c>
      <c r="N2760" s="130">
        <f>SUM(N2755:N2759)</f>
        <v>129643.40999999939</v>
      </c>
      <c r="O2760" s="314"/>
      <c r="R2760" s="314"/>
    </row>
    <row r="2761" spans="1:20" ht="15" thickTop="1" x14ac:dyDescent="0.3">
      <c r="C2761" s="66" t="s">
        <v>669</v>
      </c>
      <c r="D2761" s="82" t="s">
        <v>652</v>
      </c>
      <c r="E2761" s="1399" t="s">
        <v>585</v>
      </c>
      <c r="F2761" s="1400"/>
      <c r="G2761" s="162" t="s">
        <v>586</v>
      </c>
      <c r="H2761" s="107">
        <v>50000</v>
      </c>
      <c r="I2761" s="73">
        <v>0</v>
      </c>
      <c r="J2761" s="153">
        <f t="shared" si="480"/>
        <v>50000</v>
      </c>
      <c r="M2761" s="21"/>
      <c r="N2761" s="24"/>
      <c r="O2761" s="314"/>
      <c r="S2761" s="314"/>
    </row>
    <row r="2762" spans="1:20" x14ac:dyDescent="0.3">
      <c r="C2762" s="66" t="s">
        <v>911</v>
      </c>
      <c r="D2762" s="82" t="s">
        <v>870</v>
      </c>
      <c r="E2762" s="1399" t="s">
        <v>384</v>
      </c>
      <c r="F2762" s="1400"/>
      <c r="G2762" s="162" t="s">
        <v>912</v>
      </c>
      <c r="H2762" s="107">
        <v>1350000</v>
      </c>
      <c r="I2762" s="73">
        <v>0</v>
      </c>
      <c r="J2762" s="153">
        <f t="shared" si="480"/>
        <v>1350000</v>
      </c>
      <c r="M2762" s="179"/>
      <c r="N2762" s="149"/>
      <c r="O2762" s="183"/>
      <c r="P2762" s="118"/>
      <c r="Q2762" s="180"/>
      <c r="R2762" s="180"/>
    </row>
    <row r="2763" spans="1:20" x14ac:dyDescent="0.3">
      <c r="C2763" s="66" t="s">
        <v>974</v>
      </c>
      <c r="D2763" s="82" t="s">
        <v>959</v>
      </c>
      <c r="E2763" s="1399" t="s">
        <v>384</v>
      </c>
      <c r="F2763" s="1400"/>
      <c r="G2763" s="162" t="s">
        <v>912</v>
      </c>
      <c r="H2763" s="107">
        <v>469886</v>
      </c>
      <c r="I2763" s="73">
        <v>0</v>
      </c>
      <c r="J2763" s="153">
        <f t="shared" si="480"/>
        <v>469886</v>
      </c>
      <c r="M2763" s="212" t="s">
        <v>1128</v>
      </c>
      <c r="N2763" s="199"/>
      <c r="O2763" s="186"/>
      <c r="P2763" s="213"/>
      <c r="Q2763" s="214"/>
      <c r="R2763" s="180"/>
    </row>
    <row r="2764" spans="1:20" ht="20.399999999999999" x14ac:dyDescent="0.3">
      <c r="C2764" s="66" t="s">
        <v>1185</v>
      </c>
      <c r="D2764" s="82" t="s">
        <v>1174</v>
      </c>
      <c r="E2764" s="1399" t="s">
        <v>1186</v>
      </c>
      <c r="F2764" s="1400"/>
      <c r="G2764" s="162" t="s">
        <v>1187</v>
      </c>
      <c r="H2764" s="107">
        <v>16900</v>
      </c>
      <c r="I2764" s="73">
        <v>0</v>
      </c>
      <c r="J2764" s="153">
        <f>H2764</f>
        <v>16900</v>
      </c>
      <c r="M2764" s="1404" t="s">
        <v>1114</v>
      </c>
      <c r="N2764" s="1405"/>
      <c r="O2764" s="187">
        <v>25000</v>
      </c>
      <c r="P2764" s="211" t="s">
        <v>1112</v>
      </c>
      <c r="Q2764" s="180"/>
      <c r="R2764" s="180"/>
    </row>
    <row r="2765" spans="1:20" ht="15" thickBot="1" x14ac:dyDescent="0.35">
      <c r="C2765" s="1401" t="s">
        <v>589</v>
      </c>
      <c r="D2765" s="1402"/>
      <c r="E2765" s="1402"/>
      <c r="F2765" s="1403"/>
      <c r="G2765" s="178" t="s">
        <v>16</v>
      </c>
      <c r="H2765" s="152">
        <f>SUM(H2756:H2764)</f>
        <v>2386786</v>
      </c>
      <c r="I2765" s="110">
        <f>SUM(I2756:I2763)</f>
        <v>0</v>
      </c>
      <c r="J2765" s="151">
        <f>SUM(J2756:J2764)</f>
        <v>2386786</v>
      </c>
      <c r="M2765" s="181" t="s">
        <v>383</v>
      </c>
      <c r="N2765" s="149"/>
      <c r="O2765" s="182">
        <f>SUM(O2763:O2764)</f>
        <v>25000</v>
      </c>
      <c r="P2765" s="180"/>
      <c r="Q2765" s="180"/>
      <c r="R2765" s="180"/>
    </row>
    <row r="2766" spans="1:20" ht="15" thickTop="1" x14ac:dyDescent="0.3">
      <c r="R2766" s="180"/>
    </row>
    <row r="2767" spans="1:20" x14ac:dyDescent="0.3">
      <c r="R2767" s="180"/>
    </row>
    <row r="2768" spans="1:20" x14ac:dyDescent="0.3">
      <c r="R2768" s="180"/>
    </row>
    <row r="2769" spans="2:20" x14ac:dyDescent="0.3">
      <c r="H2769" s="314"/>
      <c r="N2769" s="314"/>
      <c r="R2769" s="180"/>
    </row>
    <row r="2770" spans="2:20" x14ac:dyDescent="0.3">
      <c r="H2770" s="215"/>
      <c r="N2770" s="314"/>
      <c r="R2770" s="180"/>
    </row>
    <row r="2771" spans="2:20" x14ac:dyDescent="0.3">
      <c r="R2771" s="180"/>
    </row>
    <row r="2772" spans="2:20" x14ac:dyDescent="0.3">
      <c r="R2772" s="180"/>
    </row>
    <row r="2774" spans="2:20" x14ac:dyDescent="0.3">
      <c r="B2774" s="1357" t="s">
        <v>908</v>
      </c>
      <c r="C2774" s="1357"/>
      <c r="D2774" s="1357"/>
      <c r="E2774" s="1357"/>
      <c r="F2774" s="1357"/>
      <c r="G2774" s="1357"/>
      <c r="H2774" s="1357"/>
      <c r="I2774" s="1357"/>
      <c r="J2774" s="1357"/>
      <c r="K2774" s="1357"/>
      <c r="L2774" s="1357"/>
      <c r="M2774" s="1357"/>
      <c r="N2774" s="1357"/>
      <c r="O2774" s="1357"/>
      <c r="P2774" s="1357"/>
      <c r="Q2774" s="1357"/>
      <c r="R2774" s="1357"/>
      <c r="S2774" s="1357"/>
      <c r="T2774" s="1357"/>
    </row>
    <row r="2778" spans="2:20" ht="15.6" x14ac:dyDescent="0.3">
      <c r="B2778" s="1349" t="s">
        <v>1778</v>
      </c>
      <c r="C2778" s="1349"/>
      <c r="D2778" s="1349"/>
      <c r="E2778" s="1349"/>
      <c r="F2778" s="1349"/>
      <c r="G2778" s="1349"/>
      <c r="H2778" s="1349"/>
      <c r="I2778" s="1349"/>
      <c r="J2778" s="1349"/>
      <c r="K2778" s="1349"/>
      <c r="L2778" s="1349"/>
      <c r="M2778" s="1349"/>
      <c r="N2778" s="1349"/>
      <c r="O2778" s="1349"/>
      <c r="P2778" s="1349"/>
      <c r="Q2778" s="1349"/>
      <c r="R2778" s="1349"/>
      <c r="S2778" s="1349"/>
      <c r="T2778" s="1349"/>
    </row>
    <row r="2779" spans="2:20" ht="15.6" x14ac:dyDescent="0.3">
      <c r="B2779" s="1350" t="s">
        <v>10</v>
      </c>
      <c r="C2779" s="1350"/>
      <c r="D2779" s="1350"/>
      <c r="E2779" s="1350"/>
      <c r="F2779" s="1350"/>
      <c r="G2779" s="1350"/>
      <c r="H2779" s="1350"/>
      <c r="I2779" s="1350"/>
      <c r="J2779" s="1350"/>
      <c r="K2779" s="1350"/>
      <c r="L2779" s="1350"/>
      <c r="M2779" s="1350"/>
      <c r="N2779" s="1350"/>
      <c r="O2779" s="1350"/>
      <c r="P2779" s="1350"/>
      <c r="Q2779" s="1350"/>
      <c r="R2779" s="1350"/>
      <c r="S2779" s="1350"/>
      <c r="T2779" s="1350"/>
    </row>
    <row r="2780" spans="2:20" x14ac:dyDescent="0.3">
      <c r="B2780" s="1351" t="s">
        <v>11</v>
      </c>
      <c r="C2780" s="1351"/>
      <c r="D2780" s="1351"/>
      <c r="E2780" s="1351"/>
      <c r="F2780" s="1351"/>
      <c r="G2780" s="1351"/>
      <c r="H2780" s="1351"/>
      <c r="I2780" s="1351"/>
      <c r="J2780" s="1351"/>
      <c r="K2780" s="1351"/>
      <c r="L2780" s="1351"/>
      <c r="M2780" s="1351"/>
      <c r="N2780" s="1351"/>
      <c r="O2780" s="1351"/>
      <c r="P2780" s="1351"/>
      <c r="Q2780" s="1351"/>
      <c r="R2780" s="1351"/>
      <c r="S2780" s="1351"/>
      <c r="T2780" s="1351"/>
    </row>
    <row r="2781" spans="2:20" x14ac:dyDescent="0.3">
      <c r="B2781" s="1352" t="s">
        <v>1780</v>
      </c>
      <c r="C2781" s="1352"/>
      <c r="D2781" s="1352"/>
      <c r="E2781" s="1352"/>
      <c r="F2781" s="1352"/>
      <c r="G2781" s="1352"/>
      <c r="H2781" s="1352"/>
      <c r="I2781" s="1352"/>
      <c r="J2781" s="1352"/>
      <c r="K2781" s="1352"/>
      <c r="L2781" s="1352"/>
      <c r="M2781" s="1352"/>
      <c r="N2781" s="1352"/>
      <c r="O2781" s="1352"/>
      <c r="P2781" s="1352"/>
      <c r="Q2781" s="1352"/>
      <c r="R2781" s="1352"/>
      <c r="S2781" s="1352"/>
      <c r="T2781" s="1352"/>
    </row>
    <row r="2782" spans="2:20" ht="15" thickBot="1" x14ac:dyDescent="0.35">
      <c r="B2782" s="309"/>
      <c r="C2782" s="309"/>
      <c r="D2782" s="309"/>
      <c r="E2782" s="309"/>
      <c r="F2782" s="309"/>
      <c r="G2782" s="309"/>
      <c r="H2782" s="309"/>
      <c r="I2782" s="309"/>
      <c r="J2782" s="309"/>
      <c r="L2782" s="309"/>
      <c r="M2782" s="309"/>
      <c r="N2782" s="309"/>
      <c r="O2782" s="309"/>
      <c r="P2782" s="309"/>
      <c r="Q2782" s="309"/>
      <c r="R2782" s="1363" t="s">
        <v>1779</v>
      </c>
      <c r="S2782" s="1363"/>
      <c r="T2782" s="1363"/>
    </row>
    <row r="2783" spans="2:20" ht="15" thickTop="1" x14ac:dyDescent="0.3">
      <c r="B2783" s="1354" t="s">
        <v>8</v>
      </c>
      <c r="C2783" s="1354"/>
      <c r="D2783" s="1354"/>
      <c r="E2783" s="1354"/>
      <c r="F2783" s="1354"/>
      <c r="G2783" s="1354"/>
      <c r="H2783" s="1354"/>
      <c r="I2783" s="1354"/>
      <c r="J2783" s="1354"/>
      <c r="L2783" s="1354" t="s">
        <v>9</v>
      </c>
      <c r="M2783" s="1354"/>
      <c r="N2783" s="1354"/>
      <c r="O2783" s="1354"/>
      <c r="P2783" s="1354"/>
      <c r="Q2783" s="1354"/>
      <c r="R2783" s="1354"/>
      <c r="S2783" s="1354"/>
      <c r="T2783" s="1354"/>
    </row>
    <row r="2784" spans="2:20" x14ac:dyDescent="0.3">
      <c r="B2784" s="4" t="s">
        <v>0</v>
      </c>
      <c r="C2784" s="4" t="s">
        <v>1</v>
      </c>
      <c r="D2784" s="4" t="s">
        <v>2</v>
      </c>
      <c r="E2784" s="4" t="s">
        <v>13</v>
      </c>
      <c r="F2784" s="4" t="s">
        <v>3</v>
      </c>
      <c r="G2784" s="4" t="s">
        <v>4</v>
      </c>
      <c r="H2784" s="4" t="s">
        <v>5</v>
      </c>
      <c r="I2784" s="4" t="s">
        <v>6</v>
      </c>
      <c r="J2784" s="4" t="s">
        <v>7</v>
      </c>
      <c r="L2784" s="4" t="s">
        <v>0</v>
      </c>
      <c r="M2784" s="4" t="s">
        <v>1</v>
      </c>
      <c r="N2784" s="201" t="s">
        <v>1234</v>
      </c>
      <c r="O2784" s="4" t="s">
        <v>13</v>
      </c>
      <c r="P2784" s="4" t="s">
        <v>3</v>
      </c>
      <c r="Q2784" s="4" t="s">
        <v>4</v>
      </c>
      <c r="R2784" s="4" t="s">
        <v>5</v>
      </c>
      <c r="S2784" s="4" t="s">
        <v>6</v>
      </c>
      <c r="T2784" s="4" t="s">
        <v>7</v>
      </c>
    </row>
    <row r="2785" spans="2:20" x14ac:dyDescent="0.3">
      <c r="B2785" s="310"/>
      <c r="C2785" s="311"/>
      <c r="D2785" s="311"/>
      <c r="E2785" s="5"/>
      <c r="F2785" s="5"/>
      <c r="G2785" s="5"/>
      <c r="H2785" s="5"/>
      <c r="I2785" s="5"/>
      <c r="J2785" s="6"/>
      <c r="L2785" s="310"/>
      <c r="M2785" s="311"/>
      <c r="N2785" s="311"/>
      <c r="O2785" s="5"/>
      <c r="P2785" s="5"/>
      <c r="Q2785" s="5"/>
      <c r="R2785" s="5"/>
      <c r="S2785" s="5"/>
      <c r="T2785" s="6"/>
    </row>
    <row r="2786" spans="2:20" x14ac:dyDescent="0.3">
      <c r="B2786" s="119" t="s">
        <v>1781</v>
      </c>
      <c r="C2786" s="17" t="s">
        <v>15</v>
      </c>
      <c r="D2786" s="18" t="s">
        <v>16</v>
      </c>
      <c r="E2786" s="19" t="s">
        <v>16</v>
      </c>
      <c r="F2786" s="19">
        <f>P2753</f>
        <v>65962</v>
      </c>
      <c r="G2786" s="49">
        <f>Q2753</f>
        <v>11224</v>
      </c>
      <c r="H2786" s="49">
        <f>R2753</f>
        <v>3596.4399999994785</v>
      </c>
      <c r="I2786" s="20">
        <f>S2753</f>
        <v>43934.899999999907</v>
      </c>
      <c r="J2786" s="20">
        <f>T2753</f>
        <v>4926.07</v>
      </c>
      <c r="K2786" s="1"/>
      <c r="L2786" s="55" t="s">
        <v>16</v>
      </c>
      <c r="M2786" s="55" t="s">
        <v>16</v>
      </c>
      <c r="N2786" s="55" t="s">
        <v>16</v>
      </c>
      <c r="O2786" s="122" t="s">
        <v>16</v>
      </c>
      <c r="P2786" s="122" t="s">
        <v>16</v>
      </c>
      <c r="Q2786" s="122" t="s">
        <v>16</v>
      </c>
      <c r="R2786" s="122" t="s">
        <v>16</v>
      </c>
      <c r="S2786" s="122" t="s">
        <v>16</v>
      </c>
      <c r="T2786" s="122" t="s">
        <v>16</v>
      </c>
    </row>
    <row r="2787" spans="2:20" x14ac:dyDescent="0.3">
      <c r="B2787" s="119" t="s">
        <v>1789</v>
      </c>
      <c r="C2787" s="260" t="s">
        <v>829</v>
      </c>
      <c r="D2787" s="82" t="s">
        <v>1357</v>
      </c>
      <c r="E2787" s="82" t="s">
        <v>16</v>
      </c>
      <c r="F2787" s="230" t="s">
        <v>16</v>
      </c>
      <c r="G2787" s="188" t="s">
        <v>16</v>
      </c>
      <c r="H2787" s="218">
        <v>50000</v>
      </c>
      <c r="I2787" s="188" t="s">
        <v>16</v>
      </c>
      <c r="J2787" s="188" t="s">
        <v>16</v>
      </c>
      <c r="K2787" s="1"/>
      <c r="L2787" s="119" t="s">
        <v>1789</v>
      </c>
      <c r="M2787" s="260" t="s">
        <v>829</v>
      </c>
      <c r="N2787" s="82" t="s">
        <v>1357</v>
      </c>
      <c r="O2787" s="82" t="s">
        <v>16</v>
      </c>
      <c r="P2787" s="238">
        <v>50000</v>
      </c>
      <c r="Q2787" s="188" t="s">
        <v>16</v>
      </c>
      <c r="R2787" s="122" t="s">
        <v>16</v>
      </c>
      <c r="S2787" s="188" t="s">
        <v>16</v>
      </c>
      <c r="T2787" s="188" t="s">
        <v>16</v>
      </c>
    </row>
    <row r="2788" spans="2:20" x14ac:dyDescent="0.3">
      <c r="B2788" s="119" t="s">
        <v>1781</v>
      </c>
      <c r="C2788" s="229" t="s">
        <v>1790</v>
      </c>
      <c r="D2788" s="82" t="s">
        <v>1782</v>
      </c>
      <c r="E2788" s="238">
        <v>478400</v>
      </c>
      <c r="F2788" s="231" t="s">
        <v>16</v>
      </c>
      <c r="G2788" s="219" t="s">
        <v>16</v>
      </c>
      <c r="H2788" s="219" t="s">
        <v>16</v>
      </c>
      <c r="I2788" s="231" t="s">
        <v>16</v>
      </c>
      <c r="J2788" s="231" t="s">
        <v>16</v>
      </c>
      <c r="K2788" s="1"/>
      <c r="L2788" s="261" t="s">
        <v>1638</v>
      </c>
      <c r="M2788" s="260" t="s">
        <v>1680</v>
      </c>
      <c r="N2788" s="230" t="s">
        <v>723</v>
      </c>
      <c r="O2788" s="238">
        <v>100000</v>
      </c>
      <c r="P2788" s="219" t="s">
        <v>16</v>
      </c>
      <c r="Q2788" s="219" t="s">
        <v>16</v>
      </c>
      <c r="R2788" s="122" t="s">
        <v>16</v>
      </c>
      <c r="S2788" s="231" t="s">
        <v>16</v>
      </c>
      <c r="T2788" s="231" t="s">
        <v>16</v>
      </c>
    </row>
    <row r="2789" spans="2:20" x14ac:dyDescent="0.3">
      <c r="B2789" s="119" t="s">
        <v>1781</v>
      </c>
      <c r="C2789" s="229" t="s">
        <v>1791</v>
      </c>
      <c r="D2789" s="82" t="s">
        <v>1783</v>
      </c>
      <c r="E2789" s="238">
        <v>1050000</v>
      </c>
      <c r="F2789" s="231" t="s">
        <v>16</v>
      </c>
      <c r="G2789" s="219" t="s">
        <v>16</v>
      </c>
      <c r="H2789" s="219" t="s">
        <v>16</v>
      </c>
      <c r="I2789" s="231" t="s">
        <v>16</v>
      </c>
      <c r="J2789" s="231" t="s">
        <v>16</v>
      </c>
      <c r="K2789" s="1"/>
      <c r="L2789" s="261" t="s">
        <v>167</v>
      </c>
      <c r="M2789" s="260" t="s">
        <v>1679</v>
      </c>
      <c r="N2789" s="230" t="s">
        <v>723</v>
      </c>
      <c r="O2789" s="238">
        <v>428400</v>
      </c>
      <c r="P2789" s="219" t="s">
        <v>16</v>
      </c>
      <c r="Q2789" s="219" t="s">
        <v>16</v>
      </c>
      <c r="R2789" s="219" t="s">
        <v>16</v>
      </c>
      <c r="S2789" s="219" t="s">
        <v>16</v>
      </c>
      <c r="T2789" s="219" t="s">
        <v>16</v>
      </c>
    </row>
    <row r="2790" spans="2:20" ht="20.399999999999999" x14ac:dyDescent="0.3">
      <c r="B2790" s="228" t="s">
        <v>1638</v>
      </c>
      <c r="C2790" s="229" t="s">
        <v>1525</v>
      </c>
      <c r="D2790" s="82" t="s">
        <v>1784</v>
      </c>
      <c r="E2790" s="238">
        <v>1000000</v>
      </c>
      <c r="F2790" s="231" t="s">
        <v>16</v>
      </c>
      <c r="G2790" s="219" t="s">
        <v>16</v>
      </c>
      <c r="H2790" s="219" t="s">
        <v>16</v>
      </c>
      <c r="I2790" s="231" t="s">
        <v>16</v>
      </c>
      <c r="J2790" s="231" t="s">
        <v>16</v>
      </c>
      <c r="K2790" s="1"/>
      <c r="L2790" s="127" t="s">
        <v>167</v>
      </c>
      <c r="M2790" s="205" t="s">
        <v>1731</v>
      </c>
      <c r="N2790" s="82" t="s">
        <v>192</v>
      </c>
      <c r="O2790" s="102">
        <v>1000000</v>
      </c>
      <c r="P2790" s="219" t="s">
        <v>16</v>
      </c>
      <c r="Q2790" s="122" t="s">
        <v>16</v>
      </c>
      <c r="R2790" s="122" t="s">
        <v>16</v>
      </c>
      <c r="S2790" s="122" t="s">
        <v>16</v>
      </c>
      <c r="T2790" s="122" t="s">
        <v>16</v>
      </c>
    </row>
    <row r="2791" spans="2:20" x14ac:dyDescent="0.3">
      <c r="B2791" s="119" t="s">
        <v>1781</v>
      </c>
      <c r="C2791" s="229" t="s">
        <v>781</v>
      </c>
      <c r="D2791" s="82" t="s">
        <v>1785</v>
      </c>
      <c r="E2791" s="238">
        <v>950000</v>
      </c>
      <c r="F2791" s="231" t="s">
        <v>16</v>
      </c>
      <c r="G2791" s="219" t="s">
        <v>16</v>
      </c>
      <c r="H2791" s="219" t="s">
        <v>16</v>
      </c>
      <c r="I2791" s="231" t="s">
        <v>16</v>
      </c>
      <c r="J2791" s="231" t="s">
        <v>16</v>
      </c>
      <c r="K2791" s="1"/>
      <c r="L2791" s="261" t="s">
        <v>167</v>
      </c>
      <c r="M2791" s="260" t="s">
        <v>1677</v>
      </c>
      <c r="N2791" s="230" t="s">
        <v>723</v>
      </c>
      <c r="O2791" s="238">
        <v>500000</v>
      </c>
      <c r="P2791" s="219" t="s">
        <v>16</v>
      </c>
      <c r="Q2791" s="122" t="s">
        <v>16</v>
      </c>
      <c r="R2791" s="122" t="s">
        <v>16</v>
      </c>
      <c r="S2791" s="122" t="s">
        <v>16</v>
      </c>
      <c r="T2791" s="122" t="s">
        <v>16</v>
      </c>
    </row>
    <row r="2792" spans="2:20" ht="20.399999999999999" x14ac:dyDescent="0.3">
      <c r="B2792" s="119" t="s">
        <v>1781</v>
      </c>
      <c r="C2792" s="229" t="s">
        <v>1792</v>
      </c>
      <c r="D2792" s="82" t="s">
        <v>1786</v>
      </c>
      <c r="E2792" s="238" t="s">
        <v>16</v>
      </c>
      <c r="F2792" s="231">
        <v>1100</v>
      </c>
      <c r="G2792" s="219" t="s">
        <v>16</v>
      </c>
      <c r="H2792" s="219" t="s">
        <v>16</v>
      </c>
      <c r="I2792" s="231" t="s">
        <v>16</v>
      </c>
      <c r="J2792" s="231" t="s">
        <v>16</v>
      </c>
      <c r="K2792" s="1"/>
      <c r="L2792" s="261" t="s">
        <v>167</v>
      </c>
      <c r="M2792" s="260" t="s">
        <v>1678</v>
      </c>
      <c r="N2792" s="230" t="s">
        <v>723</v>
      </c>
      <c r="O2792" s="238">
        <v>500000</v>
      </c>
      <c r="P2792" s="219" t="s">
        <v>16</v>
      </c>
      <c r="Q2792" s="122" t="s">
        <v>16</v>
      </c>
      <c r="R2792" s="122" t="s">
        <v>16</v>
      </c>
      <c r="S2792" s="122" t="s">
        <v>16</v>
      </c>
      <c r="T2792" s="122" t="s">
        <v>16</v>
      </c>
    </row>
    <row r="2793" spans="2:20" ht="20.399999999999999" x14ac:dyDescent="0.3">
      <c r="B2793" s="228" t="s">
        <v>1789</v>
      </c>
      <c r="C2793" s="229" t="s">
        <v>1793</v>
      </c>
      <c r="D2793" s="82" t="s">
        <v>1787</v>
      </c>
      <c r="E2793" s="238">
        <v>9000</v>
      </c>
      <c r="F2793" s="231">
        <v>91000</v>
      </c>
      <c r="G2793" s="219" t="s">
        <v>16</v>
      </c>
      <c r="H2793" s="219" t="s">
        <v>16</v>
      </c>
      <c r="I2793" s="231" t="s">
        <v>16</v>
      </c>
      <c r="J2793" s="231" t="s">
        <v>16</v>
      </c>
      <c r="K2793" s="1"/>
      <c r="L2793" s="261" t="s">
        <v>167</v>
      </c>
      <c r="M2793" s="260" t="s">
        <v>1705</v>
      </c>
      <c r="N2793" s="230" t="s">
        <v>723</v>
      </c>
      <c r="O2793" s="219">
        <v>400000</v>
      </c>
      <c r="P2793" s="219" t="s">
        <v>16</v>
      </c>
      <c r="Q2793" s="122" t="s">
        <v>16</v>
      </c>
      <c r="R2793" s="122" t="s">
        <v>16</v>
      </c>
      <c r="S2793" s="122" t="s">
        <v>16</v>
      </c>
      <c r="T2793" s="122" t="s">
        <v>16</v>
      </c>
    </row>
    <row r="2794" spans="2:20" ht="20.399999999999999" x14ac:dyDescent="0.3">
      <c r="B2794" s="228" t="s">
        <v>1789</v>
      </c>
      <c r="C2794" s="229" t="s">
        <v>1794</v>
      </c>
      <c r="D2794" s="82" t="s">
        <v>1788</v>
      </c>
      <c r="E2794" s="238" t="s">
        <v>16</v>
      </c>
      <c r="F2794" s="231">
        <v>1000</v>
      </c>
      <c r="G2794" s="219" t="s">
        <v>16</v>
      </c>
      <c r="H2794" s="219" t="s">
        <v>16</v>
      </c>
      <c r="I2794" s="231" t="s">
        <v>16</v>
      </c>
      <c r="J2794" s="231" t="s">
        <v>16</v>
      </c>
      <c r="K2794" s="1"/>
      <c r="L2794" s="261" t="s">
        <v>167</v>
      </c>
      <c r="M2794" s="260" t="s">
        <v>1705</v>
      </c>
      <c r="N2794" s="230" t="s">
        <v>723</v>
      </c>
      <c r="O2794" s="219">
        <v>250000</v>
      </c>
      <c r="P2794" s="219" t="s">
        <v>16</v>
      </c>
      <c r="Q2794" s="122" t="s">
        <v>16</v>
      </c>
      <c r="R2794" s="122" t="s">
        <v>16</v>
      </c>
      <c r="S2794" s="122" t="s">
        <v>16</v>
      </c>
      <c r="T2794" s="122" t="s">
        <v>16</v>
      </c>
    </row>
    <row r="2795" spans="2:20" x14ac:dyDescent="0.3">
      <c r="B2795" s="119" t="s">
        <v>16</v>
      </c>
      <c r="C2795" s="220" t="s">
        <v>16</v>
      </c>
      <c r="D2795" s="82" t="s">
        <v>16</v>
      </c>
      <c r="E2795" s="238" t="s">
        <v>16</v>
      </c>
      <c r="F2795" s="231" t="s">
        <v>16</v>
      </c>
      <c r="G2795" s="219" t="s">
        <v>16</v>
      </c>
      <c r="H2795" s="219" t="s">
        <v>16</v>
      </c>
      <c r="I2795" s="231" t="s">
        <v>16</v>
      </c>
      <c r="J2795" s="231" t="s">
        <v>16</v>
      </c>
      <c r="K2795" s="1"/>
      <c r="L2795" s="261" t="s">
        <v>167</v>
      </c>
      <c r="M2795" s="260" t="s">
        <v>1705</v>
      </c>
      <c r="N2795" s="230" t="s">
        <v>723</v>
      </c>
      <c r="O2795" s="219">
        <v>150000</v>
      </c>
      <c r="P2795" s="219" t="s">
        <v>16</v>
      </c>
      <c r="Q2795" s="122" t="s">
        <v>16</v>
      </c>
      <c r="R2795" s="122" t="s">
        <v>16</v>
      </c>
      <c r="S2795" s="122" t="s">
        <v>16</v>
      </c>
      <c r="T2795" s="122" t="s">
        <v>16</v>
      </c>
    </row>
    <row r="2796" spans="2:20" x14ac:dyDescent="0.3">
      <c r="B2796" s="119" t="s">
        <v>16</v>
      </c>
      <c r="C2796" s="220" t="s">
        <v>16</v>
      </c>
      <c r="D2796" s="82" t="s">
        <v>16</v>
      </c>
      <c r="E2796" s="238" t="s">
        <v>16</v>
      </c>
      <c r="F2796" s="231" t="s">
        <v>16</v>
      </c>
      <c r="G2796" s="219" t="s">
        <v>16</v>
      </c>
      <c r="H2796" s="219" t="s">
        <v>16</v>
      </c>
      <c r="I2796" s="231" t="s">
        <v>16</v>
      </c>
      <c r="J2796" s="231" t="s">
        <v>16</v>
      </c>
      <c r="K2796" s="1"/>
      <c r="L2796" s="261" t="s">
        <v>167</v>
      </c>
      <c r="M2796" s="260" t="s">
        <v>1705</v>
      </c>
      <c r="N2796" s="230" t="s">
        <v>723</v>
      </c>
      <c r="O2796" s="219">
        <v>50000</v>
      </c>
      <c r="P2796" s="219" t="s">
        <v>16</v>
      </c>
      <c r="Q2796" s="122" t="s">
        <v>16</v>
      </c>
      <c r="R2796" s="122" t="s">
        <v>16</v>
      </c>
      <c r="S2796" s="122" t="s">
        <v>16</v>
      </c>
      <c r="T2796" s="122" t="s">
        <v>16</v>
      </c>
    </row>
    <row r="2797" spans="2:20" x14ac:dyDescent="0.3">
      <c r="B2797" s="119" t="s">
        <v>16</v>
      </c>
      <c r="C2797" s="220" t="s">
        <v>16</v>
      </c>
      <c r="D2797" s="82" t="s">
        <v>16</v>
      </c>
      <c r="E2797" s="238" t="s">
        <v>16</v>
      </c>
      <c r="F2797" s="231" t="s">
        <v>16</v>
      </c>
      <c r="G2797" s="219" t="s">
        <v>16</v>
      </c>
      <c r="H2797" s="219" t="s">
        <v>16</v>
      </c>
      <c r="I2797" s="231" t="s">
        <v>16</v>
      </c>
      <c r="J2797" s="231" t="s">
        <v>16</v>
      </c>
      <c r="K2797" s="1"/>
      <c r="L2797" s="127" t="s">
        <v>1715</v>
      </c>
      <c r="M2797" s="260" t="s">
        <v>1705</v>
      </c>
      <c r="N2797" s="82" t="s">
        <v>192</v>
      </c>
      <c r="O2797" s="188">
        <v>100000</v>
      </c>
      <c r="P2797" s="230" t="s">
        <v>16</v>
      </c>
      <c r="Q2797" s="188" t="s">
        <v>16</v>
      </c>
      <c r="R2797" s="218">
        <v>0</v>
      </c>
      <c r="S2797" s="188">
        <v>0</v>
      </c>
      <c r="T2797" s="188">
        <v>0</v>
      </c>
    </row>
    <row r="2798" spans="2:20" x14ac:dyDescent="0.3">
      <c r="B2798" s="119" t="s">
        <v>16</v>
      </c>
      <c r="C2798" s="220" t="s">
        <v>16</v>
      </c>
      <c r="D2798" s="82" t="s">
        <v>16</v>
      </c>
      <c r="E2798" s="238" t="s">
        <v>16</v>
      </c>
      <c r="F2798" s="231" t="s">
        <v>16</v>
      </c>
      <c r="G2798" s="219" t="s">
        <v>16</v>
      </c>
      <c r="H2798" s="219" t="s">
        <v>16</v>
      </c>
      <c r="I2798" s="231" t="s">
        <v>16</v>
      </c>
      <c r="J2798" s="231" t="s">
        <v>16</v>
      </c>
      <c r="K2798" s="1"/>
      <c r="L2798" s="261" t="s">
        <v>1789</v>
      </c>
      <c r="M2798" s="260" t="s">
        <v>1795</v>
      </c>
      <c r="N2798" s="82" t="s">
        <v>1787</v>
      </c>
      <c r="O2798" s="219">
        <v>9000</v>
      </c>
      <c r="P2798" s="219" t="s">
        <v>16</v>
      </c>
      <c r="Q2798" s="122" t="s">
        <v>16</v>
      </c>
      <c r="R2798" s="122" t="s">
        <v>16</v>
      </c>
      <c r="S2798" s="122" t="s">
        <v>16</v>
      </c>
      <c r="T2798" s="122" t="s">
        <v>16</v>
      </c>
    </row>
    <row r="2799" spans="2:20" x14ac:dyDescent="0.3">
      <c r="B2799" s="119" t="s">
        <v>16</v>
      </c>
      <c r="C2799" s="220" t="s">
        <v>16</v>
      </c>
      <c r="D2799" s="82" t="s">
        <v>16</v>
      </c>
      <c r="E2799" s="238" t="s">
        <v>16</v>
      </c>
      <c r="F2799" s="231" t="s">
        <v>16</v>
      </c>
      <c r="G2799" s="219" t="s">
        <v>16</v>
      </c>
      <c r="H2799" s="219" t="s">
        <v>16</v>
      </c>
      <c r="I2799" s="231" t="s">
        <v>16</v>
      </c>
      <c r="J2799" s="231" t="s">
        <v>16</v>
      </c>
      <c r="K2799" s="1"/>
      <c r="L2799" s="261" t="s">
        <v>1789</v>
      </c>
      <c r="M2799" s="260" t="s">
        <v>1796</v>
      </c>
      <c r="N2799" s="230" t="s">
        <v>1797</v>
      </c>
      <c r="O2799" s="219" t="s">
        <v>16</v>
      </c>
      <c r="P2799" s="219">
        <v>50000</v>
      </c>
      <c r="Q2799" s="122" t="s">
        <v>16</v>
      </c>
      <c r="R2799" s="122" t="s">
        <v>16</v>
      </c>
      <c r="S2799" s="122" t="s">
        <v>16</v>
      </c>
      <c r="T2799" s="122" t="s">
        <v>16</v>
      </c>
    </row>
    <row r="2800" spans="2:20" x14ac:dyDescent="0.3">
      <c r="B2800" s="119" t="s">
        <v>16</v>
      </c>
      <c r="C2800" s="220" t="s">
        <v>16</v>
      </c>
      <c r="D2800" s="82" t="s">
        <v>16</v>
      </c>
      <c r="E2800" s="238" t="s">
        <v>16</v>
      </c>
      <c r="F2800" s="231" t="s">
        <v>16</v>
      </c>
      <c r="G2800" s="219" t="s">
        <v>16</v>
      </c>
      <c r="H2800" s="219" t="s">
        <v>16</v>
      </c>
      <c r="I2800" s="231" t="s">
        <v>16</v>
      </c>
      <c r="J2800" s="231" t="s">
        <v>16</v>
      </c>
      <c r="K2800" s="1"/>
      <c r="L2800" s="261" t="s">
        <v>1789</v>
      </c>
      <c r="M2800" s="260" t="s">
        <v>1798</v>
      </c>
      <c r="N2800" s="230" t="s">
        <v>1797</v>
      </c>
      <c r="O2800" s="219" t="s">
        <v>16</v>
      </c>
      <c r="P2800" s="219">
        <v>2000</v>
      </c>
      <c r="Q2800" s="122" t="s">
        <v>16</v>
      </c>
      <c r="R2800" s="122" t="s">
        <v>16</v>
      </c>
      <c r="S2800" s="122" t="s">
        <v>16</v>
      </c>
      <c r="T2800" s="122" t="s">
        <v>16</v>
      </c>
    </row>
    <row r="2801" spans="2:20" x14ac:dyDescent="0.3">
      <c r="B2801" s="55" t="s">
        <v>16</v>
      </c>
      <c r="C2801" s="128" t="s">
        <v>16</v>
      </c>
      <c r="D2801" s="128" t="s">
        <v>16</v>
      </c>
      <c r="E2801" s="128" t="s">
        <v>16</v>
      </c>
      <c r="F2801" s="128" t="s">
        <v>16</v>
      </c>
      <c r="G2801" s="220" t="s">
        <v>16</v>
      </c>
      <c r="H2801" s="220" t="s">
        <v>16</v>
      </c>
      <c r="I2801" s="128" t="s">
        <v>16</v>
      </c>
      <c r="J2801" s="128" t="s">
        <v>16</v>
      </c>
      <c r="K2801" s="40"/>
      <c r="L2801" s="261" t="s">
        <v>16</v>
      </c>
      <c r="M2801" s="262" t="s">
        <v>16</v>
      </c>
      <c r="N2801" s="230" t="s">
        <v>16</v>
      </c>
      <c r="O2801" s="219" t="s">
        <v>16</v>
      </c>
      <c r="P2801" s="219" t="s">
        <v>16</v>
      </c>
      <c r="Q2801" s="122" t="s">
        <v>16</v>
      </c>
      <c r="R2801" s="122" t="s">
        <v>16</v>
      </c>
      <c r="S2801" s="122" t="s">
        <v>16</v>
      </c>
      <c r="T2801" s="122" t="s">
        <v>16</v>
      </c>
    </row>
    <row r="2802" spans="2:20" x14ac:dyDescent="0.3">
      <c r="B2802" s="4"/>
      <c r="C2802" s="150" t="s">
        <v>49</v>
      </c>
      <c r="D2802" s="4"/>
      <c r="E2802" s="34">
        <f>SUM(E2787:E2801)</f>
        <v>3487400</v>
      </c>
      <c r="F2802" s="34">
        <f>SUM(F2787:F2801)</f>
        <v>93100</v>
      </c>
      <c r="G2802" s="34">
        <f>SUM(G2787:G2801)</f>
        <v>0</v>
      </c>
      <c r="H2802" s="227">
        <f>SUM(H2787:H2801)</f>
        <v>50000</v>
      </c>
      <c r="I2802" s="34">
        <v>0</v>
      </c>
      <c r="J2802" s="34">
        <v>0</v>
      </c>
      <c r="K2802" s="1"/>
      <c r="L2802" s="119" t="s">
        <v>16</v>
      </c>
      <c r="M2802" s="128" t="s">
        <v>16</v>
      </c>
      <c r="N2802" s="82" t="s">
        <v>16</v>
      </c>
      <c r="O2802" s="122" t="s">
        <v>16</v>
      </c>
      <c r="P2802" s="122" t="s">
        <v>16</v>
      </c>
      <c r="Q2802" s="122" t="s">
        <v>16</v>
      </c>
      <c r="R2802" s="122" t="s">
        <v>16</v>
      </c>
      <c r="S2802" s="122" t="s">
        <v>16</v>
      </c>
      <c r="T2802" s="122" t="s">
        <v>16</v>
      </c>
    </row>
    <row r="2803" spans="2:20" x14ac:dyDescent="0.3">
      <c r="B2803" s="11"/>
      <c r="C2803" s="94"/>
      <c r="D2803" s="12"/>
      <c r="E2803" s="13"/>
      <c r="F2803" s="13"/>
      <c r="G2803" s="13"/>
      <c r="H2803" s="13"/>
      <c r="I2803" s="13"/>
      <c r="J2803" s="14"/>
      <c r="K2803" s="1"/>
      <c r="L2803" s="11"/>
      <c r="M2803" s="12"/>
      <c r="N2803" s="12"/>
      <c r="O2803" s="169"/>
      <c r="P2803" s="13"/>
      <c r="Q2803" s="13"/>
      <c r="R2803" s="13"/>
      <c r="S2803" s="13"/>
      <c r="T2803" s="14"/>
    </row>
    <row r="2804" spans="2:20" x14ac:dyDescent="0.3">
      <c r="B2804" s="25"/>
      <c r="C2804" s="26" t="s">
        <v>50</v>
      </c>
      <c r="D2804" s="27"/>
      <c r="E2804" s="28">
        <f>E2802</f>
        <v>3487400</v>
      </c>
      <c r="F2804" s="28">
        <f>F2786+F2802</f>
        <v>159062</v>
      </c>
      <c r="G2804" s="28">
        <f>G2786+G2802</f>
        <v>11224</v>
      </c>
      <c r="H2804" s="28">
        <f>H2786+H2802</f>
        <v>53596.439999999478</v>
      </c>
      <c r="I2804" s="28">
        <f>I2786+I2802</f>
        <v>43934.899999999907</v>
      </c>
      <c r="J2804" s="28">
        <f>J2786+J2802</f>
        <v>4926.07</v>
      </c>
      <c r="K2804" s="1"/>
      <c r="L2804" s="9"/>
      <c r="M2804" s="26" t="s">
        <v>50</v>
      </c>
      <c r="N2804" s="193" t="s">
        <v>16</v>
      </c>
      <c r="O2804" s="10">
        <f>SUM(O2787:O2803)</f>
        <v>3487400</v>
      </c>
      <c r="P2804" s="10">
        <f>SUM(P2787:P2803)</f>
        <v>102000</v>
      </c>
      <c r="Q2804" s="10">
        <f>SUM(Q2787:Q2803)</f>
        <v>0</v>
      </c>
      <c r="R2804" s="10">
        <f>SUM(R2787:R2803)</f>
        <v>0</v>
      </c>
      <c r="S2804" s="10">
        <f t="shared" ref="S2804:T2804" si="481">SUM(S2785:S2803)</f>
        <v>0</v>
      </c>
      <c r="T2804" s="10">
        <f t="shared" si="481"/>
        <v>0</v>
      </c>
    </row>
    <row r="2805" spans="2:20" x14ac:dyDescent="0.3">
      <c r="F2805" s="314"/>
      <c r="G2805" s="215"/>
      <c r="H2805" s="215"/>
      <c r="L2805" s="2"/>
      <c r="M2805" s="3" t="s">
        <v>12</v>
      </c>
      <c r="N2805" s="15"/>
      <c r="O2805" s="16">
        <f>E2804-O2804</f>
        <v>0</v>
      </c>
      <c r="P2805" s="62">
        <f>F2804-P2804</f>
        <v>57062</v>
      </c>
      <c r="Q2805" s="62">
        <f t="shared" ref="Q2805" si="482">G2804-Q2804</f>
        <v>11224</v>
      </c>
      <c r="R2805" s="62">
        <f t="shared" ref="R2805" si="483">H2804-R2804</f>
        <v>53596.439999999478</v>
      </c>
      <c r="S2805" s="62">
        <f t="shared" ref="S2805" si="484">I2804-S2804</f>
        <v>43934.899999999907</v>
      </c>
      <c r="T2805" s="62">
        <f t="shared" ref="T2805" si="485">J2804-T2804</f>
        <v>4926.07</v>
      </c>
    </row>
    <row r="2806" spans="2:20" x14ac:dyDescent="0.3">
      <c r="C2806" s="63" t="s">
        <v>375</v>
      </c>
      <c r="F2806" s="314"/>
      <c r="M2806" s="1393" t="s">
        <v>23</v>
      </c>
      <c r="N2806" s="1393"/>
      <c r="R2806" s="314"/>
    </row>
    <row r="2807" spans="2:20" x14ac:dyDescent="0.3">
      <c r="C2807" s="64" t="s">
        <v>386</v>
      </c>
      <c r="D2807" s="64" t="s">
        <v>376</v>
      </c>
      <c r="E2807" s="1396" t="s">
        <v>377</v>
      </c>
      <c r="F2807" s="1397"/>
      <c r="G2807" s="64" t="s">
        <v>381</v>
      </c>
      <c r="H2807" s="64" t="s">
        <v>378</v>
      </c>
      <c r="I2807" s="64" t="s">
        <v>379</v>
      </c>
      <c r="J2807" s="65" t="s">
        <v>380</v>
      </c>
      <c r="M2807" s="41" t="s">
        <v>17</v>
      </c>
      <c r="N2807" s="126">
        <f>P2805</f>
        <v>57062</v>
      </c>
      <c r="O2807" s="302"/>
      <c r="P2807" s="303"/>
      <c r="Q2807" s="303"/>
      <c r="R2807" s="303"/>
      <c r="S2807" s="303"/>
      <c r="T2807" s="303"/>
    </row>
    <row r="2808" spans="2:20" x14ac:dyDescent="0.3">
      <c r="C2808" s="66" t="s">
        <v>389</v>
      </c>
      <c r="D2808" s="66" t="s">
        <v>279</v>
      </c>
      <c r="E2808" s="305" t="s">
        <v>384</v>
      </c>
      <c r="F2808" s="306"/>
      <c r="G2808" s="209" t="s">
        <v>385</v>
      </c>
      <c r="H2808" s="67">
        <v>100000</v>
      </c>
      <c r="I2808" s="67">
        <v>0</v>
      </c>
      <c r="J2808" s="67">
        <f>H2808-I2808</f>
        <v>100000</v>
      </c>
      <c r="M2808" s="41" t="s">
        <v>18</v>
      </c>
      <c r="N2808" s="126">
        <f>Q2805</f>
        <v>11224</v>
      </c>
      <c r="O2808" s="133"/>
      <c r="P2808" s="134"/>
      <c r="Q2808" s="134"/>
      <c r="R2808" s="131"/>
      <c r="S2808" s="233"/>
      <c r="T2808" s="314"/>
    </row>
    <row r="2809" spans="2:20" ht="24" x14ac:dyDescent="0.3">
      <c r="C2809" s="66" t="s">
        <v>389</v>
      </c>
      <c r="D2809" s="66" t="s">
        <v>279</v>
      </c>
      <c r="E2809" s="1398" t="s">
        <v>384</v>
      </c>
      <c r="F2809" s="1398"/>
      <c r="G2809" s="209" t="s">
        <v>390</v>
      </c>
      <c r="H2809" s="67">
        <v>200000</v>
      </c>
      <c r="I2809" s="67">
        <v>0</v>
      </c>
      <c r="J2809" s="67">
        <f>H2809-I2809</f>
        <v>200000</v>
      </c>
      <c r="M2809" s="41" t="s">
        <v>19</v>
      </c>
      <c r="N2809" s="126">
        <f>R2805</f>
        <v>53596.439999999478</v>
      </c>
      <c r="O2809" s="136"/>
      <c r="P2809" s="171"/>
      <c r="Q2809" s="324"/>
      <c r="R2809" s="240"/>
      <c r="S2809" s="314"/>
      <c r="T2809" s="314"/>
    </row>
    <row r="2810" spans="2:20" x14ac:dyDescent="0.3">
      <c r="C2810" s="105" t="s">
        <v>584</v>
      </c>
      <c r="D2810" s="82" t="s">
        <v>569</v>
      </c>
      <c r="E2810" s="1399" t="s">
        <v>585</v>
      </c>
      <c r="F2810" s="1400"/>
      <c r="G2810" s="162" t="s">
        <v>586</v>
      </c>
      <c r="H2810" s="106">
        <v>50000</v>
      </c>
      <c r="I2810" s="73">
        <v>0</v>
      </c>
      <c r="J2810" s="153">
        <f t="shared" ref="J2810:J2815" si="486">SUM(H2810:I2810)</f>
        <v>50000</v>
      </c>
      <c r="M2810" s="41" t="s">
        <v>20</v>
      </c>
      <c r="N2810" s="126">
        <f>S2805</f>
        <v>43934.899999999907</v>
      </c>
      <c r="O2810" s="324"/>
      <c r="P2810" s="324"/>
      <c r="Q2810" s="324"/>
      <c r="R2810" s="241"/>
    </row>
    <row r="2811" spans="2:20" x14ac:dyDescent="0.3">
      <c r="C2811" s="105" t="s">
        <v>584</v>
      </c>
      <c r="D2811" s="82" t="s">
        <v>569</v>
      </c>
      <c r="E2811" s="175" t="s">
        <v>587</v>
      </c>
      <c r="F2811" s="175"/>
      <c r="G2811" s="210" t="s">
        <v>588</v>
      </c>
      <c r="H2811" s="107">
        <v>100000</v>
      </c>
      <c r="I2811" s="73">
        <v>0</v>
      </c>
      <c r="J2811" s="153">
        <f t="shared" si="486"/>
        <v>100000</v>
      </c>
      <c r="M2811" s="41" t="s">
        <v>21</v>
      </c>
      <c r="N2811" s="126">
        <f>T2805</f>
        <v>4926.07</v>
      </c>
      <c r="O2811" s="137"/>
      <c r="P2811" s="324"/>
      <c r="Q2811" s="323"/>
      <c r="R2811" s="314"/>
    </row>
    <row r="2812" spans="2:20" ht="15" thickBot="1" x14ac:dyDescent="0.35">
      <c r="C2812" s="66" t="s">
        <v>669</v>
      </c>
      <c r="D2812" s="82" t="s">
        <v>652</v>
      </c>
      <c r="E2812" s="300" t="s">
        <v>587</v>
      </c>
      <c r="F2812" s="301"/>
      <c r="G2812" s="210" t="s">
        <v>588</v>
      </c>
      <c r="H2812" s="107">
        <v>50000</v>
      </c>
      <c r="I2812" s="73">
        <v>0</v>
      </c>
      <c r="J2812" s="153">
        <f t="shared" si="486"/>
        <v>50000</v>
      </c>
      <c r="M2812" s="307" t="s">
        <v>22</v>
      </c>
      <c r="N2812" s="130">
        <f>SUM(N2807:N2811)</f>
        <v>170743.40999999939</v>
      </c>
      <c r="O2812" s="314"/>
      <c r="R2812" s="314"/>
    </row>
    <row r="2813" spans="2:20" ht="15" thickTop="1" x14ac:dyDescent="0.3">
      <c r="C2813" s="66" t="s">
        <v>669</v>
      </c>
      <c r="D2813" s="82" t="s">
        <v>652</v>
      </c>
      <c r="E2813" s="1399" t="s">
        <v>585</v>
      </c>
      <c r="F2813" s="1400"/>
      <c r="G2813" s="162" t="s">
        <v>586</v>
      </c>
      <c r="H2813" s="107">
        <v>50000</v>
      </c>
      <c r="I2813" s="73">
        <v>0</v>
      </c>
      <c r="J2813" s="153">
        <f t="shared" si="486"/>
        <v>50000</v>
      </c>
      <c r="M2813" s="21"/>
      <c r="N2813" s="24"/>
      <c r="O2813" s="314"/>
      <c r="S2813" s="314"/>
    </row>
    <row r="2814" spans="2:20" x14ac:dyDescent="0.3">
      <c r="C2814" s="66" t="s">
        <v>911</v>
      </c>
      <c r="D2814" s="82" t="s">
        <v>870</v>
      </c>
      <c r="E2814" s="1399" t="s">
        <v>384</v>
      </c>
      <c r="F2814" s="1400"/>
      <c r="G2814" s="162" t="s">
        <v>912</v>
      </c>
      <c r="H2814" s="107">
        <v>1350000</v>
      </c>
      <c r="I2814" s="73">
        <v>0</v>
      </c>
      <c r="J2814" s="153">
        <f t="shared" si="486"/>
        <v>1350000</v>
      </c>
      <c r="M2814" s="179"/>
      <c r="N2814" s="149"/>
      <c r="O2814" s="183"/>
      <c r="P2814" s="118"/>
      <c r="Q2814" s="180"/>
      <c r="R2814" s="180"/>
    </row>
    <row r="2815" spans="2:20" x14ac:dyDescent="0.3">
      <c r="C2815" s="66" t="s">
        <v>974</v>
      </c>
      <c r="D2815" s="82" t="s">
        <v>959</v>
      </c>
      <c r="E2815" s="1399" t="s">
        <v>384</v>
      </c>
      <c r="F2815" s="1400"/>
      <c r="G2815" s="162" t="s">
        <v>912</v>
      </c>
      <c r="H2815" s="107">
        <v>469886</v>
      </c>
      <c r="I2815" s="73">
        <v>0</v>
      </c>
      <c r="J2815" s="153">
        <f t="shared" si="486"/>
        <v>469886</v>
      </c>
      <c r="M2815" s="212" t="s">
        <v>1128</v>
      </c>
      <c r="N2815" s="199"/>
      <c r="O2815" s="186"/>
      <c r="P2815" s="213"/>
      <c r="Q2815" s="214"/>
      <c r="R2815" s="180"/>
    </row>
    <row r="2816" spans="2:20" ht="20.399999999999999" x14ac:dyDescent="0.3">
      <c r="C2816" s="66" t="s">
        <v>1185</v>
      </c>
      <c r="D2816" s="82" t="s">
        <v>1174</v>
      </c>
      <c r="E2816" s="1399" t="s">
        <v>1186</v>
      </c>
      <c r="F2816" s="1400"/>
      <c r="G2816" s="162" t="s">
        <v>1187</v>
      </c>
      <c r="H2816" s="107">
        <v>16900</v>
      </c>
      <c r="I2816" s="73">
        <v>0</v>
      </c>
      <c r="J2816" s="153">
        <f>H2816</f>
        <v>16900</v>
      </c>
      <c r="M2816" s="1404" t="s">
        <v>1114</v>
      </c>
      <c r="N2816" s="1405"/>
      <c r="O2816" s="187">
        <v>25000</v>
      </c>
      <c r="P2816" s="211" t="s">
        <v>1112</v>
      </c>
      <c r="Q2816" s="180"/>
      <c r="R2816" s="180"/>
    </row>
    <row r="2817" spans="2:20" ht="15" thickBot="1" x14ac:dyDescent="0.35">
      <c r="C2817" s="1401" t="s">
        <v>589</v>
      </c>
      <c r="D2817" s="1402"/>
      <c r="E2817" s="1402"/>
      <c r="F2817" s="1403"/>
      <c r="G2817" s="178" t="s">
        <v>16</v>
      </c>
      <c r="H2817" s="152">
        <f>SUM(H2808:H2816)</f>
        <v>2386786</v>
      </c>
      <c r="I2817" s="110">
        <f>SUM(I2808:I2815)</f>
        <v>0</v>
      </c>
      <c r="J2817" s="151">
        <f>SUM(J2808:J2816)</f>
        <v>2386786</v>
      </c>
      <c r="M2817" s="181" t="s">
        <v>383</v>
      </c>
      <c r="N2817" s="149"/>
      <c r="O2817" s="182">
        <f>SUM(O2815:O2816)</f>
        <v>25000</v>
      </c>
      <c r="P2817" s="180"/>
      <c r="Q2817" s="180"/>
      <c r="R2817" s="180"/>
    </row>
    <row r="2818" spans="2:20" ht="15" thickTop="1" x14ac:dyDescent="0.3">
      <c r="R2818" s="180"/>
    </row>
    <row r="2819" spans="2:20" x14ac:dyDescent="0.3">
      <c r="R2819" s="180"/>
    </row>
    <row r="2820" spans="2:20" x14ac:dyDescent="0.3">
      <c r="R2820" s="180"/>
    </row>
    <row r="2821" spans="2:20" x14ac:dyDescent="0.3">
      <c r="H2821" s="314"/>
      <c r="N2821" s="314"/>
      <c r="R2821" s="180"/>
    </row>
    <row r="2823" spans="2:20" x14ac:dyDescent="0.3">
      <c r="B2823" s="1357" t="s">
        <v>908</v>
      </c>
      <c r="C2823" s="1357"/>
      <c r="D2823" s="1357"/>
      <c r="E2823" s="1357"/>
      <c r="F2823" s="1357"/>
      <c r="G2823" s="1357"/>
      <c r="H2823" s="1357"/>
      <c r="I2823" s="1357"/>
      <c r="J2823" s="1357"/>
      <c r="K2823" s="1357"/>
      <c r="L2823" s="1357"/>
      <c r="M2823" s="1357"/>
      <c r="N2823" s="1357"/>
      <c r="O2823" s="1357"/>
      <c r="P2823" s="1357"/>
      <c r="Q2823" s="1357"/>
      <c r="R2823" s="1357"/>
      <c r="S2823" s="1357"/>
      <c r="T2823" s="1357"/>
    </row>
    <row r="2828" spans="2:20" ht="15.6" x14ac:dyDescent="0.3">
      <c r="B2828" s="1349" t="s">
        <v>1799</v>
      </c>
      <c r="C2828" s="1349"/>
      <c r="D2828" s="1349"/>
      <c r="E2828" s="1349"/>
      <c r="F2828" s="1349"/>
      <c r="G2828" s="1349"/>
      <c r="H2828" s="1349"/>
      <c r="I2828" s="1349"/>
      <c r="J2828" s="1349"/>
      <c r="K2828" s="1349"/>
      <c r="L2828" s="1349"/>
      <c r="M2828" s="1349"/>
      <c r="N2828" s="1349"/>
      <c r="O2828" s="1349"/>
      <c r="P2828" s="1349"/>
      <c r="Q2828" s="1349"/>
      <c r="R2828" s="1349"/>
      <c r="S2828" s="1349"/>
      <c r="T2828" s="1349"/>
    </row>
    <row r="2829" spans="2:20" ht="15.6" x14ac:dyDescent="0.3">
      <c r="B2829" s="1350" t="s">
        <v>10</v>
      </c>
      <c r="C2829" s="1350"/>
      <c r="D2829" s="1350"/>
      <c r="E2829" s="1350"/>
      <c r="F2829" s="1350"/>
      <c r="G2829" s="1350"/>
      <c r="H2829" s="1350"/>
      <c r="I2829" s="1350"/>
      <c r="J2829" s="1350"/>
      <c r="K2829" s="1350"/>
      <c r="L2829" s="1350"/>
      <c r="M2829" s="1350"/>
      <c r="N2829" s="1350"/>
      <c r="O2829" s="1350"/>
      <c r="P2829" s="1350"/>
      <c r="Q2829" s="1350"/>
      <c r="R2829" s="1350"/>
      <c r="S2829" s="1350"/>
      <c r="T2829" s="1350"/>
    </row>
    <row r="2830" spans="2:20" x14ac:dyDescent="0.3">
      <c r="B2830" s="1351" t="s">
        <v>11</v>
      </c>
      <c r="C2830" s="1351"/>
      <c r="D2830" s="1351"/>
      <c r="E2830" s="1351"/>
      <c r="F2830" s="1351"/>
      <c r="G2830" s="1351"/>
      <c r="H2830" s="1351"/>
      <c r="I2830" s="1351"/>
      <c r="J2830" s="1351"/>
      <c r="K2830" s="1351"/>
      <c r="L2830" s="1351"/>
      <c r="M2830" s="1351"/>
      <c r="N2830" s="1351"/>
      <c r="O2830" s="1351"/>
      <c r="P2830" s="1351"/>
      <c r="Q2830" s="1351"/>
      <c r="R2830" s="1351"/>
      <c r="S2830" s="1351"/>
      <c r="T2830" s="1351"/>
    </row>
    <row r="2831" spans="2:20" x14ac:dyDescent="0.3">
      <c r="B2831" s="1352" t="s">
        <v>1840</v>
      </c>
      <c r="C2831" s="1352"/>
      <c r="D2831" s="1352"/>
      <c r="E2831" s="1352"/>
      <c r="F2831" s="1352"/>
      <c r="G2831" s="1352"/>
      <c r="H2831" s="1352"/>
      <c r="I2831" s="1352"/>
      <c r="J2831" s="1352"/>
      <c r="K2831" s="1352"/>
      <c r="L2831" s="1352"/>
      <c r="M2831" s="1352"/>
      <c r="N2831" s="1352"/>
      <c r="O2831" s="1352"/>
      <c r="P2831" s="1352"/>
      <c r="Q2831" s="1352"/>
      <c r="R2831" s="1352"/>
      <c r="S2831" s="1352"/>
      <c r="T2831" s="1352"/>
    </row>
    <row r="2832" spans="2:20" ht="15" thickBot="1" x14ac:dyDescent="0.35">
      <c r="B2832" s="309"/>
      <c r="C2832" s="309"/>
      <c r="D2832" s="309"/>
      <c r="E2832" s="309"/>
      <c r="F2832" s="309"/>
      <c r="G2832" s="309"/>
      <c r="H2832" s="309"/>
      <c r="I2832" s="309"/>
      <c r="J2832" s="309"/>
      <c r="L2832" s="309"/>
      <c r="M2832" s="309"/>
      <c r="N2832" s="309"/>
      <c r="O2832" s="309"/>
      <c r="P2832" s="309"/>
      <c r="Q2832" s="309"/>
      <c r="R2832" s="1363" t="s">
        <v>1841</v>
      </c>
      <c r="S2832" s="1363"/>
      <c r="T2832" s="1363"/>
    </row>
    <row r="2833" spans="1:21" ht="15" thickTop="1" x14ac:dyDescent="0.3">
      <c r="B2833" s="1354" t="s">
        <v>8</v>
      </c>
      <c r="C2833" s="1354"/>
      <c r="D2833" s="1354"/>
      <c r="E2833" s="1354"/>
      <c r="F2833" s="1354"/>
      <c r="G2833" s="1354"/>
      <c r="H2833" s="1354"/>
      <c r="I2833" s="1354"/>
      <c r="J2833" s="1354"/>
      <c r="L2833" s="1354" t="s">
        <v>9</v>
      </c>
      <c r="M2833" s="1354"/>
      <c r="N2833" s="1354"/>
      <c r="O2833" s="1354"/>
      <c r="P2833" s="1354"/>
      <c r="Q2833" s="1354"/>
      <c r="R2833" s="1354"/>
      <c r="S2833" s="1354"/>
      <c r="T2833" s="1354"/>
    </row>
    <row r="2834" spans="1:21" x14ac:dyDescent="0.3">
      <c r="B2834" s="4" t="s">
        <v>0</v>
      </c>
      <c r="C2834" s="4" t="s">
        <v>1</v>
      </c>
      <c r="D2834" s="4" t="s">
        <v>2</v>
      </c>
      <c r="E2834" s="4" t="s">
        <v>13</v>
      </c>
      <c r="F2834" s="4" t="s">
        <v>3</v>
      </c>
      <c r="G2834" s="4" t="s">
        <v>4</v>
      </c>
      <c r="H2834" s="4" t="s">
        <v>5</v>
      </c>
      <c r="I2834" s="4" t="s">
        <v>6</v>
      </c>
      <c r="J2834" s="4" t="s">
        <v>7</v>
      </c>
      <c r="L2834" s="4" t="s">
        <v>0</v>
      </c>
      <c r="M2834" s="4" t="s">
        <v>1</v>
      </c>
      <c r="N2834" s="201" t="s">
        <v>1234</v>
      </c>
      <c r="O2834" s="4" t="s">
        <v>13</v>
      </c>
      <c r="P2834" s="4" t="s">
        <v>3</v>
      </c>
      <c r="Q2834" s="4" t="s">
        <v>4</v>
      </c>
      <c r="R2834" s="4" t="s">
        <v>5</v>
      </c>
      <c r="S2834" s="4" t="s">
        <v>6</v>
      </c>
      <c r="T2834" s="4" t="s">
        <v>7</v>
      </c>
    </row>
    <row r="2835" spans="1:21" x14ac:dyDescent="0.3">
      <c r="B2835" s="310"/>
      <c r="C2835" s="311"/>
      <c r="D2835" s="311"/>
      <c r="E2835" s="5"/>
      <c r="F2835" s="5"/>
      <c r="G2835" s="5"/>
      <c r="H2835" s="5"/>
      <c r="I2835" s="5"/>
      <c r="J2835" s="6"/>
      <c r="L2835" s="310"/>
      <c r="M2835" s="311"/>
      <c r="N2835" s="311"/>
      <c r="O2835" s="5"/>
      <c r="P2835" s="5"/>
      <c r="Q2835" s="5"/>
      <c r="R2835" s="5"/>
      <c r="S2835" s="5"/>
      <c r="T2835" s="6"/>
    </row>
    <row r="2836" spans="1:21" x14ac:dyDescent="0.3">
      <c r="B2836" s="119" t="s">
        <v>1800</v>
      </c>
      <c r="C2836" s="17" t="s">
        <v>15</v>
      </c>
      <c r="D2836" s="18" t="s">
        <v>16</v>
      </c>
      <c r="E2836" s="19" t="s">
        <v>16</v>
      </c>
      <c r="F2836" s="19">
        <f>P2805</f>
        <v>57062</v>
      </c>
      <c r="G2836" s="49">
        <f>Q2805</f>
        <v>11224</v>
      </c>
      <c r="H2836" s="49">
        <f>R2805</f>
        <v>53596.439999999478</v>
      </c>
      <c r="I2836" s="20">
        <f>S2805</f>
        <v>43934.899999999907</v>
      </c>
      <c r="J2836" s="20">
        <f>T2805</f>
        <v>4926.07</v>
      </c>
      <c r="K2836" s="1"/>
      <c r="L2836" s="55" t="s">
        <v>16</v>
      </c>
      <c r="M2836" s="55" t="s">
        <v>16</v>
      </c>
      <c r="N2836" s="55" t="s">
        <v>16</v>
      </c>
      <c r="O2836" s="122" t="s">
        <v>16</v>
      </c>
      <c r="P2836" s="122" t="s">
        <v>16</v>
      </c>
      <c r="Q2836" s="122" t="s">
        <v>16</v>
      </c>
      <c r="R2836" s="122" t="s">
        <v>16</v>
      </c>
      <c r="S2836" s="122" t="s">
        <v>16</v>
      </c>
      <c r="T2836" s="122" t="s">
        <v>16</v>
      </c>
    </row>
    <row r="2837" spans="1:21" x14ac:dyDescent="0.3">
      <c r="B2837" s="119" t="s">
        <v>1800</v>
      </c>
      <c r="C2837" s="260" t="s">
        <v>317</v>
      </c>
      <c r="D2837" s="82" t="s">
        <v>1801</v>
      </c>
      <c r="E2837" s="82" t="s">
        <v>16</v>
      </c>
      <c r="F2837" s="238">
        <v>0</v>
      </c>
      <c r="G2837" s="188" t="s">
        <v>16</v>
      </c>
      <c r="H2837" s="188" t="s">
        <v>16</v>
      </c>
      <c r="I2837" s="188" t="s">
        <v>16</v>
      </c>
      <c r="J2837" s="188" t="s">
        <v>16</v>
      </c>
      <c r="K2837" s="1"/>
      <c r="L2837" s="228" t="s">
        <v>1800</v>
      </c>
      <c r="M2837" s="260" t="s">
        <v>1832</v>
      </c>
      <c r="N2837" s="82" t="s">
        <v>1833</v>
      </c>
      <c r="O2837" s="102" t="s">
        <v>16</v>
      </c>
      <c r="P2837" s="238">
        <v>213000</v>
      </c>
      <c r="Q2837" s="188" t="s">
        <v>16</v>
      </c>
      <c r="R2837" s="122" t="s">
        <v>16</v>
      </c>
      <c r="S2837" s="188" t="s">
        <v>16</v>
      </c>
      <c r="T2837" s="188" t="s">
        <v>16</v>
      </c>
      <c r="U2837" s="314"/>
    </row>
    <row r="2838" spans="1:21" x14ac:dyDescent="0.3">
      <c r="B2838" s="228" t="s">
        <v>1800</v>
      </c>
      <c r="C2838" s="229" t="s">
        <v>1802</v>
      </c>
      <c r="D2838" s="230" t="s">
        <v>1803</v>
      </c>
      <c r="E2838" s="238" t="s">
        <v>16</v>
      </c>
      <c r="F2838" s="231">
        <v>50000</v>
      </c>
      <c r="G2838" s="219" t="s">
        <v>16</v>
      </c>
      <c r="H2838" s="219" t="s">
        <v>16</v>
      </c>
      <c r="I2838" s="219" t="s">
        <v>16</v>
      </c>
      <c r="J2838" s="219" t="s">
        <v>16</v>
      </c>
      <c r="K2838" s="1"/>
      <c r="L2838" s="119" t="s">
        <v>1800</v>
      </c>
      <c r="M2838" s="260" t="s">
        <v>317</v>
      </c>
      <c r="N2838" s="82" t="s">
        <v>1801</v>
      </c>
      <c r="O2838" s="102">
        <v>1050000</v>
      </c>
      <c r="P2838" s="238" t="s">
        <v>16</v>
      </c>
      <c r="Q2838" s="188" t="s">
        <v>16</v>
      </c>
      <c r="R2838" s="188" t="s">
        <v>16</v>
      </c>
      <c r="S2838" s="188" t="s">
        <v>16</v>
      </c>
      <c r="T2838" s="188" t="s">
        <v>16</v>
      </c>
    </row>
    <row r="2839" spans="1:21" x14ac:dyDescent="0.3">
      <c r="B2839" s="228" t="s">
        <v>1800</v>
      </c>
      <c r="C2839" s="229" t="s">
        <v>1834</v>
      </c>
      <c r="D2839" s="230" t="s">
        <v>723</v>
      </c>
      <c r="E2839" s="238" t="s">
        <v>16</v>
      </c>
      <c r="F2839" s="231">
        <v>30000</v>
      </c>
      <c r="G2839" s="219" t="s">
        <v>16</v>
      </c>
      <c r="H2839" s="219" t="s">
        <v>16</v>
      </c>
      <c r="I2839" s="219" t="s">
        <v>16</v>
      </c>
      <c r="J2839" s="219" t="s">
        <v>16</v>
      </c>
      <c r="K2839" s="1"/>
      <c r="L2839" s="228" t="s">
        <v>1638</v>
      </c>
      <c r="M2839" s="229" t="s">
        <v>1835</v>
      </c>
      <c r="N2839" s="230" t="s">
        <v>1645</v>
      </c>
      <c r="O2839" s="238">
        <v>76000</v>
      </c>
      <c r="P2839" s="231" t="s">
        <v>16</v>
      </c>
      <c r="Q2839" s="219" t="s">
        <v>16</v>
      </c>
      <c r="R2839" s="219" t="s">
        <v>16</v>
      </c>
      <c r="S2839" s="232">
        <v>0</v>
      </c>
      <c r="T2839" s="232">
        <v>0</v>
      </c>
    </row>
    <row r="2840" spans="1:21" ht="20.399999999999999" x14ac:dyDescent="0.3">
      <c r="B2840" s="228" t="s">
        <v>1806</v>
      </c>
      <c r="C2840" s="229" t="s">
        <v>1804</v>
      </c>
      <c r="D2840" s="230" t="s">
        <v>1805</v>
      </c>
      <c r="E2840" s="238" t="s">
        <v>16</v>
      </c>
      <c r="F2840" s="224">
        <v>1100</v>
      </c>
      <c r="G2840" s="219" t="s">
        <v>16</v>
      </c>
      <c r="H2840" s="219" t="s">
        <v>16</v>
      </c>
      <c r="I2840" s="219" t="s">
        <v>16</v>
      </c>
      <c r="J2840" s="219" t="s">
        <v>16</v>
      </c>
      <c r="K2840" s="1"/>
      <c r="L2840" s="119" t="s">
        <v>1800</v>
      </c>
      <c r="M2840" s="260" t="s">
        <v>1836</v>
      </c>
      <c r="N2840" s="230" t="s">
        <v>309</v>
      </c>
      <c r="O2840" s="238" t="s">
        <v>16</v>
      </c>
      <c r="P2840" s="219">
        <v>2000</v>
      </c>
      <c r="Q2840" s="219" t="s">
        <v>16</v>
      </c>
      <c r="R2840" s="219" t="s">
        <v>16</v>
      </c>
      <c r="S2840" s="219" t="s">
        <v>16</v>
      </c>
      <c r="T2840" s="219" t="s">
        <v>16</v>
      </c>
      <c r="U2840" s="314"/>
    </row>
    <row r="2841" spans="1:21" ht="30.6" x14ac:dyDescent="0.3">
      <c r="B2841" s="228" t="s">
        <v>1806</v>
      </c>
      <c r="C2841" s="229" t="s">
        <v>1808</v>
      </c>
      <c r="D2841" s="230" t="s">
        <v>1807</v>
      </c>
      <c r="E2841" s="238" t="s">
        <v>16</v>
      </c>
      <c r="F2841" s="231" t="s">
        <v>16</v>
      </c>
      <c r="G2841" s="219" t="s">
        <v>16</v>
      </c>
      <c r="H2841" s="219">
        <v>300000</v>
      </c>
      <c r="I2841" s="219" t="s">
        <v>16</v>
      </c>
      <c r="J2841" s="219" t="s">
        <v>16</v>
      </c>
      <c r="K2841" s="1"/>
      <c r="L2841" s="228" t="s">
        <v>1806</v>
      </c>
      <c r="M2841" s="229" t="s">
        <v>1837</v>
      </c>
      <c r="N2841" s="82" t="s">
        <v>1809</v>
      </c>
      <c r="O2841" s="238">
        <v>5000</v>
      </c>
      <c r="P2841" s="219" t="s">
        <v>16</v>
      </c>
      <c r="Q2841" s="122" t="s">
        <v>16</v>
      </c>
      <c r="R2841" s="122" t="s">
        <v>16</v>
      </c>
      <c r="S2841" s="122" t="s">
        <v>16</v>
      </c>
      <c r="T2841" s="122" t="s">
        <v>16</v>
      </c>
    </row>
    <row r="2842" spans="1:21" ht="20.399999999999999" x14ac:dyDescent="0.3">
      <c r="B2842" s="228" t="s">
        <v>1806</v>
      </c>
      <c r="C2842" s="229" t="s">
        <v>1087</v>
      </c>
      <c r="D2842" s="230" t="s">
        <v>1809</v>
      </c>
      <c r="E2842" s="238">
        <v>5000</v>
      </c>
      <c r="F2842" s="231" t="s">
        <v>16</v>
      </c>
      <c r="G2842" s="219" t="s">
        <v>16</v>
      </c>
      <c r="H2842" s="219" t="s">
        <v>16</v>
      </c>
      <c r="I2842" s="219" t="s">
        <v>16</v>
      </c>
      <c r="J2842" s="219" t="s">
        <v>16</v>
      </c>
      <c r="K2842" s="1"/>
      <c r="L2842" s="228" t="s">
        <v>1820</v>
      </c>
      <c r="M2842" s="260" t="s">
        <v>1838</v>
      </c>
      <c r="N2842" s="230" t="s">
        <v>309</v>
      </c>
      <c r="O2842" s="238" t="s">
        <v>16</v>
      </c>
      <c r="P2842" s="219">
        <v>14945</v>
      </c>
      <c r="Q2842" s="231" t="s">
        <v>16</v>
      </c>
      <c r="R2842" s="231" t="s">
        <v>16</v>
      </c>
      <c r="S2842" s="231" t="s">
        <v>16</v>
      </c>
      <c r="T2842" s="231" t="s">
        <v>16</v>
      </c>
    </row>
    <row r="2843" spans="1:21" ht="20.399999999999999" x14ac:dyDescent="0.3">
      <c r="A2843" s="314"/>
      <c r="B2843" s="228" t="s">
        <v>1820</v>
      </c>
      <c r="C2843" s="229" t="s">
        <v>1821</v>
      </c>
      <c r="D2843" s="230" t="s">
        <v>1810</v>
      </c>
      <c r="E2843" s="238" t="s">
        <v>16</v>
      </c>
      <c r="F2843" s="231" t="s">
        <v>16</v>
      </c>
      <c r="G2843" s="219" t="s">
        <v>16</v>
      </c>
      <c r="H2843" s="219">
        <v>100000</v>
      </c>
      <c r="I2843" s="219" t="s">
        <v>16</v>
      </c>
      <c r="J2843" s="219" t="s">
        <v>16</v>
      </c>
      <c r="K2843" s="1"/>
      <c r="L2843" s="228" t="s">
        <v>1825</v>
      </c>
      <c r="M2843" s="229" t="s">
        <v>1839</v>
      </c>
      <c r="N2843" s="230" t="s">
        <v>1819</v>
      </c>
      <c r="O2843" s="238">
        <v>40000</v>
      </c>
      <c r="P2843" s="219" t="s">
        <v>16</v>
      </c>
      <c r="Q2843" s="231" t="s">
        <v>16</v>
      </c>
      <c r="R2843" s="231" t="s">
        <v>16</v>
      </c>
      <c r="S2843" s="231" t="s">
        <v>16</v>
      </c>
      <c r="T2843" s="231" t="s">
        <v>16</v>
      </c>
    </row>
    <row r="2844" spans="1:21" x14ac:dyDescent="0.3">
      <c r="B2844" s="228" t="s">
        <v>1820</v>
      </c>
      <c r="C2844" s="229" t="s">
        <v>317</v>
      </c>
      <c r="D2844" s="230" t="s">
        <v>1811</v>
      </c>
      <c r="E2844" s="238" t="s">
        <v>16</v>
      </c>
      <c r="F2844" s="231" t="s">
        <v>16</v>
      </c>
      <c r="G2844" s="219" t="s">
        <v>16</v>
      </c>
      <c r="H2844" s="219" t="s">
        <v>16</v>
      </c>
      <c r="I2844" s="219" t="s">
        <v>16</v>
      </c>
      <c r="J2844" s="219" t="s">
        <v>16</v>
      </c>
      <c r="K2844" s="1"/>
      <c r="L2844" s="267"/>
      <c r="M2844" s="268" t="s">
        <v>1842</v>
      </c>
      <c r="N2844" s="269"/>
      <c r="O2844" s="270"/>
      <c r="P2844" s="271"/>
      <c r="Q2844" s="271"/>
      <c r="R2844" s="271"/>
      <c r="S2844" s="271"/>
      <c r="T2844" s="271"/>
    </row>
    <row r="2845" spans="1:21" x14ac:dyDescent="0.3">
      <c r="B2845" s="228" t="s">
        <v>1800</v>
      </c>
      <c r="C2845" s="229" t="s">
        <v>1822</v>
      </c>
      <c r="D2845" s="230" t="s">
        <v>1812</v>
      </c>
      <c r="E2845" s="238">
        <v>1126000</v>
      </c>
      <c r="F2845" s="231">
        <v>100000</v>
      </c>
      <c r="G2845" s="219" t="s">
        <v>16</v>
      </c>
      <c r="H2845" s="219" t="s">
        <v>16</v>
      </c>
      <c r="I2845" s="219" t="s">
        <v>16</v>
      </c>
      <c r="J2845" s="219" t="s">
        <v>16</v>
      </c>
      <c r="K2845" s="1"/>
      <c r="L2845" s="261" t="s">
        <v>1773</v>
      </c>
      <c r="M2845" s="260" t="s">
        <v>1852</v>
      </c>
      <c r="N2845" s="230">
        <v>1</v>
      </c>
      <c r="O2845" s="238" t="s">
        <v>16</v>
      </c>
      <c r="P2845" s="219">
        <v>1260</v>
      </c>
      <c r="Q2845" s="231" t="s">
        <v>16</v>
      </c>
      <c r="R2845" s="231" t="s">
        <v>16</v>
      </c>
      <c r="S2845" s="231" t="s">
        <v>16</v>
      </c>
      <c r="T2845" s="231" t="s">
        <v>16</v>
      </c>
    </row>
    <row r="2846" spans="1:21" ht="20.399999999999999" x14ac:dyDescent="0.3">
      <c r="B2846" s="228" t="s">
        <v>1820</v>
      </c>
      <c r="C2846" s="229" t="s">
        <v>1823</v>
      </c>
      <c r="D2846" s="230" t="s">
        <v>1813</v>
      </c>
      <c r="E2846" s="238" t="s">
        <v>16</v>
      </c>
      <c r="F2846" s="231" t="s">
        <v>16</v>
      </c>
      <c r="G2846" s="219" t="s">
        <v>16</v>
      </c>
      <c r="H2846" s="219">
        <v>50000</v>
      </c>
      <c r="I2846" s="219" t="s">
        <v>16</v>
      </c>
      <c r="J2846" s="219" t="s">
        <v>16</v>
      </c>
      <c r="K2846" s="1"/>
      <c r="L2846" s="261" t="s">
        <v>1853</v>
      </c>
      <c r="M2846" s="260" t="s">
        <v>1854</v>
      </c>
      <c r="N2846" s="230">
        <v>2</v>
      </c>
      <c r="O2846" s="238" t="s">
        <v>16</v>
      </c>
      <c r="P2846" s="219">
        <v>4000</v>
      </c>
      <c r="Q2846" s="231" t="s">
        <v>16</v>
      </c>
      <c r="R2846" s="231" t="s">
        <v>16</v>
      </c>
      <c r="S2846" s="231" t="s">
        <v>16</v>
      </c>
      <c r="T2846" s="231" t="s">
        <v>16</v>
      </c>
    </row>
    <row r="2847" spans="1:21" ht="20.399999999999999" x14ac:dyDescent="0.3">
      <c r="B2847" s="228" t="s">
        <v>1820</v>
      </c>
      <c r="C2847" s="229" t="s">
        <v>1824</v>
      </c>
      <c r="D2847" s="230" t="s">
        <v>1814</v>
      </c>
      <c r="E2847" s="238" t="s">
        <v>16</v>
      </c>
      <c r="F2847" s="231">
        <v>10000</v>
      </c>
      <c r="G2847" s="219" t="s">
        <v>16</v>
      </c>
      <c r="H2847" s="219" t="s">
        <v>16</v>
      </c>
      <c r="I2847" s="219" t="s">
        <v>16</v>
      </c>
      <c r="J2847" s="219" t="s">
        <v>16</v>
      </c>
      <c r="K2847" s="1"/>
      <c r="L2847" s="261" t="s">
        <v>1853</v>
      </c>
      <c r="M2847" s="260" t="s">
        <v>1855</v>
      </c>
      <c r="N2847" s="230">
        <v>3</v>
      </c>
      <c r="O2847" s="238" t="s">
        <v>16</v>
      </c>
      <c r="P2847" s="219">
        <v>450</v>
      </c>
      <c r="Q2847" s="231" t="s">
        <v>16</v>
      </c>
      <c r="R2847" s="231" t="s">
        <v>16</v>
      </c>
      <c r="S2847" s="231" t="s">
        <v>16</v>
      </c>
      <c r="T2847" s="231" t="s">
        <v>16</v>
      </c>
    </row>
    <row r="2848" spans="1:21" ht="20.399999999999999" x14ac:dyDescent="0.3">
      <c r="B2848" s="228" t="s">
        <v>1820</v>
      </c>
      <c r="C2848" s="229" t="s">
        <v>1201</v>
      </c>
      <c r="D2848" s="230" t="s">
        <v>1815</v>
      </c>
      <c r="E2848" s="238" t="s">
        <v>16</v>
      </c>
      <c r="F2848" s="224">
        <v>2000</v>
      </c>
      <c r="G2848" s="219" t="s">
        <v>16</v>
      </c>
      <c r="H2848" s="219" t="s">
        <v>16</v>
      </c>
      <c r="I2848" s="219" t="s">
        <v>16</v>
      </c>
      <c r="J2848" s="219" t="s">
        <v>16</v>
      </c>
      <c r="K2848" s="1"/>
      <c r="L2848" s="261" t="s">
        <v>1853</v>
      </c>
      <c r="M2848" s="260" t="s">
        <v>1856</v>
      </c>
      <c r="N2848" s="230">
        <v>4</v>
      </c>
      <c r="O2848" s="238" t="s">
        <v>16</v>
      </c>
      <c r="P2848" s="219">
        <v>440</v>
      </c>
      <c r="Q2848" s="231" t="s">
        <v>16</v>
      </c>
      <c r="R2848" s="231" t="s">
        <v>16</v>
      </c>
      <c r="S2848" s="231" t="s">
        <v>16</v>
      </c>
      <c r="T2848" s="231" t="s">
        <v>16</v>
      </c>
    </row>
    <row r="2849" spans="2:20" x14ac:dyDescent="0.3">
      <c r="B2849" s="221" t="s">
        <v>1825</v>
      </c>
      <c r="C2849" s="222" t="s">
        <v>1673</v>
      </c>
      <c r="D2849" s="223" t="s">
        <v>1816</v>
      </c>
      <c r="E2849" s="237" t="s">
        <v>16</v>
      </c>
      <c r="F2849" s="224">
        <v>40000</v>
      </c>
      <c r="G2849" s="226" t="s">
        <v>16</v>
      </c>
      <c r="H2849" s="226" t="s">
        <v>16</v>
      </c>
      <c r="I2849" s="226" t="s">
        <v>16</v>
      </c>
      <c r="J2849" s="226" t="s">
        <v>16</v>
      </c>
      <c r="K2849" s="1"/>
      <c r="L2849" s="261" t="s">
        <v>1853</v>
      </c>
      <c r="M2849" s="260" t="s">
        <v>1857</v>
      </c>
      <c r="N2849" s="230">
        <v>5</v>
      </c>
      <c r="O2849" s="238" t="s">
        <v>16</v>
      </c>
      <c r="P2849" s="219">
        <v>400</v>
      </c>
      <c r="Q2849" s="231" t="s">
        <v>16</v>
      </c>
      <c r="R2849" s="231" t="s">
        <v>16</v>
      </c>
      <c r="S2849" s="231" t="s">
        <v>16</v>
      </c>
      <c r="T2849" s="231" t="s">
        <v>16</v>
      </c>
    </row>
    <row r="2850" spans="2:20" x14ac:dyDescent="0.3">
      <c r="B2850" s="228" t="s">
        <v>1825</v>
      </c>
      <c r="C2850" s="229" t="s">
        <v>1826</v>
      </c>
      <c r="D2850" s="230" t="s">
        <v>1817</v>
      </c>
      <c r="E2850" s="238" t="s">
        <v>16</v>
      </c>
      <c r="F2850" s="224">
        <v>8000</v>
      </c>
      <c r="G2850" s="219" t="s">
        <v>16</v>
      </c>
      <c r="H2850" s="219" t="s">
        <v>16</v>
      </c>
      <c r="I2850" s="219" t="s">
        <v>16</v>
      </c>
      <c r="J2850" s="219" t="s">
        <v>16</v>
      </c>
      <c r="K2850" s="1"/>
      <c r="L2850" s="261" t="s">
        <v>1858</v>
      </c>
      <c r="M2850" s="260" t="s">
        <v>1859</v>
      </c>
      <c r="N2850" s="230">
        <v>6</v>
      </c>
      <c r="O2850" s="238" t="s">
        <v>16</v>
      </c>
      <c r="P2850" s="219">
        <v>425</v>
      </c>
      <c r="Q2850" s="231" t="s">
        <v>16</v>
      </c>
      <c r="R2850" s="231" t="s">
        <v>16</v>
      </c>
      <c r="S2850" s="231" t="s">
        <v>16</v>
      </c>
      <c r="T2850" s="231" t="s">
        <v>16</v>
      </c>
    </row>
    <row r="2851" spans="2:20" ht="20.399999999999999" x14ac:dyDescent="0.3">
      <c r="B2851" s="228" t="s">
        <v>1825</v>
      </c>
      <c r="C2851" s="229" t="s">
        <v>1827</v>
      </c>
      <c r="D2851" s="230" t="s">
        <v>1818</v>
      </c>
      <c r="E2851" s="238" t="s">
        <v>16</v>
      </c>
      <c r="F2851" s="224">
        <v>3300</v>
      </c>
      <c r="G2851" s="219" t="s">
        <v>16</v>
      </c>
      <c r="H2851" s="219" t="s">
        <v>16</v>
      </c>
      <c r="I2851" s="219" t="s">
        <v>16</v>
      </c>
      <c r="J2851" s="219" t="s">
        <v>16</v>
      </c>
      <c r="K2851" s="1"/>
      <c r="L2851" s="261" t="s">
        <v>1858</v>
      </c>
      <c r="M2851" s="260" t="s">
        <v>1855</v>
      </c>
      <c r="N2851" s="230">
        <v>7</v>
      </c>
      <c r="O2851" s="238" t="s">
        <v>16</v>
      </c>
      <c r="P2851" s="219">
        <v>420</v>
      </c>
      <c r="Q2851" s="231" t="s">
        <v>16</v>
      </c>
      <c r="R2851" s="231" t="s">
        <v>16</v>
      </c>
      <c r="S2851" s="231" t="s">
        <v>16</v>
      </c>
      <c r="T2851" s="231" t="s">
        <v>16</v>
      </c>
    </row>
    <row r="2852" spans="2:20" ht="20.399999999999999" x14ac:dyDescent="0.3">
      <c r="B2852" s="228" t="s">
        <v>1825</v>
      </c>
      <c r="C2852" s="229" t="s">
        <v>1828</v>
      </c>
      <c r="D2852" s="230" t="s">
        <v>1819</v>
      </c>
      <c r="E2852" s="238">
        <v>40000</v>
      </c>
      <c r="F2852" s="231" t="s">
        <v>16</v>
      </c>
      <c r="G2852" s="219" t="s">
        <v>16</v>
      </c>
      <c r="H2852" s="219" t="s">
        <v>16</v>
      </c>
      <c r="I2852" s="219" t="s">
        <v>16</v>
      </c>
      <c r="J2852" s="219" t="s">
        <v>16</v>
      </c>
      <c r="K2852" s="1"/>
      <c r="L2852" s="261" t="s">
        <v>1861</v>
      </c>
      <c r="M2852" s="260" t="s">
        <v>1862</v>
      </c>
      <c r="N2852" s="230">
        <v>8</v>
      </c>
      <c r="O2852" s="238" t="s">
        <v>16</v>
      </c>
      <c r="P2852" s="219">
        <v>240</v>
      </c>
      <c r="Q2852" s="231" t="s">
        <v>16</v>
      </c>
      <c r="R2852" s="231" t="s">
        <v>16</v>
      </c>
      <c r="S2852" s="231" t="s">
        <v>16</v>
      </c>
      <c r="T2852" s="231" t="s">
        <v>16</v>
      </c>
    </row>
    <row r="2853" spans="2:20" ht="20.399999999999999" x14ac:dyDescent="0.3">
      <c r="B2853" s="228" t="s">
        <v>1825</v>
      </c>
      <c r="C2853" s="229" t="s">
        <v>1843</v>
      </c>
      <c r="D2853" s="82" t="s">
        <v>1829</v>
      </c>
      <c r="E2853" s="238">
        <v>25000</v>
      </c>
      <c r="F2853" s="231" t="s">
        <v>16</v>
      </c>
      <c r="G2853" s="188" t="s">
        <v>16</v>
      </c>
      <c r="H2853" s="188">
        <v>25000</v>
      </c>
      <c r="I2853" s="188" t="s">
        <v>16</v>
      </c>
      <c r="J2853" s="188" t="s">
        <v>16</v>
      </c>
      <c r="K2853" s="1"/>
      <c r="L2853" s="261" t="s">
        <v>1861</v>
      </c>
      <c r="M2853" s="260" t="s">
        <v>1863</v>
      </c>
      <c r="N2853" s="230">
        <v>9</v>
      </c>
      <c r="O2853" s="238" t="s">
        <v>16</v>
      </c>
      <c r="P2853" s="219">
        <v>460</v>
      </c>
      <c r="Q2853" s="231" t="s">
        <v>16</v>
      </c>
      <c r="R2853" s="231" t="s">
        <v>16</v>
      </c>
      <c r="S2853" s="231" t="s">
        <v>16</v>
      </c>
      <c r="T2853" s="231" t="s">
        <v>16</v>
      </c>
    </row>
    <row r="2854" spans="2:20" x14ac:dyDescent="0.3">
      <c r="B2854" s="228" t="s">
        <v>1825</v>
      </c>
      <c r="C2854" s="229" t="s">
        <v>1844</v>
      </c>
      <c r="D2854" s="82" t="s">
        <v>1830</v>
      </c>
      <c r="E2854" s="238" t="s">
        <v>16</v>
      </c>
      <c r="F2854" s="231" t="s">
        <v>16</v>
      </c>
      <c r="G2854" s="188" t="s">
        <v>16</v>
      </c>
      <c r="H2854" s="188">
        <v>20000</v>
      </c>
      <c r="I2854" s="188" t="s">
        <v>16</v>
      </c>
      <c r="J2854" s="188" t="s">
        <v>16</v>
      </c>
      <c r="K2854" s="1"/>
      <c r="L2854" s="261" t="s">
        <v>1861</v>
      </c>
      <c r="M2854" s="260" t="s">
        <v>1864</v>
      </c>
      <c r="N2854" s="230">
        <v>10</v>
      </c>
      <c r="O2854" s="238" t="s">
        <v>16</v>
      </c>
      <c r="P2854" s="219">
        <v>180</v>
      </c>
      <c r="Q2854" s="231" t="s">
        <v>16</v>
      </c>
      <c r="R2854" s="231" t="s">
        <v>16</v>
      </c>
      <c r="S2854" s="231" t="s">
        <v>16</v>
      </c>
      <c r="T2854" s="231" t="s">
        <v>16</v>
      </c>
    </row>
    <row r="2855" spans="2:20" x14ac:dyDescent="0.3">
      <c r="B2855" s="228" t="s">
        <v>1825</v>
      </c>
      <c r="C2855" s="229" t="s">
        <v>1845</v>
      </c>
      <c r="D2855" s="82" t="s">
        <v>1831</v>
      </c>
      <c r="E2855" s="238" t="s">
        <v>16</v>
      </c>
      <c r="F2855" s="231" t="s">
        <v>16</v>
      </c>
      <c r="G2855" s="188" t="s">
        <v>16</v>
      </c>
      <c r="H2855" s="188">
        <v>10000</v>
      </c>
      <c r="I2855" s="188" t="s">
        <v>16</v>
      </c>
      <c r="J2855" s="188" t="s">
        <v>16</v>
      </c>
      <c r="K2855" s="1"/>
      <c r="L2855" s="261" t="s">
        <v>1789</v>
      </c>
      <c r="M2855" s="260" t="s">
        <v>1864</v>
      </c>
      <c r="N2855" s="230">
        <v>11</v>
      </c>
      <c r="O2855" s="238" t="s">
        <v>16</v>
      </c>
      <c r="P2855" s="219">
        <v>1680</v>
      </c>
      <c r="Q2855" s="231" t="s">
        <v>16</v>
      </c>
      <c r="R2855" s="231" t="s">
        <v>16</v>
      </c>
      <c r="S2855" s="231" t="s">
        <v>16</v>
      </c>
      <c r="T2855" s="231" t="s">
        <v>16</v>
      </c>
    </row>
    <row r="2856" spans="2:20" ht="20.399999999999999" x14ac:dyDescent="0.3">
      <c r="B2856" s="228" t="s">
        <v>1825</v>
      </c>
      <c r="C2856" s="229" t="s">
        <v>1846</v>
      </c>
      <c r="D2856" s="82" t="s">
        <v>1847</v>
      </c>
      <c r="E2856" s="238">
        <v>10000</v>
      </c>
      <c r="F2856" s="231" t="s">
        <v>16</v>
      </c>
      <c r="G2856" s="188" t="s">
        <v>16</v>
      </c>
      <c r="H2856" s="188">
        <v>5000</v>
      </c>
      <c r="I2856" s="188" t="s">
        <v>16</v>
      </c>
      <c r="J2856" s="188" t="s">
        <v>16</v>
      </c>
      <c r="K2856" s="1"/>
      <c r="L2856" s="261" t="s">
        <v>1789</v>
      </c>
      <c r="M2856" s="260" t="s">
        <v>1865</v>
      </c>
      <c r="N2856" s="230">
        <v>12</v>
      </c>
      <c r="O2856" s="238" t="s">
        <v>16</v>
      </c>
      <c r="P2856" s="219">
        <v>50</v>
      </c>
      <c r="Q2856" s="231" t="s">
        <v>16</v>
      </c>
      <c r="R2856" s="231" t="s">
        <v>16</v>
      </c>
      <c r="S2856" s="231" t="s">
        <v>16</v>
      </c>
      <c r="T2856" s="231" t="s">
        <v>16</v>
      </c>
    </row>
    <row r="2857" spans="2:20" ht="27.6" x14ac:dyDescent="0.3">
      <c r="B2857" s="228" t="s">
        <v>1825</v>
      </c>
      <c r="C2857" s="275" t="s">
        <v>1874</v>
      </c>
      <c r="D2857" s="82" t="s">
        <v>1873</v>
      </c>
      <c r="E2857" s="231" t="s">
        <v>16</v>
      </c>
      <c r="F2857" s="224">
        <v>5000</v>
      </c>
      <c r="G2857" s="231" t="s">
        <v>16</v>
      </c>
      <c r="H2857" s="231" t="s">
        <v>16</v>
      </c>
      <c r="I2857" s="231" t="s">
        <v>16</v>
      </c>
      <c r="J2857" s="231" t="s">
        <v>16</v>
      </c>
      <c r="K2857" s="1"/>
      <c r="L2857" s="261" t="s">
        <v>1789</v>
      </c>
      <c r="M2857" s="260" t="s">
        <v>1866</v>
      </c>
      <c r="N2857" s="230">
        <v>13</v>
      </c>
      <c r="O2857" s="238" t="s">
        <v>16</v>
      </c>
      <c r="P2857" s="219">
        <v>100</v>
      </c>
      <c r="Q2857" s="231" t="s">
        <v>16</v>
      </c>
      <c r="R2857" s="231" t="s">
        <v>16</v>
      </c>
      <c r="S2857" s="231" t="s">
        <v>16</v>
      </c>
      <c r="T2857" s="231" t="s">
        <v>16</v>
      </c>
    </row>
    <row r="2858" spans="2:20" x14ac:dyDescent="0.3">
      <c r="B2858" s="231" t="s">
        <v>16</v>
      </c>
      <c r="C2858" s="274" t="s">
        <v>16</v>
      </c>
      <c r="D2858" s="231" t="s">
        <v>16</v>
      </c>
      <c r="E2858" s="231" t="s">
        <v>16</v>
      </c>
      <c r="F2858" s="231" t="s">
        <v>16</v>
      </c>
      <c r="G2858" s="231" t="s">
        <v>16</v>
      </c>
      <c r="H2858" s="231" t="s">
        <v>16</v>
      </c>
      <c r="I2858" s="231" t="s">
        <v>16</v>
      </c>
      <c r="J2858" s="231" t="s">
        <v>16</v>
      </c>
      <c r="K2858" s="1"/>
      <c r="L2858" s="261" t="s">
        <v>1789</v>
      </c>
      <c r="M2858" s="260" t="s">
        <v>1855</v>
      </c>
      <c r="N2858" s="230">
        <v>14</v>
      </c>
      <c r="O2858" s="238" t="s">
        <v>16</v>
      </c>
      <c r="P2858" s="219">
        <v>350</v>
      </c>
      <c r="Q2858" s="231" t="s">
        <v>16</v>
      </c>
      <c r="R2858" s="231" t="s">
        <v>16</v>
      </c>
      <c r="S2858" s="231" t="s">
        <v>16</v>
      </c>
      <c r="T2858" s="231" t="s">
        <v>16</v>
      </c>
    </row>
    <row r="2859" spans="2:20" x14ac:dyDescent="0.3">
      <c r="B2859" s="231" t="s">
        <v>16</v>
      </c>
      <c r="C2859" s="274" t="s">
        <v>16</v>
      </c>
      <c r="D2859" s="231" t="s">
        <v>16</v>
      </c>
      <c r="E2859" s="231" t="s">
        <v>16</v>
      </c>
      <c r="F2859" s="231" t="s">
        <v>16</v>
      </c>
      <c r="G2859" s="231" t="s">
        <v>16</v>
      </c>
      <c r="H2859" s="231" t="s">
        <v>16</v>
      </c>
      <c r="I2859" s="231" t="s">
        <v>16</v>
      </c>
      <c r="J2859" s="231" t="s">
        <v>16</v>
      </c>
      <c r="K2859" s="1"/>
      <c r="L2859" s="261" t="s">
        <v>1789</v>
      </c>
      <c r="M2859" s="260" t="s">
        <v>1867</v>
      </c>
      <c r="N2859" s="230">
        <v>15</v>
      </c>
      <c r="O2859" s="238" t="s">
        <v>16</v>
      </c>
      <c r="P2859" s="219">
        <v>1000</v>
      </c>
      <c r="Q2859" s="231" t="s">
        <v>16</v>
      </c>
      <c r="R2859" s="231" t="s">
        <v>16</v>
      </c>
      <c r="S2859" s="231" t="s">
        <v>16</v>
      </c>
      <c r="T2859" s="231" t="s">
        <v>16</v>
      </c>
    </row>
    <row r="2860" spans="2:20" x14ac:dyDescent="0.3">
      <c r="B2860" s="231" t="s">
        <v>16</v>
      </c>
      <c r="C2860" s="274" t="s">
        <v>16</v>
      </c>
      <c r="D2860" s="231" t="s">
        <v>16</v>
      </c>
      <c r="E2860" s="231" t="s">
        <v>16</v>
      </c>
      <c r="F2860" s="231" t="s">
        <v>16</v>
      </c>
      <c r="G2860" s="231" t="s">
        <v>16</v>
      </c>
      <c r="H2860" s="231" t="s">
        <v>16</v>
      </c>
      <c r="I2860" s="231" t="s">
        <v>16</v>
      </c>
      <c r="J2860" s="231" t="s">
        <v>16</v>
      </c>
      <c r="K2860" s="1"/>
      <c r="L2860" s="261" t="s">
        <v>1800</v>
      </c>
      <c r="M2860" s="260" t="s">
        <v>1851</v>
      </c>
      <c r="N2860" s="230">
        <v>16</v>
      </c>
      <c r="O2860" s="238" t="s">
        <v>16</v>
      </c>
      <c r="P2860" s="219">
        <v>200</v>
      </c>
      <c r="Q2860" s="231" t="s">
        <v>16</v>
      </c>
      <c r="R2860" s="231" t="s">
        <v>16</v>
      </c>
      <c r="S2860" s="231" t="s">
        <v>16</v>
      </c>
      <c r="T2860" s="231" t="s">
        <v>16</v>
      </c>
    </row>
    <row r="2861" spans="2:20" x14ac:dyDescent="0.3">
      <c r="B2861" s="231" t="s">
        <v>16</v>
      </c>
      <c r="C2861" s="274" t="s">
        <v>16</v>
      </c>
      <c r="D2861" s="231" t="s">
        <v>16</v>
      </c>
      <c r="E2861" s="231" t="s">
        <v>16</v>
      </c>
      <c r="F2861" s="231" t="s">
        <v>16</v>
      </c>
      <c r="G2861" s="231" t="s">
        <v>16</v>
      </c>
      <c r="H2861" s="231" t="s">
        <v>16</v>
      </c>
      <c r="I2861" s="231" t="s">
        <v>16</v>
      </c>
      <c r="J2861" s="231" t="s">
        <v>16</v>
      </c>
      <c r="K2861" s="1"/>
      <c r="L2861" s="261" t="s">
        <v>1800</v>
      </c>
      <c r="M2861" s="260" t="s">
        <v>1855</v>
      </c>
      <c r="N2861" s="230">
        <v>17</v>
      </c>
      <c r="O2861" s="238" t="s">
        <v>16</v>
      </c>
      <c r="P2861" s="219">
        <v>250</v>
      </c>
      <c r="Q2861" s="231" t="s">
        <v>16</v>
      </c>
      <c r="R2861" s="231" t="s">
        <v>16</v>
      </c>
      <c r="S2861" s="231" t="s">
        <v>16</v>
      </c>
      <c r="T2861" s="231" t="s">
        <v>16</v>
      </c>
    </row>
    <row r="2862" spans="2:20" x14ac:dyDescent="0.3">
      <c r="B2862" s="231" t="s">
        <v>16</v>
      </c>
      <c r="C2862" s="274" t="s">
        <v>16</v>
      </c>
      <c r="D2862" s="231" t="s">
        <v>16</v>
      </c>
      <c r="E2862" s="231" t="s">
        <v>16</v>
      </c>
      <c r="F2862" s="231" t="s">
        <v>16</v>
      </c>
      <c r="G2862" s="231" t="s">
        <v>16</v>
      </c>
      <c r="H2862" s="231" t="s">
        <v>16</v>
      </c>
      <c r="I2862" s="231" t="s">
        <v>16</v>
      </c>
      <c r="J2862" s="231" t="s">
        <v>16</v>
      </c>
      <c r="K2862" s="1"/>
      <c r="L2862" s="261" t="s">
        <v>1800</v>
      </c>
      <c r="M2862" s="260" t="s">
        <v>1851</v>
      </c>
      <c r="N2862" s="230">
        <v>18</v>
      </c>
      <c r="O2862" s="238" t="s">
        <v>16</v>
      </c>
      <c r="P2862" s="219">
        <v>700</v>
      </c>
      <c r="Q2862" s="231" t="s">
        <v>16</v>
      </c>
      <c r="R2862" s="231" t="s">
        <v>16</v>
      </c>
      <c r="S2862" s="231" t="s">
        <v>16</v>
      </c>
      <c r="T2862" s="231" t="s">
        <v>16</v>
      </c>
    </row>
    <row r="2863" spans="2:20" x14ac:dyDescent="0.3">
      <c r="B2863" s="231" t="s">
        <v>16</v>
      </c>
      <c r="C2863" s="231" t="s">
        <v>16</v>
      </c>
      <c r="D2863" s="231" t="s">
        <v>16</v>
      </c>
      <c r="E2863" s="231" t="s">
        <v>16</v>
      </c>
      <c r="F2863" s="231" t="s">
        <v>16</v>
      </c>
      <c r="G2863" s="231" t="s">
        <v>16</v>
      </c>
      <c r="H2863" s="231" t="s">
        <v>16</v>
      </c>
      <c r="I2863" s="231" t="s">
        <v>16</v>
      </c>
      <c r="J2863" s="231" t="s">
        <v>16</v>
      </c>
      <c r="K2863" s="1"/>
      <c r="L2863" s="261" t="s">
        <v>1806</v>
      </c>
      <c r="M2863" s="260" t="s">
        <v>1868</v>
      </c>
      <c r="N2863" s="230">
        <v>19</v>
      </c>
      <c r="O2863" s="238" t="s">
        <v>16</v>
      </c>
      <c r="P2863" s="219">
        <v>2590</v>
      </c>
      <c r="Q2863" s="231" t="s">
        <v>16</v>
      </c>
      <c r="R2863" s="231" t="s">
        <v>16</v>
      </c>
      <c r="S2863" s="231" t="s">
        <v>16</v>
      </c>
      <c r="T2863" s="231" t="s">
        <v>16</v>
      </c>
    </row>
    <row r="2864" spans="2:20" x14ac:dyDescent="0.3">
      <c r="B2864" s="231" t="s">
        <v>16</v>
      </c>
      <c r="C2864" s="231" t="s">
        <v>16</v>
      </c>
      <c r="D2864" s="231" t="s">
        <v>16</v>
      </c>
      <c r="E2864" s="231" t="s">
        <v>16</v>
      </c>
      <c r="F2864" s="231" t="s">
        <v>16</v>
      </c>
      <c r="G2864" s="231" t="s">
        <v>16</v>
      </c>
      <c r="H2864" s="231" t="s">
        <v>16</v>
      </c>
      <c r="I2864" s="231" t="s">
        <v>16</v>
      </c>
      <c r="J2864" s="231" t="s">
        <v>16</v>
      </c>
      <c r="K2864" s="1"/>
      <c r="L2864" s="261" t="s">
        <v>1806</v>
      </c>
      <c r="M2864" s="260" t="s">
        <v>1855</v>
      </c>
      <c r="N2864" s="230">
        <v>20</v>
      </c>
      <c r="O2864" s="238" t="s">
        <v>16</v>
      </c>
      <c r="P2864" s="219">
        <v>610</v>
      </c>
      <c r="Q2864" s="231" t="s">
        <v>16</v>
      </c>
      <c r="R2864" s="231" t="s">
        <v>16</v>
      </c>
      <c r="S2864" s="231" t="s">
        <v>16</v>
      </c>
      <c r="T2864" s="231" t="s">
        <v>16</v>
      </c>
    </row>
    <row r="2865" spans="2:21" x14ac:dyDescent="0.3">
      <c r="B2865" s="231" t="s">
        <v>16</v>
      </c>
      <c r="C2865" s="231" t="s">
        <v>16</v>
      </c>
      <c r="D2865" s="231" t="s">
        <v>16</v>
      </c>
      <c r="E2865" s="231" t="s">
        <v>16</v>
      </c>
      <c r="F2865" s="231" t="s">
        <v>16</v>
      </c>
      <c r="G2865" s="231" t="s">
        <v>16</v>
      </c>
      <c r="H2865" s="231" t="s">
        <v>16</v>
      </c>
      <c r="I2865" s="231" t="s">
        <v>16</v>
      </c>
      <c r="J2865" s="231" t="s">
        <v>16</v>
      </c>
      <c r="K2865" s="1"/>
      <c r="L2865" s="261" t="s">
        <v>1806</v>
      </c>
      <c r="M2865" s="260" t="s">
        <v>1869</v>
      </c>
      <c r="N2865" s="230">
        <v>21</v>
      </c>
      <c r="O2865" s="238" t="s">
        <v>16</v>
      </c>
      <c r="P2865" s="219">
        <v>1080</v>
      </c>
      <c r="Q2865" s="231" t="s">
        <v>16</v>
      </c>
      <c r="R2865" s="231" t="s">
        <v>16</v>
      </c>
      <c r="S2865" s="231" t="s">
        <v>16</v>
      </c>
      <c r="T2865" s="231" t="s">
        <v>16</v>
      </c>
    </row>
    <row r="2866" spans="2:21" x14ac:dyDescent="0.3">
      <c r="B2866" s="231" t="s">
        <v>16</v>
      </c>
      <c r="C2866" s="231" t="s">
        <v>16</v>
      </c>
      <c r="D2866" s="231" t="s">
        <v>16</v>
      </c>
      <c r="E2866" s="231" t="s">
        <v>16</v>
      </c>
      <c r="F2866" s="231" t="s">
        <v>16</v>
      </c>
      <c r="G2866" s="231" t="s">
        <v>16</v>
      </c>
      <c r="H2866" s="231" t="s">
        <v>16</v>
      </c>
      <c r="I2866" s="231" t="s">
        <v>16</v>
      </c>
      <c r="J2866" s="231" t="s">
        <v>16</v>
      </c>
      <c r="K2866" s="1"/>
      <c r="L2866" s="261" t="s">
        <v>1800</v>
      </c>
      <c r="M2866" s="260" t="s">
        <v>1870</v>
      </c>
      <c r="N2866" s="230">
        <v>22</v>
      </c>
      <c r="O2866" s="238" t="s">
        <v>16</v>
      </c>
      <c r="P2866" s="219">
        <v>3000</v>
      </c>
      <c r="Q2866" s="231" t="s">
        <v>16</v>
      </c>
      <c r="R2866" s="231" t="s">
        <v>16</v>
      </c>
      <c r="S2866" s="231" t="s">
        <v>16</v>
      </c>
      <c r="T2866" s="231" t="s">
        <v>16</v>
      </c>
    </row>
    <row r="2867" spans="2:21" x14ac:dyDescent="0.3">
      <c r="B2867" s="231" t="s">
        <v>16</v>
      </c>
      <c r="C2867" s="231" t="s">
        <v>16</v>
      </c>
      <c r="D2867" s="231" t="s">
        <v>16</v>
      </c>
      <c r="E2867" s="231" t="s">
        <v>16</v>
      </c>
      <c r="F2867" s="231" t="s">
        <v>16</v>
      </c>
      <c r="G2867" s="231" t="s">
        <v>16</v>
      </c>
      <c r="H2867" s="231" t="s">
        <v>16</v>
      </c>
      <c r="I2867" s="231" t="s">
        <v>16</v>
      </c>
      <c r="J2867" s="231" t="s">
        <v>16</v>
      </c>
      <c r="K2867" s="1"/>
      <c r="L2867" s="261" t="s">
        <v>1820</v>
      </c>
      <c r="M2867" s="260" t="s">
        <v>1863</v>
      </c>
      <c r="N2867" s="230">
        <v>23</v>
      </c>
      <c r="O2867" s="238" t="s">
        <v>16</v>
      </c>
      <c r="P2867" s="219">
        <v>1500</v>
      </c>
      <c r="Q2867" s="231" t="s">
        <v>16</v>
      </c>
      <c r="R2867" s="231" t="s">
        <v>16</v>
      </c>
      <c r="S2867" s="231" t="s">
        <v>16</v>
      </c>
      <c r="T2867" s="231" t="s">
        <v>16</v>
      </c>
    </row>
    <row r="2868" spans="2:21" x14ac:dyDescent="0.3">
      <c r="B2868" s="231" t="s">
        <v>16</v>
      </c>
      <c r="C2868" s="231" t="s">
        <v>16</v>
      </c>
      <c r="D2868" s="231" t="s">
        <v>16</v>
      </c>
      <c r="E2868" s="231" t="s">
        <v>16</v>
      </c>
      <c r="F2868" s="231" t="s">
        <v>16</v>
      </c>
      <c r="G2868" s="231" t="s">
        <v>16</v>
      </c>
      <c r="H2868" s="231" t="s">
        <v>16</v>
      </c>
      <c r="I2868" s="231" t="s">
        <v>16</v>
      </c>
      <c r="J2868" s="231" t="s">
        <v>16</v>
      </c>
      <c r="K2868" s="1"/>
      <c r="L2868" s="261" t="s">
        <v>1820</v>
      </c>
      <c r="M2868" s="260" t="s">
        <v>1863</v>
      </c>
      <c r="N2868" s="230">
        <v>24</v>
      </c>
      <c r="O2868" s="238" t="s">
        <v>16</v>
      </c>
      <c r="P2868" s="219">
        <v>350</v>
      </c>
      <c r="Q2868" s="231" t="s">
        <v>16</v>
      </c>
      <c r="R2868" s="231" t="s">
        <v>16</v>
      </c>
      <c r="S2868" s="231" t="s">
        <v>16</v>
      </c>
      <c r="T2868" s="231" t="s">
        <v>16</v>
      </c>
    </row>
    <row r="2869" spans="2:21" x14ac:dyDescent="0.3">
      <c r="B2869" s="231" t="s">
        <v>16</v>
      </c>
      <c r="C2869" s="231" t="s">
        <v>16</v>
      </c>
      <c r="D2869" s="231" t="s">
        <v>16</v>
      </c>
      <c r="E2869" s="231" t="s">
        <v>16</v>
      </c>
      <c r="F2869" s="231" t="s">
        <v>16</v>
      </c>
      <c r="G2869" s="231" t="s">
        <v>16</v>
      </c>
      <c r="H2869" s="231" t="s">
        <v>16</v>
      </c>
      <c r="I2869" s="231" t="s">
        <v>16</v>
      </c>
      <c r="J2869" s="231" t="s">
        <v>16</v>
      </c>
      <c r="K2869" s="1"/>
      <c r="L2869" s="261" t="s">
        <v>1820</v>
      </c>
      <c r="M2869" s="260" t="s">
        <v>1863</v>
      </c>
      <c r="N2869" s="230">
        <v>25</v>
      </c>
      <c r="O2869" s="238" t="s">
        <v>16</v>
      </c>
      <c r="P2869" s="219">
        <v>60</v>
      </c>
      <c r="Q2869" s="231" t="s">
        <v>16</v>
      </c>
      <c r="R2869" s="231" t="s">
        <v>16</v>
      </c>
      <c r="S2869" s="231" t="s">
        <v>16</v>
      </c>
      <c r="T2869" s="231" t="s">
        <v>16</v>
      </c>
    </row>
    <row r="2870" spans="2:21" x14ac:dyDescent="0.3">
      <c r="B2870" s="231" t="s">
        <v>16</v>
      </c>
      <c r="C2870" s="231" t="s">
        <v>16</v>
      </c>
      <c r="D2870" s="231" t="s">
        <v>16</v>
      </c>
      <c r="E2870" s="231" t="s">
        <v>16</v>
      </c>
      <c r="F2870" s="231" t="s">
        <v>16</v>
      </c>
      <c r="G2870" s="231" t="s">
        <v>16</v>
      </c>
      <c r="H2870" s="231" t="s">
        <v>16</v>
      </c>
      <c r="I2870" s="231" t="s">
        <v>16</v>
      </c>
      <c r="J2870" s="231" t="s">
        <v>16</v>
      </c>
      <c r="K2870" s="1"/>
      <c r="L2870" s="261" t="s">
        <v>1820</v>
      </c>
      <c r="M2870" s="260" t="s">
        <v>1871</v>
      </c>
      <c r="N2870" s="230">
        <v>26</v>
      </c>
      <c r="O2870" s="238" t="s">
        <v>16</v>
      </c>
      <c r="P2870" s="219">
        <v>66</v>
      </c>
      <c r="Q2870" s="231" t="s">
        <v>16</v>
      </c>
      <c r="R2870" s="231" t="s">
        <v>16</v>
      </c>
      <c r="S2870" s="231" t="s">
        <v>16</v>
      </c>
      <c r="T2870" s="231" t="s">
        <v>16</v>
      </c>
    </row>
    <row r="2871" spans="2:21" x14ac:dyDescent="0.3">
      <c r="B2871" s="231" t="s">
        <v>16</v>
      </c>
      <c r="C2871" s="231" t="s">
        <v>16</v>
      </c>
      <c r="D2871" s="231" t="s">
        <v>16</v>
      </c>
      <c r="E2871" s="231" t="s">
        <v>16</v>
      </c>
      <c r="F2871" s="231" t="s">
        <v>16</v>
      </c>
      <c r="G2871" s="231" t="s">
        <v>16</v>
      </c>
      <c r="H2871" s="231" t="s">
        <v>16</v>
      </c>
      <c r="I2871" s="231" t="s">
        <v>16</v>
      </c>
      <c r="J2871" s="231" t="s">
        <v>16</v>
      </c>
      <c r="K2871" s="1"/>
      <c r="L2871" s="261" t="s">
        <v>1820</v>
      </c>
      <c r="M2871" s="260" t="s">
        <v>1869</v>
      </c>
      <c r="N2871" s="230">
        <v>27</v>
      </c>
      <c r="O2871" s="238" t="s">
        <v>16</v>
      </c>
      <c r="P2871" s="219">
        <v>210</v>
      </c>
      <c r="Q2871" s="231" t="s">
        <v>16</v>
      </c>
      <c r="R2871" s="231" t="s">
        <v>16</v>
      </c>
      <c r="S2871" s="231" t="s">
        <v>16</v>
      </c>
      <c r="T2871" s="231" t="s">
        <v>16</v>
      </c>
    </row>
    <row r="2872" spans="2:21" x14ac:dyDescent="0.3">
      <c r="B2872" s="231" t="s">
        <v>16</v>
      </c>
      <c r="C2872" s="231" t="s">
        <v>16</v>
      </c>
      <c r="D2872" s="231" t="s">
        <v>16</v>
      </c>
      <c r="E2872" s="231" t="s">
        <v>16</v>
      </c>
      <c r="F2872" s="231" t="s">
        <v>16</v>
      </c>
      <c r="G2872" s="231" t="s">
        <v>16</v>
      </c>
      <c r="H2872" s="231" t="s">
        <v>16</v>
      </c>
      <c r="I2872" s="231" t="s">
        <v>16</v>
      </c>
      <c r="J2872" s="231" t="s">
        <v>16</v>
      </c>
      <c r="K2872" s="1"/>
      <c r="L2872" s="261" t="s">
        <v>1825</v>
      </c>
      <c r="M2872" s="260" t="s">
        <v>1872</v>
      </c>
      <c r="N2872" s="230">
        <v>28</v>
      </c>
      <c r="O2872" s="238" t="s">
        <v>16</v>
      </c>
      <c r="P2872" s="219">
        <v>1320</v>
      </c>
      <c r="Q2872" s="231" t="s">
        <v>16</v>
      </c>
      <c r="R2872" s="231" t="s">
        <v>16</v>
      </c>
      <c r="S2872" s="231" t="s">
        <v>16</v>
      </c>
      <c r="T2872" s="231" t="s">
        <v>16</v>
      </c>
    </row>
    <row r="2873" spans="2:21" x14ac:dyDescent="0.3">
      <c r="B2873" s="231" t="s">
        <v>16</v>
      </c>
      <c r="C2873" s="231" t="s">
        <v>16</v>
      </c>
      <c r="D2873" s="231" t="s">
        <v>16</v>
      </c>
      <c r="E2873" s="231" t="s">
        <v>16</v>
      </c>
      <c r="F2873" s="231" t="s">
        <v>16</v>
      </c>
      <c r="G2873" s="231" t="s">
        <v>16</v>
      </c>
      <c r="H2873" s="231" t="s">
        <v>16</v>
      </c>
      <c r="I2873" s="231" t="s">
        <v>16</v>
      </c>
      <c r="J2873" s="231" t="s">
        <v>16</v>
      </c>
      <c r="K2873" s="1"/>
      <c r="L2873" s="194"/>
      <c r="M2873" s="263"/>
      <c r="N2873" s="264" t="s">
        <v>16</v>
      </c>
      <c r="O2873" s="265" t="s">
        <v>16</v>
      </c>
      <c r="P2873" s="276">
        <f>SUM(P2845:P2872)</f>
        <v>23391</v>
      </c>
      <c r="Q2873" s="266" t="s">
        <v>16</v>
      </c>
      <c r="R2873" s="266" t="s">
        <v>16</v>
      </c>
      <c r="S2873" s="266" t="s">
        <v>16</v>
      </c>
      <c r="T2873" s="266" t="s">
        <v>16</v>
      </c>
    </row>
    <row r="2874" spans="2:21" x14ac:dyDescent="0.3">
      <c r="B2874" s="231" t="s">
        <v>16</v>
      </c>
      <c r="C2874" s="231" t="s">
        <v>16</v>
      </c>
      <c r="D2874" s="231" t="s">
        <v>16</v>
      </c>
      <c r="E2874" s="231" t="s">
        <v>16</v>
      </c>
      <c r="F2874" s="231" t="s">
        <v>16</v>
      </c>
      <c r="G2874" s="231" t="s">
        <v>16</v>
      </c>
      <c r="H2874" s="231" t="s">
        <v>16</v>
      </c>
      <c r="I2874" s="231" t="s">
        <v>16</v>
      </c>
      <c r="J2874" s="231" t="s">
        <v>16</v>
      </c>
      <c r="K2874" s="1"/>
      <c r="L2874" s="228" t="s">
        <v>1825</v>
      </c>
      <c r="M2874" s="229" t="s">
        <v>1848</v>
      </c>
      <c r="N2874" s="82" t="s">
        <v>1829</v>
      </c>
      <c r="O2874" s="238">
        <v>25000</v>
      </c>
      <c r="P2874" s="219" t="s">
        <v>16</v>
      </c>
      <c r="Q2874" s="231" t="s">
        <v>16</v>
      </c>
      <c r="R2874" s="231" t="s">
        <v>16</v>
      </c>
      <c r="S2874" s="231" t="s">
        <v>16</v>
      </c>
      <c r="T2874" s="231" t="s">
        <v>16</v>
      </c>
    </row>
    <row r="2875" spans="2:21" x14ac:dyDescent="0.3">
      <c r="B2875" s="231" t="s">
        <v>16</v>
      </c>
      <c r="C2875" s="231" t="s">
        <v>16</v>
      </c>
      <c r="D2875" s="231" t="s">
        <v>16</v>
      </c>
      <c r="E2875" s="231" t="s">
        <v>16</v>
      </c>
      <c r="F2875" s="231" t="s">
        <v>16</v>
      </c>
      <c r="G2875" s="231" t="s">
        <v>16</v>
      </c>
      <c r="H2875" s="231" t="s">
        <v>16</v>
      </c>
      <c r="I2875" s="231" t="s">
        <v>16</v>
      </c>
      <c r="J2875" s="231" t="s">
        <v>16</v>
      </c>
      <c r="K2875" s="1"/>
      <c r="L2875" s="228" t="s">
        <v>1825</v>
      </c>
      <c r="M2875" s="229" t="s">
        <v>1849</v>
      </c>
      <c r="N2875" s="82" t="s">
        <v>1847</v>
      </c>
      <c r="O2875" s="238">
        <v>10000</v>
      </c>
      <c r="P2875" s="219" t="s">
        <v>16</v>
      </c>
      <c r="Q2875" s="231" t="s">
        <v>16</v>
      </c>
      <c r="R2875" s="231" t="s">
        <v>16</v>
      </c>
      <c r="S2875" s="231" t="s">
        <v>16</v>
      </c>
      <c r="T2875" s="231" t="s">
        <v>16</v>
      </c>
      <c r="U2875" s="308" t="s">
        <v>1850</v>
      </c>
    </row>
    <row r="2876" spans="2:21" ht="20.399999999999999" x14ac:dyDescent="0.3">
      <c r="B2876" s="231" t="s">
        <v>16</v>
      </c>
      <c r="C2876" s="231" t="s">
        <v>16</v>
      </c>
      <c r="D2876" s="231" t="s">
        <v>16</v>
      </c>
      <c r="E2876" s="231" t="s">
        <v>16</v>
      </c>
      <c r="F2876" s="231" t="s">
        <v>16</v>
      </c>
      <c r="G2876" s="231" t="s">
        <v>16</v>
      </c>
      <c r="H2876" s="231" t="s">
        <v>16</v>
      </c>
      <c r="I2876" s="231" t="s">
        <v>16</v>
      </c>
      <c r="J2876" s="231" t="s">
        <v>16</v>
      </c>
      <c r="K2876" s="1"/>
      <c r="L2876" s="261" t="s">
        <v>1806</v>
      </c>
      <c r="M2876" s="260" t="s">
        <v>1860</v>
      </c>
      <c r="N2876" s="230">
        <v>261</v>
      </c>
      <c r="O2876" s="238" t="s">
        <v>16</v>
      </c>
      <c r="P2876" s="219" t="s">
        <v>16</v>
      </c>
      <c r="Q2876" s="231" t="s">
        <v>16</v>
      </c>
      <c r="R2876" s="231">
        <v>10000</v>
      </c>
      <c r="S2876" s="231" t="s">
        <v>16</v>
      </c>
      <c r="T2876" s="231" t="s">
        <v>16</v>
      </c>
    </row>
    <row r="2877" spans="2:21" ht="20.399999999999999" x14ac:dyDescent="0.3">
      <c r="B2877" s="231" t="s">
        <v>16</v>
      </c>
      <c r="C2877" s="231" t="s">
        <v>16</v>
      </c>
      <c r="D2877" s="231" t="s">
        <v>16</v>
      </c>
      <c r="E2877" s="231" t="s">
        <v>16</v>
      </c>
      <c r="F2877" s="231" t="s">
        <v>16</v>
      </c>
      <c r="G2877" s="231" t="s">
        <v>16</v>
      </c>
      <c r="H2877" s="231" t="s">
        <v>16</v>
      </c>
      <c r="I2877" s="231" t="s">
        <v>16</v>
      </c>
      <c r="J2877" s="231" t="s">
        <v>16</v>
      </c>
      <c r="K2877" s="1"/>
      <c r="L2877" s="261" t="s">
        <v>1806</v>
      </c>
      <c r="M2877" s="260" t="s">
        <v>1875</v>
      </c>
      <c r="N2877" s="230">
        <v>262</v>
      </c>
      <c r="O2877" s="238" t="s">
        <v>16</v>
      </c>
      <c r="P2877" s="219" t="s">
        <v>16</v>
      </c>
      <c r="Q2877" s="231" t="s">
        <v>16</v>
      </c>
      <c r="R2877" s="231">
        <v>12500</v>
      </c>
      <c r="S2877" s="231" t="s">
        <v>16</v>
      </c>
      <c r="T2877" s="231" t="s">
        <v>16</v>
      </c>
    </row>
    <row r="2878" spans="2:21" ht="20.399999999999999" x14ac:dyDescent="0.3">
      <c r="B2878" s="231" t="s">
        <v>16</v>
      </c>
      <c r="C2878" s="231" t="s">
        <v>16</v>
      </c>
      <c r="D2878" s="231" t="s">
        <v>16</v>
      </c>
      <c r="E2878" s="231" t="s">
        <v>16</v>
      </c>
      <c r="F2878" s="231" t="s">
        <v>16</v>
      </c>
      <c r="G2878" s="231" t="s">
        <v>16</v>
      </c>
      <c r="H2878" s="231" t="s">
        <v>16</v>
      </c>
      <c r="I2878" s="231" t="s">
        <v>16</v>
      </c>
      <c r="J2878" s="231" t="s">
        <v>16</v>
      </c>
      <c r="K2878" s="1"/>
      <c r="L2878" s="261" t="s">
        <v>1806</v>
      </c>
      <c r="M2878" s="260" t="s">
        <v>1876</v>
      </c>
      <c r="N2878" s="230">
        <v>263</v>
      </c>
      <c r="O2878" s="238" t="s">
        <v>16</v>
      </c>
      <c r="P2878" s="219" t="s">
        <v>16</v>
      </c>
      <c r="Q2878" s="231" t="s">
        <v>16</v>
      </c>
      <c r="R2878" s="231">
        <v>10000</v>
      </c>
      <c r="S2878" s="231" t="s">
        <v>16</v>
      </c>
      <c r="T2878" s="231" t="s">
        <v>16</v>
      </c>
    </row>
    <row r="2879" spans="2:21" ht="20.399999999999999" x14ac:dyDescent="0.3">
      <c r="B2879" s="231" t="s">
        <v>16</v>
      </c>
      <c r="C2879" s="231" t="s">
        <v>16</v>
      </c>
      <c r="D2879" s="231" t="s">
        <v>16</v>
      </c>
      <c r="E2879" s="231" t="s">
        <v>16</v>
      </c>
      <c r="F2879" s="231" t="s">
        <v>16</v>
      </c>
      <c r="G2879" s="231" t="s">
        <v>16</v>
      </c>
      <c r="H2879" s="231" t="s">
        <v>16</v>
      </c>
      <c r="I2879" s="231" t="s">
        <v>16</v>
      </c>
      <c r="J2879" s="231" t="s">
        <v>16</v>
      </c>
      <c r="K2879" s="1"/>
      <c r="L2879" s="261" t="s">
        <v>1820</v>
      </c>
      <c r="M2879" s="260" t="s">
        <v>1877</v>
      </c>
      <c r="N2879" s="230">
        <v>264</v>
      </c>
      <c r="O2879" s="238" t="s">
        <v>16</v>
      </c>
      <c r="P2879" s="219" t="s">
        <v>16</v>
      </c>
      <c r="Q2879" s="231" t="s">
        <v>16</v>
      </c>
      <c r="R2879" s="231">
        <v>200000</v>
      </c>
      <c r="S2879" s="231" t="s">
        <v>16</v>
      </c>
      <c r="T2879" s="231" t="s">
        <v>16</v>
      </c>
    </row>
    <row r="2880" spans="2:21" ht="20.399999999999999" x14ac:dyDescent="0.3">
      <c r="B2880" s="231" t="s">
        <v>16</v>
      </c>
      <c r="C2880" s="231" t="s">
        <v>16</v>
      </c>
      <c r="D2880" s="231" t="s">
        <v>16</v>
      </c>
      <c r="E2880" s="231" t="s">
        <v>16</v>
      </c>
      <c r="F2880" s="231" t="s">
        <v>16</v>
      </c>
      <c r="G2880" s="231" t="s">
        <v>16</v>
      </c>
      <c r="H2880" s="231" t="s">
        <v>16</v>
      </c>
      <c r="I2880" s="231" t="s">
        <v>16</v>
      </c>
      <c r="J2880" s="231" t="s">
        <v>16</v>
      </c>
      <c r="K2880" s="1"/>
      <c r="L2880" s="261" t="s">
        <v>1820</v>
      </c>
      <c r="M2880" s="260" t="s">
        <v>1878</v>
      </c>
      <c r="N2880" s="230">
        <v>265</v>
      </c>
      <c r="O2880" s="238" t="s">
        <v>16</v>
      </c>
      <c r="P2880" s="219" t="s">
        <v>16</v>
      </c>
      <c r="Q2880" s="231" t="s">
        <v>16</v>
      </c>
      <c r="R2880" s="231">
        <v>250000</v>
      </c>
      <c r="S2880" s="231" t="s">
        <v>16</v>
      </c>
      <c r="T2880" s="231" t="s">
        <v>16</v>
      </c>
    </row>
    <row r="2881" spans="2:20" x14ac:dyDescent="0.3">
      <c r="B2881" s="55" t="s">
        <v>16</v>
      </c>
      <c r="C2881" s="128" t="s">
        <v>16</v>
      </c>
      <c r="D2881" s="128" t="s">
        <v>16</v>
      </c>
      <c r="E2881" s="128" t="s">
        <v>16</v>
      </c>
      <c r="F2881" s="128" t="s">
        <v>16</v>
      </c>
      <c r="G2881" s="220" t="s">
        <v>16</v>
      </c>
      <c r="H2881" s="220" t="s">
        <v>16</v>
      </c>
      <c r="I2881" s="128" t="s">
        <v>16</v>
      </c>
      <c r="J2881" s="128" t="s">
        <v>16</v>
      </c>
      <c r="K2881" s="40"/>
      <c r="L2881" s="128" t="s">
        <v>16</v>
      </c>
      <c r="M2881" s="128" t="s">
        <v>16</v>
      </c>
      <c r="N2881" s="128" t="s">
        <v>16</v>
      </c>
      <c r="O2881" s="128" t="s">
        <v>16</v>
      </c>
      <c r="P2881" s="128" t="s">
        <v>16</v>
      </c>
      <c r="Q2881" s="128" t="s">
        <v>16</v>
      </c>
      <c r="R2881" s="128" t="s">
        <v>16</v>
      </c>
      <c r="S2881" s="128" t="s">
        <v>16</v>
      </c>
      <c r="T2881" s="128" t="s">
        <v>16</v>
      </c>
    </row>
    <row r="2882" spans="2:20" x14ac:dyDescent="0.3">
      <c r="B2882" s="4"/>
      <c r="C2882" s="150" t="s">
        <v>49</v>
      </c>
      <c r="D2882" s="4"/>
      <c r="E2882" s="34">
        <f>SUM(E2837:E2881)</f>
        <v>1206000</v>
      </c>
      <c r="F2882" s="34">
        <f>SUM(F2837:F2881)</f>
        <v>249400</v>
      </c>
      <c r="G2882" s="34"/>
      <c r="H2882" s="227">
        <f>SUM(H2837:H2881)</f>
        <v>510000</v>
      </c>
      <c r="I2882" s="34">
        <v>0</v>
      </c>
      <c r="J2882" s="34">
        <v>0</v>
      </c>
      <c r="K2882" s="1"/>
      <c r="L2882" s="119" t="s">
        <v>16</v>
      </c>
      <c r="M2882" s="128" t="s">
        <v>16</v>
      </c>
      <c r="N2882" s="82" t="s">
        <v>16</v>
      </c>
      <c r="O2882" s="122" t="s">
        <v>16</v>
      </c>
      <c r="P2882" s="122" t="s">
        <v>16</v>
      </c>
      <c r="Q2882" s="122" t="s">
        <v>16</v>
      </c>
      <c r="R2882" s="122" t="s">
        <v>16</v>
      </c>
      <c r="S2882" s="122" t="s">
        <v>16</v>
      </c>
      <c r="T2882" s="122" t="s">
        <v>16</v>
      </c>
    </row>
    <row r="2883" spans="2:20" x14ac:dyDescent="0.3">
      <c r="B2883" s="11"/>
      <c r="C2883" s="94"/>
      <c r="D2883" s="12"/>
      <c r="E2883" s="13"/>
      <c r="F2883" s="13"/>
      <c r="G2883" s="13"/>
      <c r="H2883" s="13"/>
      <c r="I2883" s="13"/>
      <c r="J2883" s="14"/>
      <c r="K2883" s="1"/>
      <c r="L2883" s="11"/>
      <c r="M2883" s="12"/>
      <c r="N2883" s="12"/>
      <c r="O2883" s="169"/>
      <c r="P2883" s="13"/>
      <c r="Q2883" s="13"/>
      <c r="R2883" s="13"/>
      <c r="S2883" s="13"/>
      <c r="T2883" s="14"/>
    </row>
    <row r="2884" spans="2:20" x14ac:dyDescent="0.3">
      <c r="B2884" s="25"/>
      <c r="C2884" s="26" t="s">
        <v>50</v>
      </c>
      <c r="D2884" s="27"/>
      <c r="E2884" s="28">
        <f>E2882</f>
        <v>1206000</v>
      </c>
      <c r="F2884" s="28">
        <f>F2836+F2882</f>
        <v>306462</v>
      </c>
      <c r="G2884" s="28">
        <f>G2836+G2882</f>
        <v>11224</v>
      </c>
      <c r="H2884" s="28">
        <f>H2836+H2882</f>
        <v>563596.43999999948</v>
      </c>
      <c r="I2884" s="28">
        <f>I2836+I2882</f>
        <v>43934.899999999907</v>
      </c>
      <c r="J2884" s="28">
        <f>J2836+J2882</f>
        <v>4926.07</v>
      </c>
      <c r="K2884" s="1"/>
      <c r="L2884" s="9"/>
      <c r="M2884" s="26" t="s">
        <v>50</v>
      </c>
      <c r="N2884" s="193" t="s">
        <v>16</v>
      </c>
      <c r="O2884" s="10">
        <f>SUM(O2837:O2883)</f>
        <v>1206000</v>
      </c>
      <c r="P2884" s="10">
        <f>P2837+P2840+P2842+P2873</f>
        <v>253336</v>
      </c>
      <c r="Q2884" s="10">
        <f>SUM(Q2837:Q2883)</f>
        <v>0</v>
      </c>
      <c r="R2884" s="10">
        <f>SUM(R2876:R2883)</f>
        <v>482500</v>
      </c>
      <c r="S2884" s="10">
        <f t="shared" ref="S2884:T2884" si="487">SUM(S2835:S2883)</f>
        <v>0</v>
      </c>
      <c r="T2884" s="10">
        <f t="shared" si="487"/>
        <v>0</v>
      </c>
    </row>
    <row r="2885" spans="2:20" x14ac:dyDescent="0.3">
      <c r="F2885" s="314"/>
      <c r="G2885" s="215"/>
      <c r="H2885" s="215"/>
      <c r="L2885" s="2"/>
      <c r="M2885" s="3" t="s">
        <v>12</v>
      </c>
      <c r="N2885" s="15"/>
      <c r="O2885" s="16">
        <f>E2884-O2884</f>
        <v>0</v>
      </c>
      <c r="P2885" s="62">
        <f>F2884-P2884</f>
        <v>53126</v>
      </c>
      <c r="Q2885" s="62">
        <f t="shared" ref="Q2885" si="488">G2884-Q2884</f>
        <v>11224</v>
      </c>
      <c r="R2885" s="62">
        <f t="shared" ref="R2885" si="489">H2884-R2884</f>
        <v>81096.439999999478</v>
      </c>
      <c r="S2885" s="62">
        <f t="shared" ref="S2885" si="490">I2884-S2884</f>
        <v>43934.899999999907</v>
      </c>
      <c r="T2885" s="62">
        <f t="shared" ref="T2885" si="491">J2884-T2884</f>
        <v>4926.07</v>
      </c>
    </row>
    <row r="2886" spans="2:20" x14ac:dyDescent="0.3">
      <c r="C2886" s="63" t="s">
        <v>375</v>
      </c>
      <c r="F2886" s="314"/>
      <c r="M2886" s="1393" t="s">
        <v>23</v>
      </c>
      <c r="N2886" s="1393"/>
      <c r="R2886" s="314"/>
    </row>
    <row r="2887" spans="2:20" x14ac:dyDescent="0.3">
      <c r="C2887" s="64" t="s">
        <v>386</v>
      </c>
      <c r="D2887" s="64" t="s">
        <v>376</v>
      </c>
      <c r="E2887" s="1396" t="s">
        <v>377</v>
      </c>
      <c r="F2887" s="1397"/>
      <c r="G2887" s="64" t="s">
        <v>381</v>
      </c>
      <c r="H2887" s="64" t="s">
        <v>378</v>
      </c>
      <c r="I2887" s="64" t="s">
        <v>379</v>
      </c>
      <c r="J2887" s="65" t="s">
        <v>380</v>
      </c>
      <c r="M2887" s="41" t="s">
        <v>17</v>
      </c>
      <c r="N2887" s="126">
        <f>P2885</f>
        <v>53126</v>
      </c>
      <c r="O2887" s="302"/>
      <c r="P2887" s="303"/>
      <c r="Q2887" s="303"/>
      <c r="R2887" s="303"/>
      <c r="S2887" s="303"/>
      <c r="T2887" s="303"/>
    </row>
    <row r="2888" spans="2:20" x14ac:dyDescent="0.3">
      <c r="C2888" s="66" t="s">
        <v>389</v>
      </c>
      <c r="D2888" s="66" t="s">
        <v>279</v>
      </c>
      <c r="E2888" s="305" t="s">
        <v>384</v>
      </c>
      <c r="F2888" s="306"/>
      <c r="G2888" s="209" t="s">
        <v>385</v>
      </c>
      <c r="H2888" s="67">
        <v>100000</v>
      </c>
      <c r="I2888" s="67">
        <v>0</v>
      </c>
      <c r="J2888" s="67">
        <f>H2888-I2888</f>
        <v>100000</v>
      </c>
      <c r="M2888" s="41" t="s">
        <v>18</v>
      </c>
      <c r="N2888" s="126">
        <f>Q2885</f>
        <v>11224</v>
      </c>
      <c r="O2888" s="133"/>
      <c r="P2888" s="134"/>
      <c r="Q2888" s="134"/>
      <c r="R2888" s="131"/>
      <c r="S2888" s="233"/>
      <c r="T2888" s="314"/>
    </row>
    <row r="2889" spans="2:20" ht="24" x14ac:dyDescent="0.3">
      <c r="C2889" s="66" t="s">
        <v>389</v>
      </c>
      <c r="D2889" s="66" t="s">
        <v>279</v>
      </c>
      <c r="E2889" s="1398" t="s">
        <v>384</v>
      </c>
      <c r="F2889" s="1398"/>
      <c r="G2889" s="209" t="s">
        <v>390</v>
      </c>
      <c r="H2889" s="67">
        <v>200000</v>
      </c>
      <c r="I2889" s="67">
        <v>0</v>
      </c>
      <c r="J2889" s="67">
        <f>H2889-I2889</f>
        <v>200000</v>
      </c>
      <c r="M2889" s="41" t="s">
        <v>19</v>
      </c>
      <c r="N2889" s="126">
        <f>R2885</f>
        <v>81096.439999999478</v>
      </c>
      <c r="O2889" s="136"/>
      <c r="P2889" s="171"/>
      <c r="Q2889" s="324"/>
      <c r="R2889" s="240"/>
      <c r="S2889" s="314"/>
      <c r="T2889" s="314"/>
    </row>
    <row r="2890" spans="2:20" x14ac:dyDescent="0.3">
      <c r="C2890" s="105" t="s">
        <v>584</v>
      </c>
      <c r="D2890" s="82" t="s">
        <v>569</v>
      </c>
      <c r="E2890" s="1399" t="s">
        <v>585</v>
      </c>
      <c r="F2890" s="1400"/>
      <c r="G2890" s="162" t="s">
        <v>586</v>
      </c>
      <c r="H2890" s="106">
        <v>50000</v>
      </c>
      <c r="I2890" s="73">
        <v>0</v>
      </c>
      <c r="J2890" s="153">
        <f t="shared" ref="J2890:J2895" si="492">SUM(H2890:I2890)</f>
        <v>50000</v>
      </c>
      <c r="M2890" s="41" t="s">
        <v>20</v>
      </c>
      <c r="N2890" s="126">
        <f>S2885</f>
        <v>43934.899999999907</v>
      </c>
      <c r="O2890" s="324"/>
      <c r="P2890" s="324"/>
      <c r="Q2890" s="324"/>
      <c r="R2890" s="241"/>
    </row>
    <row r="2891" spans="2:20" x14ac:dyDescent="0.3">
      <c r="C2891" s="105" t="s">
        <v>584</v>
      </c>
      <c r="D2891" s="82" t="s">
        <v>569</v>
      </c>
      <c r="E2891" s="175" t="s">
        <v>587</v>
      </c>
      <c r="F2891" s="175"/>
      <c r="G2891" s="210" t="s">
        <v>588</v>
      </c>
      <c r="H2891" s="107">
        <v>100000</v>
      </c>
      <c r="I2891" s="73">
        <v>0</v>
      </c>
      <c r="J2891" s="153">
        <f t="shared" si="492"/>
        <v>100000</v>
      </c>
      <c r="M2891" s="41" t="s">
        <v>21</v>
      </c>
      <c r="N2891" s="126">
        <f>T2885</f>
        <v>4926.07</v>
      </c>
      <c r="O2891" s="137"/>
      <c r="P2891" s="324"/>
      <c r="Q2891" s="323"/>
      <c r="R2891" s="314"/>
    </row>
    <row r="2892" spans="2:20" ht="15" thickBot="1" x14ac:dyDescent="0.35">
      <c r="C2892" s="66" t="s">
        <v>669</v>
      </c>
      <c r="D2892" s="82" t="s">
        <v>652</v>
      </c>
      <c r="E2892" s="300" t="s">
        <v>587</v>
      </c>
      <c r="F2892" s="301"/>
      <c r="G2892" s="210" t="s">
        <v>588</v>
      </c>
      <c r="H2892" s="107">
        <v>50000</v>
      </c>
      <c r="I2892" s="73">
        <v>0</v>
      </c>
      <c r="J2892" s="153">
        <f t="shared" si="492"/>
        <v>50000</v>
      </c>
      <c r="M2892" s="307" t="s">
        <v>22</v>
      </c>
      <c r="N2892" s="130">
        <f>SUM(N2887:N2891)</f>
        <v>194307.40999999939</v>
      </c>
      <c r="O2892" s="314"/>
      <c r="R2892" s="314"/>
    </row>
    <row r="2893" spans="2:20" ht="15" thickTop="1" x14ac:dyDescent="0.3">
      <c r="C2893" s="66" t="s">
        <v>669</v>
      </c>
      <c r="D2893" s="82" t="s">
        <v>652</v>
      </c>
      <c r="E2893" s="1399" t="s">
        <v>585</v>
      </c>
      <c r="F2893" s="1400"/>
      <c r="G2893" s="162" t="s">
        <v>586</v>
      </c>
      <c r="H2893" s="107">
        <v>50000</v>
      </c>
      <c r="I2893" s="73">
        <v>0</v>
      </c>
      <c r="J2893" s="153">
        <f t="shared" si="492"/>
        <v>50000</v>
      </c>
      <c r="M2893" s="21"/>
      <c r="N2893" s="24"/>
      <c r="O2893" s="314"/>
      <c r="S2893" s="314"/>
    </row>
    <row r="2894" spans="2:20" x14ac:dyDescent="0.3">
      <c r="C2894" s="66" t="s">
        <v>911</v>
      </c>
      <c r="D2894" s="82" t="s">
        <v>870</v>
      </c>
      <c r="E2894" s="1399" t="s">
        <v>384</v>
      </c>
      <c r="F2894" s="1400"/>
      <c r="G2894" s="162" t="s">
        <v>912</v>
      </c>
      <c r="H2894" s="107">
        <v>1350000</v>
      </c>
      <c r="I2894" s="73">
        <v>0</v>
      </c>
      <c r="J2894" s="153">
        <f t="shared" si="492"/>
        <v>1350000</v>
      </c>
      <c r="M2894" s="179"/>
      <c r="N2894" s="149"/>
      <c r="O2894" s="183"/>
      <c r="P2894" s="118"/>
      <c r="Q2894" s="180"/>
      <c r="R2894" s="180"/>
    </row>
    <row r="2895" spans="2:20" x14ac:dyDescent="0.3">
      <c r="C2895" s="66" t="s">
        <v>974</v>
      </c>
      <c r="D2895" s="82" t="s">
        <v>959</v>
      </c>
      <c r="E2895" s="1399" t="s">
        <v>384</v>
      </c>
      <c r="F2895" s="1400"/>
      <c r="G2895" s="162" t="s">
        <v>912</v>
      </c>
      <c r="H2895" s="107">
        <v>469886</v>
      </c>
      <c r="I2895" s="73">
        <v>0</v>
      </c>
      <c r="J2895" s="153">
        <f t="shared" si="492"/>
        <v>469886</v>
      </c>
      <c r="L2895" s="321"/>
      <c r="M2895" s="272"/>
      <c r="N2895" s="199"/>
      <c r="O2895" s="186"/>
      <c r="P2895" s="213"/>
      <c r="Q2895" s="213"/>
      <c r="R2895" s="180"/>
    </row>
    <row r="2896" spans="2:20" ht="20.399999999999999" x14ac:dyDescent="0.3">
      <c r="C2896" s="66" t="s">
        <v>1185</v>
      </c>
      <c r="D2896" s="82" t="s">
        <v>1174</v>
      </c>
      <c r="E2896" s="1399" t="s">
        <v>1186</v>
      </c>
      <c r="F2896" s="1400"/>
      <c r="G2896" s="162" t="s">
        <v>1187</v>
      </c>
      <c r="H2896" s="107">
        <v>16900</v>
      </c>
      <c r="I2896" s="73">
        <v>0</v>
      </c>
      <c r="J2896" s="153">
        <f>H2896</f>
        <v>16900</v>
      </c>
      <c r="L2896" s="321"/>
      <c r="M2896" s="1394"/>
      <c r="N2896" s="1394"/>
      <c r="O2896" s="186"/>
      <c r="P2896" s="273"/>
      <c r="Q2896" s="191"/>
      <c r="R2896" s="180"/>
    </row>
    <row r="2897" spans="2:20" x14ac:dyDescent="0.3">
      <c r="C2897" s="1401" t="s">
        <v>589</v>
      </c>
      <c r="D2897" s="1402"/>
      <c r="E2897" s="1402"/>
      <c r="F2897" s="1403"/>
      <c r="G2897" s="178" t="s">
        <v>16</v>
      </c>
      <c r="H2897" s="152">
        <f>SUM(H2888:H2896)</f>
        <v>2386786</v>
      </c>
      <c r="I2897" s="110">
        <f>SUM(I2888:I2895)</f>
        <v>0</v>
      </c>
      <c r="J2897" s="151">
        <f>SUM(J2888:J2896)</f>
        <v>2386786</v>
      </c>
      <c r="L2897" s="321"/>
      <c r="M2897" s="192"/>
      <c r="N2897" s="149"/>
      <c r="O2897" s="149"/>
      <c r="P2897" s="191"/>
      <c r="Q2897" s="191"/>
      <c r="R2897" s="180"/>
    </row>
    <row r="2898" spans="2:20" x14ac:dyDescent="0.3">
      <c r="L2898" s="321"/>
      <c r="M2898" s="321"/>
      <c r="N2898" s="321"/>
      <c r="O2898" s="321"/>
      <c r="P2898" s="321"/>
      <c r="Q2898" s="321"/>
      <c r="R2898" s="180"/>
    </row>
    <row r="2899" spans="2:20" x14ac:dyDescent="0.3">
      <c r="R2899" s="180"/>
    </row>
    <row r="2900" spans="2:20" x14ac:dyDescent="0.3">
      <c r="R2900" s="180"/>
    </row>
    <row r="2902" spans="2:20" x14ac:dyDescent="0.3">
      <c r="B2902" s="1357" t="s">
        <v>908</v>
      </c>
      <c r="C2902" s="1357"/>
      <c r="D2902" s="1357"/>
      <c r="E2902" s="1357"/>
      <c r="F2902" s="1357"/>
      <c r="G2902" s="1357"/>
      <c r="H2902" s="1357"/>
      <c r="I2902" s="1357"/>
      <c r="J2902" s="1357"/>
      <c r="K2902" s="1357"/>
      <c r="L2902" s="1357"/>
      <c r="M2902" s="1357"/>
      <c r="N2902" s="1357"/>
      <c r="O2902" s="1357"/>
      <c r="P2902" s="1357"/>
      <c r="Q2902" s="1357"/>
      <c r="R2902" s="1357"/>
      <c r="S2902" s="1357"/>
      <c r="T2902" s="1357"/>
    </row>
    <row r="2906" spans="2:20" ht="15.6" x14ac:dyDescent="0.3">
      <c r="B2906" s="1349" t="s">
        <v>1879</v>
      </c>
      <c r="C2906" s="1349"/>
      <c r="D2906" s="1349"/>
      <c r="E2906" s="1349"/>
      <c r="F2906" s="1349"/>
      <c r="G2906" s="1349"/>
      <c r="H2906" s="1349"/>
      <c r="I2906" s="1349"/>
      <c r="J2906" s="1349"/>
      <c r="K2906" s="1349"/>
      <c r="L2906" s="1349"/>
      <c r="M2906" s="1349"/>
      <c r="N2906" s="1349"/>
      <c r="O2906" s="1349"/>
      <c r="P2906" s="1349"/>
      <c r="Q2906" s="1349"/>
      <c r="R2906" s="1349"/>
      <c r="S2906" s="1349"/>
      <c r="T2906" s="1349"/>
    </row>
    <row r="2907" spans="2:20" ht="15.6" x14ac:dyDescent="0.3">
      <c r="B2907" s="1350" t="s">
        <v>10</v>
      </c>
      <c r="C2907" s="1350"/>
      <c r="D2907" s="1350"/>
      <c r="E2907" s="1350"/>
      <c r="F2907" s="1350"/>
      <c r="G2907" s="1350"/>
      <c r="H2907" s="1350"/>
      <c r="I2907" s="1350"/>
      <c r="J2907" s="1350"/>
      <c r="K2907" s="1350"/>
      <c r="L2907" s="1350"/>
      <c r="M2907" s="1350"/>
      <c r="N2907" s="1350"/>
      <c r="O2907" s="1350"/>
      <c r="P2907" s="1350"/>
      <c r="Q2907" s="1350"/>
      <c r="R2907" s="1350"/>
      <c r="S2907" s="1350"/>
      <c r="T2907" s="1350"/>
    </row>
    <row r="2908" spans="2:20" x14ac:dyDescent="0.3">
      <c r="B2908" s="1351" t="s">
        <v>11</v>
      </c>
      <c r="C2908" s="1351"/>
      <c r="D2908" s="1351"/>
      <c r="E2908" s="1351"/>
      <c r="F2908" s="1351"/>
      <c r="G2908" s="1351"/>
      <c r="H2908" s="1351"/>
      <c r="I2908" s="1351"/>
      <c r="J2908" s="1351"/>
      <c r="K2908" s="1351"/>
      <c r="L2908" s="1351"/>
      <c r="M2908" s="1351"/>
      <c r="N2908" s="1351"/>
      <c r="O2908" s="1351"/>
      <c r="P2908" s="1351"/>
      <c r="Q2908" s="1351"/>
      <c r="R2908" s="1351"/>
      <c r="S2908" s="1351"/>
      <c r="T2908" s="1351"/>
    </row>
    <row r="2909" spans="2:20" x14ac:dyDescent="0.3">
      <c r="B2909" s="1352" t="s">
        <v>1880</v>
      </c>
      <c r="C2909" s="1352"/>
      <c r="D2909" s="1352"/>
      <c r="E2909" s="1352"/>
      <c r="F2909" s="1352"/>
      <c r="G2909" s="1352"/>
      <c r="H2909" s="1352"/>
      <c r="I2909" s="1352"/>
      <c r="J2909" s="1352"/>
      <c r="K2909" s="1352"/>
      <c r="L2909" s="1352"/>
      <c r="M2909" s="1352"/>
      <c r="N2909" s="1352"/>
      <c r="O2909" s="1352"/>
      <c r="P2909" s="1352"/>
      <c r="Q2909" s="1352"/>
      <c r="R2909" s="1352"/>
      <c r="S2909" s="1352"/>
      <c r="T2909" s="1352"/>
    </row>
    <row r="2910" spans="2:20" ht="15" thickBot="1" x14ac:dyDescent="0.35">
      <c r="B2910" s="309"/>
      <c r="C2910" s="309"/>
      <c r="D2910" s="309"/>
      <c r="E2910" s="309"/>
      <c r="F2910" s="309"/>
      <c r="G2910" s="309"/>
      <c r="H2910" s="309"/>
      <c r="I2910" s="309"/>
      <c r="J2910" s="309"/>
      <c r="L2910" s="309"/>
      <c r="M2910" s="309"/>
      <c r="N2910" s="309"/>
      <c r="O2910" s="309"/>
      <c r="P2910" s="309"/>
      <c r="Q2910" s="309"/>
      <c r="R2910" s="1363" t="s">
        <v>1881</v>
      </c>
      <c r="S2910" s="1363"/>
      <c r="T2910" s="1363"/>
    </row>
    <row r="2911" spans="2:20" ht="15" thickTop="1" x14ac:dyDescent="0.3">
      <c r="B2911" s="1354" t="s">
        <v>8</v>
      </c>
      <c r="C2911" s="1354"/>
      <c r="D2911" s="1354"/>
      <c r="E2911" s="1354"/>
      <c r="F2911" s="1354"/>
      <c r="G2911" s="1354"/>
      <c r="H2911" s="1354"/>
      <c r="I2911" s="1354"/>
      <c r="J2911" s="1354"/>
      <c r="L2911" s="1354" t="s">
        <v>9</v>
      </c>
      <c r="M2911" s="1354"/>
      <c r="N2911" s="1354"/>
      <c r="O2911" s="1354"/>
      <c r="P2911" s="1354"/>
      <c r="Q2911" s="1354"/>
      <c r="R2911" s="1354"/>
      <c r="S2911" s="1354"/>
      <c r="T2911" s="1354"/>
    </row>
    <row r="2912" spans="2:20" x14ac:dyDescent="0.3">
      <c r="B2912" s="4" t="s">
        <v>0</v>
      </c>
      <c r="C2912" s="4" t="s">
        <v>1</v>
      </c>
      <c r="D2912" s="4" t="s">
        <v>2</v>
      </c>
      <c r="E2912" s="4" t="s">
        <v>13</v>
      </c>
      <c r="F2912" s="4" t="s">
        <v>3</v>
      </c>
      <c r="G2912" s="4" t="s">
        <v>4</v>
      </c>
      <c r="H2912" s="4" t="s">
        <v>5</v>
      </c>
      <c r="I2912" s="4" t="s">
        <v>6</v>
      </c>
      <c r="J2912" s="4" t="s">
        <v>7</v>
      </c>
      <c r="L2912" s="4" t="s">
        <v>0</v>
      </c>
      <c r="M2912" s="4" t="s">
        <v>1</v>
      </c>
      <c r="N2912" s="201" t="s">
        <v>1234</v>
      </c>
      <c r="O2912" s="4" t="s">
        <v>13</v>
      </c>
      <c r="P2912" s="4" t="s">
        <v>3</v>
      </c>
      <c r="Q2912" s="4" t="s">
        <v>4</v>
      </c>
      <c r="R2912" s="4" t="s">
        <v>5</v>
      </c>
      <c r="S2912" s="4" t="s">
        <v>6</v>
      </c>
      <c r="T2912" s="4" t="s">
        <v>7</v>
      </c>
    </row>
    <row r="2913" spans="2:20" x14ac:dyDescent="0.3">
      <c r="B2913" s="310"/>
      <c r="C2913" s="311"/>
      <c r="D2913" s="311"/>
      <c r="E2913" s="5"/>
      <c r="F2913" s="5"/>
      <c r="G2913" s="5"/>
      <c r="H2913" s="5"/>
      <c r="I2913" s="5"/>
      <c r="J2913" s="6"/>
      <c r="L2913" s="310"/>
      <c r="M2913" s="311"/>
      <c r="N2913" s="311"/>
      <c r="O2913" s="5"/>
      <c r="P2913" s="5"/>
      <c r="Q2913" s="5"/>
      <c r="R2913" s="5"/>
      <c r="S2913" s="5"/>
      <c r="T2913" s="6"/>
    </row>
    <row r="2914" spans="2:20" x14ac:dyDescent="0.3">
      <c r="B2914" s="119" t="s">
        <v>1882</v>
      </c>
      <c r="C2914" s="17" t="s">
        <v>15</v>
      </c>
      <c r="D2914" s="18" t="s">
        <v>16</v>
      </c>
      <c r="E2914" s="19" t="s">
        <v>16</v>
      </c>
      <c r="F2914" s="19">
        <f>P2885</f>
        <v>53126</v>
      </c>
      <c r="G2914" s="49">
        <f>Q2885</f>
        <v>11224</v>
      </c>
      <c r="H2914" s="49">
        <f>R2885</f>
        <v>81096.439999999478</v>
      </c>
      <c r="I2914" s="20">
        <f>S2885</f>
        <v>43934.899999999907</v>
      </c>
      <c r="J2914" s="20">
        <f>T2885</f>
        <v>4926.07</v>
      </c>
      <c r="K2914" s="1"/>
      <c r="L2914" s="55" t="s">
        <v>16</v>
      </c>
      <c r="M2914" s="55" t="s">
        <v>16</v>
      </c>
      <c r="N2914" s="55" t="s">
        <v>16</v>
      </c>
      <c r="O2914" s="122" t="s">
        <v>16</v>
      </c>
      <c r="P2914" s="122" t="s">
        <v>16</v>
      </c>
      <c r="Q2914" s="122" t="s">
        <v>16</v>
      </c>
      <c r="R2914" s="122" t="s">
        <v>16</v>
      </c>
      <c r="S2914" s="122" t="s">
        <v>16</v>
      </c>
      <c r="T2914" s="122" t="s">
        <v>16</v>
      </c>
    </row>
    <row r="2915" spans="2:20" ht="20.399999999999999" x14ac:dyDescent="0.3">
      <c r="B2915" s="119" t="s">
        <v>1882</v>
      </c>
      <c r="C2915" s="260" t="s">
        <v>1886</v>
      </c>
      <c r="D2915" s="82" t="s">
        <v>1883</v>
      </c>
      <c r="E2915" s="82" t="s">
        <v>16</v>
      </c>
      <c r="F2915" s="238">
        <v>1100</v>
      </c>
      <c r="G2915" s="188" t="s">
        <v>16</v>
      </c>
      <c r="H2915" s="188" t="s">
        <v>16</v>
      </c>
      <c r="I2915" s="188" t="s">
        <v>16</v>
      </c>
      <c r="J2915" s="188" t="s">
        <v>16</v>
      </c>
      <c r="K2915" s="1"/>
      <c r="L2915" s="261" t="s">
        <v>16</v>
      </c>
      <c r="M2915" s="262" t="s">
        <v>16</v>
      </c>
      <c r="N2915" s="82" t="s">
        <v>16</v>
      </c>
      <c r="O2915" s="102" t="s">
        <v>16</v>
      </c>
      <c r="P2915" s="238" t="s">
        <v>16</v>
      </c>
      <c r="Q2915" s="188" t="s">
        <v>16</v>
      </c>
      <c r="R2915" s="188" t="s">
        <v>16</v>
      </c>
      <c r="S2915" s="188" t="s">
        <v>16</v>
      </c>
      <c r="T2915" s="122" t="s">
        <v>16</v>
      </c>
    </row>
    <row r="2916" spans="2:20" x14ac:dyDescent="0.3">
      <c r="B2916" s="119" t="s">
        <v>1882</v>
      </c>
      <c r="C2916" s="229" t="s">
        <v>1887</v>
      </c>
      <c r="D2916" s="82" t="s">
        <v>1884</v>
      </c>
      <c r="E2916" s="238" t="s">
        <v>16</v>
      </c>
      <c r="F2916" s="231">
        <v>50000</v>
      </c>
      <c r="G2916" s="219" t="s">
        <v>16</v>
      </c>
      <c r="H2916" s="219" t="s">
        <v>16</v>
      </c>
      <c r="I2916" s="219" t="s">
        <v>16</v>
      </c>
      <c r="J2916" s="219" t="s">
        <v>16</v>
      </c>
      <c r="K2916" s="1"/>
      <c r="L2916" s="261" t="s">
        <v>16</v>
      </c>
      <c r="M2916" s="262" t="s">
        <v>16</v>
      </c>
      <c r="N2916" s="82" t="s">
        <v>16</v>
      </c>
      <c r="O2916" s="102" t="s">
        <v>16</v>
      </c>
      <c r="P2916" s="238" t="s">
        <v>16</v>
      </c>
      <c r="Q2916" s="188" t="s">
        <v>16</v>
      </c>
      <c r="R2916" s="188" t="s">
        <v>16</v>
      </c>
      <c r="S2916" s="188" t="s">
        <v>16</v>
      </c>
      <c r="T2916" s="122" t="s">
        <v>16</v>
      </c>
    </row>
    <row r="2917" spans="2:20" x14ac:dyDescent="0.3">
      <c r="B2917" s="228" t="s">
        <v>1882</v>
      </c>
      <c r="C2917" s="229" t="s">
        <v>1673</v>
      </c>
      <c r="D2917" s="230" t="s">
        <v>1885</v>
      </c>
      <c r="E2917" s="238" t="s">
        <v>16</v>
      </c>
      <c r="F2917" s="231">
        <v>30000</v>
      </c>
      <c r="G2917" s="219" t="s">
        <v>16</v>
      </c>
      <c r="H2917" s="219" t="s">
        <v>16</v>
      </c>
      <c r="I2917" s="219" t="s">
        <v>16</v>
      </c>
      <c r="J2917" s="219" t="s">
        <v>16</v>
      </c>
      <c r="K2917" s="1"/>
      <c r="L2917" s="261" t="s">
        <v>16</v>
      </c>
      <c r="M2917" s="262" t="s">
        <v>16</v>
      </c>
      <c r="N2917" s="82" t="s">
        <v>16</v>
      </c>
      <c r="O2917" s="102" t="s">
        <v>16</v>
      </c>
      <c r="P2917" s="238" t="s">
        <v>16</v>
      </c>
      <c r="Q2917" s="188" t="s">
        <v>16</v>
      </c>
      <c r="R2917" s="188" t="s">
        <v>16</v>
      </c>
      <c r="S2917" s="188" t="s">
        <v>16</v>
      </c>
      <c r="T2917" s="122" t="s">
        <v>16</v>
      </c>
    </row>
    <row r="2918" spans="2:20" x14ac:dyDescent="0.3">
      <c r="B2918" s="55" t="s">
        <v>16</v>
      </c>
      <c r="C2918" s="128" t="s">
        <v>16</v>
      </c>
      <c r="D2918" s="128" t="s">
        <v>16</v>
      </c>
      <c r="E2918" s="128" t="s">
        <v>16</v>
      </c>
      <c r="F2918" s="128" t="s">
        <v>16</v>
      </c>
      <c r="G2918" s="220" t="s">
        <v>16</v>
      </c>
      <c r="H2918" s="220" t="s">
        <v>16</v>
      </c>
      <c r="I2918" s="128" t="s">
        <v>16</v>
      </c>
      <c r="J2918" s="128" t="s">
        <v>16</v>
      </c>
      <c r="K2918" s="40"/>
      <c r="L2918" s="261" t="s">
        <v>16</v>
      </c>
      <c r="M2918" s="262" t="s">
        <v>16</v>
      </c>
      <c r="N2918" s="82" t="s">
        <v>16</v>
      </c>
      <c r="O2918" s="102" t="s">
        <v>16</v>
      </c>
      <c r="P2918" s="238" t="s">
        <v>16</v>
      </c>
      <c r="Q2918" s="188" t="s">
        <v>16</v>
      </c>
      <c r="R2918" s="188" t="s">
        <v>16</v>
      </c>
      <c r="S2918" s="188" t="s">
        <v>16</v>
      </c>
      <c r="T2918" s="122" t="s">
        <v>16</v>
      </c>
    </row>
    <row r="2919" spans="2:20" x14ac:dyDescent="0.3">
      <c r="B2919" s="4"/>
      <c r="C2919" s="150" t="s">
        <v>49</v>
      </c>
      <c r="D2919" s="4"/>
      <c r="E2919" s="34">
        <f>SUM(E2915:E2918)</f>
        <v>0</v>
      </c>
      <c r="F2919" s="34">
        <f>SUM(F2915:F2918)</f>
        <v>81100</v>
      </c>
      <c r="G2919" s="34"/>
      <c r="H2919" s="227">
        <f>SUM(H2915:H2918)</f>
        <v>0</v>
      </c>
      <c r="I2919" s="34">
        <v>0</v>
      </c>
      <c r="J2919" s="34">
        <v>0</v>
      </c>
      <c r="K2919" s="1"/>
      <c r="L2919" s="119" t="s">
        <v>16</v>
      </c>
      <c r="M2919" s="128" t="s">
        <v>16</v>
      </c>
      <c r="N2919" s="82" t="s">
        <v>16</v>
      </c>
      <c r="O2919" s="122" t="s">
        <v>16</v>
      </c>
      <c r="P2919" s="122" t="s">
        <v>16</v>
      </c>
      <c r="Q2919" s="122" t="s">
        <v>16</v>
      </c>
      <c r="R2919" s="122" t="s">
        <v>16</v>
      </c>
      <c r="S2919" s="122" t="s">
        <v>16</v>
      </c>
      <c r="T2919" s="122" t="s">
        <v>16</v>
      </c>
    </row>
    <row r="2920" spans="2:20" x14ac:dyDescent="0.3">
      <c r="B2920" s="11"/>
      <c r="C2920" s="94"/>
      <c r="D2920" s="12"/>
      <c r="E2920" s="13"/>
      <c r="F2920" s="13"/>
      <c r="G2920" s="13"/>
      <c r="H2920" s="13"/>
      <c r="I2920" s="13"/>
      <c r="J2920" s="14"/>
      <c r="K2920" s="1"/>
      <c r="L2920" s="11"/>
      <c r="M2920" s="12"/>
      <c r="N2920" s="12"/>
      <c r="O2920" s="169"/>
      <c r="P2920" s="13"/>
      <c r="Q2920" s="13"/>
      <c r="R2920" s="13"/>
      <c r="S2920" s="13"/>
      <c r="T2920" s="14"/>
    </row>
    <row r="2921" spans="2:20" x14ac:dyDescent="0.3">
      <c r="B2921" s="25"/>
      <c r="C2921" s="26" t="s">
        <v>50</v>
      </c>
      <c r="D2921" s="27"/>
      <c r="E2921" s="28">
        <f>E2919</f>
        <v>0</v>
      </c>
      <c r="F2921" s="28">
        <f>F2914+F2919</f>
        <v>134226</v>
      </c>
      <c r="G2921" s="28">
        <f>G2914+G2919</f>
        <v>11224</v>
      </c>
      <c r="H2921" s="28">
        <f>H2914+H2919</f>
        <v>81096.439999999478</v>
      </c>
      <c r="I2921" s="28">
        <f>I2914+I2919</f>
        <v>43934.899999999907</v>
      </c>
      <c r="J2921" s="28">
        <f>J2914+J2919</f>
        <v>4926.07</v>
      </c>
      <c r="K2921" s="1"/>
      <c r="L2921" s="9"/>
      <c r="M2921" s="26" t="s">
        <v>50</v>
      </c>
      <c r="N2921" s="193" t="s">
        <v>16</v>
      </c>
      <c r="O2921" s="10">
        <f>SUM(O2915:O2920)</f>
        <v>0</v>
      </c>
      <c r="P2921" s="10">
        <v>0</v>
      </c>
      <c r="Q2921" s="10">
        <f>SUM(Q2915:Q2920)</f>
        <v>0</v>
      </c>
      <c r="R2921" s="10">
        <f>SUM(R2918:R2920)</f>
        <v>0</v>
      </c>
      <c r="S2921" s="10">
        <f t="shared" ref="S2921:T2921" si="493">SUM(S2913:S2920)</f>
        <v>0</v>
      </c>
      <c r="T2921" s="10">
        <f t="shared" si="493"/>
        <v>0</v>
      </c>
    </row>
    <row r="2922" spans="2:20" x14ac:dyDescent="0.3">
      <c r="F2922" s="314"/>
      <c r="G2922" s="215"/>
      <c r="H2922" s="215"/>
      <c r="L2922" s="2"/>
      <c r="M2922" s="3" t="s">
        <v>12</v>
      </c>
      <c r="N2922" s="15"/>
      <c r="O2922" s="16">
        <f>E2921-O2921</f>
        <v>0</v>
      </c>
      <c r="P2922" s="62">
        <f>F2921-P2921</f>
        <v>134226</v>
      </c>
      <c r="Q2922" s="62">
        <f t="shared" ref="Q2922" si="494">G2921-Q2921</f>
        <v>11224</v>
      </c>
      <c r="R2922" s="62">
        <f t="shared" ref="R2922" si="495">H2921-R2921</f>
        <v>81096.439999999478</v>
      </c>
      <c r="S2922" s="62">
        <f t="shared" ref="S2922" si="496">I2921-S2921</f>
        <v>43934.899999999907</v>
      </c>
      <c r="T2922" s="62">
        <f t="shared" ref="T2922" si="497">J2921-T2921</f>
        <v>4926.07</v>
      </c>
    </row>
    <row r="2923" spans="2:20" x14ac:dyDescent="0.3">
      <c r="C2923" s="63" t="s">
        <v>375</v>
      </c>
      <c r="F2923" s="314"/>
      <c r="M2923" s="1393" t="s">
        <v>23</v>
      </c>
      <c r="N2923" s="1393"/>
      <c r="R2923" s="314"/>
    </row>
    <row r="2924" spans="2:20" x14ac:dyDescent="0.3">
      <c r="C2924" s="64" t="s">
        <v>386</v>
      </c>
      <c r="D2924" s="64" t="s">
        <v>376</v>
      </c>
      <c r="E2924" s="1396" t="s">
        <v>377</v>
      </c>
      <c r="F2924" s="1397"/>
      <c r="G2924" s="64" t="s">
        <v>381</v>
      </c>
      <c r="H2924" s="64" t="s">
        <v>378</v>
      </c>
      <c r="I2924" s="64" t="s">
        <v>379</v>
      </c>
      <c r="J2924" s="65" t="s">
        <v>380</v>
      </c>
      <c r="M2924" s="41" t="s">
        <v>17</v>
      </c>
      <c r="N2924" s="126">
        <f>P2922</f>
        <v>134226</v>
      </c>
      <c r="O2924" s="302"/>
      <c r="P2924" s="303"/>
      <c r="Q2924" s="303"/>
      <c r="R2924" s="303"/>
      <c r="S2924" s="303"/>
      <c r="T2924" s="303"/>
    </row>
    <row r="2925" spans="2:20" x14ac:dyDescent="0.3">
      <c r="C2925" s="66" t="s">
        <v>389</v>
      </c>
      <c r="D2925" s="66" t="s">
        <v>279</v>
      </c>
      <c r="E2925" s="305" t="s">
        <v>384</v>
      </c>
      <c r="F2925" s="306"/>
      <c r="G2925" s="209" t="s">
        <v>385</v>
      </c>
      <c r="H2925" s="67">
        <v>100000</v>
      </c>
      <c r="I2925" s="67">
        <v>0</v>
      </c>
      <c r="J2925" s="67">
        <f>H2925-I2925</f>
        <v>100000</v>
      </c>
      <c r="M2925" s="41" t="s">
        <v>18</v>
      </c>
      <c r="N2925" s="126">
        <f>Q2922</f>
        <v>11224</v>
      </c>
      <c r="O2925" s="133"/>
      <c r="P2925" s="134"/>
      <c r="Q2925" s="134"/>
      <c r="R2925" s="131"/>
      <c r="S2925" s="233"/>
      <c r="T2925" s="314"/>
    </row>
    <row r="2926" spans="2:20" ht="24" x14ac:dyDescent="0.3">
      <c r="C2926" s="66" t="s">
        <v>389</v>
      </c>
      <c r="D2926" s="66" t="s">
        <v>279</v>
      </c>
      <c r="E2926" s="1398" t="s">
        <v>384</v>
      </c>
      <c r="F2926" s="1398"/>
      <c r="G2926" s="209" t="s">
        <v>390</v>
      </c>
      <c r="H2926" s="67">
        <v>200000</v>
      </c>
      <c r="I2926" s="67">
        <v>0</v>
      </c>
      <c r="J2926" s="67">
        <f>H2926-I2926</f>
        <v>200000</v>
      </c>
      <c r="M2926" s="41" t="s">
        <v>19</v>
      </c>
      <c r="N2926" s="126">
        <f>R2922</f>
        <v>81096.439999999478</v>
      </c>
      <c r="O2926" s="136"/>
      <c r="P2926" s="171"/>
      <c r="Q2926" s="324"/>
      <c r="R2926" s="240"/>
      <c r="S2926" s="314"/>
      <c r="T2926" s="314"/>
    </row>
    <row r="2927" spans="2:20" x14ac:dyDescent="0.3">
      <c r="C2927" s="105" t="s">
        <v>584</v>
      </c>
      <c r="D2927" s="82" t="s">
        <v>569</v>
      </c>
      <c r="E2927" s="1399" t="s">
        <v>585</v>
      </c>
      <c r="F2927" s="1400"/>
      <c r="G2927" s="162" t="s">
        <v>586</v>
      </c>
      <c r="H2927" s="106">
        <v>50000</v>
      </c>
      <c r="I2927" s="73">
        <v>0</v>
      </c>
      <c r="J2927" s="153">
        <f t="shared" ref="J2927:J2932" si="498">SUM(H2927:I2927)</f>
        <v>50000</v>
      </c>
      <c r="M2927" s="41" t="s">
        <v>20</v>
      </c>
      <c r="N2927" s="126">
        <f>S2922</f>
        <v>43934.899999999907</v>
      </c>
      <c r="O2927" s="324"/>
      <c r="P2927" s="324"/>
      <c r="Q2927" s="324"/>
      <c r="R2927" s="241"/>
    </row>
    <row r="2928" spans="2:20" x14ac:dyDescent="0.3">
      <c r="C2928" s="105" t="s">
        <v>584</v>
      </c>
      <c r="D2928" s="82" t="s">
        <v>569</v>
      </c>
      <c r="E2928" s="175" t="s">
        <v>587</v>
      </c>
      <c r="F2928" s="175"/>
      <c r="G2928" s="210" t="s">
        <v>588</v>
      </c>
      <c r="H2928" s="107">
        <v>100000</v>
      </c>
      <c r="I2928" s="73">
        <v>0</v>
      </c>
      <c r="J2928" s="153">
        <f t="shared" si="498"/>
        <v>100000</v>
      </c>
      <c r="M2928" s="41" t="s">
        <v>21</v>
      </c>
      <c r="N2928" s="126">
        <f>T2922</f>
        <v>4926.07</v>
      </c>
      <c r="O2928" s="137"/>
      <c r="P2928" s="324"/>
      <c r="Q2928" s="323"/>
      <c r="R2928" s="314"/>
    </row>
    <row r="2929" spans="2:20" ht="15" thickBot="1" x14ac:dyDescent="0.35">
      <c r="C2929" s="66" t="s">
        <v>669</v>
      </c>
      <c r="D2929" s="82" t="s">
        <v>652</v>
      </c>
      <c r="E2929" s="300" t="s">
        <v>587</v>
      </c>
      <c r="F2929" s="301"/>
      <c r="G2929" s="210" t="s">
        <v>588</v>
      </c>
      <c r="H2929" s="107">
        <v>50000</v>
      </c>
      <c r="I2929" s="73">
        <v>0</v>
      </c>
      <c r="J2929" s="153">
        <f t="shared" si="498"/>
        <v>50000</v>
      </c>
      <c r="M2929" s="307" t="s">
        <v>22</v>
      </c>
      <c r="N2929" s="130">
        <f>SUM(N2924:N2928)</f>
        <v>275407.40999999939</v>
      </c>
      <c r="O2929" s="314"/>
      <c r="R2929" s="314"/>
    </row>
    <row r="2930" spans="2:20" ht="15" thickTop="1" x14ac:dyDescent="0.3">
      <c r="C2930" s="66" t="s">
        <v>669</v>
      </c>
      <c r="D2930" s="82" t="s">
        <v>652</v>
      </c>
      <c r="E2930" s="1399" t="s">
        <v>585</v>
      </c>
      <c r="F2930" s="1400"/>
      <c r="G2930" s="162" t="s">
        <v>586</v>
      </c>
      <c r="H2930" s="107">
        <v>50000</v>
      </c>
      <c r="I2930" s="73">
        <v>0</v>
      </c>
      <c r="J2930" s="153">
        <f t="shared" si="498"/>
        <v>50000</v>
      </c>
      <c r="M2930" s="21"/>
      <c r="N2930" s="24"/>
      <c r="O2930" s="314"/>
      <c r="S2930" s="314"/>
    </row>
    <row r="2931" spans="2:20" x14ac:dyDescent="0.3">
      <c r="C2931" s="66" t="s">
        <v>911</v>
      </c>
      <c r="D2931" s="82" t="s">
        <v>870</v>
      </c>
      <c r="E2931" s="1399" t="s">
        <v>384</v>
      </c>
      <c r="F2931" s="1400"/>
      <c r="G2931" s="162" t="s">
        <v>912</v>
      </c>
      <c r="H2931" s="107">
        <v>1350000</v>
      </c>
      <c r="I2931" s="73">
        <v>0</v>
      </c>
      <c r="J2931" s="153">
        <f t="shared" si="498"/>
        <v>1350000</v>
      </c>
      <c r="M2931" s="179"/>
      <c r="N2931" s="149"/>
      <c r="O2931" s="183"/>
      <c r="P2931" s="118"/>
      <c r="Q2931" s="180"/>
      <c r="R2931" s="180"/>
    </row>
    <row r="2932" spans="2:20" x14ac:dyDescent="0.3">
      <c r="C2932" s="66" t="s">
        <v>974</v>
      </c>
      <c r="D2932" s="82" t="s">
        <v>959</v>
      </c>
      <c r="E2932" s="1399" t="s">
        <v>384</v>
      </c>
      <c r="F2932" s="1400"/>
      <c r="G2932" s="162" t="s">
        <v>912</v>
      </c>
      <c r="H2932" s="107">
        <v>469886</v>
      </c>
      <c r="I2932" s="73">
        <v>0</v>
      </c>
      <c r="J2932" s="153">
        <f t="shared" si="498"/>
        <v>469886</v>
      </c>
      <c r="L2932" s="321"/>
      <c r="M2932" s="272"/>
      <c r="N2932" s="199"/>
      <c r="O2932" s="186"/>
      <c r="P2932" s="213"/>
      <c r="Q2932" s="213"/>
      <c r="R2932" s="180"/>
    </row>
    <row r="2933" spans="2:20" ht="20.399999999999999" x14ac:dyDescent="0.3">
      <c r="C2933" s="66" t="s">
        <v>1185</v>
      </c>
      <c r="D2933" s="82" t="s">
        <v>1174</v>
      </c>
      <c r="E2933" s="1399" t="s">
        <v>1186</v>
      </c>
      <c r="F2933" s="1400"/>
      <c r="G2933" s="162" t="s">
        <v>1187</v>
      </c>
      <c r="H2933" s="107">
        <v>16900</v>
      </c>
      <c r="I2933" s="73">
        <v>0</v>
      </c>
      <c r="J2933" s="153">
        <f>H2933</f>
        <v>16900</v>
      </c>
      <c r="L2933" s="321"/>
      <c r="M2933" s="1394"/>
      <c r="N2933" s="1394"/>
      <c r="O2933" s="186"/>
      <c r="P2933" s="273"/>
      <c r="Q2933" s="191"/>
      <c r="R2933" s="180"/>
    </row>
    <row r="2934" spans="2:20" x14ac:dyDescent="0.3">
      <c r="C2934" s="1401" t="s">
        <v>589</v>
      </c>
      <c r="D2934" s="1402"/>
      <c r="E2934" s="1402"/>
      <c r="F2934" s="1403"/>
      <c r="G2934" s="178" t="s">
        <v>16</v>
      </c>
      <c r="H2934" s="152">
        <f>SUM(H2925:H2933)</f>
        <v>2386786</v>
      </c>
      <c r="I2934" s="110">
        <f>SUM(I2925:I2932)</f>
        <v>0</v>
      </c>
      <c r="J2934" s="151">
        <f>SUM(J2925:J2933)</f>
        <v>2386786</v>
      </c>
      <c r="L2934" s="321"/>
      <c r="M2934" s="192"/>
      <c r="N2934" s="149"/>
      <c r="O2934" s="149"/>
      <c r="P2934" s="191"/>
      <c r="Q2934" s="191"/>
      <c r="R2934" s="180"/>
    </row>
    <row r="2935" spans="2:20" x14ac:dyDescent="0.3">
      <c r="L2935" s="321"/>
      <c r="M2935" s="321"/>
      <c r="N2935" s="321"/>
      <c r="O2935" s="321"/>
      <c r="P2935" s="321"/>
      <c r="Q2935" s="321"/>
      <c r="R2935" s="180"/>
    </row>
    <row r="2936" spans="2:20" x14ac:dyDescent="0.3">
      <c r="R2936" s="180"/>
    </row>
    <row r="2937" spans="2:20" x14ac:dyDescent="0.3">
      <c r="R2937" s="180"/>
    </row>
    <row r="2938" spans="2:20" x14ac:dyDescent="0.3">
      <c r="R2938" s="180"/>
    </row>
    <row r="2939" spans="2:20" x14ac:dyDescent="0.3">
      <c r="R2939" s="180"/>
    </row>
    <row r="2941" spans="2:20" x14ac:dyDescent="0.3">
      <c r="B2941" s="1357" t="s">
        <v>908</v>
      </c>
      <c r="C2941" s="1357"/>
      <c r="D2941" s="1357"/>
      <c r="E2941" s="1357"/>
      <c r="F2941" s="1357"/>
      <c r="G2941" s="1357"/>
      <c r="H2941" s="1357"/>
      <c r="I2941" s="1357"/>
      <c r="J2941" s="1357"/>
      <c r="K2941" s="1357"/>
      <c r="L2941" s="1357"/>
      <c r="M2941" s="1357"/>
      <c r="N2941" s="1357"/>
      <c r="O2941" s="1357"/>
      <c r="P2941" s="1357"/>
      <c r="Q2941" s="1357"/>
      <c r="R2941" s="1357"/>
      <c r="S2941" s="1357"/>
      <c r="T2941" s="1357"/>
    </row>
    <row r="2945" spans="2:21" ht="15.6" x14ac:dyDescent="0.3">
      <c r="B2945" s="1349" t="s">
        <v>1888</v>
      </c>
      <c r="C2945" s="1349"/>
      <c r="D2945" s="1349"/>
      <c r="E2945" s="1349"/>
      <c r="F2945" s="1349"/>
      <c r="G2945" s="1349"/>
      <c r="H2945" s="1349"/>
      <c r="I2945" s="1349"/>
      <c r="J2945" s="1349"/>
      <c r="K2945" s="1349"/>
      <c r="L2945" s="1349"/>
      <c r="M2945" s="1349"/>
      <c r="N2945" s="1349"/>
      <c r="O2945" s="1349"/>
      <c r="P2945" s="1349"/>
      <c r="Q2945" s="1349"/>
      <c r="R2945" s="1349"/>
      <c r="S2945" s="1349"/>
      <c r="T2945" s="1349"/>
    </row>
    <row r="2946" spans="2:21" ht="15.6" x14ac:dyDescent="0.3">
      <c r="B2946" s="1350" t="s">
        <v>10</v>
      </c>
      <c r="C2946" s="1350"/>
      <c r="D2946" s="1350"/>
      <c r="E2946" s="1350"/>
      <c r="F2946" s="1350"/>
      <c r="G2946" s="1350"/>
      <c r="H2946" s="1350"/>
      <c r="I2946" s="1350"/>
      <c r="J2946" s="1350"/>
      <c r="K2946" s="1350"/>
      <c r="L2946" s="1350"/>
      <c r="M2946" s="1350"/>
      <c r="N2946" s="1350"/>
      <c r="O2946" s="1350"/>
      <c r="P2946" s="1350"/>
      <c r="Q2946" s="1350"/>
      <c r="R2946" s="1350"/>
      <c r="S2946" s="1350"/>
      <c r="T2946" s="1350"/>
    </row>
    <row r="2947" spans="2:21" x14ac:dyDescent="0.3">
      <c r="B2947" s="1351" t="s">
        <v>11</v>
      </c>
      <c r="C2947" s="1351"/>
      <c r="D2947" s="1351"/>
      <c r="E2947" s="1351"/>
      <c r="F2947" s="1351"/>
      <c r="G2947" s="1351"/>
      <c r="H2947" s="1351"/>
      <c r="I2947" s="1351"/>
      <c r="J2947" s="1351"/>
      <c r="K2947" s="1351"/>
      <c r="L2947" s="1351"/>
      <c r="M2947" s="1351"/>
      <c r="N2947" s="1351"/>
      <c r="O2947" s="1351"/>
      <c r="P2947" s="1351"/>
      <c r="Q2947" s="1351"/>
      <c r="R2947" s="1351"/>
      <c r="S2947" s="1351"/>
      <c r="T2947" s="1351"/>
    </row>
    <row r="2948" spans="2:21" x14ac:dyDescent="0.3">
      <c r="B2948" s="1352" t="s">
        <v>1941</v>
      </c>
      <c r="C2948" s="1352"/>
      <c r="D2948" s="1352"/>
      <c r="E2948" s="1352"/>
      <c r="F2948" s="1352"/>
      <c r="G2948" s="1352"/>
      <c r="H2948" s="1352"/>
      <c r="I2948" s="1352"/>
      <c r="J2948" s="1352"/>
      <c r="K2948" s="1352"/>
      <c r="L2948" s="1352"/>
      <c r="M2948" s="1352"/>
      <c r="N2948" s="1352"/>
      <c r="O2948" s="1352"/>
      <c r="P2948" s="1352"/>
      <c r="Q2948" s="1352"/>
      <c r="R2948" s="1352"/>
      <c r="S2948" s="1352"/>
      <c r="T2948" s="1352"/>
    </row>
    <row r="2949" spans="2:21" ht="15" thickBot="1" x14ac:dyDescent="0.35">
      <c r="B2949" s="309"/>
      <c r="C2949" s="309"/>
      <c r="D2949" s="309"/>
      <c r="E2949" s="309"/>
      <c r="F2949" s="309"/>
      <c r="G2949" s="309"/>
      <c r="H2949" s="309"/>
      <c r="I2949" s="309"/>
      <c r="J2949" s="309"/>
      <c r="L2949" s="309"/>
      <c r="M2949" s="309"/>
      <c r="N2949" s="309"/>
      <c r="O2949" s="309"/>
      <c r="P2949" s="309"/>
      <c r="Q2949" s="309"/>
      <c r="R2949" s="1363" t="s">
        <v>1942</v>
      </c>
      <c r="S2949" s="1363"/>
      <c r="T2949" s="1363"/>
    </row>
    <row r="2950" spans="2:21" ht="15" thickTop="1" x14ac:dyDescent="0.3">
      <c r="B2950" s="1354" t="s">
        <v>8</v>
      </c>
      <c r="C2950" s="1354"/>
      <c r="D2950" s="1354"/>
      <c r="E2950" s="1354"/>
      <c r="F2950" s="1354"/>
      <c r="G2950" s="1354"/>
      <c r="H2950" s="1354"/>
      <c r="I2950" s="1354"/>
      <c r="J2950" s="1354"/>
      <c r="L2950" s="1354" t="s">
        <v>9</v>
      </c>
      <c r="M2950" s="1354"/>
      <c r="N2950" s="1354"/>
      <c r="O2950" s="1354"/>
      <c r="P2950" s="1354"/>
      <c r="Q2950" s="1354"/>
      <c r="R2950" s="1354"/>
      <c r="S2950" s="1354"/>
      <c r="T2950" s="1354"/>
    </row>
    <row r="2951" spans="2:21" x14ac:dyDescent="0.3">
      <c r="B2951" s="4" t="s">
        <v>0</v>
      </c>
      <c r="C2951" s="4" t="s">
        <v>1</v>
      </c>
      <c r="D2951" s="4" t="s">
        <v>2</v>
      </c>
      <c r="E2951" s="4" t="s">
        <v>13</v>
      </c>
      <c r="F2951" s="4" t="s">
        <v>3</v>
      </c>
      <c r="G2951" s="4" t="s">
        <v>4</v>
      </c>
      <c r="H2951" s="4" t="s">
        <v>5</v>
      </c>
      <c r="I2951" s="4" t="s">
        <v>6</v>
      </c>
      <c r="J2951" s="4" t="s">
        <v>7</v>
      </c>
      <c r="L2951" s="4" t="s">
        <v>0</v>
      </c>
      <c r="M2951" s="4" t="s">
        <v>1</v>
      </c>
      <c r="N2951" s="201" t="s">
        <v>1234</v>
      </c>
      <c r="O2951" s="4" t="s">
        <v>13</v>
      </c>
      <c r="P2951" s="4" t="s">
        <v>3</v>
      </c>
      <c r="Q2951" s="4" t="s">
        <v>4</v>
      </c>
      <c r="R2951" s="4" t="s">
        <v>5</v>
      </c>
      <c r="S2951" s="4" t="s">
        <v>6</v>
      </c>
      <c r="T2951" s="4" t="s">
        <v>7</v>
      </c>
    </row>
    <row r="2952" spans="2:21" x14ac:dyDescent="0.3">
      <c r="B2952" s="310"/>
      <c r="C2952" s="311"/>
      <c r="D2952" s="311"/>
      <c r="E2952" s="5"/>
      <c r="F2952" s="5"/>
      <c r="G2952" s="5"/>
      <c r="H2952" s="5"/>
      <c r="I2952" s="5"/>
      <c r="J2952" s="6"/>
      <c r="L2952" s="310"/>
      <c r="M2952" s="311"/>
      <c r="N2952" s="311"/>
      <c r="O2952" s="5"/>
      <c r="P2952" s="5"/>
      <c r="Q2952" s="5"/>
      <c r="R2952" s="5"/>
      <c r="S2952" s="5"/>
      <c r="T2952" s="6"/>
    </row>
    <row r="2953" spans="2:21" x14ac:dyDescent="0.3">
      <c r="B2953" s="119" t="s">
        <v>1889</v>
      </c>
      <c r="C2953" s="17" t="s">
        <v>15</v>
      </c>
      <c r="D2953" s="18" t="s">
        <v>16</v>
      </c>
      <c r="E2953" s="19" t="s">
        <v>16</v>
      </c>
      <c r="F2953" s="19">
        <f>P2922</f>
        <v>134226</v>
      </c>
      <c r="G2953" s="49">
        <f>Q2922</f>
        <v>11224</v>
      </c>
      <c r="H2953" s="49">
        <f>R2922</f>
        <v>81096.439999999478</v>
      </c>
      <c r="I2953" s="20">
        <f>S2922</f>
        <v>43934.899999999907</v>
      </c>
      <c r="J2953" s="20">
        <f>T2922</f>
        <v>4926.07</v>
      </c>
      <c r="K2953" s="1"/>
      <c r="L2953" s="55" t="s">
        <v>16</v>
      </c>
      <c r="M2953" s="55" t="s">
        <v>16</v>
      </c>
      <c r="N2953" s="55" t="s">
        <v>16</v>
      </c>
      <c r="O2953" s="122" t="s">
        <v>16</v>
      </c>
      <c r="P2953" s="122" t="s">
        <v>16</v>
      </c>
      <c r="Q2953" s="122" t="s">
        <v>16</v>
      </c>
      <c r="R2953" s="122" t="s">
        <v>16</v>
      </c>
      <c r="S2953" s="122" t="s">
        <v>16</v>
      </c>
      <c r="T2953" s="122" t="s">
        <v>16</v>
      </c>
    </row>
    <row r="2954" spans="2:21" x14ac:dyDescent="0.3">
      <c r="B2954" s="119" t="s">
        <v>1889</v>
      </c>
      <c r="C2954" s="286" t="s">
        <v>793</v>
      </c>
      <c r="D2954" s="119" t="s">
        <v>16</v>
      </c>
      <c r="E2954" s="123" t="s">
        <v>16</v>
      </c>
      <c r="F2954" s="123" t="s">
        <v>16</v>
      </c>
      <c r="G2954" s="129" t="s">
        <v>16</v>
      </c>
      <c r="H2954" s="124">
        <v>69000</v>
      </c>
      <c r="I2954" s="123" t="s">
        <v>16</v>
      </c>
      <c r="J2954" s="172" t="s">
        <v>16</v>
      </c>
      <c r="K2954" s="1"/>
      <c r="L2954" s="119" t="s">
        <v>1889</v>
      </c>
      <c r="M2954" s="286" t="s">
        <v>793</v>
      </c>
      <c r="N2954" s="119" t="s">
        <v>16</v>
      </c>
      <c r="O2954" s="123" t="s">
        <v>16</v>
      </c>
      <c r="P2954" s="123">
        <v>69000</v>
      </c>
      <c r="Q2954" s="129" t="s">
        <v>16</v>
      </c>
      <c r="R2954" s="129" t="s">
        <v>16</v>
      </c>
      <c r="S2954" s="123" t="s">
        <v>16</v>
      </c>
      <c r="T2954" s="172" t="s">
        <v>16</v>
      </c>
    </row>
    <row r="2955" spans="2:21" ht="20.399999999999999" x14ac:dyDescent="0.3">
      <c r="B2955" s="119" t="s">
        <v>1889</v>
      </c>
      <c r="C2955" s="260" t="s">
        <v>1897</v>
      </c>
      <c r="D2955" s="230" t="s">
        <v>1890</v>
      </c>
      <c r="E2955" s="82" t="s">
        <v>16</v>
      </c>
      <c r="F2955" s="238" t="s">
        <v>16</v>
      </c>
      <c r="G2955" s="188" t="s">
        <v>16</v>
      </c>
      <c r="H2955" s="188">
        <v>20000</v>
      </c>
      <c r="I2955" s="188" t="s">
        <v>16</v>
      </c>
      <c r="J2955" s="188" t="s">
        <v>16</v>
      </c>
      <c r="K2955" s="1"/>
      <c r="L2955" s="261" t="s">
        <v>16</v>
      </c>
      <c r="M2955" s="262" t="s">
        <v>16</v>
      </c>
      <c r="N2955" s="82" t="s">
        <v>16</v>
      </c>
      <c r="O2955" s="102" t="s">
        <v>16</v>
      </c>
      <c r="P2955" s="238" t="s">
        <v>16</v>
      </c>
      <c r="Q2955" s="188" t="s">
        <v>16</v>
      </c>
      <c r="R2955" s="188" t="s">
        <v>16</v>
      </c>
      <c r="S2955" s="188" t="s">
        <v>16</v>
      </c>
      <c r="T2955" s="122" t="s">
        <v>16</v>
      </c>
    </row>
    <row r="2956" spans="2:21" ht="20.399999999999999" x14ac:dyDescent="0.3">
      <c r="B2956" s="119" t="s">
        <v>1889</v>
      </c>
      <c r="C2956" s="260" t="s">
        <v>1898</v>
      </c>
      <c r="D2956" s="230" t="s">
        <v>1891</v>
      </c>
      <c r="E2956" s="82" t="s">
        <v>16</v>
      </c>
      <c r="F2956" s="277">
        <v>5700</v>
      </c>
      <c r="G2956" s="188" t="s">
        <v>16</v>
      </c>
      <c r="H2956" s="188" t="s">
        <v>16</v>
      </c>
      <c r="I2956" s="188" t="s">
        <v>16</v>
      </c>
      <c r="J2956" s="188" t="s">
        <v>16</v>
      </c>
      <c r="K2956" s="1"/>
      <c r="L2956" s="261" t="s">
        <v>1889</v>
      </c>
      <c r="M2956" s="260" t="s">
        <v>1903</v>
      </c>
      <c r="N2956" s="82">
        <v>266</v>
      </c>
      <c r="O2956" s="102" t="s">
        <v>16</v>
      </c>
      <c r="P2956" s="238" t="s">
        <v>16</v>
      </c>
      <c r="Q2956" s="188" t="s">
        <v>16</v>
      </c>
      <c r="R2956" s="188">
        <v>165000</v>
      </c>
      <c r="S2956" s="188" t="s">
        <v>16</v>
      </c>
      <c r="T2956" s="122" t="s">
        <v>16</v>
      </c>
    </row>
    <row r="2957" spans="2:21" ht="20.399999999999999" x14ac:dyDescent="0.3">
      <c r="B2957" s="119" t="s">
        <v>1889</v>
      </c>
      <c r="C2957" s="260" t="s">
        <v>1899</v>
      </c>
      <c r="D2957" s="230" t="s">
        <v>1892</v>
      </c>
      <c r="E2957" s="82" t="s">
        <v>16</v>
      </c>
      <c r="F2957" s="277" t="s">
        <v>16</v>
      </c>
      <c r="G2957" s="188">
        <v>40000</v>
      </c>
      <c r="H2957" s="188" t="s">
        <v>16</v>
      </c>
      <c r="I2957" s="188" t="s">
        <v>16</v>
      </c>
      <c r="J2957" s="188" t="s">
        <v>16</v>
      </c>
      <c r="K2957" s="1"/>
      <c r="L2957" s="261" t="s">
        <v>167</v>
      </c>
      <c r="M2957" s="260" t="s">
        <v>1904</v>
      </c>
      <c r="N2957" s="82">
        <v>1</v>
      </c>
      <c r="O2957" s="102" t="s">
        <v>16</v>
      </c>
      <c r="P2957" s="238" t="s">
        <v>16</v>
      </c>
      <c r="Q2957" s="188" t="s">
        <v>16</v>
      </c>
      <c r="R2957" s="188" t="s">
        <v>16</v>
      </c>
      <c r="S2957" s="188">
        <v>35000</v>
      </c>
      <c r="T2957" s="122" t="s">
        <v>16</v>
      </c>
      <c r="U2957" s="314"/>
    </row>
    <row r="2958" spans="2:21" x14ac:dyDescent="0.3">
      <c r="B2958" s="119" t="s">
        <v>1900</v>
      </c>
      <c r="C2958" s="260" t="s">
        <v>1901</v>
      </c>
      <c r="D2958" s="230" t="s">
        <v>1893</v>
      </c>
      <c r="E2958" s="82" t="s">
        <v>16</v>
      </c>
      <c r="F2958" s="277" t="s">
        <v>16</v>
      </c>
      <c r="G2958" s="188">
        <v>40000</v>
      </c>
      <c r="H2958" s="188" t="s">
        <v>16</v>
      </c>
      <c r="I2958" s="188" t="s">
        <v>16</v>
      </c>
      <c r="J2958" s="188" t="s">
        <v>16</v>
      </c>
      <c r="K2958" s="1"/>
      <c r="L2958" s="261" t="s">
        <v>167</v>
      </c>
      <c r="M2958" s="260" t="s">
        <v>1905</v>
      </c>
      <c r="N2958" s="261" t="s">
        <v>723</v>
      </c>
      <c r="O2958" s="102">
        <v>100000</v>
      </c>
      <c r="P2958" s="238" t="s">
        <v>16</v>
      </c>
      <c r="Q2958" s="188" t="s">
        <v>16</v>
      </c>
      <c r="R2958" s="188" t="s">
        <v>16</v>
      </c>
      <c r="S2958" s="188" t="s">
        <v>16</v>
      </c>
      <c r="T2958" s="122" t="s">
        <v>16</v>
      </c>
      <c r="U2958" s="314"/>
    </row>
    <row r="2959" spans="2:21" ht="20.399999999999999" x14ac:dyDescent="0.3">
      <c r="B2959" s="119" t="s">
        <v>1900</v>
      </c>
      <c r="C2959" s="260" t="s">
        <v>1899</v>
      </c>
      <c r="D2959" s="230" t="s">
        <v>1894</v>
      </c>
      <c r="E2959" s="102">
        <v>65000</v>
      </c>
      <c r="F2959" s="277" t="s">
        <v>16</v>
      </c>
      <c r="G2959" s="188" t="s">
        <v>16</v>
      </c>
      <c r="H2959" s="188" t="s">
        <v>16</v>
      </c>
      <c r="I2959" s="188" t="s">
        <v>16</v>
      </c>
      <c r="J2959" s="188" t="s">
        <v>16</v>
      </c>
      <c r="K2959" s="1"/>
      <c r="L2959" s="119" t="s">
        <v>1900</v>
      </c>
      <c r="M2959" s="260" t="s">
        <v>1906</v>
      </c>
      <c r="N2959" s="230" t="s">
        <v>1894</v>
      </c>
      <c r="O2959" s="102">
        <v>65000</v>
      </c>
      <c r="P2959" s="238" t="s">
        <v>16</v>
      </c>
      <c r="Q2959" s="188" t="s">
        <v>16</v>
      </c>
      <c r="R2959" s="188" t="s">
        <v>16</v>
      </c>
      <c r="S2959" s="188" t="s">
        <v>16</v>
      </c>
      <c r="T2959" s="122" t="s">
        <v>16</v>
      </c>
    </row>
    <row r="2960" spans="2:21" ht="20.399999999999999" x14ac:dyDescent="0.3">
      <c r="B2960" s="119" t="s">
        <v>1900</v>
      </c>
      <c r="C2960" s="260" t="s">
        <v>1902</v>
      </c>
      <c r="D2960" s="230" t="s">
        <v>1895</v>
      </c>
      <c r="E2960" s="102" t="s">
        <v>16</v>
      </c>
      <c r="F2960" s="277" t="s">
        <v>16</v>
      </c>
      <c r="G2960" s="188">
        <v>50000</v>
      </c>
      <c r="H2960" s="188" t="s">
        <v>16</v>
      </c>
      <c r="I2960" s="188" t="s">
        <v>16</v>
      </c>
      <c r="J2960" s="188" t="s">
        <v>16</v>
      </c>
      <c r="K2960" s="1"/>
      <c r="L2960" s="230" t="s">
        <v>1825</v>
      </c>
      <c r="M2960" s="290" t="s">
        <v>1915</v>
      </c>
      <c r="N2960" s="127">
        <v>1</v>
      </c>
      <c r="O2960" s="129" t="s">
        <v>16</v>
      </c>
      <c r="P2960" s="238">
        <v>1265</v>
      </c>
      <c r="Q2960" s="188" t="s">
        <v>16</v>
      </c>
      <c r="R2960" s="188" t="s">
        <v>16</v>
      </c>
      <c r="S2960" s="188" t="s">
        <v>16</v>
      </c>
      <c r="T2960" s="122" t="s">
        <v>16</v>
      </c>
    </row>
    <row r="2961" spans="2:20" ht="20.399999999999999" x14ac:dyDescent="0.3">
      <c r="B2961" s="119" t="s">
        <v>1889</v>
      </c>
      <c r="C2961" s="260" t="s">
        <v>1049</v>
      </c>
      <c r="D2961" s="261" t="s">
        <v>723</v>
      </c>
      <c r="E2961" s="129">
        <v>50000</v>
      </c>
      <c r="F2961" s="277" t="s">
        <v>16</v>
      </c>
      <c r="G2961" s="188" t="s">
        <v>16</v>
      </c>
      <c r="H2961" s="188" t="s">
        <v>16</v>
      </c>
      <c r="I2961" s="188" t="s">
        <v>16</v>
      </c>
      <c r="J2961" s="188" t="s">
        <v>16</v>
      </c>
      <c r="K2961" s="1"/>
      <c r="L2961" s="261" t="s">
        <v>1882</v>
      </c>
      <c r="M2961" s="260" t="s">
        <v>1916</v>
      </c>
      <c r="N2961" s="127">
        <v>2</v>
      </c>
      <c r="O2961" s="129" t="s">
        <v>16</v>
      </c>
      <c r="P2961" s="277">
        <v>400</v>
      </c>
      <c r="Q2961" s="188" t="s">
        <v>16</v>
      </c>
      <c r="R2961" s="188" t="s">
        <v>16</v>
      </c>
      <c r="S2961" s="188" t="s">
        <v>16</v>
      </c>
      <c r="T2961" s="122" t="s">
        <v>16</v>
      </c>
    </row>
    <row r="2962" spans="2:20" ht="20.399999999999999" x14ac:dyDescent="0.3">
      <c r="B2962" s="119" t="s">
        <v>1889</v>
      </c>
      <c r="C2962" s="260" t="s">
        <v>1049</v>
      </c>
      <c r="D2962" s="261" t="s">
        <v>723</v>
      </c>
      <c r="E2962" s="129">
        <v>50000</v>
      </c>
      <c r="F2962" s="277" t="s">
        <v>16</v>
      </c>
      <c r="G2962" s="188" t="s">
        <v>16</v>
      </c>
      <c r="H2962" s="188" t="s">
        <v>16</v>
      </c>
      <c r="I2962" s="188" t="s">
        <v>16</v>
      </c>
      <c r="J2962" s="188" t="s">
        <v>16</v>
      </c>
      <c r="K2962" s="1"/>
      <c r="L2962" s="261" t="s">
        <v>1889</v>
      </c>
      <c r="M2962" s="260" t="s">
        <v>1916</v>
      </c>
      <c r="N2962" s="127">
        <v>3</v>
      </c>
      <c r="O2962" s="102" t="s">
        <v>16</v>
      </c>
      <c r="P2962" s="238">
        <v>470</v>
      </c>
      <c r="Q2962" s="188" t="s">
        <v>16</v>
      </c>
      <c r="R2962" s="188" t="s">
        <v>16</v>
      </c>
      <c r="S2962" s="188" t="s">
        <v>16</v>
      </c>
      <c r="T2962" s="122" t="s">
        <v>16</v>
      </c>
    </row>
    <row r="2963" spans="2:20" ht="20.399999999999999" x14ac:dyDescent="0.3">
      <c r="B2963" s="119" t="s">
        <v>1910</v>
      </c>
      <c r="C2963" s="260" t="s">
        <v>1911</v>
      </c>
      <c r="D2963" s="230" t="s">
        <v>1896</v>
      </c>
      <c r="E2963" s="102" t="s">
        <v>16</v>
      </c>
      <c r="F2963" s="277" t="s">
        <v>16</v>
      </c>
      <c r="G2963" s="188" t="s">
        <v>16</v>
      </c>
      <c r="H2963" s="188">
        <v>100000</v>
      </c>
      <c r="I2963" s="188" t="s">
        <v>16</v>
      </c>
      <c r="J2963" s="188" t="s">
        <v>16</v>
      </c>
      <c r="K2963" s="1"/>
      <c r="L2963" s="261" t="s">
        <v>1889</v>
      </c>
      <c r="M2963" s="260" t="s">
        <v>1917</v>
      </c>
      <c r="N2963" s="127">
        <v>4</v>
      </c>
      <c r="O2963" s="102" t="s">
        <v>16</v>
      </c>
      <c r="P2963" s="238">
        <v>200</v>
      </c>
      <c r="Q2963" s="188" t="s">
        <v>16</v>
      </c>
      <c r="R2963" s="188" t="s">
        <v>16</v>
      </c>
      <c r="S2963" s="188" t="s">
        <v>16</v>
      </c>
      <c r="T2963" s="122" t="s">
        <v>16</v>
      </c>
    </row>
    <row r="2964" spans="2:20" ht="20.399999999999999" x14ac:dyDescent="0.3">
      <c r="B2964" s="119" t="s">
        <v>1910</v>
      </c>
      <c r="C2964" s="260" t="s">
        <v>1912</v>
      </c>
      <c r="D2964" s="230" t="s">
        <v>1907</v>
      </c>
      <c r="E2964" s="102" t="s">
        <v>16</v>
      </c>
      <c r="F2964" s="277" t="s">
        <v>16</v>
      </c>
      <c r="G2964" s="188" t="s">
        <v>16</v>
      </c>
      <c r="H2964" s="277">
        <v>50000</v>
      </c>
      <c r="I2964" s="188" t="s">
        <v>16</v>
      </c>
      <c r="J2964" s="188" t="s">
        <v>16</v>
      </c>
      <c r="K2964" s="1"/>
      <c r="L2964" s="261" t="s">
        <v>1889</v>
      </c>
      <c r="M2964" s="260" t="s">
        <v>1918</v>
      </c>
      <c r="N2964" s="127">
        <v>5</v>
      </c>
      <c r="O2964" s="102" t="s">
        <v>16</v>
      </c>
      <c r="P2964" s="238">
        <v>60</v>
      </c>
      <c r="Q2964" s="188" t="s">
        <v>16</v>
      </c>
      <c r="R2964" s="188" t="s">
        <v>16</v>
      </c>
      <c r="S2964" s="188" t="s">
        <v>16</v>
      </c>
      <c r="T2964" s="122" t="s">
        <v>16</v>
      </c>
    </row>
    <row r="2965" spans="2:20" ht="20.399999999999999" x14ac:dyDescent="0.3">
      <c r="B2965" s="119" t="s">
        <v>1910</v>
      </c>
      <c r="C2965" s="260" t="s">
        <v>1913</v>
      </c>
      <c r="D2965" s="230" t="s">
        <v>1908</v>
      </c>
      <c r="E2965" s="102" t="s">
        <v>16</v>
      </c>
      <c r="F2965" s="277" t="s">
        <v>16</v>
      </c>
      <c r="G2965" s="188" t="s">
        <v>16</v>
      </c>
      <c r="H2965" s="277">
        <v>50000</v>
      </c>
      <c r="I2965" s="188" t="s">
        <v>16</v>
      </c>
      <c r="J2965" s="188" t="s">
        <v>16</v>
      </c>
      <c r="K2965" s="1"/>
      <c r="L2965" s="261" t="s">
        <v>1889</v>
      </c>
      <c r="M2965" s="260" t="s">
        <v>1919</v>
      </c>
      <c r="N2965" s="127">
        <v>6</v>
      </c>
      <c r="O2965" s="102" t="s">
        <v>16</v>
      </c>
      <c r="P2965" s="238">
        <v>1480</v>
      </c>
      <c r="Q2965" s="188" t="s">
        <v>16</v>
      </c>
      <c r="R2965" s="188" t="s">
        <v>16</v>
      </c>
      <c r="S2965" s="188" t="s">
        <v>16</v>
      </c>
      <c r="T2965" s="122" t="s">
        <v>16</v>
      </c>
    </row>
    <row r="2966" spans="2:20" ht="20.399999999999999" x14ac:dyDescent="0.3">
      <c r="B2966" s="119" t="s">
        <v>1910</v>
      </c>
      <c r="C2966" s="260" t="s">
        <v>1914</v>
      </c>
      <c r="D2966" s="230" t="s">
        <v>1909</v>
      </c>
      <c r="E2966" s="129">
        <v>14000</v>
      </c>
      <c r="F2966" s="277">
        <v>2000</v>
      </c>
      <c r="G2966" s="188" t="s">
        <v>16</v>
      </c>
      <c r="H2966" s="277">
        <v>24000</v>
      </c>
      <c r="I2966" s="188" t="s">
        <v>16</v>
      </c>
      <c r="J2966" s="188" t="s">
        <v>16</v>
      </c>
      <c r="K2966" s="1"/>
      <c r="L2966" s="261" t="s">
        <v>1882</v>
      </c>
      <c r="M2966" s="260" t="s">
        <v>1920</v>
      </c>
      <c r="N2966" s="127">
        <v>7</v>
      </c>
      <c r="O2966" s="102" t="s">
        <v>16</v>
      </c>
      <c r="P2966" s="238">
        <v>1400</v>
      </c>
      <c r="Q2966" s="188" t="s">
        <v>16</v>
      </c>
      <c r="R2966" s="188" t="s">
        <v>16</v>
      </c>
      <c r="S2966" s="188" t="s">
        <v>16</v>
      </c>
      <c r="T2966" s="122" t="s">
        <v>16</v>
      </c>
    </row>
    <row r="2967" spans="2:20" ht="20.399999999999999" x14ac:dyDescent="0.3">
      <c r="B2967" s="119" t="s">
        <v>1910</v>
      </c>
      <c r="C2967" s="260" t="s">
        <v>1937</v>
      </c>
      <c r="D2967" s="230" t="s">
        <v>1934</v>
      </c>
      <c r="E2967" s="129" t="s">
        <v>16</v>
      </c>
      <c r="F2967" s="277">
        <v>1300</v>
      </c>
      <c r="G2967" s="188" t="s">
        <v>16</v>
      </c>
      <c r="H2967" s="188">
        <v>0</v>
      </c>
      <c r="I2967" s="188" t="s">
        <v>16</v>
      </c>
      <c r="J2967" s="188" t="s">
        <v>16</v>
      </c>
      <c r="K2967" s="1"/>
      <c r="L2967" s="261" t="s">
        <v>1882</v>
      </c>
      <c r="M2967" s="260" t="s">
        <v>1921</v>
      </c>
      <c r="N2967" s="127">
        <v>8</v>
      </c>
      <c r="O2967" s="102" t="s">
        <v>16</v>
      </c>
      <c r="P2967" s="238">
        <v>60</v>
      </c>
      <c r="Q2967" s="188" t="s">
        <v>16</v>
      </c>
      <c r="R2967" s="188" t="s">
        <v>16</v>
      </c>
      <c r="S2967" s="188" t="s">
        <v>16</v>
      </c>
      <c r="T2967" s="122" t="s">
        <v>16</v>
      </c>
    </row>
    <row r="2968" spans="2:20" ht="20.399999999999999" x14ac:dyDescent="0.3">
      <c r="B2968" s="119" t="s">
        <v>1910</v>
      </c>
      <c r="C2968" s="260" t="s">
        <v>1938</v>
      </c>
      <c r="D2968" s="230" t="s">
        <v>1935</v>
      </c>
      <c r="E2968" s="129" t="s">
        <v>16</v>
      </c>
      <c r="F2968" s="277">
        <v>1300</v>
      </c>
      <c r="G2968" s="188" t="s">
        <v>16</v>
      </c>
      <c r="H2968" s="188" t="s">
        <v>16</v>
      </c>
      <c r="I2968" s="188" t="s">
        <v>16</v>
      </c>
      <c r="J2968" s="188" t="s">
        <v>16</v>
      </c>
      <c r="K2968" s="1"/>
      <c r="L2968" s="261" t="s">
        <v>1882</v>
      </c>
      <c r="M2968" s="260" t="s">
        <v>1922</v>
      </c>
      <c r="N2968" s="127">
        <v>9</v>
      </c>
      <c r="O2968" s="102" t="s">
        <v>16</v>
      </c>
      <c r="P2968" s="238">
        <v>10000</v>
      </c>
      <c r="Q2968" s="188" t="s">
        <v>16</v>
      </c>
      <c r="R2968" s="188" t="s">
        <v>16</v>
      </c>
      <c r="S2968" s="188" t="s">
        <v>16</v>
      </c>
      <c r="T2968" s="122" t="s">
        <v>16</v>
      </c>
    </row>
    <row r="2969" spans="2:20" ht="20.399999999999999" x14ac:dyDescent="0.3">
      <c r="B2969" s="119" t="s">
        <v>1910</v>
      </c>
      <c r="C2969" s="260" t="s">
        <v>1939</v>
      </c>
      <c r="D2969" s="230" t="s">
        <v>1936</v>
      </c>
      <c r="E2969" s="129" t="s">
        <v>16</v>
      </c>
      <c r="F2969" s="277">
        <v>1300</v>
      </c>
      <c r="G2969" s="188" t="s">
        <v>16</v>
      </c>
      <c r="H2969" s="188" t="s">
        <v>16</v>
      </c>
      <c r="I2969" s="188" t="s">
        <v>16</v>
      </c>
      <c r="J2969" s="188" t="s">
        <v>16</v>
      </c>
      <c r="K2969" s="1"/>
      <c r="L2969" s="261" t="s">
        <v>1882</v>
      </c>
      <c r="M2969" s="260" t="s">
        <v>1923</v>
      </c>
      <c r="N2969" s="127">
        <v>10</v>
      </c>
      <c r="O2969" s="102" t="s">
        <v>16</v>
      </c>
      <c r="P2969" s="238">
        <v>25870</v>
      </c>
      <c r="Q2969" s="188" t="s">
        <v>16</v>
      </c>
      <c r="R2969" s="188" t="s">
        <v>16</v>
      </c>
      <c r="S2969" s="188" t="s">
        <v>16</v>
      </c>
      <c r="T2969" s="122" t="s">
        <v>16</v>
      </c>
    </row>
    <row r="2970" spans="2:20" ht="20.399999999999999" x14ac:dyDescent="0.3">
      <c r="B2970" s="119" t="s">
        <v>1910</v>
      </c>
      <c r="C2970" s="260" t="s">
        <v>1943</v>
      </c>
      <c r="D2970" s="230" t="s">
        <v>1940</v>
      </c>
      <c r="E2970" s="129" t="s">
        <v>16</v>
      </c>
      <c r="F2970" s="277" t="s">
        <v>16</v>
      </c>
      <c r="G2970" s="188" t="s">
        <v>16</v>
      </c>
      <c r="H2970" s="188">
        <v>100000</v>
      </c>
      <c r="I2970" s="188" t="s">
        <v>16</v>
      </c>
      <c r="J2970" s="188" t="s">
        <v>16</v>
      </c>
      <c r="K2970" s="1"/>
      <c r="L2970" s="261" t="s">
        <v>1825</v>
      </c>
      <c r="M2970" s="260" t="s">
        <v>1924</v>
      </c>
      <c r="N2970" s="127">
        <v>11</v>
      </c>
      <c r="O2970" s="102" t="s">
        <v>16</v>
      </c>
      <c r="P2970" s="238">
        <v>257</v>
      </c>
      <c r="Q2970" s="188" t="s">
        <v>16</v>
      </c>
      <c r="R2970" s="188" t="s">
        <v>16</v>
      </c>
      <c r="S2970" s="188" t="s">
        <v>16</v>
      </c>
      <c r="T2970" s="122" t="s">
        <v>16</v>
      </c>
    </row>
    <row r="2971" spans="2:20" x14ac:dyDescent="0.3">
      <c r="B2971" s="119" t="s">
        <v>16</v>
      </c>
      <c r="C2971" s="262" t="s">
        <v>16</v>
      </c>
      <c r="D2971" s="261" t="s">
        <v>16</v>
      </c>
      <c r="E2971" s="129" t="s">
        <v>16</v>
      </c>
      <c r="F2971" s="277" t="s">
        <v>16</v>
      </c>
      <c r="G2971" s="188" t="s">
        <v>16</v>
      </c>
      <c r="H2971" s="188" t="s">
        <v>16</v>
      </c>
      <c r="I2971" s="188" t="s">
        <v>16</v>
      </c>
      <c r="J2971" s="188" t="s">
        <v>16</v>
      </c>
      <c r="K2971" s="1"/>
      <c r="L2971" s="261" t="s">
        <v>1825</v>
      </c>
      <c r="M2971" s="260" t="s">
        <v>1925</v>
      </c>
      <c r="N2971" s="127">
        <v>12</v>
      </c>
      <c r="O2971" s="102" t="s">
        <v>16</v>
      </c>
      <c r="P2971" s="238">
        <v>300</v>
      </c>
      <c r="Q2971" s="188" t="s">
        <v>16</v>
      </c>
      <c r="R2971" s="188" t="s">
        <v>16</v>
      </c>
      <c r="S2971" s="188" t="s">
        <v>16</v>
      </c>
      <c r="T2971" s="122" t="s">
        <v>16</v>
      </c>
    </row>
    <row r="2972" spans="2:20" x14ac:dyDescent="0.3">
      <c r="B2972" s="119" t="s">
        <v>16</v>
      </c>
      <c r="C2972" s="262" t="s">
        <v>16</v>
      </c>
      <c r="D2972" s="261" t="s">
        <v>16</v>
      </c>
      <c r="E2972" s="129" t="s">
        <v>16</v>
      </c>
      <c r="F2972" s="277" t="s">
        <v>16</v>
      </c>
      <c r="G2972" s="188" t="s">
        <v>16</v>
      </c>
      <c r="H2972" s="188" t="s">
        <v>16</v>
      </c>
      <c r="I2972" s="188" t="s">
        <v>16</v>
      </c>
      <c r="J2972" s="188" t="s">
        <v>16</v>
      </c>
      <c r="K2972" s="1"/>
      <c r="L2972" s="261" t="s">
        <v>1825</v>
      </c>
      <c r="M2972" s="260" t="s">
        <v>1926</v>
      </c>
      <c r="N2972" s="127">
        <v>13</v>
      </c>
      <c r="O2972" s="102" t="s">
        <v>16</v>
      </c>
      <c r="P2972" s="238">
        <v>7670</v>
      </c>
      <c r="Q2972" s="188" t="s">
        <v>16</v>
      </c>
      <c r="R2972" s="188" t="s">
        <v>16</v>
      </c>
      <c r="S2972" s="188" t="s">
        <v>16</v>
      </c>
      <c r="T2972" s="122" t="s">
        <v>16</v>
      </c>
    </row>
    <row r="2973" spans="2:20" x14ac:dyDescent="0.3">
      <c r="B2973" s="119" t="s">
        <v>16</v>
      </c>
      <c r="C2973" s="262" t="s">
        <v>16</v>
      </c>
      <c r="D2973" s="261" t="s">
        <v>16</v>
      </c>
      <c r="E2973" s="129" t="s">
        <v>16</v>
      </c>
      <c r="F2973" s="277" t="s">
        <v>16</v>
      </c>
      <c r="G2973" s="188" t="s">
        <v>16</v>
      </c>
      <c r="H2973" s="188" t="s">
        <v>16</v>
      </c>
      <c r="I2973" s="188" t="s">
        <v>16</v>
      </c>
      <c r="J2973" s="188" t="s">
        <v>16</v>
      </c>
      <c r="K2973" s="1"/>
      <c r="L2973" s="261" t="s">
        <v>1825</v>
      </c>
      <c r="M2973" s="260" t="s">
        <v>1927</v>
      </c>
      <c r="N2973" s="127">
        <v>14</v>
      </c>
      <c r="O2973" s="102" t="s">
        <v>16</v>
      </c>
      <c r="P2973" s="238">
        <v>390</v>
      </c>
      <c r="Q2973" s="188" t="s">
        <v>16</v>
      </c>
      <c r="R2973" s="188" t="s">
        <v>16</v>
      </c>
      <c r="S2973" s="188" t="s">
        <v>16</v>
      </c>
      <c r="T2973" s="122" t="s">
        <v>16</v>
      </c>
    </row>
    <row r="2974" spans="2:20" x14ac:dyDescent="0.3">
      <c r="B2974" s="119" t="s">
        <v>16</v>
      </c>
      <c r="C2974" s="262" t="s">
        <v>16</v>
      </c>
      <c r="D2974" s="261" t="s">
        <v>16</v>
      </c>
      <c r="E2974" s="129" t="s">
        <v>16</v>
      </c>
      <c r="F2974" s="277" t="s">
        <v>16</v>
      </c>
      <c r="G2974" s="188" t="s">
        <v>16</v>
      </c>
      <c r="H2974" s="188" t="s">
        <v>16</v>
      </c>
      <c r="I2974" s="188" t="s">
        <v>16</v>
      </c>
      <c r="J2974" s="188" t="s">
        <v>16</v>
      </c>
      <c r="K2974" s="1"/>
      <c r="L2974" s="261" t="s">
        <v>1825</v>
      </c>
      <c r="M2974" s="260" t="s">
        <v>1915</v>
      </c>
      <c r="N2974" s="127">
        <v>15</v>
      </c>
      <c r="O2974" s="102" t="s">
        <v>16</v>
      </c>
      <c r="P2974" s="238">
        <v>425</v>
      </c>
      <c r="Q2974" s="188" t="s">
        <v>16</v>
      </c>
      <c r="R2974" s="188" t="s">
        <v>16</v>
      </c>
      <c r="S2974" s="188" t="s">
        <v>16</v>
      </c>
      <c r="T2974" s="122" t="s">
        <v>16</v>
      </c>
    </row>
    <row r="2975" spans="2:20" x14ac:dyDescent="0.3">
      <c r="B2975" s="119" t="s">
        <v>16</v>
      </c>
      <c r="C2975" s="262" t="s">
        <v>16</v>
      </c>
      <c r="D2975" s="261" t="s">
        <v>16</v>
      </c>
      <c r="E2975" s="129" t="s">
        <v>16</v>
      </c>
      <c r="F2975" s="277" t="s">
        <v>16</v>
      </c>
      <c r="G2975" s="188" t="s">
        <v>16</v>
      </c>
      <c r="H2975" s="188" t="s">
        <v>16</v>
      </c>
      <c r="I2975" s="188" t="s">
        <v>16</v>
      </c>
      <c r="J2975" s="188" t="s">
        <v>16</v>
      </c>
      <c r="K2975" s="1"/>
      <c r="L2975" s="261" t="s">
        <v>1900</v>
      </c>
      <c r="M2975" s="260" t="s">
        <v>1916</v>
      </c>
      <c r="N2975" s="127">
        <v>16</v>
      </c>
      <c r="O2975" s="102" t="s">
        <v>16</v>
      </c>
      <c r="P2975" s="238">
        <v>320</v>
      </c>
      <c r="Q2975" s="188" t="s">
        <v>16</v>
      </c>
      <c r="R2975" s="188" t="s">
        <v>16</v>
      </c>
      <c r="S2975" s="188" t="s">
        <v>16</v>
      </c>
      <c r="T2975" s="122" t="s">
        <v>16</v>
      </c>
    </row>
    <row r="2976" spans="2:20" x14ac:dyDescent="0.3">
      <c r="B2976" s="119" t="s">
        <v>16</v>
      </c>
      <c r="C2976" s="262" t="s">
        <v>16</v>
      </c>
      <c r="D2976" s="261" t="s">
        <v>16</v>
      </c>
      <c r="E2976" s="129" t="s">
        <v>16</v>
      </c>
      <c r="F2976" s="277" t="s">
        <v>16</v>
      </c>
      <c r="G2976" s="188" t="s">
        <v>16</v>
      </c>
      <c r="H2976" s="188" t="s">
        <v>16</v>
      </c>
      <c r="I2976" s="188" t="s">
        <v>16</v>
      </c>
      <c r="J2976" s="188" t="s">
        <v>16</v>
      </c>
      <c r="K2976" s="1"/>
      <c r="L2976" s="261" t="s">
        <v>1900</v>
      </c>
      <c r="M2976" s="260" t="s">
        <v>1932</v>
      </c>
      <c r="N2976" s="127">
        <v>17</v>
      </c>
      <c r="O2976" s="102" t="s">
        <v>16</v>
      </c>
      <c r="P2976" s="238">
        <v>920</v>
      </c>
      <c r="Q2976" s="188" t="s">
        <v>16</v>
      </c>
      <c r="R2976" s="188" t="s">
        <v>16</v>
      </c>
      <c r="S2976" s="188" t="s">
        <v>16</v>
      </c>
      <c r="T2976" s="122" t="s">
        <v>16</v>
      </c>
    </row>
    <row r="2977" spans="2:20" x14ac:dyDescent="0.3">
      <c r="B2977" s="119" t="s">
        <v>16</v>
      </c>
      <c r="C2977" s="262" t="s">
        <v>16</v>
      </c>
      <c r="D2977" s="261" t="s">
        <v>16</v>
      </c>
      <c r="E2977" s="129" t="s">
        <v>16</v>
      </c>
      <c r="F2977" s="277" t="s">
        <v>16</v>
      </c>
      <c r="G2977" s="188" t="s">
        <v>16</v>
      </c>
      <c r="H2977" s="188" t="s">
        <v>16</v>
      </c>
      <c r="I2977" s="188" t="s">
        <v>16</v>
      </c>
      <c r="J2977" s="188" t="s">
        <v>16</v>
      </c>
      <c r="K2977" s="1"/>
      <c r="L2977" s="261" t="s">
        <v>1900</v>
      </c>
      <c r="M2977" s="260" t="s">
        <v>1928</v>
      </c>
      <c r="N2977" s="127">
        <v>18</v>
      </c>
      <c r="O2977" s="102" t="s">
        <v>16</v>
      </c>
      <c r="P2977" s="238">
        <v>500</v>
      </c>
      <c r="Q2977" s="188" t="s">
        <v>16</v>
      </c>
      <c r="R2977" s="188" t="s">
        <v>16</v>
      </c>
      <c r="S2977" s="188" t="s">
        <v>16</v>
      </c>
      <c r="T2977" s="122" t="s">
        <v>16</v>
      </c>
    </row>
    <row r="2978" spans="2:20" x14ac:dyDescent="0.3">
      <c r="B2978" s="119" t="s">
        <v>16</v>
      </c>
      <c r="C2978" s="262" t="s">
        <v>16</v>
      </c>
      <c r="D2978" s="261" t="s">
        <v>16</v>
      </c>
      <c r="E2978" s="129" t="s">
        <v>16</v>
      </c>
      <c r="F2978" s="277" t="s">
        <v>16</v>
      </c>
      <c r="G2978" s="188" t="s">
        <v>16</v>
      </c>
      <c r="H2978" s="188" t="s">
        <v>16</v>
      </c>
      <c r="I2978" s="188" t="s">
        <v>16</v>
      </c>
      <c r="J2978" s="188" t="s">
        <v>16</v>
      </c>
      <c r="K2978" s="1"/>
      <c r="L2978" s="261" t="s">
        <v>1900</v>
      </c>
      <c r="M2978" s="260" t="s">
        <v>1915</v>
      </c>
      <c r="N2978" s="127">
        <v>19</v>
      </c>
      <c r="O2978" s="102" t="s">
        <v>16</v>
      </c>
      <c r="P2978" s="238">
        <v>360</v>
      </c>
      <c r="Q2978" s="188" t="s">
        <v>16</v>
      </c>
      <c r="R2978" s="188" t="s">
        <v>16</v>
      </c>
      <c r="S2978" s="188" t="s">
        <v>16</v>
      </c>
      <c r="T2978" s="122" t="s">
        <v>16</v>
      </c>
    </row>
    <row r="2979" spans="2:20" x14ac:dyDescent="0.3">
      <c r="B2979" s="119" t="s">
        <v>16</v>
      </c>
      <c r="C2979" s="262" t="s">
        <v>16</v>
      </c>
      <c r="D2979" s="261" t="s">
        <v>16</v>
      </c>
      <c r="E2979" s="129" t="s">
        <v>16</v>
      </c>
      <c r="F2979" s="277" t="s">
        <v>16</v>
      </c>
      <c r="G2979" s="188" t="s">
        <v>16</v>
      </c>
      <c r="H2979" s="188" t="s">
        <v>16</v>
      </c>
      <c r="I2979" s="188" t="s">
        <v>16</v>
      </c>
      <c r="J2979" s="188" t="s">
        <v>16</v>
      </c>
      <c r="K2979" s="1"/>
      <c r="L2979" s="261" t="s">
        <v>1900</v>
      </c>
      <c r="M2979" s="260" t="s">
        <v>1915</v>
      </c>
      <c r="N2979" s="127">
        <v>20</v>
      </c>
      <c r="O2979" s="102" t="s">
        <v>16</v>
      </c>
      <c r="P2979" s="238">
        <v>120</v>
      </c>
      <c r="Q2979" s="188" t="s">
        <v>16</v>
      </c>
      <c r="R2979" s="188" t="s">
        <v>16</v>
      </c>
      <c r="S2979" s="188" t="s">
        <v>16</v>
      </c>
      <c r="T2979" s="122" t="s">
        <v>16</v>
      </c>
    </row>
    <row r="2980" spans="2:20" x14ac:dyDescent="0.3">
      <c r="B2980" s="119" t="s">
        <v>16</v>
      </c>
      <c r="C2980" s="262" t="s">
        <v>16</v>
      </c>
      <c r="D2980" s="261" t="s">
        <v>16</v>
      </c>
      <c r="E2980" s="129" t="s">
        <v>16</v>
      </c>
      <c r="F2980" s="277" t="s">
        <v>16</v>
      </c>
      <c r="G2980" s="188" t="s">
        <v>16</v>
      </c>
      <c r="H2980" s="188" t="s">
        <v>16</v>
      </c>
      <c r="I2980" s="188" t="s">
        <v>16</v>
      </c>
      <c r="J2980" s="188" t="s">
        <v>16</v>
      </c>
      <c r="K2980" s="1"/>
      <c r="L2980" s="261" t="s">
        <v>1900</v>
      </c>
      <c r="M2980" s="260" t="s">
        <v>1929</v>
      </c>
      <c r="N2980" s="127">
        <v>21</v>
      </c>
      <c r="O2980" s="102" t="s">
        <v>16</v>
      </c>
      <c r="P2980" s="238">
        <v>430</v>
      </c>
      <c r="Q2980" s="188" t="s">
        <v>16</v>
      </c>
      <c r="R2980" s="188" t="s">
        <v>16</v>
      </c>
      <c r="S2980" s="188" t="s">
        <v>16</v>
      </c>
      <c r="T2980" s="122" t="s">
        <v>16</v>
      </c>
    </row>
    <row r="2981" spans="2:20" x14ac:dyDescent="0.3">
      <c r="B2981" s="119" t="s">
        <v>16</v>
      </c>
      <c r="C2981" s="262" t="s">
        <v>16</v>
      </c>
      <c r="D2981" s="261" t="s">
        <v>16</v>
      </c>
      <c r="E2981" s="129" t="s">
        <v>16</v>
      </c>
      <c r="F2981" s="277" t="s">
        <v>16</v>
      </c>
      <c r="G2981" s="188" t="s">
        <v>16</v>
      </c>
      <c r="H2981" s="188" t="s">
        <v>16</v>
      </c>
      <c r="I2981" s="188" t="s">
        <v>16</v>
      </c>
      <c r="J2981" s="188" t="s">
        <v>16</v>
      </c>
      <c r="K2981" s="1"/>
      <c r="L2981" s="261" t="s">
        <v>1900</v>
      </c>
      <c r="M2981" s="260" t="s">
        <v>1930</v>
      </c>
      <c r="N2981" s="127">
        <v>22</v>
      </c>
      <c r="O2981" s="102" t="s">
        <v>16</v>
      </c>
      <c r="P2981" s="238">
        <v>1180</v>
      </c>
      <c r="Q2981" s="188" t="s">
        <v>16</v>
      </c>
      <c r="R2981" s="188" t="s">
        <v>16</v>
      </c>
      <c r="S2981" s="188" t="s">
        <v>16</v>
      </c>
      <c r="T2981" s="122" t="s">
        <v>16</v>
      </c>
    </row>
    <row r="2982" spans="2:20" x14ac:dyDescent="0.3">
      <c r="B2982" s="119" t="s">
        <v>16</v>
      </c>
      <c r="C2982" s="262" t="s">
        <v>16</v>
      </c>
      <c r="D2982" s="261" t="s">
        <v>16</v>
      </c>
      <c r="E2982" s="129" t="s">
        <v>16</v>
      </c>
      <c r="F2982" s="277" t="s">
        <v>16</v>
      </c>
      <c r="G2982" s="188" t="s">
        <v>16</v>
      </c>
      <c r="H2982" s="188" t="s">
        <v>16</v>
      </c>
      <c r="I2982" s="188" t="s">
        <v>16</v>
      </c>
      <c r="J2982" s="188" t="s">
        <v>16</v>
      </c>
      <c r="K2982" s="1"/>
      <c r="L2982" s="261" t="s">
        <v>1900</v>
      </c>
      <c r="M2982" s="260" t="s">
        <v>1931</v>
      </c>
      <c r="N2982" s="127">
        <v>23</v>
      </c>
      <c r="O2982" s="102" t="s">
        <v>16</v>
      </c>
      <c r="P2982" s="238">
        <v>360</v>
      </c>
      <c r="Q2982" s="188" t="s">
        <v>16</v>
      </c>
      <c r="R2982" s="188" t="s">
        <v>16</v>
      </c>
      <c r="S2982" s="188" t="s">
        <v>16</v>
      </c>
      <c r="T2982" s="122" t="s">
        <v>16</v>
      </c>
    </row>
    <row r="2983" spans="2:20" x14ac:dyDescent="0.3">
      <c r="B2983" s="119" t="s">
        <v>16</v>
      </c>
      <c r="C2983" s="262" t="s">
        <v>16</v>
      </c>
      <c r="D2983" s="261" t="s">
        <v>16</v>
      </c>
      <c r="E2983" s="129" t="s">
        <v>16</v>
      </c>
      <c r="F2983" s="277" t="s">
        <v>16</v>
      </c>
      <c r="G2983" s="188" t="s">
        <v>16</v>
      </c>
      <c r="H2983" s="188" t="s">
        <v>16</v>
      </c>
      <c r="I2983" s="188" t="s">
        <v>16</v>
      </c>
      <c r="J2983" s="188" t="s">
        <v>16</v>
      </c>
      <c r="K2983" s="1"/>
      <c r="L2983" s="261" t="s">
        <v>1910</v>
      </c>
      <c r="M2983" s="260" t="s">
        <v>1918</v>
      </c>
      <c r="N2983" s="127">
        <v>24</v>
      </c>
      <c r="O2983" s="102"/>
      <c r="P2983" s="238">
        <v>480</v>
      </c>
      <c r="Q2983" s="188" t="s">
        <v>16</v>
      </c>
      <c r="R2983" s="188" t="s">
        <v>16</v>
      </c>
      <c r="S2983" s="188" t="s">
        <v>16</v>
      </c>
      <c r="T2983" s="122" t="s">
        <v>16</v>
      </c>
    </row>
    <row r="2984" spans="2:20" x14ac:dyDescent="0.3">
      <c r="B2984" s="119" t="s">
        <v>16</v>
      </c>
      <c r="C2984" s="262" t="s">
        <v>16</v>
      </c>
      <c r="D2984" s="261" t="s">
        <v>16</v>
      </c>
      <c r="E2984" s="129" t="s">
        <v>16</v>
      </c>
      <c r="F2984" s="277" t="s">
        <v>16</v>
      </c>
      <c r="G2984" s="188" t="s">
        <v>16</v>
      </c>
      <c r="H2984" s="188" t="s">
        <v>16</v>
      </c>
      <c r="I2984" s="188" t="s">
        <v>16</v>
      </c>
      <c r="J2984" s="188" t="s">
        <v>16</v>
      </c>
      <c r="K2984" s="1"/>
      <c r="L2984" s="261" t="s">
        <v>1910</v>
      </c>
      <c r="M2984" s="260" t="s">
        <v>1930</v>
      </c>
      <c r="N2984" s="127">
        <v>25</v>
      </c>
      <c r="O2984" s="102"/>
      <c r="P2984" s="238">
        <v>1680</v>
      </c>
      <c r="Q2984" s="188" t="s">
        <v>16</v>
      </c>
      <c r="R2984" s="188" t="s">
        <v>16</v>
      </c>
      <c r="S2984" s="188" t="s">
        <v>16</v>
      </c>
      <c r="T2984" s="122" t="s">
        <v>16</v>
      </c>
    </row>
    <row r="2985" spans="2:20" x14ac:dyDescent="0.3">
      <c r="B2985" s="119" t="s">
        <v>16</v>
      </c>
      <c r="C2985" s="262" t="s">
        <v>16</v>
      </c>
      <c r="D2985" s="261" t="s">
        <v>16</v>
      </c>
      <c r="E2985" s="129" t="s">
        <v>16</v>
      </c>
      <c r="F2985" s="277" t="s">
        <v>16</v>
      </c>
      <c r="G2985" s="188" t="s">
        <v>16</v>
      </c>
      <c r="H2985" s="188" t="s">
        <v>16</v>
      </c>
      <c r="I2985" s="188" t="s">
        <v>16</v>
      </c>
      <c r="J2985" s="188" t="s">
        <v>16</v>
      </c>
      <c r="K2985" s="1"/>
      <c r="L2985" s="261" t="s">
        <v>1910</v>
      </c>
      <c r="M2985" s="260" t="s">
        <v>1933</v>
      </c>
      <c r="N2985" s="127">
        <v>26</v>
      </c>
      <c r="O2985" s="102"/>
      <c r="P2985" s="238">
        <v>800</v>
      </c>
      <c r="Q2985" s="188" t="s">
        <v>16</v>
      </c>
      <c r="R2985" s="188" t="s">
        <v>16</v>
      </c>
      <c r="S2985" s="188" t="s">
        <v>16</v>
      </c>
      <c r="T2985" s="122" t="s">
        <v>16</v>
      </c>
    </row>
    <row r="2986" spans="2:20" x14ac:dyDescent="0.3">
      <c r="B2986" s="119" t="s">
        <v>16</v>
      </c>
      <c r="C2986" s="262" t="s">
        <v>16</v>
      </c>
      <c r="D2986" s="261" t="s">
        <v>16</v>
      </c>
      <c r="E2986" s="129" t="s">
        <v>16</v>
      </c>
      <c r="F2986" s="277" t="s">
        <v>16</v>
      </c>
      <c r="G2986" s="188" t="s">
        <v>16</v>
      </c>
      <c r="H2986" s="188" t="s">
        <v>16</v>
      </c>
      <c r="I2986" s="188" t="s">
        <v>16</v>
      </c>
      <c r="J2986" s="188" t="s">
        <v>16</v>
      </c>
      <c r="K2986" s="1"/>
      <c r="L2986" s="287"/>
      <c r="M2986" s="288" t="s">
        <v>456</v>
      </c>
      <c r="N2986" s="242" t="s">
        <v>16</v>
      </c>
      <c r="O2986" s="289" t="s">
        <v>16</v>
      </c>
      <c r="P2986" s="265">
        <f>SUM(P2960:P2985)</f>
        <v>57397</v>
      </c>
      <c r="Q2986" s="243"/>
      <c r="R2986" s="243"/>
      <c r="S2986" s="243"/>
      <c r="T2986" s="243"/>
    </row>
    <row r="2987" spans="2:20" x14ac:dyDescent="0.3">
      <c r="B2987" s="55" t="s">
        <v>16</v>
      </c>
      <c r="C2987" s="128" t="s">
        <v>16</v>
      </c>
      <c r="D2987" s="128" t="s">
        <v>16</v>
      </c>
      <c r="E2987" s="128" t="s">
        <v>16</v>
      </c>
      <c r="F2987" s="128" t="s">
        <v>16</v>
      </c>
      <c r="G2987" s="220" t="s">
        <v>16</v>
      </c>
      <c r="H2987" s="220" t="s">
        <v>16</v>
      </c>
      <c r="I2987" s="128" t="s">
        <v>16</v>
      </c>
      <c r="J2987" s="128" t="s">
        <v>16</v>
      </c>
      <c r="K2987" s="40"/>
      <c r="L2987" s="261" t="s">
        <v>1910</v>
      </c>
      <c r="M2987" s="260" t="s">
        <v>1948</v>
      </c>
      <c r="N2987" s="230" t="s">
        <v>1909</v>
      </c>
      <c r="O2987" s="102">
        <v>14000</v>
      </c>
      <c r="P2987" s="238" t="s">
        <v>16</v>
      </c>
      <c r="Q2987" s="188" t="s">
        <v>16</v>
      </c>
      <c r="R2987" s="188" t="s">
        <v>16</v>
      </c>
      <c r="S2987" s="188" t="s">
        <v>16</v>
      </c>
      <c r="T2987" s="122" t="s">
        <v>16</v>
      </c>
    </row>
    <row r="2988" spans="2:20" x14ac:dyDescent="0.3">
      <c r="B2988" s="4"/>
      <c r="C2988" s="150" t="s">
        <v>49</v>
      </c>
      <c r="D2988" s="4"/>
      <c r="E2988" s="34">
        <f>SUM(E2955:E2987)</f>
        <v>179000</v>
      </c>
      <c r="F2988" s="34">
        <f>SUM(F2956:F2987)</f>
        <v>11600</v>
      </c>
      <c r="G2988" s="34">
        <f>SUM(G2957:G2987)</f>
        <v>130000</v>
      </c>
      <c r="H2988" s="227">
        <f>SUM(H2954:H2987)</f>
        <v>413000</v>
      </c>
      <c r="I2988" s="34">
        <v>0</v>
      </c>
      <c r="J2988" s="34">
        <v>0</v>
      </c>
      <c r="K2988" s="1"/>
      <c r="L2988" s="119" t="s">
        <v>16</v>
      </c>
      <c r="M2988" s="128" t="s">
        <v>16</v>
      </c>
      <c r="N2988" s="82" t="s">
        <v>16</v>
      </c>
      <c r="O2988" s="122" t="s">
        <v>16</v>
      </c>
      <c r="P2988" s="122" t="s">
        <v>16</v>
      </c>
      <c r="Q2988" s="122" t="s">
        <v>16</v>
      </c>
      <c r="R2988" s="122" t="s">
        <v>16</v>
      </c>
      <c r="S2988" s="122" t="s">
        <v>16</v>
      </c>
      <c r="T2988" s="122" t="s">
        <v>16</v>
      </c>
    </row>
    <row r="2989" spans="2:20" x14ac:dyDescent="0.3">
      <c r="B2989" s="11"/>
      <c r="C2989" s="94"/>
      <c r="D2989" s="12"/>
      <c r="E2989" s="13"/>
      <c r="F2989" s="13"/>
      <c r="G2989" s="13"/>
      <c r="H2989" s="13"/>
      <c r="I2989" s="13"/>
      <c r="J2989" s="14"/>
      <c r="K2989" s="1"/>
      <c r="L2989" s="11"/>
      <c r="M2989" s="12"/>
      <c r="N2989" s="12"/>
      <c r="O2989" s="169"/>
      <c r="P2989" s="13"/>
      <c r="Q2989" s="13"/>
      <c r="R2989" s="13"/>
      <c r="S2989" s="13"/>
      <c r="T2989" s="14"/>
    </row>
    <row r="2990" spans="2:20" x14ac:dyDescent="0.3">
      <c r="B2990" s="25"/>
      <c r="C2990" s="26" t="s">
        <v>50</v>
      </c>
      <c r="D2990" s="27"/>
      <c r="E2990" s="28">
        <f>E2988</f>
        <v>179000</v>
      </c>
      <c r="F2990" s="28">
        <f>F2953+F2988</f>
        <v>145826</v>
      </c>
      <c r="G2990" s="28">
        <f>G2953+G2988</f>
        <v>141224</v>
      </c>
      <c r="H2990" s="28">
        <f>H2953+H2988</f>
        <v>494096.43999999948</v>
      </c>
      <c r="I2990" s="28">
        <f>I2953+I2988</f>
        <v>43934.899999999907</v>
      </c>
      <c r="J2990" s="28">
        <f>J2953+J2988</f>
        <v>4926.07</v>
      </c>
      <c r="K2990" s="1"/>
      <c r="L2990" s="9"/>
      <c r="M2990" s="26" t="s">
        <v>50</v>
      </c>
      <c r="N2990" s="193" t="s">
        <v>16</v>
      </c>
      <c r="O2990" s="10">
        <f>SUM(O2955:O2989)</f>
        <v>179000</v>
      </c>
      <c r="P2990" s="10">
        <f>P2954+P2986</f>
        <v>126397</v>
      </c>
      <c r="Q2990" s="10">
        <f>SUM(Q2955:Q2989)</f>
        <v>0</v>
      </c>
      <c r="R2990" s="10">
        <f>SUM(R2956:R2989)</f>
        <v>165000</v>
      </c>
      <c r="S2990" s="10">
        <f t="shared" ref="S2990:T2990" si="499">SUM(S2952:S2989)</f>
        <v>35000</v>
      </c>
      <c r="T2990" s="10">
        <f t="shared" si="499"/>
        <v>0</v>
      </c>
    </row>
    <row r="2991" spans="2:20" x14ac:dyDescent="0.3">
      <c r="F2991" s="314"/>
      <c r="G2991" s="215"/>
      <c r="H2991" s="215"/>
      <c r="L2991" s="2"/>
      <c r="M2991" s="3" t="s">
        <v>12</v>
      </c>
      <c r="N2991" s="15"/>
      <c r="O2991" s="16">
        <f>E2990-O2990</f>
        <v>0</v>
      </c>
      <c r="P2991" s="62">
        <f>F2990-P2990</f>
        <v>19429</v>
      </c>
      <c r="Q2991" s="62">
        <f t="shared" ref="Q2991" si="500">G2990-Q2990</f>
        <v>141224</v>
      </c>
      <c r="R2991" s="62">
        <f t="shared" ref="R2991" si="501">H2990-R2990</f>
        <v>329096.43999999948</v>
      </c>
      <c r="S2991" s="62">
        <f t="shared" ref="S2991" si="502">I2990-S2990</f>
        <v>8934.8999999999069</v>
      </c>
      <c r="T2991" s="62">
        <f t="shared" ref="T2991" si="503">J2990-T2990</f>
        <v>4926.07</v>
      </c>
    </row>
    <row r="2992" spans="2:20" x14ac:dyDescent="0.3">
      <c r="C2992" s="63"/>
      <c r="F2992" s="314"/>
      <c r="M2992" s="1393" t="s">
        <v>23</v>
      </c>
      <c r="N2992" s="1393"/>
      <c r="R2992" s="314"/>
    </row>
    <row r="2993" spans="3:20" x14ac:dyDescent="0.3">
      <c r="C2993" s="295"/>
      <c r="D2993" s="295"/>
      <c r="E2993" s="1386"/>
      <c r="F2993" s="1386"/>
      <c r="G2993" s="295"/>
      <c r="H2993" s="295"/>
      <c r="I2993" s="295"/>
      <c r="J2993" s="145"/>
      <c r="M2993" s="41" t="s">
        <v>17</v>
      </c>
      <c r="N2993" s="126">
        <f>P2991</f>
        <v>19429</v>
      </c>
      <c r="O2993" s="302"/>
      <c r="P2993" s="303"/>
      <c r="Q2993" s="303"/>
      <c r="R2993" s="303"/>
      <c r="S2993" s="303"/>
      <c r="T2993" s="303"/>
    </row>
    <row r="2994" spans="3:20" x14ac:dyDescent="0.3">
      <c r="C2994" s="295"/>
      <c r="D2994" s="295"/>
      <c r="E2994" s="296"/>
      <c r="F2994" s="296"/>
      <c r="G2994" s="282"/>
      <c r="H2994" s="280"/>
      <c r="I2994" s="280"/>
      <c r="J2994" s="280"/>
      <c r="M2994" s="41" t="s">
        <v>18</v>
      </c>
      <c r="N2994" s="126">
        <f>Q2991</f>
        <v>141224</v>
      </c>
      <c r="O2994" s="133"/>
      <c r="P2994" s="134"/>
      <c r="Q2994" s="134"/>
      <c r="R2994" s="131"/>
      <c r="S2994" s="233"/>
      <c r="T2994" s="314"/>
    </row>
    <row r="2995" spans="3:20" x14ac:dyDescent="0.3">
      <c r="C2995" s="295"/>
      <c r="D2995" s="295"/>
      <c r="E2995" s="1377"/>
      <c r="F2995" s="1377"/>
      <c r="G2995" s="282"/>
      <c r="H2995" s="280"/>
      <c r="I2995" s="280"/>
      <c r="J2995" s="280"/>
      <c r="M2995" s="41" t="s">
        <v>19</v>
      </c>
      <c r="N2995" s="126">
        <f>R2991</f>
        <v>329096.43999999948</v>
      </c>
      <c r="O2995" s="136"/>
      <c r="P2995" s="171"/>
      <c r="Q2995" s="324"/>
      <c r="R2995" s="240"/>
      <c r="S2995" s="314"/>
      <c r="T2995" s="314"/>
    </row>
    <row r="2996" spans="3:20" x14ac:dyDescent="0.3">
      <c r="C2996" s="190"/>
      <c r="D2996" s="190"/>
      <c r="E2996" s="1374"/>
      <c r="F2996" s="1374"/>
      <c r="G2996" s="278"/>
      <c r="H2996" s="279"/>
      <c r="I2996" s="280"/>
      <c r="J2996" s="281"/>
      <c r="M2996" s="41" t="s">
        <v>20</v>
      </c>
      <c r="N2996" s="126">
        <f>S2991</f>
        <v>8934.8999999999069</v>
      </c>
      <c r="O2996" s="324"/>
      <c r="P2996" s="324"/>
      <c r="Q2996" s="324"/>
      <c r="R2996" s="241"/>
    </row>
    <row r="2997" spans="3:20" x14ac:dyDescent="0.3">
      <c r="C2997" s="190"/>
      <c r="D2997" s="190"/>
      <c r="E2997" s="297"/>
      <c r="F2997" s="297"/>
      <c r="G2997" s="278"/>
      <c r="H2997" s="283"/>
      <c r="I2997" s="280"/>
      <c r="J2997" s="281"/>
      <c r="M2997" s="41" t="s">
        <v>21</v>
      </c>
      <c r="N2997" s="126">
        <f>T2991</f>
        <v>4926.07</v>
      </c>
      <c r="O2997" s="137"/>
      <c r="P2997" s="324"/>
      <c r="Q2997" s="323"/>
      <c r="R2997" s="314"/>
    </row>
    <row r="2998" spans="3:20" ht="15" thickBot="1" x14ac:dyDescent="0.35">
      <c r="C2998" s="295"/>
      <c r="D2998" s="190"/>
      <c r="E2998" s="297"/>
      <c r="F2998" s="297"/>
      <c r="G2998" s="278"/>
      <c r="H2998" s="283"/>
      <c r="I2998" s="280"/>
      <c r="J2998" s="281"/>
      <c r="M2998" s="307" t="s">
        <v>22</v>
      </c>
      <c r="N2998" s="130">
        <f>SUM(N2993:N2997)</f>
        <v>503610.40999999939</v>
      </c>
      <c r="O2998" s="314"/>
      <c r="R2998" s="314"/>
    </row>
    <row r="2999" spans="3:20" ht="15" thickTop="1" x14ac:dyDescent="0.3">
      <c r="C2999" s="295"/>
      <c r="D2999" s="190"/>
      <c r="E2999" s="1374"/>
      <c r="F2999" s="1374"/>
      <c r="G2999" s="278"/>
      <c r="H2999" s="283"/>
      <c r="I2999" s="280"/>
      <c r="J2999" s="281"/>
      <c r="M2999" s="21"/>
      <c r="N2999" s="24"/>
      <c r="O2999" s="314"/>
      <c r="S2999" s="314"/>
    </row>
    <row r="3000" spans="3:20" x14ac:dyDescent="0.3">
      <c r="C3000" s="295"/>
      <c r="D3000" s="190"/>
      <c r="E3000" s="1374"/>
      <c r="F3000" s="1374"/>
      <c r="G3000" s="278"/>
      <c r="H3000" s="283"/>
      <c r="I3000" s="280"/>
      <c r="J3000" s="281"/>
      <c r="M3000" s="179"/>
      <c r="N3000" s="149"/>
      <c r="O3000" s="183"/>
      <c r="P3000" s="118"/>
      <c r="Q3000" s="180"/>
      <c r="R3000" s="180"/>
    </row>
    <row r="3001" spans="3:20" x14ac:dyDescent="0.3">
      <c r="C3001" s="295"/>
      <c r="D3001" s="190"/>
      <c r="E3001" s="1374"/>
      <c r="F3001" s="1374"/>
      <c r="G3001" s="278"/>
      <c r="H3001" s="283"/>
      <c r="I3001" s="280"/>
      <c r="J3001" s="281"/>
      <c r="L3001" s="321"/>
      <c r="M3001" s="272"/>
      <c r="N3001" s="199"/>
      <c r="O3001" s="186"/>
      <c r="P3001" s="213"/>
      <c r="Q3001" s="213"/>
      <c r="R3001" s="180"/>
    </row>
    <row r="3002" spans="3:20" x14ac:dyDescent="0.3">
      <c r="C3002" s="295"/>
      <c r="D3002" s="190"/>
      <c r="E3002" s="1374"/>
      <c r="F3002" s="1374"/>
      <c r="G3002" s="278"/>
      <c r="H3002" s="283"/>
      <c r="I3002" s="280"/>
      <c r="J3002" s="281"/>
      <c r="L3002" s="321"/>
      <c r="M3002" s="1394"/>
      <c r="N3002" s="1394"/>
      <c r="O3002" s="186"/>
      <c r="P3002" s="273"/>
      <c r="Q3002" s="191"/>
      <c r="R3002" s="180"/>
    </row>
    <row r="3003" spans="3:20" x14ac:dyDescent="0.3">
      <c r="C3003" s="1395"/>
      <c r="D3003" s="1395"/>
      <c r="E3003" s="1395"/>
      <c r="F3003" s="1395"/>
      <c r="G3003" s="298"/>
      <c r="H3003" s="284"/>
      <c r="I3003" s="143"/>
      <c r="J3003" s="285"/>
      <c r="L3003" s="321"/>
      <c r="M3003" s="192"/>
      <c r="N3003" s="149"/>
      <c r="O3003" s="149"/>
      <c r="P3003" s="191"/>
      <c r="Q3003" s="191"/>
      <c r="R3003" s="180"/>
    </row>
    <row r="3004" spans="3:20" x14ac:dyDescent="0.3">
      <c r="C3004" s="326"/>
      <c r="D3004" s="326"/>
      <c r="E3004" s="326"/>
      <c r="F3004" s="326"/>
      <c r="G3004" s="326"/>
      <c r="H3004" s="326"/>
      <c r="I3004" s="326"/>
      <c r="J3004" s="326"/>
      <c r="L3004" s="321"/>
      <c r="M3004" s="321"/>
      <c r="N3004" s="321"/>
      <c r="O3004" s="321"/>
      <c r="P3004" s="321"/>
      <c r="Q3004" s="321"/>
      <c r="R3004" s="180"/>
    </row>
    <row r="3005" spans="3:20" x14ac:dyDescent="0.3">
      <c r="R3005" s="180"/>
    </row>
    <row r="3006" spans="3:20" x14ac:dyDescent="0.3">
      <c r="R3006" s="180"/>
    </row>
    <row r="3007" spans="3:20" x14ac:dyDescent="0.3">
      <c r="R3007" s="180"/>
    </row>
    <row r="3008" spans="3:20" x14ac:dyDescent="0.3">
      <c r="R3008" s="180"/>
    </row>
    <row r="3010" spans="2:20" x14ac:dyDescent="0.3">
      <c r="B3010" s="1357" t="s">
        <v>908</v>
      </c>
      <c r="C3010" s="1357"/>
      <c r="D3010" s="1357"/>
      <c r="E3010" s="1357"/>
      <c r="F3010" s="1357"/>
      <c r="G3010" s="1357"/>
      <c r="H3010" s="1357"/>
      <c r="I3010" s="1357"/>
      <c r="J3010" s="1357"/>
      <c r="K3010" s="1357"/>
      <c r="L3010" s="1357"/>
      <c r="M3010" s="1357"/>
      <c r="N3010" s="1357"/>
      <c r="O3010" s="1357"/>
      <c r="P3010" s="1357"/>
      <c r="Q3010" s="1357"/>
      <c r="R3010" s="1357"/>
      <c r="S3010" s="1357"/>
      <c r="T3010" s="1357"/>
    </row>
    <row r="3014" spans="2:20" ht="15.6" x14ac:dyDescent="0.3">
      <c r="B3014" s="1349" t="s">
        <v>1944</v>
      </c>
      <c r="C3014" s="1349"/>
      <c r="D3014" s="1349"/>
      <c r="E3014" s="1349"/>
      <c r="F3014" s="1349"/>
      <c r="G3014" s="1349"/>
      <c r="H3014" s="1349"/>
      <c r="I3014" s="1349"/>
      <c r="J3014" s="1349"/>
      <c r="K3014" s="1349"/>
      <c r="L3014" s="1349"/>
      <c r="M3014" s="1349"/>
      <c r="N3014" s="1349"/>
      <c r="O3014" s="1349"/>
      <c r="P3014" s="1349"/>
      <c r="Q3014" s="1349"/>
      <c r="R3014" s="1349"/>
      <c r="S3014" s="1349"/>
      <c r="T3014" s="1349"/>
    </row>
    <row r="3015" spans="2:20" ht="15.6" x14ac:dyDescent="0.3">
      <c r="B3015" s="1350" t="s">
        <v>10</v>
      </c>
      <c r="C3015" s="1350"/>
      <c r="D3015" s="1350"/>
      <c r="E3015" s="1350"/>
      <c r="F3015" s="1350"/>
      <c r="G3015" s="1350"/>
      <c r="H3015" s="1350"/>
      <c r="I3015" s="1350"/>
      <c r="J3015" s="1350"/>
      <c r="K3015" s="1350"/>
      <c r="L3015" s="1350"/>
      <c r="M3015" s="1350"/>
      <c r="N3015" s="1350"/>
      <c r="O3015" s="1350"/>
      <c r="P3015" s="1350"/>
      <c r="Q3015" s="1350"/>
      <c r="R3015" s="1350"/>
      <c r="S3015" s="1350"/>
      <c r="T3015" s="1350"/>
    </row>
    <row r="3016" spans="2:20" x14ac:dyDescent="0.3">
      <c r="B3016" s="1351" t="s">
        <v>11</v>
      </c>
      <c r="C3016" s="1351"/>
      <c r="D3016" s="1351"/>
      <c r="E3016" s="1351"/>
      <c r="F3016" s="1351"/>
      <c r="G3016" s="1351"/>
      <c r="H3016" s="1351"/>
      <c r="I3016" s="1351"/>
      <c r="J3016" s="1351"/>
      <c r="K3016" s="1351"/>
      <c r="L3016" s="1351"/>
      <c r="M3016" s="1351"/>
      <c r="N3016" s="1351"/>
      <c r="O3016" s="1351"/>
      <c r="P3016" s="1351"/>
      <c r="Q3016" s="1351"/>
      <c r="R3016" s="1351"/>
      <c r="S3016" s="1351"/>
      <c r="T3016" s="1351"/>
    </row>
    <row r="3017" spans="2:20" x14ac:dyDescent="0.3">
      <c r="B3017" s="1352" t="s">
        <v>1945</v>
      </c>
      <c r="C3017" s="1352"/>
      <c r="D3017" s="1352"/>
      <c r="E3017" s="1352"/>
      <c r="F3017" s="1352"/>
      <c r="G3017" s="1352"/>
      <c r="H3017" s="1352"/>
      <c r="I3017" s="1352"/>
      <c r="J3017" s="1352"/>
      <c r="K3017" s="1352"/>
      <c r="L3017" s="1352"/>
      <c r="M3017" s="1352"/>
      <c r="N3017" s="1352"/>
      <c r="O3017" s="1352"/>
      <c r="P3017" s="1352"/>
      <c r="Q3017" s="1352"/>
      <c r="R3017" s="1352"/>
      <c r="S3017" s="1352"/>
      <c r="T3017" s="1352"/>
    </row>
    <row r="3018" spans="2:20" ht="15" thickBot="1" x14ac:dyDescent="0.35">
      <c r="B3018" s="309"/>
      <c r="C3018" s="309"/>
      <c r="D3018" s="309"/>
      <c r="E3018" s="309"/>
      <c r="F3018" s="309"/>
      <c r="G3018" s="309"/>
      <c r="H3018" s="309"/>
      <c r="I3018" s="309"/>
      <c r="J3018" s="309"/>
      <c r="L3018" s="309"/>
      <c r="M3018" s="309"/>
      <c r="N3018" s="309"/>
      <c r="O3018" s="309"/>
      <c r="P3018" s="309"/>
      <c r="Q3018" s="309"/>
      <c r="R3018" s="1363" t="s">
        <v>1946</v>
      </c>
      <c r="S3018" s="1363"/>
      <c r="T3018" s="1363"/>
    </row>
    <row r="3019" spans="2:20" ht="15" thickTop="1" x14ac:dyDescent="0.3">
      <c r="B3019" s="1354" t="s">
        <v>8</v>
      </c>
      <c r="C3019" s="1354"/>
      <c r="D3019" s="1354"/>
      <c r="E3019" s="1354"/>
      <c r="F3019" s="1354"/>
      <c r="G3019" s="1354"/>
      <c r="H3019" s="1354"/>
      <c r="I3019" s="1354"/>
      <c r="J3019" s="1354"/>
      <c r="L3019" s="1354" t="s">
        <v>9</v>
      </c>
      <c r="M3019" s="1354"/>
      <c r="N3019" s="1354"/>
      <c r="O3019" s="1354"/>
      <c r="P3019" s="1354"/>
      <c r="Q3019" s="1354"/>
      <c r="R3019" s="1354"/>
      <c r="S3019" s="1354"/>
      <c r="T3019" s="1354"/>
    </row>
    <row r="3020" spans="2:20" x14ac:dyDescent="0.3">
      <c r="B3020" s="4" t="s">
        <v>0</v>
      </c>
      <c r="C3020" s="4" t="s">
        <v>1</v>
      </c>
      <c r="D3020" s="4" t="s">
        <v>2</v>
      </c>
      <c r="E3020" s="4" t="s">
        <v>13</v>
      </c>
      <c r="F3020" s="4" t="s">
        <v>3</v>
      </c>
      <c r="G3020" s="4" t="s">
        <v>4</v>
      </c>
      <c r="H3020" s="4" t="s">
        <v>5</v>
      </c>
      <c r="I3020" s="4" t="s">
        <v>6</v>
      </c>
      <c r="J3020" s="4" t="s">
        <v>7</v>
      </c>
      <c r="L3020" s="4" t="s">
        <v>0</v>
      </c>
      <c r="M3020" s="4" t="s">
        <v>1</v>
      </c>
      <c r="N3020" s="201" t="s">
        <v>1234</v>
      </c>
      <c r="O3020" s="4" t="s">
        <v>13</v>
      </c>
      <c r="P3020" s="4" t="s">
        <v>3</v>
      </c>
      <c r="Q3020" s="4" t="s">
        <v>4</v>
      </c>
      <c r="R3020" s="4" t="s">
        <v>5</v>
      </c>
      <c r="S3020" s="4" t="s">
        <v>6</v>
      </c>
      <c r="T3020" s="4" t="s">
        <v>7</v>
      </c>
    </row>
    <row r="3021" spans="2:20" x14ac:dyDescent="0.3">
      <c r="B3021" s="310"/>
      <c r="C3021" s="311"/>
      <c r="D3021" s="311"/>
      <c r="E3021" s="5"/>
      <c r="F3021" s="5"/>
      <c r="G3021" s="5"/>
      <c r="H3021" s="5"/>
      <c r="I3021" s="5"/>
      <c r="J3021" s="6"/>
      <c r="L3021" s="310"/>
      <c r="M3021" s="311"/>
      <c r="N3021" s="311"/>
      <c r="O3021" s="5"/>
      <c r="P3021" s="5"/>
      <c r="Q3021" s="5"/>
      <c r="R3021" s="5"/>
      <c r="S3021" s="5"/>
      <c r="T3021" s="6"/>
    </row>
    <row r="3022" spans="2:20" x14ac:dyDescent="0.3">
      <c r="B3022" s="119" t="s">
        <v>1947</v>
      </c>
      <c r="C3022" s="17" t="s">
        <v>15</v>
      </c>
      <c r="D3022" s="18" t="s">
        <v>16</v>
      </c>
      <c r="E3022" s="19" t="s">
        <v>16</v>
      </c>
      <c r="F3022" s="19">
        <f>P2991</f>
        <v>19429</v>
      </c>
      <c r="G3022" s="49">
        <f>Q2991</f>
        <v>141224</v>
      </c>
      <c r="H3022" s="49">
        <f>R2991</f>
        <v>329096.43999999948</v>
      </c>
      <c r="I3022" s="20">
        <f>S2991</f>
        <v>8934.8999999999069</v>
      </c>
      <c r="J3022" s="20">
        <f>T2991</f>
        <v>4926.07</v>
      </c>
      <c r="K3022" s="1"/>
      <c r="L3022" s="55" t="s">
        <v>16</v>
      </c>
      <c r="M3022" s="55" t="s">
        <v>16</v>
      </c>
      <c r="N3022" s="55" t="s">
        <v>16</v>
      </c>
      <c r="O3022" s="122" t="s">
        <v>16</v>
      </c>
      <c r="P3022" s="122" t="s">
        <v>16</v>
      </c>
      <c r="Q3022" s="122" t="s">
        <v>16</v>
      </c>
      <c r="R3022" s="122" t="s">
        <v>16</v>
      </c>
      <c r="S3022" s="122" t="s">
        <v>16</v>
      </c>
      <c r="T3022" s="122" t="s">
        <v>16</v>
      </c>
    </row>
    <row r="3023" spans="2:20" ht="20.399999999999999" x14ac:dyDescent="0.3">
      <c r="B3023" s="119" t="s">
        <v>1947</v>
      </c>
      <c r="C3023" s="101" t="s">
        <v>1962</v>
      </c>
      <c r="D3023" s="230" t="s">
        <v>1949</v>
      </c>
      <c r="E3023" s="123">
        <v>0</v>
      </c>
      <c r="F3023" s="123" t="s">
        <v>16</v>
      </c>
      <c r="G3023" s="129" t="s">
        <v>16</v>
      </c>
      <c r="H3023" s="129" t="s">
        <v>16</v>
      </c>
      <c r="I3023" s="123">
        <v>3300</v>
      </c>
      <c r="J3023" s="172" t="s">
        <v>16</v>
      </c>
      <c r="K3023" s="1"/>
      <c r="L3023" s="119" t="s">
        <v>1947</v>
      </c>
      <c r="M3023" s="260" t="s">
        <v>1970</v>
      </c>
      <c r="N3023" s="230" t="s">
        <v>1956</v>
      </c>
      <c r="O3023" s="129">
        <v>36000</v>
      </c>
      <c r="P3023" s="129" t="s">
        <v>16</v>
      </c>
      <c r="Q3023" s="129" t="s">
        <v>16</v>
      </c>
      <c r="R3023" s="129" t="s">
        <v>16</v>
      </c>
      <c r="S3023" s="129" t="s">
        <v>16</v>
      </c>
      <c r="T3023" s="177" t="s">
        <v>16</v>
      </c>
    </row>
    <row r="3024" spans="2:20" ht="20.399999999999999" x14ac:dyDescent="0.3">
      <c r="B3024" s="119" t="s">
        <v>167</v>
      </c>
      <c r="C3024" s="101" t="s">
        <v>1127</v>
      </c>
      <c r="D3024" s="230" t="s">
        <v>1950</v>
      </c>
      <c r="E3024" s="82" t="s">
        <v>16</v>
      </c>
      <c r="F3024" s="238" t="s">
        <v>16</v>
      </c>
      <c r="G3024" s="188" t="s">
        <v>16</v>
      </c>
      <c r="H3024" s="188" t="s">
        <v>16</v>
      </c>
      <c r="I3024" s="188">
        <v>1100</v>
      </c>
      <c r="J3024" s="188" t="s">
        <v>16</v>
      </c>
      <c r="K3024" s="1"/>
      <c r="L3024" s="119" t="s">
        <v>167</v>
      </c>
      <c r="M3024" s="260" t="s">
        <v>1966</v>
      </c>
      <c r="N3024" s="230" t="s">
        <v>1957</v>
      </c>
      <c r="O3024" s="129">
        <v>18000</v>
      </c>
      <c r="P3024" s="129" t="s">
        <v>16</v>
      </c>
      <c r="Q3024" s="129" t="s">
        <v>16</v>
      </c>
      <c r="R3024" s="129" t="s">
        <v>16</v>
      </c>
      <c r="S3024" s="129" t="s">
        <v>16</v>
      </c>
      <c r="T3024" s="177" t="s">
        <v>16</v>
      </c>
    </row>
    <row r="3025" spans="2:21" ht="20.399999999999999" x14ac:dyDescent="0.3">
      <c r="B3025" s="119" t="s">
        <v>167</v>
      </c>
      <c r="C3025" s="101" t="s">
        <v>1963</v>
      </c>
      <c r="D3025" s="230" t="s">
        <v>1951</v>
      </c>
      <c r="E3025" s="82" t="s">
        <v>16</v>
      </c>
      <c r="F3025" s="277" t="s">
        <v>16</v>
      </c>
      <c r="G3025" s="188" t="s">
        <v>16</v>
      </c>
      <c r="H3025" s="188" t="s">
        <v>16</v>
      </c>
      <c r="I3025" s="188">
        <v>3300</v>
      </c>
      <c r="J3025" s="188" t="s">
        <v>16</v>
      </c>
      <c r="K3025" s="1"/>
      <c r="L3025" s="119" t="s">
        <v>167</v>
      </c>
      <c r="M3025" s="260" t="s">
        <v>1971</v>
      </c>
      <c r="N3025" s="230" t="s">
        <v>1961</v>
      </c>
      <c r="O3025" s="102">
        <v>50000</v>
      </c>
      <c r="P3025" s="238" t="s">
        <v>16</v>
      </c>
      <c r="Q3025" s="188" t="s">
        <v>16</v>
      </c>
      <c r="R3025" s="188" t="s">
        <v>16</v>
      </c>
      <c r="S3025" s="188" t="s">
        <v>16</v>
      </c>
      <c r="T3025" s="188" t="s">
        <v>16</v>
      </c>
    </row>
    <row r="3026" spans="2:21" ht="20.399999999999999" x14ac:dyDescent="0.3">
      <c r="B3026" s="119" t="s">
        <v>167</v>
      </c>
      <c r="C3026" s="101" t="s">
        <v>1240</v>
      </c>
      <c r="D3026" s="230" t="s">
        <v>1952</v>
      </c>
      <c r="E3026" s="82" t="s">
        <v>16</v>
      </c>
      <c r="F3026" s="277" t="s">
        <v>16</v>
      </c>
      <c r="G3026" s="188" t="s">
        <v>16</v>
      </c>
      <c r="H3026" s="188" t="s">
        <v>16</v>
      </c>
      <c r="I3026" s="188">
        <v>3000</v>
      </c>
      <c r="J3026" s="188" t="s">
        <v>16</v>
      </c>
      <c r="K3026" s="1"/>
      <c r="L3026" s="119" t="s">
        <v>167</v>
      </c>
      <c r="M3026" s="260" t="s">
        <v>1972</v>
      </c>
      <c r="N3026" s="230" t="s">
        <v>1961</v>
      </c>
      <c r="O3026" s="102">
        <v>25000</v>
      </c>
      <c r="P3026" s="238" t="s">
        <v>16</v>
      </c>
      <c r="Q3026" s="188" t="s">
        <v>16</v>
      </c>
      <c r="R3026" s="188" t="s">
        <v>16</v>
      </c>
      <c r="S3026" s="188" t="s">
        <v>16</v>
      </c>
      <c r="T3026" s="188" t="s">
        <v>16</v>
      </c>
    </row>
    <row r="3027" spans="2:21" ht="20.399999999999999" x14ac:dyDescent="0.3">
      <c r="B3027" s="119" t="s">
        <v>167</v>
      </c>
      <c r="C3027" s="101" t="s">
        <v>1964</v>
      </c>
      <c r="D3027" s="230" t="s">
        <v>1953</v>
      </c>
      <c r="E3027" s="82" t="s">
        <v>16</v>
      </c>
      <c r="F3027" s="277" t="s">
        <v>16</v>
      </c>
      <c r="G3027" s="188" t="s">
        <v>16</v>
      </c>
      <c r="H3027" s="188" t="s">
        <v>16</v>
      </c>
      <c r="I3027" s="188">
        <v>3300</v>
      </c>
      <c r="J3027" s="188" t="s">
        <v>16</v>
      </c>
      <c r="K3027" s="1"/>
      <c r="L3027" s="119" t="s">
        <v>1947</v>
      </c>
      <c r="M3027" s="292" t="s">
        <v>1973</v>
      </c>
      <c r="N3027" s="261">
        <v>439</v>
      </c>
      <c r="O3027" s="102" t="s">
        <v>16</v>
      </c>
      <c r="P3027" s="238" t="s">
        <v>16</v>
      </c>
      <c r="Q3027" s="188">
        <v>140000</v>
      </c>
      <c r="R3027" s="188" t="s">
        <v>16</v>
      </c>
      <c r="S3027" s="188" t="s">
        <v>16</v>
      </c>
      <c r="T3027" s="188" t="s">
        <v>16</v>
      </c>
    </row>
    <row r="3028" spans="2:21" ht="20.399999999999999" x14ac:dyDescent="0.3">
      <c r="B3028" s="127" t="s">
        <v>167</v>
      </c>
      <c r="C3028" s="260" t="s">
        <v>644</v>
      </c>
      <c r="D3028" s="230" t="s">
        <v>1954</v>
      </c>
      <c r="E3028" s="102">
        <v>0</v>
      </c>
      <c r="F3028" s="277">
        <v>100000</v>
      </c>
      <c r="G3028" s="188" t="s">
        <v>16</v>
      </c>
      <c r="H3028" s="188" t="s">
        <v>16</v>
      </c>
      <c r="I3028" s="188" t="s">
        <v>16</v>
      </c>
      <c r="J3028" s="188" t="s">
        <v>16</v>
      </c>
      <c r="K3028" s="1"/>
      <c r="L3028" s="119" t="s">
        <v>1947</v>
      </c>
      <c r="M3028" s="292" t="s">
        <v>1974</v>
      </c>
      <c r="N3028" s="230">
        <v>267</v>
      </c>
      <c r="O3028" s="102" t="s">
        <v>16</v>
      </c>
      <c r="P3028" s="238" t="s">
        <v>16</v>
      </c>
      <c r="Q3028" s="188" t="s">
        <v>16</v>
      </c>
      <c r="R3028" s="188">
        <v>227000</v>
      </c>
      <c r="S3028" s="188">
        <v>0</v>
      </c>
      <c r="T3028" s="188">
        <v>0</v>
      </c>
    </row>
    <row r="3029" spans="2:21" ht="20.399999999999999" x14ac:dyDescent="0.3">
      <c r="B3029" s="127" t="s">
        <v>167</v>
      </c>
      <c r="C3029" s="260" t="s">
        <v>1887</v>
      </c>
      <c r="D3029" s="230" t="s">
        <v>1955</v>
      </c>
      <c r="E3029" s="102" t="s">
        <v>16</v>
      </c>
      <c r="F3029" s="277" t="s">
        <v>16</v>
      </c>
      <c r="G3029" s="188" t="s">
        <v>16</v>
      </c>
      <c r="H3029" s="188" t="s">
        <v>16</v>
      </c>
      <c r="I3029" s="188">
        <v>100000</v>
      </c>
      <c r="J3029" s="188" t="s">
        <v>16</v>
      </c>
      <c r="K3029" s="1"/>
      <c r="L3029" s="119" t="s">
        <v>1947</v>
      </c>
      <c r="M3029" s="292" t="s">
        <v>1975</v>
      </c>
      <c r="N3029" s="127">
        <v>2</v>
      </c>
      <c r="O3029" s="102" t="s">
        <v>16</v>
      </c>
      <c r="P3029" s="238" t="s">
        <v>16</v>
      </c>
      <c r="Q3029" s="188" t="s">
        <v>16</v>
      </c>
      <c r="R3029" s="188" t="s">
        <v>16</v>
      </c>
      <c r="S3029" s="188">
        <v>120000</v>
      </c>
      <c r="T3029" s="188">
        <v>0</v>
      </c>
      <c r="U3029" s="314"/>
    </row>
    <row r="3030" spans="2:21" ht="20.399999999999999" x14ac:dyDescent="0.3">
      <c r="B3030" s="127" t="s">
        <v>167</v>
      </c>
      <c r="C3030" s="260" t="s">
        <v>1965</v>
      </c>
      <c r="D3030" s="230" t="s">
        <v>1956</v>
      </c>
      <c r="E3030" s="129">
        <v>36000</v>
      </c>
      <c r="F3030" s="277" t="s">
        <v>16</v>
      </c>
      <c r="G3030" s="188" t="s">
        <v>16</v>
      </c>
      <c r="H3030" s="188">
        <v>164000</v>
      </c>
      <c r="I3030" s="188" t="s">
        <v>16</v>
      </c>
      <c r="J3030" s="188" t="s">
        <v>16</v>
      </c>
      <c r="K3030" s="1"/>
      <c r="L3030" s="119" t="s">
        <v>1947</v>
      </c>
      <c r="M3030" s="260" t="s">
        <v>1976</v>
      </c>
      <c r="N3030" s="127">
        <v>268</v>
      </c>
      <c r="O3030" s="129" t="s">
        <v>16</v>
      </c>
      <c r="P3030" s="277" t="s">
        <v>16</v>
      </c>
      <c r="Q3030" s="188" t="s">
        <v>16</v>
      </c>
      <c r="R3030" s="188">
        <v>15400</v>
      </c>
      <c r="S3030" s="188" t="s">
        <v>16</v>
      </c>
      <c r="T3030" s="188" t="s">
        <v>16</v>
      </c>
    </row>
    <row r="3031" spans="2:21" ht="20.399999999999999" x14ac:dyDescent="0.3">
      <c r="B3031" s="127" t="s">
        <v>167</v>
      </c>
      <c r="C3031" s="260" t="s">
        <v>1966</v>
      </c>
      <c r="D3031" s="230" t="s">
        <v>1957</v>
      </c>
      <c r="E3031" s="129">
        <v>18000</v>
      </c>
      <c r="F3031" s="277">
        <v>5000</v>
      </c>
      <c r="G3031" s="188" t="s">
        <v>16</v>
      </c>
      <c r="H3031" s="188">
        <v>77000</v>
      </c>
      <c r="I3031" s="188" t="s">
        <v>16</v>
      </c>
      <c r="J3031" s="188" t="s">
        <v>16</v>
      </c>
      <c r="K3031" s="1"/>
      <c r="L3031" s="261" t="s">
        <v>167</v>
      </c>
      <c r="M3031" s="260" t="s">
        <v>1977</v>
      </c>
      <c r="N3031" s="127">
        <v>268</v>
      </c>
      <c r="O3031" s="102" t="s">
        <v>16</v>
      </c>
      <c r="P3031" s="238" t="s">
        <v>16</v>
      </c>
      <c r="Q3031" s="188" t="s">
        <v>16</v>
      </c>
      <c r="R3031" s="188">
        <v>15000</v>
      </c>
      <c r="S3031" s="188" t="s">
        <v>16</v>
      </c>
      <c r="T3031" s="188" t="s">
        <v>16</v>
      </c>
    </row>
    <row r="3032" spans="2:21" ht="20.399999999999999" x14ac:dyDescent="0.3">
      <c r="B3032" s="127" t="s">
        <v>167</v>
      </c>
      <c r="C3032" s="260" t="s">
        <v>1967</v>
      </c>
      <c r="D3032" s="230" t="s">
        <v>1958</v>
      </c>
      <c r="E3032" s="102">
        <v>0</v>
      </c>
      <c r="F3032" s="277">
        <v>100000</v>
      </c>
      <c r="G3032" s="188" t="s">
        <v>16</v>
      </c>
      <c r="H3032" s="188" t="s">
        <v>16</v>
      </c>
      <c r="I3032" s="188" t="s">
        <v>16</v>
      </c>
      <c r="J3032" s="188" t="s">
        <v>16</v>
      </c>
      <c r="K3032" s="1"/>
      <c r="L3032" s="261" t="s">
        <v>167</v>
      </c>
      <c r="M3032" s="260" t="s">
        <v>1978</v>
      </c>
      <c r="N3032" s="127">
        <v>268</v>
      </c>
      <c r="O3032" s="102" t="s">
        <v>16</v>
      </c>
      <c r="P3032" s="238" t="s">
        <v>16</v>
      </c>
      <c r="Q3032" s="188" t="s">
        <v>16</v>
      </c>
      <c r="R3032" s="188">
        <v>33887</v>
      </c>
      <c r="S3032" s="188" t="s">
        <v>16</v>
      </c>
      <c r="T3032" s="188" t="s">
        <v>16</v>
      </c>
    </row>
    <row r="3033" spans="2:21" ht="20.399999999999999" x14ac:dyDescent="0.3">
      <c r="B3033" s="119" t="s">
        <v>167</v>
      </c>
      <c r="C3033" s="260" t="s">
        <v>1968</v>
      </c>
      <c r="D3033" s="230" t="s">
        <v>1959</v>
      </c>
      <c r="E3033" s="102" t="s">
        <v>16</v>
      </c>
      <c r="F3033" s="277">
        <v>1000</v>
      </c>
      <c r="G3033" s="188" t="s">
        <v>16</v>
      </c>
      <c r="H3033" s="277" t="s">
        <v>16</v>
      </c>
      <c r="I3033" s="188" t="s">
        <v>16</v>
      </c>
      <c r="J3033" s="188" t="s">
        <v>16</v>
      </c>
      <c r="K3033" s="1"/>
      <c r="L3033" s="119" t="s">
        <v>1947</v>
      </c>
      <c r="M3033" s="260" t="s">
        <v>1979</v>
      </c>
      <c r="N3033" s="127" t="s">
        <v>1980</v>
      </c>
      <c r="O3033" s="102" t="s">
        <v>16</v>
      </c>
      <c r="P3033" s="238" t="s">
        <v>16</v>
      </c>
      <c r="Q3033" s="188" t="s">
        <v>16</v>
      </c>
      <c r="R3033" s="188">
        <v>176729</v>
      </c>
      <c r="S3033" s="188" t="s">
        <v>16</v>
      </c>
      <c r="T3033" s="188" t="s">
        <v>16</v>
      </c>
      <c r="U3033" s="314"/>
    </row>
    <row r="3034" spans="2:21" ht="20.399999999999999" x14ac:dyDescent="0.3">
      <c r="B3034" s="119" t="s">
        <v>167</v>
      </c>
      <c r="C3034" s="260" t="s">
        <v>1969</v>
      </c>
      <c r="D3034" s="230" t="s">
        <v>1960</v>
      </c>
      <c r="E3034" s="102" t="s">
        <v>16</v>
      </c>
      <c r="F3034" s="277">
        <v>50000</v>
      </c>
      <c r="G3034" s="188" t="s">
        <v>16</v>
      </c>
      <c r="H3034" s="277" t="s">
        <v>16</v>
      </c>
      <c r="I3034" s="188" t="s">
        <v>16</v>
      </c>
      <c r="J3034" s="188" t="s">
        <v>16</v>
      </c>
      <c r="K3034" s="1"/>
      <c r="L3034" s="221" t="s">
        <v>1947</v>
      </c>
      <c r="M3034" s="292" t="s">
        <v>1981</v>
      </c>
      <c r="N3034" s="293" t="s">
        <v>1250</v>
      </c>
      <c r="O3034" s="237" t="s">
        <v>16</v>
      </c>
      <c r="P3034" s="237">
        <v>113000</v>
      </c>
      <c r="Q3034" s="188" t="s">
        <v>16</v>
      </c>
      <c r="R3034" s="188" t="s">
        <v>16</v>
      </c>
      <c r="S3034" s="188" t="s">
        <v>16</v>
      </c>
      <c r="T3034" s="188" t="s">
        <v>16</v>
      </c>
    </row>
    <row r="3035" spans="2:21" ht="20.399999999999999" x14ac:dyDescent="0.3">
      <c r="B3035" s="119" t="s">
        <v>167</v>
      </c>
      <c r="C3035" s="260" t="s">
        <v>1967</v>
      </c>
      <c r="D3035" s="230" t="s">
        <v>1961</v>
      </c>
      <c r="E3035" s="129">
        <v>75000</v>
      </c>
      <c r="F3035" s="277" t="s">
        <v>16</v>
      </c>
      <c r="G3035" s="188" t="s">
        <v>16</v>
      </c>
      <c r="H3035" s="277" t="s">
        <v>16</v>
      </c>
      <c r="I3035" s="188" t="s">
        <v>16</v>
      </c>
      <c r="J3035" s="188" t="s">
        <v>16</v>
      </c>
      <c r="K3035" s="1"/>
      <c r="L3035" s="127" t="s">
        <v>1947</v>
      </c>
      <c r="M3035" s="260" t="s">
        <v>1905</v>
      </c>
      <c r="N3035" s="230" t="s">
        <v>1954</v>
      </c>
      <c r="O3035" s="102">
        <v>0</v>
      </c>
      <c r="P3035" s="238">
        <v>100000</v>
      </c>
      <c r="Q3035" s="188" t="s">
        <v>16</v>
      </c>
      <c r="R3035" s="188" t="s">
        <v>16</v>
      </c>
      <c r="S3035" s="188" t="s">
        <v>16</v>
      </c>
      <c r="T3035" s="188" t="s">
        <v>16</v>
      </c>
    </row>
    <row r="3036" spans="2:21" x14ac:dyDescent="0.3">
      <c r="B3036" s="119"/>
      <c r="C3036" s="260"/>
      <c r="D3036" s="230"/>
      <c r="E3036" s="129"/>
      <c r="F3036" s="277"/>
      <c r="G3036" s="188"/>
      <c r="H3036" s="277"/>
      <c r="I3036" s="188"/>
      <c r="J3036" s="188"/>
      <c r="K3036" s="1"/>
      <c r="L3036" s="127"/>
      <c r="M3036" s="268" t="s">
        <v>309</v>
      </c>
      <c r="N3036" s="261"/>
      <c r="O3036" s="102"/>
      <c r="P3036" s="238"/>
      <c r="Q3036" s="188"/>
      <c r="R3036" s="188"/>
      <c r="S3036" s="188"/>
      <c r="T3036" s="188"/>
    </row>
    <row r="3037" spans="2:21" x14ac:dyDescent="0.3">
      <c r="B3037" s="119"/>
      <c r="C3037" s="260"/>
      <c r="D3037" s="230"/>
      <c r="E3037" s="129"/>
      <c r="F3037" s="277"/>
      <c r="G3037" s="188"/>
      <c r="H3037" s="188"/>
      <c r="I3037" s="188"/>
      <c r="J3037" s="188"/>
      <c r="K3037" s="1"/>
      <c r="L3037" s="127" t="s">
        <v>1947</v>
      </c>
      <c r="M3037" s="260" t="s">
        <v>1982</v>
      </c>
      <c r="N3037" s="127">
        <v>1</v>
      </c>
      <c r="O3037" s="102">
        <v>0</v>
      </c>
      <c r="P3037" s="238">
        <v>405</v>
      </c>
      <c r="Q3037" s="188" t="s">
        <v>16</v>
      </c>
      <c r="R3037" s="188" t="s">
        <v>16</v>
      </c>
      <c r="S3037" s="188" t="s">
        <v>16</v>
      </c>
      <c r="T3037" s="188" t="s">
        <v>16</v>
      </c>
    </row>
    <row r="3038" spans="2:21" x14ac:dyDescent="0.3">
      <c r="B3038" s="119"/>
      <c r="C3038" s="260"/>
      <c r="D3038" s="230"/>
      <c r="E3038" s="129"/>
      <c r="F3038" s="277"/>
      <c r="G3038" s="188"/>
      <c r="H3038" s="188"/>
      <c r="I3038" s="188"/>
      <c r="J3038" s="188"/>
      <c r="K3038" s="1"/>
      <c r="L3038" s="261" t="s">
        <v>167</v>
      </c>
      <c r="M3038" s="260" t="s">
        <v>1983</v>
      </c>
      <c r="N3038" s="127">
        <v>2</v>
      </c>
      <c r="O3038" s="102">
        <v>0</v>
      </c>
      <c r="P3038" s="238">
        <v>300</v>
      </c>
      <c r="Q3038" s="188" t="s">
        <v>16</v>
      </c>
      <c r="R3038" s="188" t="s">
        <v>16</v>
      </c>
      <c r="S3038" s="188" t="s">
        <v>16</v>
      </c>
      <c r="T3038" s="188" t="s">
        <v>16</v>
      </c>
    </row>
    <row r="3039" spans="2:21" x14ac:dyDescent="0.3">
      <c r="B3039" s="119"/>
      <c r="C3039" s="260"/>
      <c r="D3039" s="230"/>
      <c r="E3039" s="129"/>
      <c r="F3039" s="277"/>
      <c r="G3039" s="188"/>
      <c r="H3039" s="188"/>
      <c r="I3039" s="188"/>
      <c r="J3039" s="188"/>
      <c r="K3039" s="1"/>
      <c r="L3039" s="261" t="s">
        <v>167</v>
      </c>
      <c r="M3039" s="260" t="s">
        <v>1984</v>
      </c>
      <c r="N3039" s="127">
        <v>3</v>
      </c>
      <c r="O3039" s="102">
        <v>0</v>
      </c>
      <c r="P3039" s="238">
        <v>30</v>
      </c>
      <c r="Q3039" s="188" t="s">
        <v>16</v>
      </c>
      <c r="R3039" s="188" t="s">
        <v>16</v>
      </c>
      <c r="S3039" s="188" t="s">
        <v>16</v>
      </c>
      <c r="T3039" s="188" t="s">
        <v>16</v>
      </c>
    </row>
    <row r="3040" spans="2:21" x14ac:dyDescent="0.3">
      <c r="B3040" s="119"/>
      <c r="C3040" s="260"/>
      <c r="D3040" s="230"/>
      <c r="E3040" s="129"/>
      <c r="F3040" s="277"/>
      <c r="G3040" s="188"/>
      <c r="H3040" s="188"/>
      <c r="I3040" s="188"/>
      <c r="J3040" s="188"/>
      <c r="K3040" s="1"/>
      <c r="L3040" s="261" t="s">
        <v>167</v>
      </c>
      <c r="M3040" s="260" t="s">
        <v>1985</v>
      </c>
      <c r="N3040" s="127">
        <v>4</v>
      </c>
      <c r="O3040" s="102">
        <v>0</v>
      </c>
      <c r="P3040" s="238">
        <v>290</v>
      </c>
      <c r="Q3040" s="188" t="s">
        <v>16</v>
      </c>
      <c r="R3040" s="188" t="s">
        <v>16</v>
      </c>
      <c r="S3040" s="188" t="s">
        <v>16</v>
      </c>
      <c r="T3040" s="188" t="s">
        <v>16</v>
      </c>
    </row>
    <row r="3041" spans="2:20" x14ac:dyDescent="0.3">
      <c r="B3041" s="119"/>
      <c r="C3041" s="262"/>
      <c r="D3041" s="261"/>
      <c r="E3041" s="129"/>
      <c r="F3041" s="277"/>
      <c r="G3041" s="188"/>
      <c r="H3041" s="188"/>
      <c r="I3041" s="188"/>
      <c r="J3041" s="188"/>
      <c r="K3041" s="1"/>
      <c r="L3041" s="261" t="s">
        <v>167</v>
      </c>
      <c r="M3041" s="260" t="s">
        <v>1985</v>
      </c>
      <c r="N3041" s="127">
        <v>5</v>
      </c>
      <c r="O3041" s="102">
        <v>0</v>
      </c>
      <c r="P3041" s="238">
        <v>340</v>
      </c>
      <c r="Q3041" s="188" t="s">
        <v>16</v>
      </c>
      <c r="R3041" s="188" t="s">
        <v>16</v>
      </c>
      <c r="S3041" s="188" t="s">
        <v>16</v>
      </c>
      <c r="T3041" s="188" t="s">
        <v>16</v>
      </c>
    </row>
    <row r="3042" spans="2:20" x14ac:dyDescent="0.3">
      <c r="B3042" s="119"/>
      <c r="C3042" s="262"/>
      <c r="D3042" s="261"/>
      <c r="E3042" s="129"/>
      <c r="F3042" s="277"/>
      <c r="G3042" s="188"/>
      <c r="H3042" s="188"/>
      <c r="I3042" s="188"/>
      <c r="J3042" s="188"/>
      <c r="K3042" s="1"/>
      <c r="L3042" s="261" t="s">
        <v>167</v>
      </c>
      <c r="M3042" s="260" t="s">
        <v>1986</v>
      </c>
      <c r="N3042" s="127">
        <v>6</v>
      </c>
      <c r="O3042" s="102">
        <v>0</v>
      </c>
      <c r="P3042" s="238">
        <v>500</v>
      </c>
      <c r="Q3042" s="188" t="s">
        <v>16</v>
      </c>
      <c r="R3042" s="188" t="s">
        <v>16</v>
      </c>
      <c r="S3042" s="188" t="s">
        <v>16</v>
      </c>
      <c r="T3042" s="188" t="s">
        <v>16</v>
      </c>
    </row>
    <row r="3043" spans="2:20" x14ac:dyDescent="0.3">
      <c r="B3043" s="119"/>
      <c r="C3043" s="262"/>
      <c r="D3043" s="261"/>
      <c r="E3043" s="129"/>
      <c r="F3043" s="277"/>
      <c r="G3043" s="188"/>
      <c r="H3043" s="188"/>
      <c r="I3043" s="188"/>
      <c r="J3043" s="188"/>
      <c r="K3043" s="1"/>
      <c r="L3043" s="261" t="s">
        <v>167</v>
      </c>
      <c r="M3043" s="260" t="s">
        <v>1982</v>
      </c>
      <c r="N3043" s="127">
        <v>7</v>
      </c>
      <c r="O3043" s="102">
        <v>0</v>
      </c>
      <c r="P3043" s="238">
        <v>425</v>
      </c>
      <c r="Q3043" s="188" t="s">
        <v>16</v>
      </c>
      <c r="R3043" s="188" t="s">
        <v>16</v>
      </c>
      <c r="S3043" s="188" t="s">
        <v>16</v>
      </c>
      <c r="T3043" s="188" t="s">
        <v>16</v>
      </c>
    </row>
    <row r="3044" spans="2:20" x14ac:dyDescent="0.3">
      <c r="B3044" s="119"/>
      <c r="C3044" s="262"/>
      <c r="D3044" s="261"/>
      <c r="E3044" s="129"/>
      <c r="F3044" s="277"/>
      <c r="G3044" s="188"/>
      <c r="H3044" s="188"/>
      <c r="I3044" s="188"/>
      <c r="J3044" s="188"/>
      <c r="K3044" s="1"/>
      <c r="L3044" s="287"/>
      <c r="M3044" s="288" t="s">
        <v>456</v>
      </c>
      <c r="N3044" s="194" t="s">
        <v>16</v>
      </c>
      <c r="O3044" s="289" t="s">
        <v>16</v>
      </c>
      <c r="P3044" s="291">
        <f>SUM(P3037:P3043)</f>
        <v>2290</v>
      </c>
      <c r="Q3044" s="243" t="s">
        <v>16</v>
      </c>
      <c r="R3044" s="243" t="s">
        <v>16</v>
      </c>
      <c r="S3044" s="243" t="s">
        <v>16</v>
      </c>
      <c r="T3044" s="243" t="s">
        <v>16</v>
      </c>
    </row>
    <row r="3045" spans="2:20" x14ac:dyDescent="0.3">
      <c r="B3045" s="55" t="s">
        <v>16</v>
      </c>
      <c r="C3045" s="128" t="s">
        <v>16</v>
      </c>
      <c r="D3045" s="128" t="s">
        <v>16</v>
      </c>
      <c r="E3045" s="128" t="s">
        <v>16</v>
      </c>
      <c r="F3045" s="128" t="s">
        <v>16</v>
      </c>
      <c r="G3045" s="220" t="s">
        <v>16</v>
      </c>
      <c r="H3045" s="220" t="s">
        <v>16</v>
      </c>
      <c r="I3045" s="128" t="s">
        <v>16</v>
      </c>
      <c r="J3045" s="128" t="s">
        <v>16</v>
      </c>
      <c r="K3045" s="40"/>
      <c r="L3045" s="261" t="s">
        <v>16</v>
      </c>
      <c r="M3045" s="262" t="s">
        <v>16</v>
      </c>
      <c r="N3045" s="82" t="s">
        <v>16</v>
      </c>
      <c r="O3045" s="102" t="s">
        <v>16</v>
      </c>
      <c r="P3045" s="238" t="s">
        <v>16</v>
      </c>
      <c r="Q3045" s="188" t="s">
        <v>16</v>
      </c>
      <c r="R3045" s="188" t="s">
        <v>16</v>
      </c>
      <c r="S3045" s="188" t="s">
        <v>16</v>
      </c>
      <c r="T3045" s="122" t="s">
        <v>16</v>
      </c>
    </row>
    <row r="3046" spans="2:20" x14ac:dyDescent="0.3">
      <c r="B3046" s="4"/>
      <c r="C3046" s="150" t="s">
        <v>49</v>
      </c>
      <c r="D3046" s="4"/>
      <c r="E3046" s="34">
        <f>SUM(E3023:E3045)</f>
        <v>129000</v>
      </c>
      <c r="F3046" s="34">
        <f>SUM(F3028:F3045)</f>
        <v>256000</v>
      </c>
      <c r="G3046" s="34">
        <f>SUM(G3026:G3045)</f>
        <v>0</v>
      </c>
      <c r="H3046" s="227">
        <f>SUM(H3023:H3045)</f>
        <v>241000</v>
      </c>
      <c r="I3046" s="34">
        <f>SUM(I3023:I3045)</f>
        <v>114000</v>
      </c>
      <c r="J3046" s="34">
        <v>0</v>
      </c>
      <c r="K3046" s="1"/>
      <c r="L3046" s="119" t="s">
        <v>16</v>
      </c>
      <c r="M3046" s="128" t="s">
        <v>16</v>
      </c>
      <c r="N3046" s="82" t="s">
        <v>16</v>
      </c>
      <c r="O3046" s="122" t="s">
        <v>16</v>
      </c>
      <c r="P3046" s="122" t="s">
        <v>16</v>
      </c>
      <c r="Q3046" s="122" t="s">
        <v>16</v>
      </c>
      <c r="R3046" s="122" t="s">
        <v>16</v>
      </c>
      <c r="S3046" s="122" t="s">
        <v>16</v>
      </c>
      <c r="T3046" s="122" t="s">
        <v>16</v>
      </c>
    </row>
    <row r="3047" spans="2:20" x14ac:dyDescent="0.3">
      <c r="B3047" s="11"/>
      <c r="C3047" s="94"/>
      <c r="D3047" s="12"/>
      <c r="E3047" s="13"/>
      <c r="F3047" s="13"/>
      <c r="G3047" s="13"/>
      <c r="H3047" s="13"/>
      <c r="I3047" s="13"/>
      <c r="J3047" s="14"/>
      <c r="K3047" s="1"/>
      <c r="L3047" s="11"/>
      <c r="M3047" s="12"/>
      <c r="N3047" s="12"/>
      <c r="O3047" s="169"/>
      <c r="P3047" s="13"/>
      <c r="Q3047" s="13"/>
      <c r="R3047" s="13"/>
      <c r="S3047" s="13"/>
      <c r="T3047" s="14"/>
    </row>
    <row r="3048" spans="2:20" x14ac:dyDescent="0.3">
      <c r="B3048" s="25"/>
      <c r="C3048" s="26" t="s">
        <v>50</v>
      </c>
      <c r="D3048" s="27"/>
      <c r="E3048" s="28">
        <f>E3046</f>
        <v>129000</v>
      </c>
      <c r="F3048" s="28">
        <f>F3022+F3046</f>
        <v>275429</v>
      </c>
      <c r="G3048" s="28">
        <f>G3022+G3046</f>
        <v>141224</v>
      </c>
      <c r="H3048" s="28">
        <f>H3022+H3046</f>
        <v>570096.43999999948</v>
      </c>
      <c r="I3048" s="28">
        <f>I3022+I3046</f>
        <v>122934.89999999991</v>
      </c>
      <c r="J3048" s="28">
        <f>J3022+J3046</f>
        <v>4926.07</v>
      </c>
      <c r="K3048" s="1"/>
      <c r="L3048" s="9"/>
      <c r="M3048" s="26" t="s">
        <v>50</v>
      </c>
      <c r="N3048" s="193" t="s">
        <v>16</v>
      </c>
      <c r="O3048" s="10">
        <f>SUM(O3023:O3047)</f>
        <v>129000</v>
      </c>
      <c r="P3048" s="10">
        <f>P3034+P3035+P3044</f>
        <v>215290</v>
      </c>
      <c r="Q3048" s="10">
        <f>SUM(Q3024:Q3047)</f>
        <v>140000</v>
      </c>
      <c r="R3048" s="10">
        <f>SUM(R3025:R3047)</f>
        <v>468016</v>
      </c>
      <c r="S3048" s="10">
        <f t="shared" ref="S3048:T3048" si="504">SUM(S3021:S3047)</f>
        <v>120000</v>
      </c>
      <c r="T3048" s="10">
        <f t="shared" si="504"/>
        <v>0</v>
      </c>
    </row>
    <row r="3049" spans="2:20" x14ac:dyDescent="0.3">
      <c r="F3049" s="314"/>
      <c r="G3049" s="215"/>
      <c r="H3049" s="215"/>
      <c r="L3049" s="2"/>
      <c r="M3049" s="3" t="s">
        <v>12</v>
      </c>
      <c r="N3049" s="15"/>
      <c r="O3049" s="16">
        <f>E3048-O3048</f>
        <v>0</v>
      </c>
      <c r="P3049" s="62">
        <f>F3048-P3048</f>
        <v>60139</v>
      </c>
      <c r="Q3049" s="62">
        <f t="shared" ref="Q3049" si="505">G3048-Q3048</f>
        <v>1224</v>
      </c>
      <c r="R3049" s="62">
        <f t="shared" ref="R3049" si="506">H3048-R3048</f>
        <v>102080.43999999948</v>
      </c>
      <c r="S3049" s="62">
        <f t="shared" ref="S3049" si="507">I3048-S3048</f>
        <v>2934.8999999999069</v>
      </c>
      <c r="T3049" s="62">
        <f t="shared" ref="T3049" si="508">J3048-T3048</f>
        <v>4926.07</v>
      </c>
    </row>
    <row r="3050" spans="2:20" x14ac:dyDescent="0.3">
      <c r="C3050" s="63"/>
      <c r="F3050" s="314"/>
      <c r="M3050" s="1393" t="s">
        <v>23</v>
      </c>
      <c r="N3050" s="1393"/>
      <c r="R3050" s="314"/>
    </row>
    <row r="3051" spans="2:20" x14ac:dyDescent="0.3">
      <c r="C3051" s="295"/>
      <c r="D3051" s="295"/>
      <c r="E3051" s="1386"/>
      <c r="F3051" s="1386"/>
      <c r="G3051" s="295"/>
      <c r="H3051" s="295"/>
      <c r="I3051" s="295"/>
      <c r="J3051" s="145"/>
      <c r="M3051" s="41" t="s">
        <v>17</v>
      </c>
      <c r="N3051" s="126">
        <f>P3049</f>
        <v>60139</v>
      </c>
      <c r="O3051" s="302"/>
      <c r="P3051" s="303"/>
      <c r="Q3051" s="303"/>
      <c r="R3051" s="303"/>
      <c r="S3051" s="303"/>
      <c r="T3051" s="303"/>
    </row>
    <row r="3052" spans="2:20" x14ac:dyDescent="0.3">
      <c r="C3052" s="295"/>
      <c r="D3052" s="295"/>
      <c r="E3052" s="296"/>
      <c r="F3052" s="296"/>
      <c r="G3052" s="282"/>
      <c r="H3052" s="280"/>
      <c r="I3052" s="280"/>
      <c r="J3052" s="280"/>
      <c r="M3052" s="41" t="s">
        <v>18</v>
      </c>
      <c r="N3052" s="126">
        <f>Q3049</f>
        <v>1224</v>
      </c>
      <c r="O3052" s="133"/>
      <c r="P3052" s="134"/>
      <c r="Q3052" s="134"/>
      <c r="R3052" s="131"/>
      <c r="S3052" s="233"/>
      <c r="T3052" s="314"/>
    </row>
    <row r="3053" spans="2:20" x14ac:dyDescent="0.3">
      <c r="C3053" s="295"/>
      <c r="D3053" s="295"/>
      <c r="E3053" s="1377"/>
      <c r="F3053" s="1377"/>
      <c r="G3053" s="282"/>
      <c r="H3053" s="280"/>
      <c r="I3053" s="280"/>
      <c r="J3053" s="280"/>
      <c r="M3053" s="41" t="s">
        <v>19</v>
      </c>
      <c r="N3053" s="126">
        <f>R3049</f>
        <v>102080.43999999948</v>
      </c>
      <c r="O3053" s="136"/>
      <c r="P3053" s="171"/>
      <c r="Q3053" s="324"/>
      <c r="R3053" s="240"/>
      <c r="S3053" s="314"/>
      <c r="T3053" s="314"/>
    </row>
    <row r="3054" spans="2:20" x14ac:dyDescent="0.3">
      <c r="C3054" s="190"/>
      <c r="D3054" s="190"/>
      <c r="E3054" s="1374"/>
      <c r="F3054" s="1374"/>
      <c r="G3054" s="278"/>
      <c r="H3054" s="279"/>
      <c r="I3054" s="280"/>
      <c r="J3054" s="281"/>
      <c r="M3054" s="41" t="s">
        <v>20</v>
      </c>
      <c r="N3054" s="126">
        <f>S3049</f>
        <v>2934.8999999999069</v>
      </c>
      <c r="O3054" s="324"/>
      <c r="P3054" s="324"/>
      <c r="Q3054" s="324"/>
      <c r="R3054" s="241"/>
    </row>
    <row r="3055" spans="2:20" x14ac:dyDescent="0.3">
      <c r="C3055" s="190"/>
      <c r="D3055" s="190"/>
      <c r="E3055" s="297"/>
      <c r="F3055" s="297"/>
      <c r="G3055" s="278"/>
      <c r="H3055" s="283"/>
      <c r="I3055" s="280"/>
      <c r="J3055" s="281"/>
      <c r="M3055" s="41" t="s">
        <v>21</v>
      </c>
      <c r="N3055" s="126">
        <f>T3049</f>
        <v>4926.07</v>
      </c>
      <c r="O3055" s="137"/>
      <c r="P3055" s="324"/>
      <c r="Q3055" s="323"/>
      <c r="R3055" s="314"/>
    </row>
    <row r="3056" spans="2:20" ht="15" thickBot="1" x14ac:dyDescent="0.35">
      <c r="C3056" s="295"/>
      <c r="D3056" s="190"/>
      <c r="E3056" s="297"/>
      <c r="F3056" s="297"/>
      <c r="G3056" s="278"/>
      <c r="H3056" s="283"/>
      <c r="I3056" s="280"/>
      <c r="J3056" s="281"/>
      <c r="M3056" s="307" t="s">
        <v>22</v>
      </c>
      <c r="N3056" s="130">
        <f>SUM(N3051:N3055)</f>
        <v>171304.40999999939</v>
      </c>
      <c r="O3056" s="314"/>
      <c r="R3056" s="314"/>
    </row>
    <row r="3057" spans="2:20" ht="15" thickTop="1" x14ac:dyDescent="0.3">
      <c r="C3057" s="295"/>
      <c r="D3057" s="190"/>
      <c r="E3057" s="1374"/>
      <c r="F3057" s="1374"/>
      <c r="G3057" s="278"/>
      <c r="H3057" s="283"/>
      <c r="I3057" s="280"/>
      <c r="J3057" s="281"/>
      <c r="M3057" s="21"/>
      <c r="N3057" s="24"/>
      <c r="O3057" s="314"/>
      <c r="S3057" s="314"/>
    </row>
    <row r="3058" spans="2:20" x14ac:dyDescent="0.3">
      <c r="C3058" s="326"/>
      <c r="D3058" s="326"/>
      <c r="E3058" s="326"/>
      <c r="F3058" s="326"/>
      <c r="G3058" s="326"/>
      <c r="H3058" s="326"/>
      <c r="I3058" s="326"/>
      <c r="J3058" s="326"/>
      <c r="L3058" s="321"/>
      <c r="M3058" s="321"/>
      <c r="N3058" s="321"/>
      <c r="O3058" s="321"/>
      <c r="P3058" s="321"/>
      <c r="Q3058" s="321"/>
      <c r="R3058" s="180"/>
    </row>
    <row r="3059" spans="2:20" x14ac:dyDescent="0.3">
      <c r="R3059" s="180"/>
    </row>
    <row r="3060" spans="2:20" x14ac:dyDescent="0.3">
      <c r="R3060" s="180"/>
    </row>
    <row r="3062" spans="2:20" x14ac:dyDescent="0.3">
      <c r="B3062" s="1357" t="s">
        <v>908</v>
      </c>
      <c r="C3062" s="1357"/>
      <c r="D3062" s="1357"/>
      <c r="E3062" s="1357"/>
      <c r="F3062" s="1357"/>
      <c r="G3062" s="1357"/>
      <c r="H3062" s="1357"/>
      <c r="I3062" s="1357"/>
      <c r="J3062" s="1357"/>
      <c r="K3062" s="1357"/>
      <c r="L3062" s="1357"/>
      <c r="M3062" s="1357"/>
      <c r="N3062" s="1357"/>
      <c r="O3062" s="1357"/>
      <c r="P3062" s="1357"/>
      <c r="Q3062" s="1357"/>
      <c r="R3062" s="1357"/>
      <c r="S3062" s="1357"/>
      <c r="T3062" s="1357"/>
    </row>
    <row r="3066" spans="2:20" ht="15.6" x14ac:dyDescent="0.3">
      <c r="B3066" s="1349" t="s">
        <v>1987</v>
      </c>
      <c r="C3066" s="1349"/>
      <c r="D3066" s="1349"/>
      <c r="E3066" s="1349"/>
      <c r="F3066" s="1349"/>
      <c r="G3066" s="1349"/>
      <c r="H3066" s="1349"/>
      <c r="I3066" s="1349"/>
      <c r="J3066" s="1349"/>
      <c r="K3066" s="1349"/>
      <c r="L3066" s="1349"/>
      <c r="M3066" s="1349"/>
      <c r="N3066" s="1349"/>
      <c r="O3066" s="1349"/>
      <c r="P3066" s="1349"/>
      <c r="Q3066" s="1349"/>
      <c r="R3066" s="1349"/>
      <c r="S3066" s="1349"/>
      <c r="T3066" s="1349"/>
    </row>
    <row r="3067" spans="2:20" ht="15.6" x14ac:dyDescent="0.3">
      <c r="B3067" s="1350" t="s">
        <v>10</v>
      </c>
      <c r="C3067" s="1350"/>
      <c r="D3067" s="1350"/>
      <c r="E3067" s="1350"/>
      <c r="F3067" s="1350"/>
      <c r="G3067" s="1350"/>
      <c r="H3067" s="1350"/>
      <c r="I3067" s="1350"/>
      <c r="J3067" s="1350"/>
      <c r="K3067" s="1350"/>
      <c r="L3067" s="1350"/>
      <c r="M3067" s="1350"/>
      <c r="N3067" s="1350"/>
      <c r="O3067" s="1350"/>
      <c r="P3067" s="1350"/>
      <c r="Q3067" s="1350"/>
      <c r="R3067" s="1350"/>
      <c r="S3067" s="1350"/>
      <c r="T3067" s="1350"/>
    </row>
    <row r="3068" spans="2:20" x14ac:dyDescent="0.3">
      <c r="B3068" s="1351" t="s">
        <v>11</v>
      </c>
      <c r="C3068" s="1351"/>
      <c r="D3068" s="1351"/>
      <c r="E3068" s="1351"/>
      <c r="F3068" s="1351"/>
      <c r="G3068" s="1351"/>
      <c r="H3068" s="1351"/>
      <c r="I3068" s="1351"/>
      <c r="J3068" s="1351"/>
      <c r="K3068" s="1351"/>
      <c r="L3068" s="1351"/>
      <c r="M3068" s="1351"/>
      <c r="N3068" s="1351"/>
      <c r="O3068" s="1351"/>
      <c r="P3068" s="1351"/>
      <c r="Q3068" s="1351"/>
      <c r="R3068" s="1351"/>
      <c r="S3068" s="1351"/>
      <c r="T3068" s="1351"/>
    </row>
    <row r="3069" spans="2:20" x14ac:dyDescent="0.3">
      <c r="B3069" s="1352" t="s">
        <v>1988</v>
      </c>
      <c r="C3069" s="1352"/>
      <c r="D3069" s="1352"/>
      <c r="E3069" s="1352"/>
      <c r="F3069" s="1352"/>
      <c r="G3069" s="1352"/>
      <c r="H3069" s="1352"/>
      <c r="I3069" s="1352"/>
      <c r="J3069" s="1352"/>
      <c r="K3069" s="1352"/>
      <c r="L3069" s="1352"/>
      <c r="M3069" s="1352"/>
      <c r="N3069" s="1352"/>
      <c r="O3069" s="1352"/>
      <c r="P3069" s="1352"/>
      <c r="Q3069" s="1352"/>
      <c r="R3069" s="1352"/>
      <c r="S3069" s="1352"/>
      <c r="T3069" s="1352"/>
    </row>
    <row r="3070" spans="2:20" ht="15" thickBot="1" x14ac:dyDescent="0.35">
      <c r="B3070" s="309"/>
      <c r="C3070" s="309"/>
      <c r="D3070" s="309"/>
      <c r="E3070" s="309"/>
      <c r="F3070" s="309"/>
      <c r="G3070" s="309"/>
      <c r="H3070" s="309"/>
      <c r="I3070" s="309"/>
      <c r="J3070" s="309"/>
      <c r="L3070" s="309"/>
      <c r="M3070" s="309"/>
      <c r="N3070" s="309"/>
      <c r="O3070" s="309"/>
      <c r="P3070" s="309"/>
      <c r="Q3070" s="309"/>
      <c r="R3070" s="1363" t="s">
        <v>1989</v>
      </c>
      <c r="S3070" s="1363"/>
      <c r="T3070" s="1363"/>
    </row>
    <row r="3071" spans="2:20" ht="15" thickTop="1" x14ac:dyDescent="0.3">
      <c r="B3071" s="1354" t="s">
        <v>8</v>
      </c>
      <c r="C3071" s="1354"/>
      <c r="D3071" s="1354"/>
      <c r="E3071" s="1354"/>
      <c r="F3071" s="1354"/>
      <c r="G3071" s="1354"/>
      <c r="H3071" s="1354"/>
      <c r="I3071" s="1354"/>
      <c r="J3071" s="1354"/>
      <c r="L3071" s="1354" t="s">
        <v>9</v>
      </c>
      <c r="M3071" s="1354"/>
      <c r="N3071" s="1354"/>
      <c r="O3071" s="1354"/>
      <c r="P3071" s="1354"/>
      <c r="Q3071" s="1354"/>
      <c r="R3071" s="1354"/>
      <c r="S3071" s="1354"/>
      <c r="T3071" s="1354"/>
    </row>
    <row r="3072" spans="2:20" x14ac:dyDescent="0.3">
      <c r="B3072" s="4" t="s">
        <v>0</v>
      </c>
      <c r="C3072" s="4" t="s">
        <v>1</v>
      </c>
      <c r="D3072" s="4" t="s">
        <v>2</v>
      </c>
      <c r="E3072" s="4" t="s">
        <v>13</v>
      </c>
      <c r="F3072" s="4" t="s">
        <v>3</v>
      </c>
      <c r="G3072" s="4" t="s">
        <v>4</v>
      </c>
      <c r="H3072" s="4" t="s">
        <v>5</v>
      </c>
      <c r="I3072" s="4" t="s">
        <v>6</v>
      </c>
      <c r="J3072" s="4" t="s">
        <v>7</v>
      </c>
      <c r="L3072" s="4" t="s">
        <v>0</v>
      </c>
      <c r="M3072" s="4" t="s">
        <v>1</v>
      </c>
      <c r="N3072" s="201" t="s">
        <v>1234</v>
      </c>
      <c r="O3072" s="4" t="s">
        <v>13</v>
      </c>
      <c r="P3072" s="4" t="s">
        <v>3</v>
      </c>
      <c r="Q3072" s="4" t="s">
        <v>4</v>
      </c>
      <c r="R3072" s="4" t="s">
        <v>5</v>
      </c>
      <c r="S3072" s="4" t="s">
        <v>6</v>
      </c>
      <c r="T3072" s="4" t="s">
        <v>7</v>
      </c>
    </row>
    <row r="3073" spans="2:20" x14ac:dyDescent="0.3">
      <c r="B3073" s="310"/>
      <c r="C3073" s="311"/>
      <c r="D3073" s="311"/>
      <c r="E3073" s="5"/>
      <c r="F3073" s="5"/>
      <c r="G3073" s="5"/>
      <c r="H3073" s="5"/>
      <c r="I3073" s="5"/>
      <c r="J3073" s="6"/>
      <c r="L3073" s="310"/>
      <c r="M3073" s="311"/>
      <c r="N3073" s="311"/>
      <c r="O3073" s="5"/>
      <c r="P3073" s="5"/>
      <c r="Q3073" s="5"/>
      <c r="R3073" s="5"/>
      <c r="S3073" s="5"/>
      <c r="T3073" s="6"/>
    </row>
    <row r="3074" spans="2:20" x14ac:dyDescent="0.3">
      <c r="B3074" s="119" t="s">
        <v>1990</v>
      </c>
      <c r="C3074" s="17" t="s">
        <v>15</v>
      </c>
      <c r="D3074" s="18" t="s">
        <v>16</v>
      </c>
      <c r="E3074" s="19" t="s">
        <v>16</v>
      </c>
      <c r="F3074" s="19">
        <f>P3049</f>
        <v>60139</v>
      </c>
      <c r="G3074" s="49">
        <f>Q3049</f>
        <v>1224</v>
      </c>
      <c r="H3074" s="49">
        <f>R3049</f>
        <v>102080.43999999948</v>
      </c>
      <c r="I3074" s="20">
        <f>S3049</f>
        <v>2934.8999999999069</v>
      </c>
      <c r="J3074" s="20">
        <f>T3049</f>
        <v>4926.07</v>
      </c>
      <c r="K3074" s="1"/>
      <c r="L3074" s="55" t="s">
        <v>16</v>
      </c>
      <c r="M3074" s="55" t="s">
        <v>16</v>
      </c>
      <c r="N3074" s="55" t="s">
        <v>16</v>
      </c>
      <c r="O3074" s="122" t="s">
        <v>16</v>
      </c>
      <c r="P3074" s="122" t="s">
        <v>16</v>
      </c>
      <c r="Q3074" s="122" t="s">
        <v>16</v>
      </c>
      <c r="R3074" s="122" t="s">
        <v>16</v>
      </c>
      <c r="S3074" s="122" t="s">
        <v>16</v>
      </c>
      <c r="T3074" s="122" t="s">
        <v>16</v>
      </c>
    </row>
    <row r="3075" spans="2:20" ht="36.75" customHeight="1" x14ac:dyDescent="0.3">
      <c r="B3075" s="55" t="s">
        <v>1995</v>
      </c>
      <c r="C3075" s="333" t="s">
        <v>678</v>
      </c>
      <c r="D3075" s="334" t="s">
        <v>1991</v>
      </c>
      <c r="E3075" s="122" t="s">
        <v>16</v>
      </c>
      <c r="F3075" s="122">
        <v>60000</v>
      </c>
      <c r="G3075" s="188" t="s">
        <v>16</v>
      </c>
      <c r="H3075" s="188" t="s">
        <v>16</v>
      </c>
      <c r="I3075" s="122" t="s">
        <v>16</v>
      </c>
      <c r="J3075" s="19" t="s">
        <v>16</v>
      </c>
      <c r="K3075" s="1"/>
      <c r="L3075" s="55" t="s">
        <v>1995</v>
      </c>
      <c r="M3075" s="333" t="s">
        <v>1999</v>
      </c>
      <c r="N3075" s="338" t="s">
        <v>1992</v>
      </c>
      <c r="O3075" s="39">
        <v>10000</v>
      </c>
      <c r="P3075" s="188" t="s">
        <v>16</v>
      </c>
      <c r="Q3075" s="188" t="s">
        <v>16</v>
      </c>
      <c r="R3075" s="188" t="s">
        <v>16</v>
      </c>
      <c r="S3075" s="188" t="s">
        <v>16</v>
      </c>
      <c r="T3075" s="54" t="s">
        <v>16</v>
      </c>
    </row>
    <row r="3076" spans="2:20" ht="36.75" customHeight="1" x14ac:dyDescent="0.3">
      <c r="B3076" s="55" t="s">
        <v>1995</v>
      </c>
      <c r="C3076" s="333" t="s">
        <v>1996</v>
      </c>
      <c r="D3076" s="334" t="s">
        <v>1992</v>
      </c>
      <c r="E3076" s="39">
        <v>10000</v>
      </c>
      <c r="F3076" s="335" t="s">
        <v>16</v>
      </c>
      <c r="G3076" s="188" t="s">
        <v>16</v>
      </c>
      <c r="H3076" s="188" t="s">
        <v>16</v>
      </c>
      <c r="I3076" s="188" t="s">
        <v>16</v>
      </c>
      <c r="J3076" s="188" t="s">
        <v>16</v>
      </c>
      <c r="K3076" s="1"/>
      <c r="L3076" s="336" t="s">
        <v>1800</v>
      </c>
      <c r="M3076" s="337" t="s">
        <v>1834</v>
      </c>
      <c r="N3076" s="338" t="s">
        <v>723</v>
      </c>
      <c r="O3076" s="335">
        <v>30000</v>
      </c>
      <c r="P3076" s="231" t="s">
        <v>16</v>
      </c>
      <c r="Q3076" s="188" t="s">
        <v>16</v>
      </c>
      <c r="R3076" s="188" t="s">
        <v>16</v>
      </c>
      <c r="S3076" s="188" t="s">
        <v>16</v>
      </c>
      <c r="T3076" s="54" t="s">
        <v>16</v>
      </c>
    </row>
    <row r="3077" spans="2:20" ht="36.75" customHeight="1" x14ac:dyDescent="0.3">
      <c r="B3077" s="55" t="s">
        <v>1995</v>
      </c>
      <c r="C3077" s="333" t="s">
        <v>1997</v>
      </c>
      <c r="D3077" s="334" t="s">
        <v>1993</v>
      </c>
      <c r="E3077" s="39">
        <v>30000</v>
      </c>
      <c r="F3077" s="219" t="s">
        <v>16</v>
      </c>
      <c r="G3077" s="188" t="s">
        <v>16</v>
      </c>
      <c r="H3077" s="188" t="s">
        <v>16</v>
      </c>
      <c r="I3077" s="188" t="s">
        <v>16</v>
      </c>
      <c r="J3077" s="188" t="s">
        <v>16</v>
      </c>
      <c r="K3077" s="1"/>
      <c r="L3077" s="55" t="s">
        <v>1995</v>
      </c>
      <c r="M3077" s="333" t="s">
        <v>2000</v>
      </c>
      <c r="N3077" s="338" t="s">
        <v>1994</v>
      </c>
      <c r="O3077" s="39">
        <v>200000</v>
      </c>
      <c r="P3077" s="335" t="s">
        <v>16</v>
      </c>
      <c r="Q3077" s="188" t="s">
        <v>16</v>
      </c>
      <c r="R3077" s="188" t="s">
        <v>16</v>
      </c>
      <c r="S3077" s="188" t="s">
        <v>16</v>
      </c>
      <c r="T3077" s="188" t="s">
        <v>16</v>
      </c>
    </row>
    <row r="3078" spans="2:20" ht="36.75" customHeight="1" x14ac:dyDescent="0.3">
      <c r="B3078" s="55" t="s">
        <v>1995</v>
      </c>
      <c r="C3078" s="333" t="s">
        <v>1998</v>
      </c>
      <c r="D3078" s="334" t="s">
        <v>1994</v>
      </c>
      <c r="E3078" s="39">
        <v>200000</v>
      </c>
      <c r="F3078" s="219">
        <v>5000</v>
      </c>
      <c r="G3078" s="188" t="s">
        <v>16</v>
      </c>
      <c r="H3078" s="188" t="s">
        <v>16</v>
      </c>
      <c r="I3078" s="188" t="s">
        <v>16</v>
      </c>
      <c r="J3078" s="188" t="s">
        <v>16</v>
      </c>
      <c r="K3078" s="1"/>
      <c r="L3078" s="55" t="s">
        <v>1995</v>
      </c>
      <c r="M3078" s="339" t="s">
        <v>2001</v>
      </c>
      <c r="N3078" s="338" t="s">
        <v>309</v>
      </c>
      <c r="O3078" s="39" t="s">
        <v>16</v>
      </c>
      <c r="P3078" s="335">
        <v>10000</v>
      </c>
      <c r="Q3078" s="188" t="s">
        <v>16</v>
      </c>
      <c r="R3078" s="188" t="s">
        <v>16</v>
      </c>
      <c r="S3078" s="188" t="s">
        <v>16</v>
      </c>
      <c r="T3078" s="188" t="s">
        <v>16</v>
      </c>
    </row>
    <row r="3079" spans="2:20" x14ac:dyDescent="0.3">
      <c r="B3079" s="55" t="s">
        <v>16</v>
      </c>
      <c r="C3079" s="340" t="s">
        <v>16</v>
      </c>
      <c r="D3079" s="340" t="s">
        <v>16</v>
      </c>
      <c r="E3079" s="340" t="s">
        <v>16</v>
      </c>
      <c r="F3079" s="340" t="s">
        <v>16</v>
      </c>
      <c r="G3079" s="341" t="s">
        <v>16</v>
      </c>
      <c r="H3079" s="341" t="s">
        <v>16</v>
      </c>
      <c r="I3079" s="340" t="s">
        <v>16</v>
      </c>
      <c r="J3079" s="340" t="s">
        <v>16</v>
      </c>
      <c r="K3079" s="40"/>
      <c r="L3079" s="342" t="s">
        <v>16</v>
      </c>
      <c r="M3079" s="343" t="s">
        <v>16</v>
      </c>
      <c r="N3079" s="37" t="s">
        <v>16</v>
      </c>
      <c r="O3079" s="39" t="s">
        <v>16</v>
      </c>
      <c r="P3079" s="335" t="s">
        <v>16</v>
      </c>
      <c r="Q3079" s="188" t="s">
        <v>16</v>
      </c>
      <c r="R3079" s="188" t="s">
        <v>16</v>
      </c>
      <c r="S3079" s="188" t="s">
        <v>16</v>
      </c>
      <c r="T3079" s="122" t="s">
        <v>16</v>
      </c>
    </row>
    <row r="3080" spans="2:20" x14ac:dyDescent="0.3">
      <c r="B3080" s="4"/>
      <c r="C3080" s="353" t="s">
        <v>49</v>
      </c>
      <c r="D3080" s="4"/>
      <c r="E3080" s="34">
        <f>SUM(E3075:E3079)</f>
        <v>240000</v>
      </c>
      <c r="F3080" s="34">
        <f>SUM(F3075:F3079)</f>
        <v>65000</v>
      </c>
      <c r="G3080" s="34">
        <f>SUM(G3078:G3079)</f>
        <v>0</v>
      </c>
      <c r="H3080" s="227">
        <f>SUM(H3075:H3079)</f>
        <v>0</v>
      </c>
      <c r="I3080" s="34">
        <f>SUM(I3075:I3079)</f>
        <v>0</v>
      </c>
      <c r="J3080" s="34">
        <v>0</v>
      </c>
      <c r="K3080" s="1"/>
      <c r="L3080" s="55" t="s">
        <v>16</v>
      </c>
      <c r="M3080" s="340" t="s">
        <v>16</v>
      </c>
      <c r="N3080" s="37" t="s">
        <v>16</v>
      </c>
      <c r="O3080" s="122" t="s">
        <v>16</v>
      </c>
      <c r="P3080" s="122" t="s">
        <v>16</v>
      </c>
      <c r="Q3080" s="122" t="s">
        <v>16</v>
      </c>
      <c r="R3080" s="122" t="s">
        <v>16</v>
      </c>
      <c r="S3080" s="122" t="s">
        <v>16</v>
      </c>
      <c r="T3080" s="122" t="s">
        <v>16</v>
      </c>
    </row>
    <row r="3081" spans="2:20" x14ac:dyDescent="0.3">
      <c r="B3081" s="11"/>
      <c r="C3081" s="94"/>
      <c r="D3081" s="12"/>
      <c r="E3081" s="13"/>
      <c r="F3081" s="13"/>
      <c r="G3081" s="13"/>
      <c r="H3081" s="13"/>
      <c r="I3081" s="13"/>
      <c r="J3081" s="14"/>
      <c r="K3081" s="1"/>
      <c r="L3081" s="11"/>
      <c r="M3081" s="12"/>
      <c r="N3081" s="12"/>
      <c r="O3081" s="169"/>
      <c r="P3081" s="13"/>
      <c r="Q3081" s="13"/>
      <c r="R3081" s="13"/>
      <c r="S3081" s="13"/>
      <c r="T3081" s="14"/>
    </row>
    <row r="3082" spans="2:20" x14ac:dyDescent="0.3">
      <c r="B3082" s="25"/>
      <c r="C3082" s="26" t="s">
        <v>50</v>
      </c>
      <c r="D3082" s="27"/>
      <c r="E3082" s="28">
        <f>E3080</f>
        <v>240000</v>
      </c>
      <c r="F3082" s="28">
        <f>F3074+F3080</f>
        <v>125139</v>
      </c>
      <c r="G3082" s="28">
        <f>G3074+G3080</f>
        <v>1224</v>
      </c>
      <c r="H3082" s="28">
        <f>H3074+H3080</f>
        <v>102080.43999999948</v>
      </c>
      <c r="I3082" s="28">
        <f>I3074+I3080</f>
        <v>2934.8999999999069</v>
      </c>
      <c r="J3082" s="28">
        <f>J3074+J3080</f>
        <v>4926.07</v>
      </c>
      <c r="K3082" s="1"/>
      <c r="L3082" s="9"/>
      <c r="M3082" s="26" t="s">
        <v>50</v>
      </c>
      <c r="N3082" s="193" t="s">
        <v>16</v>
      </c>
      <c r="O3082" s="10">
        <f>SUM(O3075:O3081)</f>
        <v>240000</v>
      </c>
      <c r="P3082" s="10">
        <f>SUM(P3078:P3081)</f>
        <v>10000</v>
      </c>
      <c r="Q3082" s="10">
        <f>SUM(Q3076:Q3081)</f>
        <v>0</v>
      </c>
      <c r="R3082" s="10">
        <f>SUM(R3077:R3081)</f>
        <v>0</v>
      </c>
      <c r="S3082" s="10">
        <f t="shared" ref="S3082:T3082" si="509">SUM(S3073:S3081)</f>
        <v>0</v>
      </c>
      <c r="T3082" s="10">
        <f t="shared" si="509"/>
        <v>0</v>
      </c>
    </row>
    <row r="3083" spans="2:20" x14ac:dyDescent="0.3">
      <c r="F3083" s="314"/>
      <c r="G3083" s="215"/>
      <c r="H3083" s="215"/>
      <c r="L3083" s="2"/>
      <c r="M3083" s="3" t="s">
        <v>12</v>
      </c>
      <c r="N3083" s="15"/>
      <c r="O3083" s="16">
        <f>E3082-O3082</f>
        <v>0</v>
      </c>
      <c r="P3083" s="62">
        <f>F3082-P3082</f>
        <v>115139</v>
      </c>
      <c r="Q3083" s="62">
        <f t="shared" ref="Q3083" si="510">G3082-Q3082</f>
        <v>1224</v>
      </c>
      <c r="R3083" s="62">
        <f t="shared" ref="R3083" si="511">H3082-R3082</f>
        <v>102080.43999999948</v>
      </c>
      <c r="S3083" s="62">
        <f t="shared" ref="S3083" si="512">I3082-S3082</f>
        <v>2934.8999999999069</v>
      </c>
      <c r="T3083" s="62">
        <f t="shared" ref="T3083" si="513">J3082-T3082</f>
        <v>4926.07</v>
      </c>
    </row>
    <row r="3084" spans="2:20" x14ac:dyDescent="0.3">
      <c r="C3084" s="63"/>
      <c r="F3084" s="314"/>
      <c r="M3084" s="1393" t="s">
        <v>23</v>
      </c>
      <c r="N3084" s="1393"/>
      <c r="R3084" s="314"/>
    </row>
    <row r="3085" spans="2:20" x14ac:dyDescent="0.3">
      <c r="C3085" s="295"/>
      <c r="D3085" s="295"/>
      <c r="E3085" s="1386"/>
      <c r="F3085" s="1386"/>
      <c r="G3085" s="295"/>
      <c r="H3085" s="295"/>
      <c r="I3085" s="295"/>
      <c r="J3085" s="145"/>
      <c r="M3085" s="41" t="s">
        <v>17</v>
      </c>
      <c r="N3085" s="126">
        <f>P3083</f>
        <v>115139</v>
      </c>
      <c r="O3085" s="302"/>
      <c r="P3085" s="303"/>
      <c r="Q3085" s="303"/>
      <c r="R3085" s="303"/>
      <c r="S3085" s="303"/>
      <c r="T3085" s="303"/>
    </row>
    <row r="3086" spans="2:20" x14ac:dyDescent="0.3">
      <c r="C3086" s="295"/>
      <c r="D3086" s="295"/>
      <c r="E3086" s="296"/>
      <c r="F3086" s="296"/>
      <c r="G3086" s="282"/>
      <c r="H3086" s="280"/>
      <c r="I3086" s="280"/>
      <c r="J3086" s="280"/>
      <c r="M3086" s="41" t="s">
        <v>18</v>
      </c>
      <c r="N3086" s="126">
        <f>Q3083</f>
        <v>1224</v>
      </c>
      <c r="O3086" s="133"/>
      <c r="P3086" s="134"/>
      <c r="Q3086" s="134"/>
      <c r="R3086" s="131"/>
      <c r="S3086" s="233"/>
      <c r="T3086" s="314"/>
    </row>
    <row r="3087" spans="2:20" x14ac:dyDescent="0.3">
      <c r="C3087" s="295"/>
      <c r="D3087" s="295"/>
      <c r="E3087" s="1377"/>
      <c r="F3087" s="1377"/>
      <c r="G3087" s="282"/>
      <c r="H3087" s="280"/>
      <c r="I3087" s="280"/>
      <c r="J3087" s="280"/>
      <c r="M3087" s="41" t="s">
        <v>19</v>
      </c>
      <c r="N3087" s="126">
        <f>R3083</f>
        <v>102080.43999999948</v>
      </c>
      <c r="O3087" s="136"/>
      <c r="P3087" s="171"/>
      <c r="Q3087" s="324"/>
      <c r="R3087" s="240"/>
      <c r="S3087" s="314"/>
      <c r="T3087" s="314"/>
    </row>
    <row r="3088" spans="2:20" x14ac:dyDescent="0.3">
      <c r="C3088" s="190"/>
      <c r="D3088" s="190"/>
      <c r="E3088" s="1374"/>
      <c r="F3088" s="1374"/>
      <c r="G3088" s="278"/>
      <c r="H3088" s="279"/>
      <c r="I3088" s="280"/>
      <c r="J3088" s="281"/>
      <c r="M3088" s="41" t="s">
        <v>20</v>
      </c>
      <c r="N3088" s="126">
        <f>S3083</f>
        <v>2934.8999999999069</v>
      </c>
      <c r="O3088" s="324"/>
      <c r="P3088" s="324"/>
      <c r="Q3088" s="324"/>
      <c r="R3088" s="241"/>
    </row>
    <row r="3089" spans="2:20" x14ac:dyDescent="0.3">
      <c r="C3089" s="190"/>
      <c r="D3089" s="190"/>
      <c r="E3089" s="297"/>
      <c r="F3089" s="297"/>
      <c r="G3089" s="278"/>
      <c r="H3089" s="283"/>
      <c r="I3089" s="280"/>
      <c r="J3089" s="281"/>
      <c r="M3089" s="41" t="s">
        <v>21</v>
      </c>
      <c r="N3089" s="126">
        <f>T3083</f>
        <v>4926.07</v>
      </c>
      <c r="O3089" s="137"/>
      <c r="P3089" s="324"/>
      <c r="Q3089" s="323"/>
      <c r="R3089" s="314"/>
    </row>
    <row r="3090" spans="2:20" ht="15" thickBot="1" x14ac:dyDescent="0.35">
      <c r="C3090" s="295"/>
      <c r="D3090" s="190"/>
      <c r="E3090" s="297"/>
      <c r="F3090" s="297"/>
      <c r="G3090" s="278"/>
      <c r="H3090" s="283"/>
      <c r="I3090" s="280"/>
      <c r="J3090" s="281"/>
      <c r="M3090" s="307" t="s">
        <v>22</v>
      </c>
      <c r="N3090" s="130">
        <f>SUM(N3085:N3089)</f>
        <v>226304.40999999939</v>
      </c>
      <c r="O3090" s="314"/>
      <c r="R3090" s="314"/>
    </row>
    <row r="3091" spans="2:20" ht="15" thickTop="1" x14ac:dyDescent="0.3">
      <c r="C3091" s="295"/>
      <c r="D3091" s="190"/>
      <c r="E3091" s="1374"/>
      <c r="F3091" s="1374"/>
      <c r="G3091" s="278"/>
      <c r="H3091" s="283"/>
      <c r="I3091" s="280"/>
      <c r="J3091" s="281"/>
      <c r="M3091" s="21"/>
      <c r="N3091" s="24"/>
      <c r="O3091" s="314"/>
      <c r="S3091" s="314"/>
    </row>
    <row r="3092" spans="2:20" x14ac:dyDescent="0.3">
      <c r="C3092" s="326"/>
      <c r="D3092" s="326"/>
      <c r="E3092" s="326"/>
      <c r="F3092" s="326"/>
      <c r="G3092" s="326"/>
      <c r="H3092" s="326"/>
      <c r="I3092" s="326"/>
      <c r="J3092" s="326"/>
      <c r="L3092" s="321"/>
      <c r="M3092" s="321"/>
      <c r="N3092" s="321"/>
      <c r="O3092" s="321"/>
      <c r="P3092" s="321"/>
      <c r="Q3092" s="321"/>
      <c r="R3092" s="180"/>
    </row>
    <row r="3093" spans="2:20" x14ac:dyDescent="0.3">
      <c r="C3093" s="326"/>
      <c r="D3093" s="326"/>
      <c r="E3093" s="326"/>
      <c r="F3093" s="326"/>
      <c r="G3093" s="326"/>
      <c r="H3093" s="326"/>
      <c r="I3093" s="326"/>
      <c r="J3093" s="326"/>
      <c r="L3093" s="321"/>
      <c r="M3093" s="321"/>
      <c r="N3093" s="321"/>
      <c r="O3093" s="321"/>
      <c r="P3093" s="321"/>
      <c r="Q3093" s="321"/>
      <c r="R3093" s="180"/>
    </row>
    <row r="3094" spans="2:20" x14ac:dyDescent="0.3">
      <c r="C3094" s="326"/>
      <c r="D3094" s="326"/>
      <c r="E3094" s="326"/>
      <c r="F3094" s="326"/>
      <c r="G3094" s="326"/>
      <c r="H3094" s="326"/>
      <c r="I3094" s="326"/>
      <c r="J3094" s="326"/>
      <c r="L3094" s="321"/>
      <c r="M3094" s="321"/>
      <c r="N3094" s="321"/>
      <c r="O3094" s="321"/>
      <c r="P3094" s="321"/>
      <c r="Q3094" s="321"/>
      <c r="R3094" s="180"/>
    </row>
    <row r="3095" spans="2:20" x14ac:dyDescent="0.3">
      <c r="R3095" s="180"/>
    </row>
    <row r="3096" spans="2:20" x14ac:dyDescent="0.3">
      <c r="R3096" s="180"/>
    </row>
    <row r="3098" spans="2:20" x14ac:dyDescent="0.3">
      <c r="B3098" s="1357" t="s">
        <v>908</v>
      </c>
      <c r="C3098" s="1357"/>
      <c r="D3098" s="1357"/>
      <c r="E3098" s="1357"/>
      <c r="F3098" s="1357"/>
      <c r="G3098" s="1357"/>
      <c r="H3098" s="1357"/>
      <c r="I3098" s="1357"/>
      <c r="J3098" s="1357"/>
      <c r="K3098" s="1357"/>
      <c r="L3098" s="1357"/>
      <c r="M3098" s="1357"/>
      <c r="N3098" s="1357"/>
      <c r="O3098" s="1357"/>
      <c r="P3098" s="1357"/>
      <c r="Q3098" s="1357"/>
      <c r="R3098" s="1357"/>
      <c r="S3098" s="1357"/>
      <c r="T3098" s="1357"/>
    </row>
    <row r="3104" spans="2:20" ht="15.6" x14ac:dyDescent="0.3">
      <c r="B3104" s="1349" t="s">
        <v>2002</v>
      </c>
      <c r="C3104" s="1349"/>
      <c r="D3104" s="1349"/>
      <c r="E3104" s="1349"/>
      <c r="F3104" s="1349"/>
      <c r="G3104" s="1349"/>
      <c r="H3104" s="1349"/>
      <c r="I3104" s="1349"/>
      <c r="J3104" s="1349"/>
      <c r="K3104" s="1349"/>
      <c r="L3104" s="1349"/>
      <c r="M3104" s="1349"/>
      <c r="N3104" s="1349"/>
      <c r="O3104" s="1349"/>
      <c r="P3104" s="1349"/>
      <c r="Q3104" s="1349"/>
      <c r="R3104" s="1349"/>
      <c r="S3104" s="1349"/>
      <c r="T3104" s="1349"/>
    </row>
    <row r="3105" spans="2:20" ht="15.6" x14ac:dyDescent="0.3">
      <c r="B3105" s="1350" t="s">
        <v>10</v>
      </c>
      <c r="C3105" s="1350"/>
      <c r="D3105" s="1350"/>
      <c r="E3105" s="1350"/>
      <c r="F3105" s="1350"/>
      <c r="G3105" s="1350"/>
      <c r="H3105" s="1350"/>
      <c r="I3105" s="1350"/>
      <c r="J3105" s="1350"/>
      <c r="K3105" s="1350"/>
      <c r="L3105" s="1350"/>
      <c r="M3105" s="1350"/>
      <c r="N3105" s="1350"/>
      <c r="O3105" s="1350"/>
      <c r="P3105" s="1350"/>
      <c r="Q3105" s="1350"/>
      <c r="R3105" s="1350"/>
      <c r="S3105" s="1350"/>
      <c r="T3105" s="1350"/>
    </row>
    <row r="3106" spans="2:20" x14ac:dyDescent="0.3">
      <c r="B3106" s="1351" t="s">
        <v>11</v>
      </c>
      <c r="C3106" s="1351"/>
      <c r="D3106" s="1351"/>
      <c r="E3106" s="1351"/>
      <c r="F3106" s="1351"/>
      <c r="G3106" s="1351"/>
      <c r="H3106" s="1351"/>
      <c r="I3106" s="1351"/>
      <c r="J3106" s="1351"/>
      <c r="K3106" s="1351"/>
      <c r="L3106" s="1351"/>
      <c r="M3106" s="1351"/>
      <c r="N3106" s="1351"/>
      <c r="O3106" s="1351"/>
      <c r="P3106" s="1351"/>
      <c r="Q3106" s="1351"/>
      <c r="R3106" s="1351"/>
      <c r="S3106" s="1351"/>
      <c r="T3106" s="1351"/>
    </row>
    <row r="3107" spans="2:20" x14ac:dyDescent="0.3">
      <c r="B3107" s="1352" t="s">
        <v>2003</v>
      </c>
      <c r="C3107" s="1352"/>
      <c r="D3107" s="1352"/>
      <c r="E3107" s="1352"/>
      <c r="F3107" s="1352"/>
      <c r="G3107" s="1352"/>
      <c r="H3107" s="1352"/>
      <c r="I3107" s="1352"/>
      <c r="J3107" s="1352"/>
      <c r="K3107" s="1352"/>
      <c r="L3107" s="1352"/>
      <c r="M3107" s="1352"/>
      <c r="N3107" s="1352"/>
      <c r="O3107" s="1352"/>
      <c r="P3107" s="1352"/>
      <c r="Q3107" s="1352"/>
      <c r="R3107" s="1352"/>
      <c r="S3107" s="1352"/>
      <c r="T3107" s="1352"/>
    </row>
    <row r="3108" spans="2:20" ht="15" thickBot="1" x14ac:dyDescent="0.35">
      <c r="B3108" s="309"/>
      <c r="C3108" s="309"/>
      <c r="D3108" s="309"/>
      <c r="E3108" s="309"/>
      <c r="F3108" s="309"/>
      <c r="G3108" s="309"/>
      <c r="H3108" s="309"/>
      <c r="I3108" s="309"/>
      <c r="J3108" s="309"/>
      <c r="L3108" s="309"/>
      <c r="M3108" s="309"/>
      <c r="N3108" s="309"/>
      <c r="O3108" s="309"/>
      <c r="P3108" s="309"/>
      <c r="Q3108" s="309"/>
      <c r="R3108" s="1362" t="s">
        <v>2004</v>
      </c>
      <c r="S3108" s="1363"/>
      <c r="T3108" s="1363"/>
    </row>
    <row r="3109" spans="2:20" ht="15" thickTop="1" x14ac:dyDescent="0.3">
      <c r="B3109" s="1354" t="s">
        <v>8</v>
      </c>
      <c r="C3109" s="1354"/>
      <c r="D3109" s="1354"/>
      <c r="E3109" s="1354"/>
      <c r="F3109" s="1354"/>
      <c r="G3109" s="1354"/>
      <c r="H3109" s="1354"/>
      <c r="I3109" s="1354"/>
      <c r="J3109" s="1354"/>
      <c r="L3109" s="1354" t="s">
        <v>9</v>
      </c>
      <c r="M3109" s="1354"/>
      <c r="N3109" s="1354"/>
      <c r="O3109" s="1354"/>
      <c r="P3109" s="1354"/>
      <c r="Q3109" s="1354"/>
      <c r="R3109" s="1354"/>
      <c r="S3109" s="1354"/>
      <c r="T3109" s="1354"/>
    </row>
    <row r="3110" spans="2:20" x14ac:dyDescent="0.3">
      <c r="B3110" s="4" t="s">
        <v>0</v>
      </c>
      <c r="C3110" s="4" t="s">
        <v>1</v>
      </c>
      <c r="D3110" s="4" t="s">
        <v>2</v>
      </c>
      <c r="E3110" s="4" t="s">
        <v>13</v>
      </c>
      <c r="F3110" s="4" t="s">
        <v>3</v>
      </c>
      <c r="G3110" s="4" t="s">
        <v>4</v>
      </c>
      <c r="H3110" s="4" t="s">
        <v>5</v>
      </c>
      <c r="I3110" s="4" t="s">
        <v>6</v>
      </c>
      <c r="J3110" s="4" t="s">
        <v>7</v>
      </c>
      <c r="K3110" s="180"/>
      <c r="L3110" s="4" t="s">
        <v>0</v>
      </c>
      <c r="M3110" s="4" t="s">
        <v>1</v>
      </c>
      <c r="N3110" s="30" t="s">
        <v>1234</v>
      </c>
      <c r="O3110" s="4" t="s">
        <v>13</v>
      </c>
      <c r="P3110" s="4" t="s">
        <v>3</v>
      </c>
      <c r="Q3110" s="4" t="s">
        <v>4</v>
      </c>
      <c r="R3110" s="4" t="s">
        <v>5</v>
      </c>
      <c r="S3110" s="4" t="s">
        <v>6</v>
      </c>
      <c r="T3110" s="4" t="s">
        <v>7</v>
      </c>
    </row>
    <row r="3111" spans="2:20" x14ac:dyDescent="0.3">
      <c r="B3111" s="310"/>
      <c r="C3111" s="311"/>
      <c r="D3111" s="311"/>
      <c r="E3111" s="5"/>
      <c r="F3111" s="5"/>
      <c r="G3111" s="5"/>
      <c r="H3111" s="5"/>
      <c r="I3111" s="5"/>
      <c r="J3111" s="6"/>
      <c r="L3111" s="310"/>
      <c r="M3111" s="311"/>
      <c r="N3111" s="311"/>
      <c r="O3111" s="5"/>
      <c r="P3111" s="5"/>
      <c r="Q3111" s="5"/>
      <c r="R3111" s="5"/>
      <c r="S3111" s="5"/>
      <c r="T3111" s="6"/>
    </row>
    <row r="3112" spans="2:20" x14ac:dyDescent="0.3">
      <c r="B3112" s="55" t="s">
        <v>2005</v>
      </c>
      <c r="C3112" s="17" t="s">
        <v>15</v>
      </c>
      <c r="D3112" s="18" t="s">
        <v>16</v>
      </c>
      <c r="E3112" s="19" t="s">
        <v>16</v>
      </c>
      <c r="F3112" s="19">
        <f>P3083</f>
        <v>115139</v>
      </c>
      <c r="G3112" s="49">
        <f>Q3083</f>
        <v>1224</v>
      </c>
      <c r="H3112" s="49">
        <f>R3083</f>
        <v>102080.43999999948</v>
      </c>
      <c r="I3112" s="20">
        <f>S3083</f>
        <v>2934.8999999999069</v>
      </c>
      <c r="J3112" s="20">
        <f>T3083</f>
        <v>4926.07</v>
      </c>
      <c r="K3112" s="1"/>
      <c r="L3112" s="55" t="s">
        <v>16</v>
      </c>
      <c r="M3112" s="55" t="s">
        <v>16</v>
      </c>
      <c r="N3112" s="55" t="s">
        <v>16</v>
      </c>
      <c r="O3112" s="122" t="s">
        <v>16</v>
      </c>
      <c r="P3112" s="122" t="s">
        <v>16</v>
      </c>
      <c r="Q3112" s="122" t="s">
        <v>16</v>
      </c>
      <c r="R3112" s="122" t="s">
        <v>16</v>
      </c>
      <c r="S3112" s="122" t="s">
        <v>16</v>
      </c>
      <c r="T3112" s="122" t="s">
        <v>16</v>
      </c>
    </row>
    <row r="3113" spans="2:20" ht="30" customHeight="1" x14ac:dyDescent="0.3">
      <c r="B3113" s="55" t="s">
        <v>2006</v>
      </c>
      <c r="C3113" s="333" t="s">
        <v>2007</v>
      </c>
      <c r="D3113" s="334" t="s">
        <v>1429</v>
      </c>
      <c r="E3113" s="122" t="s">
        <v>16</v>
      </c>
      <c r="F3113" s="122" t="s">
        <v>16</v>
      </c>
      <c r="G3113" s="188" t="s">
        <v>16</v>
      </c>
      <c r="H3113" s="188">
        <v>100000</v>
      </c>
      <c r="I3113" s="122" t="s">
        <v>16</v>
      </c>
      <c r="J3113" s="19" t="s">
        <v>16</v>
      </c>
      <c r="K3113" s="1"/>
      <c r="L3113" s="55" t="s">
        <v>2006</v>
      </c>
      <c r="M3113" s="333" t="s">
        <v>2007</v>
      </c>
      <c r="N3113" s="334" t="s">
        <v>1429</v>
      </c>
      <c r="O3113" s="122" t="s">
        <v>16</v>
      </c>
      <c r="P3113" s="122">
        <v>100000</v>
      </c>
      <c r="Q3113" s="188" t="s">
        <v>16</v>
      </c>
      <c r="R3113" s="188" t="s">
        <v>16</v>
      </c>
      <c r="S3113" s="122" t="s">
        <v>16</v>
      </c>
      <c r="T3113" s="19" t="s">
        <v>16</v>
      </c>
    </row>
    <row r="3114" spans="2:20" ht="30" customHeight="1" x14ac:dyDescent="0.3">
      <c r="B3114" s="55" t="s">
        <v>2006</v>
      </c>
      <c r="C3114" s="333" t="s">
        <v>2009</v>
      </c>
      <c r="D3114" s="334" t="s">
        <v>2008</v>
      </c>
      <c r="E3114" s="122" t="s">
        <v>16</v>
      </c>
      <c r="F3114" s="122">
        <v>3000</v>
      </c>
      <c r="G3114" s="188" t="s">
        <v>16</v>
      </c>
      <c r="H3114" s="188" t="s">
        <v>16</v>
      </c>
      <c r="I3114" s="122" t="s">
        <v>16</v>
      </c>
      <c r="J3114" s="19" t="s">
        <v>16</v>
      </c>
      <c r="K3114" s="1"/>
      <c r="L3114" s="55" t="s">
        <v>2006</v>
      </c>
      <c r="M3114" s="333" t="s">
        <v>2013</v>
      </c>
      <c r="N3114" s="334" t="s">
        <v>309</v>
      </c>
      <c r="O3114" s="122" t="s">
        <v>16</v>
      </c>
      <c r="P3114" s="122">
        <v>5000</v>
      </c>
      <c r="Q3114" s="188" t="s">
        <v>16</v>
      </c>
      <c r="R3114" s="188" t="s">
        <v>16</v>
      </c>
      <c r="S3114" s="122" t="s">
        <v>16</v>
      </c>
      <c r="T3114" s="19" t="s">
        <v>16</v>
      </c>
    </row>
    <row r="3115" spans="2:20" ht="43.5" customHeight="1" x14ac:dyDescent="0.3">
      <c r="B3115" s="55" t="s">
        <v>2006</v>
      </c>
      <c r="C3115" s="333" t="s">
        <v>2012</v>
      </c>
      <c r="D3115" s="334" t="s">
        <v>2010</v>
      </c>
      <c r="E3115" s="122" t="s">
        <v>16</v>
      </c>
      <c r="F3115" s="122" t="s">
        <v>16</v>
      </c>
      <c r="G3115" s="188" t="s">
        <v>16</v>
      </c>
      <c r="H3115" s="188">
        <v>30000</v>
      </c>
      <c r="I3115" s="122" t="s">
        <v>16</v>
      </c>
      <c r="J3115" s="19" t="s">
        <v>16</v>
      </c>
      <c r="K3115" s="1"/>
      <c r="L3115" s="55" t="s">
        <v>2006</v>
      </c>
      <c r="M3115" s="333" t="s">
        <v>2014</v>
      </c>
      <c r="N3115" s="334">
        <v>269</v>
      </c>
      <c r="O3115" s="122" t="s">
        <v>16</v>
      </c>
      <c r="P3115" s="122" t="s">
        <v>16</v>
      </c>
      <c r="Q3115" s="188" t="s">
        <v>16</v>
      </c>
      <c r="R3115" s="188">
        <v>200000</v>
      </c>
      <c r="S3115" s="122" t="s">
        <v>16</v>
      </c>
      <c r="T3115" s="19" t="s">
        <v>16</v>
      </c>
    </row>
    <row r="3116" spans="2:20" ht="30" customHeight="1" x14ac:dyDescent="0.3">
      <c r="B3116" s="55" t="s">
        <v>2006</v>
      </c>
      <c r="C3116" s="333" t="s">
        <v>436</v>
      </c>
      <c r="D3116" s="334" t="s">
        <v>2011</v>
      </c>
      <c r="E3116" s="122">
        <v>60000</v>
      </c>
      <c r="F3116" s="122" t="s">
        <v>16</v>
      </c>
      <c r="G3116" s="188" t="s">
        <v>16</v>
      </c>
      <c r="H3116" s="188" t="s">
        <v>16</v>
      </c>
      <c r="I3116" s="122" t="s">
        <v>16</v>
      </c>
      <c r="J3116" s="19" t="s">
        <v>16</v>
      </c>
      <c r="K3116" s="1"/>
      <c r="L3116" s="55" t="s">
        <v>2006</v>
      </c>
      <c r="M3116" s="333" t="s">
        <v>2015</v>
      </c>
      <c r="N3116" s="334" t="s">
        <v>2011</v>
      </c>
      <c r="O3116" s="122">
        <v>60000</v>
      </c>
      <c r="P3116" s="122" t="s">
        <v>16</v>
      </c>
      <c r="Q3116" s="188" t="s">
        <v>16</v>
      </c>
      <c r="R3116" s="188" t="s">
        <v>16</v>
      </c>
      <c r="S3116" s="122" t="s">
        <v>16</v>
      </c>
      <c r="T3116" s="19" t="s">
        <v>16</v>
      </c>
    </row>
    <row r="3117" spans="2:20" ht="19.5" customHeight="1" x14ac:dyDescent="0.3">
      <c r="B3117" s="55" t="s">
        <v>16</v>
      </c>
      <c r="C3117" s="340" t="s">
        <v>16</v>
      </c>
      <c r="D3117" s="340" t="s">
        <v>16</v>
      </c>
      <c r="E3117" s="340" t="s">
        <v>16</v>
      </c>
      <c r="F3117" s="340" t="s">
        <v>16</v>
      </c>
      <c r="G3117" s="341" t="s">
        <v>16</v>
      </c>
      <c r="H3117" s="341" t="s">
        <v>16</v>
      </c>
      <c r="I3117" s="340" t="s">
        <v>16</v>
      </c>
      <c r="J3117" s="340" t="s">
        <v>16</v>
      </c>
      <c r="K3117" s="40"/>
      <c r="L3117" s="55" t="s">
        <v>16</v>
      </c>
      <c r="M3117" s="340" t="s">
        <v>16</v>
      </c>
      <c r="N3117" s="334" t="s">
        <v>16</v>
      </c>
      <c r="O3117" s="122" t="s">
        <v>16</v>
      </c>
      <c r="P3117" s="122" t="s">
        <v>16</v>
      </c>
      <c r="Q3117" s="188" t="s">
        <v>16</v>
      </c>
      <c r="R3117" s="188" t="s">
        <v>16</v>
      </c>
      <c r="S3117" s="122" t="s">
        <v>16</v>
      </c>
      <c r="T3117" s="19" t="s">
        <v>16</v>
      </c>
    </row>
    <row r="3118" spans="2:20" x14ac:dyDescent="0.3">
      <c r="B3118" s="4"/>
      <c r="C3118" s="150" t="s">
        <v>49</v>
      </c>
      <c r="D3118" s="4"/>
      <c r="E3118" s="34">
        <f>SUM(E3113:E3117)</f>
        <v>60000</v>
      </c>
      <c r="F3118" s="34">
        <f>SUM(F3113:F3117)</f>
        <v>3000</v>
      </c>
      <c r="G3118" s="34">
        <f>SUM(G3117:G3117)</f>
        <v>0</v>
      </c>
      <c r="H3118" s="227">
        <f>SUM(H3113:H3117)</f>
        <v>130000</v>
      </c>
      <c r="I3118" s="34">
        <f>SUM(I3113:I3117)</f>
        <v>0</v>
      </c>
      <c r="J3118" s="34">
        <v>0</v>
      </c>
      <c r="K3118" s="1"/>
      <c r="L3118" s="119" t="s">
        <v>16</v>
      </c>
      <c r="M3118" s="128" t="s">
        <v>16</v>
      </c>
      <c r="N3118" s="82" t="s">
        <v>16</v>
      </c>
      <c r="O3118" s="122" t="s">
        <v>16</v>
      </c>
      <c r="P3118" s="122" t="s">
        <v>16</v>
      </c>
      <c r="Q3118" s="122" t="s">
        <v>16</v>
      </c>
      <c r="R3118" s="122" t="s">
        <v>16</v>
      </c>
      <c r="S3118" s="122" t="s">
        <v>16</v>
      </c>
      <c r="T3118" s="122" t="s">
        <v>16</v>
      </c>
    </row>
    <row r="3119" spans="2:20" x14ac:dyDescent="0.3">
      <c r="B3119" s="11"/>
      <c r="C3119" s="94"/>
      <c r="D3119" s="12"/>
      <c r="E3119" s="13"/>
      <c r="F3119" s="13"/>
      <c r="G3119" s="13"/>
      <c r="H3119" s="13"/>
      <c r="I3119" s="13"/>
      <c r="J3119" s="14"/>
      <c r="K3119" s="1"/>
      <c r="L3119" s="11"/>
      <c r="M3119" s="12"/>
      <c r="N3119" s="12"/>
      <c r="O3119" s="169"/>
      <c r="P3119" s="13"/>
      <c r="Q3119" s="13"/>
      <c r="R3119" s="13"/>
      <c r="S3119" s="13"/>
      <c r="T3119" s="14"/>
    </row>
    <row r="3120" spans="2:20" x14ac:dyDescent="0.3">
      <c r="B3120" s="25"/>
      <c r="C3120" s="26" t="s">
        <v>50</v>
      </c>
      <c r="D3120" s="27"/>
      <c r="E3120" s="28">
        <f>E3118</f>
        <v>60000</v>
      </c>
      <c r="F3120" s="28">
        <f>F3112+F3118</f>
        <v>118139</v>
      </c>
      <c r="G3120" s="28">
        <f>G3112+G3118</f>
        <v>1224</v>
      </c>
      <c r="H3120" s="28">
        <f>H3112+H3118</f>
        <v>232080.43999999948</v>
      </c>
      <c r="I3120" s="28">
        <f>I3112+I3118</f>
        <v>2934.8999999999069</v>
      </c>
      <c r="J3120" s="28">
        <f>J3112+J3118</f>
        <v>4926.07</v>
      </c>
      <c r="K3120" s="1"/>
      <c r="L3120" s="9"/>
      <c r="M3120" s="26" t="s">
        <v>50</v>
      </c>
      <c r="N3120" s="193" t="s">
        <v>16</v>
      </c>
      <c r="O3120" s="10">
        <f>SUM(O3113:O3119)</f>
        <v>60000</v>
      </c>
      <c r="P3120" s="10">
        <f>SUM(P3113:P3119)</f>
        <v>105000</v>
      </c>
      <c r="Q3120" s="10">
        <f>SUM(Q3117:Q3119)</f>
        <v>0</v>
      </c>
      <c r="R3120" s="10">
        <f>SUM(R3115:R3119)</f>
        <v>200000</v>
      </c>
      <c r="S3120" s="10">
        <f t="shared" ref="S3120:T3120" si="514">SUM(S3111:S3119)</f>
        <v>0</v>
      </c>
      <c r="T3120" s="10">
        <f t="shared" si="514"/>
        <v>0</v>
      </c>
    </row>
    <row r="3121" spans="2:20" x14ac:dyDescent="0.3">
      <c r="F3121" s="314"/>
      <c r="G3121" s="215"/>
      <c r="H3121" s="215"/>
      <c r="L3121" s="2"/>
      <c r="M3121" s="3" t="s">
        <v>12</v>
      </c>
      <c r="N3121" s="15"/>
      <c r="O3121" s="16">
        <f>E3120-O3120</f>
        <v>0</v>
      </c>
      <c r="P3121" s="62">
        <f>F3120-P3120</f>
        <v>13139</v>
      </c>
      <c r="Q3121" s="62">
        <f t="shared" ref="Q3121" si="515">G3120-Q3120</f>
        <v>1224</v>
      </c>
      <c r="R3121" s="62">
        <f t="shared" ref="R3121" si="516">H3120-R3120</f>
        <v>32080.439999999478</v>
      </c>
      <c r="S3121" s="62">
        <f t="shared" ref="S3121" si="517">I3120-S3120</f>
        <v>2934.8999999999069</v>
      </c>
      <c r="T3121" s="62">
        <f t="shared" ref="T3121" si="518">J3120-T3120</f>
        <v>4926.07</v>
      </c>
    </row>
    <row r="3122" spans="2:20" x14ac:dyDescent="0.3">
      <c r="C3122" s="63"/>
      <c r="F3122" s="314"/>
      <c r="M3122" s="1385" t="s">
        <v>23</v>
      </c>
      <c r="N3122" s="1385"/>
      <c r="R3122" s="314"/>
    </row>
    <row r="3123" spans="2:20" ht="18" customHeight="1" x14ac:dyDescent="0.3">
      <c r="C3123" s="327"/>
      <c r="D3123" s="327"/>
      <c r="E3123" s="1386"/>
      <c r="F3123" s="1386"/>
      <c r="G3123" s="327"/>
      <c r="H3123" s="327"/>
      <c r="I3123" s="327"/>
      <c r="J3123" s="145"/>
      <c r="M3123" s="346" t="s">
        <v>17</v>
      </c>
      <c r="N3123" s="83">
        <f>P3121</f>
        <v>13139</v>
      </c>
      <c r="O3123" s="330"/>
      <c r="P3123" s="331"/>
      <c r="Q3123" s="331"/>
      <c r="R3123" s="331"/>
      <c r="S3123" s="331"/>
      <c r="T3123" s="331"/>
    </row>
    <row r="3124" spans="2:20" ht="18" customHeight="1" x14ac:dyDescent="0.3">
      <c r="C3124" s="327"/>
      <c r="D3124" s="327"/>
      <c r="E3124" s="328"/>
      <c r="F3124" s="328"/>
      <c r="G3124" s="282"/>
      <c r="H3124" s="280"/>
      <c r="I3124" s="280"/>
      <c r="J3124" s="280"/>
      <c r="M3124" s="346" t="s">
        <v>18</v>
      </c>
      <c r="N3124" s="83">
        <f>Q3121</f>
        <v>1224</v>
      </c>
      <c r="O3124" s="133"/>
      <c r="P3124" s="134"/>
      <c r="Q3124" s="134"/>
      <c r="R3124" s="131"/>
      <c r="S3124" s="233"/>
      <c r="T3124" s="314"/>
    </row>
    <row r="3125" spans="2:20" ht="18" customHeight="1" x14ac:dyDescent="0.3">
      <c r="C3125" s="327"/>
      <c r="D3125" s="327"/>
      <c r="E3125" s="1377"/>
      <c r="F3125" s="1377"/>
      <c r="G3125" s="282"/>
      <c r="H3125" s="280"/>
      <c r="I3125" s="280"/>
      <c r="J3125" s="280"/>
      <c r="M3125" s="346" t="s">
        <v>19</v>
      </c>
      <c r="N3125" s="83">
        <f>R3121</f>
        <v>32080.439999999478</v>
      </c>
      <c r="O3125" s="136"/>
      <c r="P3125" s="171"/>
      <c r="Q3125" s="324"/>
      <c r="R3125" s="240"/>
      <c r="S3125" s="314"/>
      <c r="T3125" s="314"/>
    </row>
    <row r="3126" spans="2:20" ht="18" customHeight="1" x14ac:dyDescent="0.3">
      <c r="C3126" s="190"/>
      <c r="D3126" s="190"/>
      <c r="E3126" s="1374"/>
      <c r="F3126" s="1374"/>
      <c r="G3126" s="278"/>
      <c r="H3126" s="279"/>
      <c r="I3126" s="280"/>
      <c r="J3126" s="281"/>
      <c r="M3126" s="346" t="s">
        <v>20</v>
      </c>
      <c r="N3126" s="83">
        <f>S3121</f>
        <v>2934.8999999999069</v>
      </c>
      <c r="O3126" s="324"/>
      <c r="P3126" s="324"/>
      <c r="Q3126" s="324"/>
      <c r="R3126" s="241"/>
    </row>
    <row r="3127" spans="2:20" ht="18" customHeight="1" x14ac:dyDescent="0.3">
      <c r="C3127" s="190"/>
      <c r="D3127" s="190"/>
      <c r="E3127" s="329"/>
      <c r="F3127" s="329"/>
      <c r="G3127" s="278"/>
      <c r="H3127" s="283"/>
      <c r="I3127" s="280"/>
      <c r="J3127" s="281"/>
      <c r="M3127" s="346" t="s">
        <v>21</v>
      </c>
      <c r="N3127" s="83">
        <f>T3121</f>
        <v>4926.07</v>
      </c>
      <c r="O3127" s="137"/>
      <c r="P3127" s="324"/>
      <c r="Q3127" s="332"/>
      <c r="R3127" s="314"/>
    </row>
    <row r="3128" spans="2:20" ht="18" customHeight="1" thickBot="1" x14ac:dyDescent="0.35">
      <c r="C3128" s="327"/>
      <c r="D3128" s="190"/>
      <c r="E3128" s="329"/>
      <c r="F3128" s="329"/>
      <c r="G3128" s="278"/>
      <c r="H3128" s="283"/>
      <c r="I3128" s="280"/>
      <c r="J3128" s="281"/>
      <c r="M3128" s="345" t="s">
        <v>22</v>
      </c>
      <c r="N3128" s="344">
        <f>SUM(N3123:N3127)</f>
        <v>54304.409999999385</v>
      </c>
      <c r="O3128" s="314"/>
      <c r="R3128" s="314"/>
    </row>
    <row r="3129" spans="2:20" ht="18" customHeight="1" thickTop="1" x14ac:dyDescent="0.3">
      <c r="C3129" s="327"/>
      <c r="D3129" s="190"/>
      <c r="E3129" s="1374"/>
      <c r="F3129" s="1374"/>
      <c r="G3129" s="278"/>
      <c r="H3129" s="283"/>
      <c r="I3129" s="280"/>
      <c r="J3129" s="281"/>
      <c r="M3129" s="198"/>
      <c r="N3129" s="121"/>
      <c r="O3129" s="314"/>
      <c r="S3129" s="314"/>
    </row>
    <row r="3130" spans="2:20" x14ac:dyDescent="0.3">
      <c r="C3130" s="326"/>
      <c r="D3130" s="326"/>
      <c r="E3130" s="326"/>
      <c r="F3130" s="326"/>
      <c r="G3130" s="326"/>
      <c r="H3130" s="326"/>
      <c r="I3130" s="326"/>
      <c r="J3130" s="326"/>
      <c r="L3130" s="321"/>
      <c r="M3130" s="321"/>
      <c r="N3130" s="321"/>
      <c r="O3130" s="321"/>
      <c r="P3130" s="321"/>
      <c r="Q3130" s="321"/>
      <c r="R3130" s="180"/>
    </row>
    <row r="3131" spans="2:20" x14ac:dyDescent="0.3">
      <c r="C3131" s="326"/>
      <c r="D3131" s="326"/>
      <c r="E3131" s="326"/>
      <c r="F3131" s="326"/>
      <c r="G3131" s="326"/>
      <c r="H3131" s="326"/>
      <c r="I3131" s="326"/>
      <c r="J3131" s="326"/>
      <c r="L3131" s="321"/>
      <c r="M3131" s="321"/>
      <c r="N3131" s="321"/>
      <c r="O3131" s="321"/>
      <c r="P3131" s="321"/>
      <c r="Q3131" s="321"/>
      <c r="R3131" s="180"/>
    </row>
    <row r="3132" spans="2:20" x14ac:dyDescent="0.3">
      <c r="C3132" s="326"/>
      <c r="D3132" s="326"/>
      <c r="E3132" s="326"/>
      <c r="F3132" s="326"/>
      <c r="G3132" s="326"/>
      <c r="H3132" s="326"/>
      <c r="I3132" s="326"/>
      <c r="J3132" s="326"/>
      <c r="L3132" s="321"/>
      <c r="M3132" s="321"/>
      <c r="N3132" s="321"/>
      <c r="O3132" s="321"/>
      <c r="P3132" s="321"/>
      <c r="Q3132" s="321"/>
      <c r="R3132" s="180"/>
    </row>
    <row r="3133" spans="2:20" x14ac:dyDescent="0.3">
      <c r="R3133" s="180"/>
    </row>
    <row r="3134" spans="2:20" x14ac:dyDescent="0.3">
      <c r="R3134" s="180"/>
    </row>
    <row r="3136" spans="2:20" x14ac:dyDescent="0.3">
      <c r="B3136" s="1357" t="s">
        <v>2016</v>
      </c>
      <c r="C3136" s="1357"/>
      <c r="D3136" s="1357"/>
      <c r="E3136" s="1357"/>
      <c r="F3136" s="1357"/>
      <c r="G3136" s="1357"/>
      <c r="H3136" s="1357"/>
      <c r="I3136" s="1357"/>
      <c r="J3136" s="1357"/>
      <c r="K3136" s="1357"/>
      <c r="L3136" s="1357"/>
      <c r="M3136" s="1357"/>
      <c r="N3136" s="1357"/>
      <c r="O3136" s="1357"/>
      <c r="P3136" s="1357"/>
      <c r="Q3136" s="1357"/>
      <c r="R3136" s="1357"/>
      <c r="S3136" s="1357"/>
      <c r="T3136" s="1357"/>
    </row>
    <row r="3141" spans="2:20" ht="15.6" x14ac:dyDescent="0.3">
      <c r="B3141" s="1349" t="s">
        <v>2017</v>
      </c>
      <c r="C3141" s="1349"/>
      <c r="D3141" s="1349"/>
      <c r="E3141" s="1349"/>
      <c r="F3141" s="1349"/>
      <c r="G3141" s="1349"/>
      <c r="H3141" s="1349"/>
      <c r="I3141" s="1349"/>
      <c r="J3141" s="1349"/>
      <c r="K3141" s="1349"/>
      <c r="L3141" s="1349"/>
      <c r="M3141" s="1349"/>
      <c r="N3141" s="1349"/>
      <c r="O3141" s="1349"/>
      <c r="P3141" s="1349"/>
      <c r="Q3141" s="1349"/>
      <c r="R3141" s="1349"/>
      <c r="S3141" s="1349"/>
      <c r="T3141" s="1349"/>
    </row>
    <row r="3142" spans="2:20" ht="15.6" x14ac:dyDescent="0.3">
      <c r="B3142" s="1350" t="s">
        <v>10</v>
      </c>
      <c r="C3142" s="1350"/>
      <c r="D3142" s="1350"/>
      <c r="E3142" s="1350"/>
      <c r="F3142" s="1350"/>
      <c r="G3142" s="1350"/>
      <c r="H3142" s="1350"/>
      <c r="I3142" s="1350"/>
      <c r="J3142" s="1350"/>
      <c r="K3142" s="1350"/>
      <c r="L3142" s="1350"/>
      <c r="M3142" s="1350"/>
      <c r="N3142" s="1350"/>
      <c r="O3142" s="1350"/>
      <c r="P3142" s="1350"/>
      <c r="Q3142" s="1350"/>
      <c r="R3142" s="1350"/>
      <c r="S3142" s="1350"/>
      <c r="T3142" s="1350"/>
    </row>
    <row r="3143" spans="2:20" x14ac:dyDescent="0.3">
      <c r="B3143" s="1351" t="s">
        <v>11</v>
      </c>
      <c r="C3143" s="1351"/>
      <c r="D3143" s="1351"/>
      <c r="E3143" s="1351"/>
      <c r="F3143" s="1351"/>
      <c r="G3143" s="1351"/>
      <c r="H3143" s="1351"/>
      <c r="I3143" s="1351"/>
      <c r="J3143" s="1351"/>
      <c r="K3143" s="1351"/>
      <c r="L3143" s="1351"/>
      <c r="M3143" s="1351"/>
      <c r="N3143" s="1351"/>
      <c r="O3143" s="1351"/>
      <c r="P3143" s="1351"/>
      <c r="Q3143" s="1351"/>
      <c r="R3143" s="1351"/>
      <c r="S3143" s="1351"/>
      <c r="T3143" s="1351"/>
    </row>
    <row r="3144" spans="2:20" x14ac:dyDescent="0.3">
      <c r="B3144" s="1352" t="s">
        <v>2030</v>
      </c>
      <c r="C3144" s="1352"/>
      <c r="D3144" s="1352"/>
      <c r="E3144" s="1352"/>
      <c r="F3144" s="1352"/>
      <c r="G3144" s="1352"/>
      <c r="H3144" s="1352"/>
      <c r="I3144" s="1352"/>
      <c r="J3144" s="1352"/>
      <c r="K3144" s="1352"/>
      <c r="L3144" s="1352"/>
      <c r="M3144" s="1352"/>
      <c r="N3144" s="1352"/>
      <c r="O3144" s="1352"/>
      <c r="P3144" s="1352"/>
      <c r="Q3144" s="1352"/>
      <c r="R3144" s="1352"/>
      <c r="S3144" s="1352"/>
      <c r="T3144" s="1352"/>
    </row>
    <row r="3145" spans="2:20" ht="15" thickBot="1" x14ac:dyDescent="0.35">
      <c r="B3145" s="309"/>
      <c r="C3145" s="309"/>
      <c r="D3145" s="309"/>
      <c r="E3145" s="309"/>
      <c r="F3145" s="309"/>
      <c r="G3145" s="309"/>
      <c r="H3145" s="309"/>
      <c r="I3145" s="309"/>
      <c r="J3145" s="309"/>
      <c r="L3145" s="309"/>
      <c r="M3145" s="309"/>
      <c r="N3145" s="309"/>
      <c r="O3145" s="309"/>
      <c r="P3145" s="309"/>
      <c r="Q3145" s="309"/>
      <c r="R3145" s="1362" t="s">
        <v>2031</v>
      </c>
      <c r="S3145" s="1363"/>
      <c r="T3145" s="1363"/>
    </row>
    <row r="3146" spans="2:20" ht="15" thickTop="1" x14ac:dyDescent="0.3">
      <c r="B3146" s="1354" t="s">
        <v>8</v>
      </c>
      <c r="C3146" s="1354"/>
      <c r="D3146" s="1354"/>
      <c r="E3146" s="1354"/>
      <c r="F3146" s="1354"/>
      <c r="G3146" s="1354"/>
      <c r="H3146" s="1354"/>
      <c r="I3146" s="1354"/>
      <c r="J3146" s="1354"/>
      <c r="L3146" s="1354" t="s">
        <v>9</v>
      </c>
      <c r="M3146" s="1354"/>
      <c r="N3146" s="1354"/>
      <c r="O3146" s="1354"/>
      <c r="P3146" s="1354"/>
      <c r="Q3146" s="1354"/>
      <c r="R3146" s="1354"/>
      <c r="S3146" s="1354"/>
      <c r="T3146" s="1354"/>
    </row>
    <row r="3147" spans="2:20" x14ac:dyDescent="0.3">
      <c r="B3147" s="4" t="s">
        <v>0</v>
      </c>
      <c r="C3147" s="4" t="s">
        <v>1</v>
      </c>
      <c r="D3147" s="4" t="s">
        <v>2</v>
      </c>
      <c r="E3147" s="4" t="s">
        <v>13</v>
      </c>
      <c r="F3147" s="4" t="s">
        <v>3</v>
      </c>
      <c r="G3147" s="4" t="s">
        <v>4</v>
      </c>
      <c r="H3147" s="4" t="s">
        <v>5</v>
      </c>
      <c r="I3147" s="4" t="s">
        <v>6</v>
      </c>
      <c r="J3147" s="4" t="s">
        <v>7</v>
      </c>
      <c r="K3147" s="180"/>
      <c r="L3147" s="4" t="s">
        <v>0</v>
      </c>
      <c r="M3147" s="4" t="s">
        <v>1</v>
      </c>
      <c r="N3147" s="30" t="s">
        <v>1234</v>
      </c>
      <c r="O3147" s="4" t="s">
        <v>13</v>
      </c>
      <c r="P3147" s="4" t="s">
        <v>3</v>
      </c>
      <c r="Q3147" s="4" t="s">
        <v>4</v>
      </c>
      <c r="R3147" s="4" t="s">
        <v>5</v>
      </c>
      <c r="S3147" s="4" t="s">
        <v>6</v>
      </c>
      <c r="T3147" s="4" t="s">
        <v>7</v>
      </c>
    </row>
    <row r="3148" spans="2:20" x14ac:dyDescent="0.3">
      <c r="B3148" s="310"/>
      <c r="C3148" s="311"/>
      <c r="D3148" s="311"/>
      <c r="E3148" s="5"/>
      <c r="F3148" s="5"/>
      <c r="G3148" s="5"/>
      <c r="H3148" s="5"/>
      <c r="I3148" s="5"/>
      <c r="J3148" s="6"/>
      <c r="L3148" s="310"/>
      <c r="M3148" s="311"/>
      <c r="N3148" s="311"/>
      <c r="O3148" s="5"/>
      <c r="P3148" s="5"/>
      <c r="Q3148" s="5"/>
      <c r="R3148" s="5"/>
      <c r="S3148" s="5"/>
      <c r="T3148" s="6"/>
    </row>
    <row r="3149" spans="2:20" x14ac:dyDescent="0.3">
      <c r="B3149" s="55" t="s">
        <v>2018</v>
      </c>
      <c r="C3149" s="17" t="s">
        <v>15</v>
      </c>
      <c r="D3149" s="18" t="s">
        <v>16</v>
      </c>
      <c r="E3149" s="19" t="s">
        <v>16</v>
      </c>
      <c r="F3149" s="19">
        <f>P3121</f>
        <v>13139</v>
      </c>
      <c r="G3149" s="49">
        <f>Q3121</f>
        <v>1224</v>
      </c>
      <c r="H3149" s="49">
        <f>R3121</f>
        <v>32080.439999999478</v>
      </c>
      <c r="I3149" s="20">
        <f>S3121</f>
        <v>2934.8999999999069</v>
      </c>
      <c r="J3149" s="20">
        <f>T3121</f>
        <v>4926.07</v>
      </c>
      <c r="K3149" s="1"/>
      <c r="L3149" s="55" t="s">
        <v>16</v>
      </c>
      <c r="M3149" s="55" t="s">
        <v>16</v>
      </c>
      <c r="N3149" s="55" t="s">
        <v>16</v>
      </c>
      <c r="O3149" s="122" t="s">
        <v>16</v>
      </c>
      <c r="P3149" s="122" t="s">
        <v>16</v>
      </c>
      <c r="Q3149" s="122" t="s">
        <v>16</v>
      </c>
      <c r="R3149" s="122" t="s">
        <v>16</v>
      </c>
      <c r="S3149" s="122" t="s">
        <v>16</v>
      </c>
      <c r="T3149" s="122" t="s">
        <v>16</v>
      </c>
    </row>
    <row r="3150" spans="2:20" ht="31.5" customHeight="1" x14ac:dyDescent="0.3">
      <c r="B3150" s="55" t="s">
        <v>2032</v>
      </c>
      <c r="C3150" s="355" t="s">
        <v>793</v>
      </c>
      <c r="D3150" s="356" t="s">
        <v>345</v>
      </c>
      <c r="E3150" s="19" t="s">
        <v>16</v>
      </c>
      <c r="F3150" s="19" t="s">
        <v>16</v>
      </c>
      <c r="G3150" s="54" t="s">
        <v>16</v>
      </c>
      <c r="H3150" s="49">
        <v>10000</v>
      </c>
      <c r="I3150" s="19" t="s">
        <v>16</v>
      </c>
      <c r="J3150" s="19" t="s">
        <v>16</v>
      </c>
      <c r="K3150" s="1"/>
      <c r="L3150" s="55" t="s">
        <v>2032</v>
      </c>
      <c r="M3150" s="333" t="s">
        <v>793</v>
      </c>
      <c r="N3150" s="128" t="s">
        <v>345</v>
      </c>
      <c r="O3150" s="122" t="s">
        <v>16</v>
      </c>
      <c r="P3150" s="122">
        <v>10000</v>
      </c>
      <c r="Q3150" s="54" t="s">
        <v>16</v>
      </c>
      <c r="R3150" s="54" t="s">
        <v>16</v>
      </c>
      <c r="S3150" s="122" t="s">
        <v>16</v>
      </c>
      <c r="T3150" s="122" t="s">
        <v>16</v>
      </c>
    </row>
    <row r="3151" spans="2:20" ht="27.6" x14ac:dyDescent="0.3">
      <c r="B3151" s="55" t="s">
        <v>2018</v>
      </c>
      <c r="C3151" s="333" t="s">
        <v>2025</v>
      </c>
      <c r="D3151" s="334" t="s">
        <v>2019</v>
      </c>
      <c r="E3151" s="122" t="s">
        <v>16</v>
      </c>
      <c r="F3151" s="122">
        <v>60000</v>
      </c>
      <c r="G3151" s="188" t="s">
        <v>16</v>
      </c>
      <c r="H3151" s="188" t="s">
        <v>16</v>
      </c>
      <c r="I3151" s="122" t="s">
        <v>16</v>
      </c>
      <c r="J3151" s="19" t="s">
        <v>16</v>
      </c>
      <c r="K3151" s="1"/>
      <c r="L3151" s="55" t="s">
        <v>2018</v>
      </c>
      <c r="M3151" s="333" t="s">
        <v>2024</v>
      </c>
      <c r="N3151" s="334">
        <v>270</v>
      </c>
      <c r="O3151" s="122" t="s">
        <v>16</v>
      </c>
      <c r="P3151" s="122" t="s">
        <v>16</v>
      </c>
      <c r="Q3151" s="188" t="s">
        <v>16</v>
      </c>
      <c r="R3151" s="188">
        <v>180000</v>
      </c>
      <c r="S3151" s="122" t="s">
        <v>16</v>
      </c>
      <c r="T3151" s="19" t="s">
        <v>16</v>
      </c>
    </row>
    <row r="3152" spans="2:20" ht="27.6" x14ac:dyDescent="0.3">
      <c r="B3152" s="55" t="s">
        <v>2018</v>
      </c>
      <c r="C3152" s="333" t="s">
        <v>2026</v>
      </c>
      <c r="D3152" s="334" t="s">
        <v>2020</v>
      </c>
      <c r="E3152" s="122" t="s">
        <v>16</v>
      </c>
      <c r="F3152" s="122">
        <v>40000</v>
      </c>
      <c r="G3152" s="188" t="s">
        <v>16</v>
      </c>
      <c r="H3152" s="188" t="s">
        <v>16</v>
      </c>
      <c r="I3152" s="122" t="s">
        <v>16</v>
      </c>
      <c r="J3152" s="19" t="s">
        <v>16</v>
      </c>
      <c r="K3152" s="1"/>
      <c r="L3152" s="55" t="s">
        <v>2018</v>
      </c>
      <c r="M3152" s="333" t="s">
        <v>2029</v>
      </c>
      <c r="N3152" s="334">
        <v>3</v>
      </c>
      <c r="O3152" s="122" t="s">
        <v>16</v>
      </c>
      <c r="P3152" s="122" t="s">
        <v>16</v>
      </c>
      <c r="Q3152" s="188" t="s">
        <v>16</v>
      </c>
      <c r="R3152" s="188" t="s">
        <v>16</v>
      </c>
      <c r="S3152" s="122">
        <v>100000</v>
      </c>
      <c r="T3152" s="19">
        <v>0</v>
      </c>
    </row>
    <row r="3153" spans="2:21" ht="27.6" x14ac:dyDescent="0.3">
      <c r="B3153" s="55" t="s">
        <v>2018</v>
      </c>
      <c r="C3153" s="333" t="s">
        <v>1887</v>
      </c>
      <c r="D3153" s="334" t="s">
        <v>2021</v>
      </c>
      <c r="E3153" s="122" t="s">
        <v>16</v>
      </c>
      <c r="F3153" s="122" t="s">
        <v>16</v>
      </c>
      <c r="G3153" s="188" t="s">
        <v>16</v>
      </c>
      <c r="H3153" s="188" t="s">
        <v>16</v>
      </c>
      <c r="I3153" s="122">
        <v>100000</v>
      </c>
      <c r="J3153" s="19" t="s">
        <v>16</v>
      </c>
      <c r="K3153" s="1"/>
      <c r="L3153" s="55" t="s">
        <v>2018</v>
      </c>
      <c r="M3153" s="333" t="s">
        <v>2029</v>
      </c>
      <c r="N3153" s="334" t="s">
        <v>309</v>
      </c>
      <c r="O3153" s="122">
        <v>0</v>
      </c>
      <c r="P3153" s="122">
        <v>100000</v>
      </c>
      <c r="Q3153" s="188" t="s">
        <v>16</v>
      </c>
      <c r="R3153" s="188" t="s">
        <v>16</v>
      </c>
      <c r="S3153" s="122" t="s">
        <v>16</v>
      </c>
      <c r="T3153" s="19" t="s">
        <v>16</v>
      </c>
      <c r="U3153" s="314"/>
    </row>
    <row r="3154" spans="2:21" ht="27.6" x14ac:dyDescent="0.3">
      <c r="B3154" s="55" t="s">
        <v>2018</v>
      </c>
      <c r="C3154" s="333" t="s">
        <v>2027</v>
      </c>
      <c r="D3154" s="334" t="s">
        <v>2022</v>
      </c>
      <c r="E3154" s="122" t="s">
        <v>16</v>
      </c>
      <c r="F3154" s="122" t="s">
        <v>16</v>
      </c>
      <c r="G3154" s="188" t="s">
        <v>16</v>
      </c>
      <c r="H3154" s="188">
        <v>150000</v>
      </c>
      <c r="I3154" s="122" t="s">
        <v>16</v>
      </c>
      <c r="J3154" s="19" t="s">
        <v>16</v>
      </c>
      <c r="K3154" s="1"/>
      <c r="L3154" s="55" t="s">
        <v>2032</v>
      </c>
      <c r="M3154" s="355" t="s">
        <v>2000</v>
      </c>
      <c r="N3154" s="334" t="s">
        <v>309</v>
      </c>
      <c r="O3154" s="122" t="s">
        <v>16</v>
      </c>
      <c r="P3154" s="122">
        <v>80000</v>
      </c>
      <c r="Q3154" s="188" t="s">
        <v>16</v>
      </c>
      <c r="R3154" s="188" t="s">
        <v>16</v>
      </c>
      <c r="S3154" s="122" t="s">
        <v>16</v>
      </c>
      <c r="T3154" s="19" t="s">
        <v>16</v>
      </c>
      <c r="U3154" s="314"/>
    </row>
    <row r="3155" spans="2:21" ht="27.6" x14ac:dyDescent="0.3">
      <c r="B3155" s="55" t="s">
        <v>2018</v>
      </c>
      <c r="C3155" s="333" t="s">
        <v>2028</v>
      </c>
      <c r="D3155" s="334" t="s">
        <v>2023</v>
      </c>
      <c r="E3155" s="122" t="s">
        <v>16</v>
      </c>
      <c r="F3155" s="122">
        <v>4000</v>
      </c>
      <c r="G3155" s="188" t="s">
        <v>16</v>
      </c>
      <c r="H3155" s="188" t="s">
        <v>16</v>
      </c>
      <c r="I3155" s="122" t="s">
        <v>16</v>
      </c>
      <c r="J3155" s="19" t="s">
        <v>16</v>
      </c>
      <c r="K3155" s="1"/>
      <c r="L3155" s="55" t="s">
        <v>16</v>
      </c>
      <c r="M3155" s="354" t="s">
        <v>16</v>
      </c>
      <c r="N3155" s="334" t="s">
        <v>16</v>
      </c>
      <c r="O3155" s="122" t="s">
        <v>16</v>
      </c>
      <c r="P3155" s="122" t="s">
        <v>16</v>
      </c>
      <c r="Q3155" s="188" t="s">
        <v>16</v>
      </c>
      <c r="R3155" s="188" t="s">
        <v>16</v>
      </c>
      <c r="S3155" s="122" t="s">
        <v>16</v>
      </c>
      <c r="T3155" s="19" t="s">
        <v>16</v>
      </c>
    </row>
    <row r="3156" spans="2:21" ht="27.6" x14ac:dyDescent="0.3">
      <c r="B3156" s="55" t="s">
        <v>2032</v>
      </c>
      <c r="C3156" s="333" t="s">
        <v>692</v>
      </c>
      <c r="D3156" s="334" t="s">
        <v>2033</v>
      </c>
      <c r="E3156" s="122" t="s">
        <v>16</v>
      </c>
      <c r="F3156" s="122">
        <v>80000</v>
      </c>
      <c r="G3156" s="188" t="s">
        <v>16</v>
      </c>
      <c r="H3156" s="188" t="s">
        <v>16</v>
      </c>
      <c r="I3156" s="122" t="s">
        <v>16</v>
      </c>
      <c r="J3156" s="19" t="s">
        <v>16</v>
      </c>
      <c r="K3156" s="1"/>
      <c r="L3156" s="55" t="s">
        <v>16</v>
      </c>
      <c r="M3156" s="354" t="s">
        <v>16</v>
      </c>
      <c r="N3156" s="334" t="s">
        <v>16</v>
      </c>
      <c r="O3156" s="122" t="s">
        <v>16</v>
      </c>
      <c r="P3156" s="122" t="s">
        <v>16</v>
      </c>
      <c r="Q3156" s="188" t="s">
        <v>16</v>
      </c>
      <c r="R3156" s="188" t="s">
        <v>16</v>
      </c>
      <c r="S3156" s="122" t="s">
        <v>16</v>
      </c>
      <c r="T3156" s="19" t="s">
        <v>16</v>
      </c>
    </row>
    <row r="3157" spans="2:21" ht="27.6" x14ac:dyDescent="0.3">
      <c r="B3157" s="55" t="s">
        <v>2032</v>
      </c>
      <c r="C3157" s="333" t="s">
        <v>2035</v>
      </c>
      <c r="D3157" s="334" t="s">
        <v>2034</v>
      </c>
      <c r="E3157" s="122" t="s">
        <v>16</v>
      </c>
      <c r="F3157" s="122">
        <v>1000</v>
      </c>
      <c r="G3157" s="188" t="s">
        <v>16</v>
      </c>
      <c r="H3157" s="188" t="s">
        <v>16</v>
      </c>
      <c r="I3157" s="122" t="s">
        <v>16</v>
      </c>
      <c r="J3157" s="19" t="s">
        <v>16</v>
      </c>
      <c r="K3157" s="1"/>
      <c r="L3157" s="55" t="s">
        <v>16</v>
      </c>
      <c r="M3157" s="354" t="s">
        <v>16</v>
      </c>
      <c r="N3157" s="334" t="s">
        <v>16</v>
      </c>
      <c r="O3157" s="122" t="s">
        <v>16</v>
      </c>
      <c r="P3157" s="122" t="s">
        <v>16</v>
      </c>
      <c r="Q3157" s="188" t="s">
        <v>16</v>
      </c>
      <c r="R3157" s="188" t="s">
        <v>16</v>
      </c>
      <c r="S3157" s="122" t="s">
        <v>16</v>
      </c>
      <c r="T3157" s="19" t="s">
        <v>16</v>
      </c>
    </row>
    <row r="3158" spans="2:21" x14ac:dyDescent="0.3">
      <c r="B3158" s="55" t="s">
        <v>16</v>
      </c>
      <c r="C3158" s="340" t="s">
        <v>16</v>
      </c>
      <c r="D3158" s="340" t="s">
        <v>16</v>
      </c>
      <c r="E3158" s="340" t="s">
        <v>16</v>
      </c>
      <c r="F3158" s="340" t="s">
        <v>16</v>
      </c>
      <c r="G3158" s="341" t="s">
        <v>16</v>
      </c>
      <c r="H3158" s="341" t="s">
        <v>16</v>
      </c>
      <c r="I3158" s="340" t="s">
        <v>16</v>
      </c>
      <c r="J3158" s="340" t="s">
        <v>16</v>
      </c>
      <c r="K3158" s="40"/>
      <c r="L3158" s="55" t="s">
        <v>16</v>
      </c>
      <c r="M3158" s="340" t="s">
        <v>16</v>
      </c>
      <c r="N3158" s="334" t="s">
        <v>16</v>
      </c>
      <c r="O3158" s="122" t="s">
        <v>16</v>
      </c>
      <c r="P3158" s="122" t="s">
        <v>16</v>
      </c>
      <c r="Q3158" s="188" t="s">
        <v>16</v>
      </c>
      <c r="R3158" s="188" t="s">
        <v>16</v>
      </c>
      <c r="S3158" s="122" t="s">
        <v>16</v>
      </c>
      <c r="T3158" s="19" t="s">
        <v>16</v>
      </c>
    </row>
    <row r="3159" spans="2:21" x14ac:dyDescent="0.3">
      <c r="B3159" s="4"/>
      <c r="C3159" s="150" t="s">
        <v>49</v>
      </c>
      <c r="D3159" s="4"/>
      <c r="E3159" s="34">
        <f>SUM(E3151:E3158)</f>
        <v>0</v>
      </c>
      <c r="F3159" s="34">
        <f>SUM(F3151:F3158)</f>
        <v>185000</v>
      </c>
      <c r="G3159" s="34">
        <f>SUM(G3158:G3158)</f>
        <v>0</v>
      </c>
      <c r="H3159" s="227">
        <f>SUM(H3150:H3158)</f>
        <v>160000</v>
      </c>
      <c r="I3159" s="34">
        <f>SUM(I3151:I3158)</f>
        <v>100000</v>
      </c>
      <c r="J3159" s="34">
        <v>0</v>
      </c>
      <c r="K3159" s="1"/>
      <c r="L3159" s="119" t="s">
        <v>16</v>
      </c>
      <c r="M3159" s="128" t="s">
        <v>16</v>
      </c>
      <c r="N3159" s="82" t="s">
        <v>16</v>
      </c>
      <c r="O3159" s="122" t="s">
        <v>16</v>
      </c>
      <c r="P3159" s="122" t="s">
        <v>16</v>
      </c>
      <c r="Q3159" s="122" t="s">
        <v>16</v>
      </c>
      <c r="R3159" s="122" t="s">
        <v>16</v>
      </c>
      <c r="S3159" s="122" t="s">
        <v>16</v>
      </c>
      <c r="T3159" s="122" t="s">
        <v>16</v>
      </c>
    </row>
    <row r="3160" spans="2:21" x14ac:dyDescent="0.3">
      <c r="B3160" s="11"/>
      <c r="C3160" s="94"/>
      <c r="D3160" s="12"/>
      <c r="E3160" s="13"/>
      <c r="F3160" s="13"/>
      <c r="G3160" s="13"/>
      <c r="H3160" s="13"/>
      <c r="I3160" s="13"/>
      <c r="J3160" s="14"/>
      <c r="K3160" s="1"/>
      <c r="L3160" s="11"/>
      <c r="M3160" s="12"/>
      <c r="N3160" s="12"/>
      <c r="O3160" s="169"/>
      <c r="P3160" s="13"/>
      <c r="Q3160" s="13"/>
      <c r="R3160" s="13"/>
      <c r="S3160" s="13"/>
      <c r="T3160" s="14"/>
    </row>
    <row r="3161" spans="2:21" x14ac:dyDescent="0.3">
      <c r="B3161" s="25"/>
      <c r="C3161" s="26" t="s">
        <v>50</v>
      </c>
      <c r="D3161" s="27"/>
      <c r="E3161" s="28">
        <f>E3159</f>
        <v>0</v>
      </c>
      <c r="F3161" s="28">
        <f>F3149+F3159</f>
        <v>198139</v>
      </c>
      <c r="G3161" s="28">
        <f>G3149+G3159</f>
        <v>1224</v>
      </c>
      <c r="H3161" s="28">
        <f>H3149+H3159</f>
        <v>192080.43999999948</v>
      </c>
      <c r="I3161" s="28">
        <f>I3149+I3159</f>
        <v>102934.89999999991</v>
      </c>
      <c r="J3161" s="28">
        <f>J3149+J3159</f>
        <v>4926.07</v>
      </c>
      <c r="K3161" s="1"/>
      <c r="L3161" s="9"/>
      <c r="M3161" s="26" t="s">
        <v>50</v>
      </c>
      <c r="N3161" s="193" t="s">
        <v>16</v>
      </c>
      <c r="O3161" s="10">
        <f>SUM(O3151:O3160)</f>
        <v>0</v>
      </c>
      <c r="P3161" s="10">
        <f>SUM(P3150:P3160)</f>
        <v>190000</v>
      </c>
      <c r="Q3161" s="10">
        <f>SUM(Q3158:Q3160)</f>
        <v>0</v>
      </c>
      <c r="R3161" s="10">
        <f>SUM(R3151:R3160)</f>
        <v>180000</v>
      </c>
      <c r="S3161" s="10">
        <f t="shared" ref="S3161:T3161" si="519">SUM(S3148:S3160)</f>
        <v>100000</v>
      </c>
      <c r="T3161" s="10">
        <f t="shared" si="519"/>
        <v>0</v>
      </c>
    </row>
    <row r="3162" spans="2:21" x14ac:dyDescent="0.3">
      <c r="F3162" s="314"/>
      <c r="G3162" s="215"/>
      <c r="H3162" s="215"/>
      <c r="L3162" s="2"/>
      <c r="M3162" s="3" t="s">
        <v>12</v>
      </c>
      <c r="N3162" s="15"/>
      <c r="O3162" s="16">
        <f>E3161-O3161</f>
        <v>0</v>
      </c>
      <c r="P3162" s="62">
        <f>F3161-P3161</f>
        <v>8139</v>
      </c>
      <c r="Q3162" s="62">
        <f t="shared" ref="Q3162" si="520">G3161-Q3161</f>
        <v>1224</v>
      </c>
      <c r="R3162" s="62">
        <f t="shared" ref="R3162" si="521">H3161-R3161</f>
        <v>12080.439999999478</v>
      </c>
      <c r="S3162" s="62">
        <f t="shared" ref="S3162" si="522">I3161-S3161</f>
        <v>2934.8999999999069</v>
      </c>
      <c r="T3162" s="62">
        <f t="shared" ref="T3162" si="523">J3161-T3161</f>
        <v>4926.07</v>
      </c>
    </row>
    <row r="3163" spans="2:21" x14ac:dyDescent="0.3">
      <c r="C3163" s="63"/>
      <c r="F3163" s="314"/>
      <c r="M3163" s="1385" t="s">
        <v>23</v>
      </c>
      <c r="N3163" s="1385"/>
      <c r="R3163" s="314"/>
    </row>
    <row r="3164" spans="2:21" x14ac:dyDescent="0.3">
      <c r="C3164" s="347"/>
      <c r="D3164" s="347"/>
      <c r="E3164" s="1386"/>
      <c r="F3164" s="1386"/>
      <c r="G3164" s="347"/>
      <c r="H3164" s="347"/>
      <c r="I3164" s="347"/>
      <c r="J3164" s="145"/>
      <c r="M3164" s="346" t="s">
        <v>17</v>
      </c>
      <c r="N3164" s="83">
        <f>P3162</f>
        <v>8139</v>
      </c>
      <c r="O3164" s="350"/>
      <c r="P3164" s="351"/>
      <c r="Q3164" s="351"/>
      <c r="R3164" s="351"/>
      <c r="S3164" s="351"/>
      <c r="T3164" s="351"/>
    </row>
    <row r="3165" spans="2:21" x14ac:dyDescent="0.3">
      <c r="C3165" s="347"/>
      <c r="D3165" s="347"/>
      <c r="E3165" s="348"/>
      <c r="F3165" s="348"/>
      <c r="G3165" s="282"/>
      <c r="H3165" s="280"/>
      <c r="I3165" s="280"/>
      <c r="J3165" s="280"/>
      <c r="M3165" s="346" t="s">
        <v>18</v>
      </c>
      <c r="N3165" s="83">
        <f>Q3162</f>
        <v>1224</v>
      </c>
      <c r="O3165" s="133"/>
      <c r="P3165" s="134"/>
      <c r="Q3165" s="134"/>
      <c r="R3165" s="131"/>
      <c r="S3165" s="233"/>
      <c r="T3165" s="314"/>
    </row>
    <row r="3166" spans="2:21" x14ac:dyDescent="0.3">
      <c r="C3166" s="347"/>
      <c r="D3166" s="347"/>
      <c r="E3166" s="1377"/>
      <c r="F3166" s="1377"/>
      <c r="G3166" s="282"/>
      <c r="H3166" s="280"/>
      <c r="I3166" s="280"/>
      <c r="J3166" s="280"/>
      <c r="M3166" s="346" t="s">
        <v>19</v>
      </c>
      <c r="N3166" s="83">
        <f>R3162</f>
        <v>12080.439999999478</v>
      </c>
      <c r="O3166" s="136"/>
      <c r="P3166" s="171"/>
      <c r="Q3166" s="324"/>
      <c r="R3166" s="240"/>
      <c r="S3166" s="314"/>
      <c r="T3166" s="314"/>
    </row>
    <row r="3167" spans="2:21" x14ac:dyDescent="0.3">
      <c r="C3167" s="190"/>
      <c r="D3167" s="190"/>
      <c r="E3167" s="1374"/>
      <c r="F3167" s="1374"/>
      <c r="G3167" s="278"/>
      <c r="H3167" s="279"/>
      <c r="I3167" s="280"/>
      <c r="J3167" s="281"/>
      <c r="M3167" s="346" t="s">
        <v>20</v>
      </c>
      <c r="N3167" s="83">
        <f>S3162</f>
        <v>2934.8999999999069</v>
      </c>
      <c r="O3167" s="324"/>
      <c r="P3167" s="324"/>
      <c r="Q3167" s="324"/>
      <c r="R3167" s="241"/>
    </row>
    <row r="3168" spans="2:21" x14ac:dyDescent="0.3">
      <c r="C3168" s="190"/>
      <c r="D3168" s="190"/>
      <c r="E3168" s="349"/>
      <c r="F3168" s="349"/>
      <c r="G3168" s="278"/>
      <c r="H3168" s="283"/>
      <c r="I3168" s="280"/>
      <c r="J3168" s="281"/>
      <c r="M3168" s="346" t="s">
        <v>21</v>
      </c>
      <c r="N3168" s="83">
        <f>T3162</f>
        <v>4926.07</v>
      </c>
      <c r="O3168" s="137"/>
      <c r="P3168" s="324"/>
      <c r="Q3168" s="352"/>
      <c r="R3168" s="314"/>
    </row>
    <row r="3169" spans="2:20" ht="15" thickBot="1" x14ac:dyDescent="0.35">
      <c r="C3169" s="347"/>
      <c r="D3169" s="190"/>
      <c r="E3169" s="349"/>
      <c r="F3169" s="349"/>
      <c r="G3169" s="278"/>
      <c r="H3169" s="283"/>
      <c r="I3169" s="280"/>
      <c r="J3169" s="281"/>
      <c r="M3169" s="345" t="s">
        <v>22</v>
      </c>
      <c r="N3169" s="344">
        <f>SUM(N3164:N3168)</f>
        <v>29304.409999999385</v>
      </c>
      <c r="O3169" s="314"/>
      <c r="R3169" s="314"/>
    </row>
    <row r="3170" spans="2:20" ht="15" thickTop="1" x14ac:dyDescent="0.3">
      <c r="C3170" s="347"/>
      <c r="D3170" s="190"/>
      <c r="E3170" s="1374"/>
      <c r="F3170" s="1374"/>
      <c r="G3170" s="278"/>
      <c r="H3170" s="283"/>
      <c r="I3170" s="280"/>
      <c r="J3170" s="281"/>
      <c r="M3170" s="198"/>
      <c r="N3170" s="121"/>
      <c r="O3170" s="314"/>
      <c r="S3170" s="314"/>
    </row>
    <row r="3171" spans="2:20" x14ac:dyDescent="0.3">
      <c r="C3171" s="326"/>
      <c r="D3171" s="326"/>
      <c r="E3171" s="326"/>
      <c r="F3171" s="326"/>
      <c r="G3171" s="326"/>
      <c r="H3171" s="326"/>
      <c r="I3171" s="326"/>
      <c r="J3171" s="326"/>
      <c r="L3171" s="321"/>
      <c r="M3171" s="321"/>
      <c r="N3171" s="321"/>
      <c r="O3171" s="321"/>
      <c r="P3171" s="321"/>
      <c r="Q3171" s="321"/>
      <c r="R3171" s="180"/>
    </row>
    <row r="3172" spans="2:20" x14ac:dyDescent="0.3">
      <c r="C3172" s="326"/>
      <c r="D3172" s="326"/>
      <c r="E3172" s="326"/>
      <c r="F3172" s="326"/>
      <c r="G3172" s="326"/>
      <c r="H3172" s="326"/>
      <c r="I3172" s="326"/>
      <c r="J3172" s="326"/>
      <c r="L3172" s="321"/>
      <c r="M3172" s="321"/>
      <c r="N3172" s="321"/>
      <c r="O3172" s="321"/>
      <c r="P3172" s="321"/>
      <c r="Q3172" s="321"/>
      <c r="R3172" s="180"/>
    </row>
    <row r="3173" spans="2:20" x14ac:dyDescent="0.3">
      <c r="C3173" s="326"/>
      <c r="D3173" s="326"/>
      <c r="E3173" s="326"/>
      <c r="F3173" s="326"/>
      <c r="G3173" s="326"/>
      <c r="H3173" s="326"/>
      <c r="I3173" s="326"/>
      <c r="J3173" s="326"/>
      <c r="L3173" s="321"/>
      <c r="M3173" s="321"/>
      <c r="N3173" s="321"/>
      <c r="O3173" s="321"/>
      <c r="P3173" s="321"/>
      <c r="Q3173" s="321"/>
      <c r="R3173" s="180"/>
    </row>
    <row r="3174" spans="2:20" x14ac:dyDescent="0.3">
      <c r="R3174" s="180"/>
    </row>
    <row r="3175" spans="2:20" x14ac:dyDescent="0.3">
      <c r="R3175" s="180"/>
    </row>
    <row r="3176" spans="2:20" x14ac:dyDescent="0.3">
      <c r="B3176" s="1357" t="s">
        <v>2016</v>
      </c>
      <c r="C3176" s="1357"/>
      <c r="D3176" s="1357"/>
      <c r="E3176" s="1357"/>
      <c r="F3176" s="1357"/>
      <c r="G3176" s="1357"/>
      <c r="H3176" s="1357"/>
      <c r="I3176" s="1357"/>
      <c r="J3176" s="1357"/>
      <c r="K3176" s="1357"/>
      <c r="L3176" s="1357"/>
      <c r="M3176" s="1357"/>
      <c r="N3176" s="1357"/>
      <c r="O3176" s="1357"/>
      <c r="P3176" s="1357"/>
      <c r="Q3176" s="1357"/>
      <c r="R3176" s="1357"/>
      <c r="S3176" s="1357"/>
      <c r="T3176" s="1357"/>
    </row>
    <row r="3180" spans="2:20" ht="15.6" x14ac:dyDescent="0.3">
      <c r="B3180" s="1349" t="s">
        <v>2036</v>
      </c>
      <c r="C3180" s="1349"/>
      <c r="D3180" s="1349"/>
      <c r="E3180" s="1349"/>
      <c r="F3180" s="1349"/>
      <c r="G3180" s="1349"/>
      <c r="H3180" s="1349"/>
      <c r="I3180" s="1349"/>
      <c r="J3180" s="1349"/>
      <c r="K3180" s="1349"/>
      <c r="L3180" s="1349"/>
      <c r="M3180" s="1349"/>
      <c r="N3180" s="1349"/>
      <c r="O3180" s="1349"/>
      <c r="P3180" s="1349"/>
      <c r="Q3180" s="1349"/>
      <c r="R3180" s="1349"/>
      <c r="S3180" s="1349"/>
      <c r="T3180" s="1349"/>
    </row>
    <row r="3181" spans="2:20" ht="15.6" x14ac:dyDescent="0.3">
      <c r="B3181" s="1350" t="s">
        <v>10</v>
      </c>
      <c r="C3181" s="1350"/>
      <c r="D3181" s="1350"/>
      <c r="E3181" s="1350"/>
      <c r="F3181" s="1350"/>
      <c r="G3181" s="1350"/>
      <c r="H3181" s="1350"/>
      <c r="I3181" s="1350"/>
      <c r="J3181" s="1350"/>
      <c r="K3181" s="1350"/>
      <c r="L3181" s="1350"/>
      <c r="M3181" s="1350"/>
      <c r="N3181" s="1350"/>
      <c r="O3181" s="1350"/>
      <c r="P3181" s="1350"/>
      <c r="Q3181" s="1350"/>
      <c r="R3181" s="1350"/>
      <c r="S3181" s="1350"/>
      <c r="T3181" s="1350"/>
    </row>
    <row r="3182" spans="2:20" x14ac:dyDescent="0.3">
      <c r="B3182" s="1351" t="s">
        <v>11</v>
      </c>
      <c r="C3182" s="1351"/>
      <c r="D3182" s="1351"/>
      <c r="E3182" s="1351"/>
      <c r="F3182" s="1351"/>
      <c r="G3182" s="1351"/>
      <c r="H3182" s="1351"/>
      <c r="I3182" s="1351"/>
      <c r="J3182" s="1351"/>
      <c r="K3182" s="1351"/>
      <c r="L3182" s="1351"/>
      <c r="M3182" s="1351"/>
      <c r="N3182" s="1351"/>
      <c r="O3182" s="1351"/>
      <c r="P3182" s="1351"/>
      <c r="Q3182" s="1351"/>
      <c r="R3182" s="1351"/>
      <c r="S3182" s="1351"/>
      <c r="T3182" s="1351"/>
    </row>
    <row r="3183" spans="2:20" x14ac:dyDescent="0.3">
      <c r="B3183" s="1352" t="s">
        <v>2037</v>
      </c>
      <c r="C3183" s="1352"/>
      <c r="D3183" s="1352"/>
      <c r="E3183" s="1352"/>
      <c r="F3183" s="1352"/>
      <c r="G3183" s="1352"/>
      <c r="H3183" s="1352"/>
      <c r="I3183" s="1352"/>
      <c r="J3183" s="1352"/>
      <c r="K3183" s="1352"/>
      <c r="L3183" s="1352"/>
      <c r="M3183" s="1352"/>
      <c r="N3183" s="1352"/>
      <c r="O3183" s="1352"/>
      <c r="P3183" s="1352"/>
      <c r="Q3183" s="1352"/>
      <c r="R3183" s="1352"/>
      <c r="S3183" s="1352"/>
      <c r="T3183" s="1352"/>
    </row>
    <row r="3184" spans="2:20" ht="15" thickBot="1" x14ac:dyDescent="0.35">
      <c r="B3184" s="309"/>
      <c r="C3184" s="309"/>
      <c r="D3184" s="309"/>
      <c r="E3184" s="309"/>
      <c r="F3184" s="309"/>
      <c r="G3184" s="309"/>
      <c r="H3184" s="309"/>
      <c r="I3184" s="309"/>
      <c r="J3184" s="309"/>
      <c r="L3184" s="309"/>
      <c r="M3184" s="309"/>
      <c r="N3184" s="309"/>
      <c r="O3184" s="309"/>
      <c r="P3184" s="309"/>
      <c r="Q3184" s="309"/>
      <c r="R3184" s="1362" t="s">
        <v>2038</v>
      </c>
      <c r="S3184" s="1363"/>
      <c r="T3184" s="1363"/>
    </row>
    <row r="3185" spans="2:20" ht="15" thickTop="1" x14ac:dyDescent="0.3">
      <c r="B3185" s="1354" t="s">
        <v>8</v>
      </c>
      <c r="C3185" s="1354"/>
      <c r="D3185" s="1354"/>
      <c r="E3185" s="1354"/>
      <c r="F3185" s="1354"/>
      <c r="G3185" s="1354"/>
      <c r="H3185" s="1354"/>
      <c r="I3185" s="1354"/>
      <c r="J3185" s="1354"/>
      <c r="L3185" s="1354" t="s">
        <v>9</v>
      </c>
      <c r="M3185" s="1354"/>
      <c r="N3185" s="1354"/>
      <c r="O3185" s="1354"/>
      <c r="P3185" s="1354"/>
      <c r="Q3185" s="1354"/>
      <c r="R3185" s="1354"/>
      <c r="S3185" s="1354"/>
      <c r="T3185" s="1354"/>
    </row>
    <row r="3186" spans="2:20" x14ac:dyDescent="0.3">
      <c r="B3186" s="4" t="s">
        <v>0</v>
      </c>
      <c r="C3186" s="4" t="s">
        <v>1</v>
      </c>
      <c r="D3186" s="4" t="s">
        <v>2</v>
      </c>
      <c r="E3186" s="4" t="s">
        <v>13</v>
      </c>
      <c r="F3186" s="4" t="s">
        <v>3</v>
      </c>
      <c r="G3186" s="4" t="s">
        <v>4</v>
      </c>
      <c r="H3186" s="4" t="s">
        <v>5</v>
      </c>
      <c r="I3186" s="4" t="s">
        <v>6</v>
      </c>
      <c r="J3186" s="4" t="s">
        <v>7</v>
      </c>
      <c r="K3186" s="180"/>
      <c r="L3186" s="4" t="s">
        <v>0</v>
      </c>
      <c r="M3186" s="4" t="s">
        <v>1</v>
      </c>
      <c r="N3186" s="30" t="s">
        <v>1234</v>
      </c>
      <c r="O3186" s="4" t="s">
        <v>13</v>
      </c>
      <c r="P3186" s="4" t="s">
        <v>3</v>
      </c>
      <c r="Q3186" s="4" t="s">
        <v>4</v>
      </c>
      <c r="R3186" s="4" t="s">
        <v>5</v>
      </c>
      <c r="S3186" s="4" t="s">
        <v>6</v>
      </c>
      <c r="T3186" s="4" t="s">
        <v>7</v>
      </c>
    </row>
    <row r="3187" spans="2:20" x14ac:dyDescent="0.3">
      <c r="B3187" s="310"/>
      <c r="C3187" s="311"/>
      <c r="D3187" s="311"/>
      <c r="E3187" s="5"/>
      <c r="F3187" s="5"/>
      <c r="G3187" s="5"/>
      <c r="H3187" s="5"/>
      <c r="I3187" s="5"/>
      <c r="J3187" s="6"/>
      <c r="L3187" s="310"/>
      <c r="M3187" s="311"/>
      <c r="N3187" s="311"/>
      <c r="O3187" s="5"/>
      <c r="P3187" s="5"/>
      <c r="Q3187" s="5"/>
      <c r="R3187" s="5"/>
      <c r="S3187" s="5"/>
      <c r="T3187" s="6"/>
    </row>
    <row r="3188" spans="2:20" x14ac:dyDescent="0.3">
      <c r="B3188" s="55" t="s">
        <v>2039</v>
      </c>
      <c r="C3188" s="17" t="s">
        <v>15</v>
      </c>
      <c r="D3188" s="18" t="s">
        <v>16</v>
      </c>
      <c r="E3188" s="19" t="s">
        <v>16</v>
      </c>
      <c r="F3188" s="19">
        <f>P3162</f>
        <v>8139</v>
      </c>
      <c r="G3188" s="49">
        <f>Q3162</f>
        <v>1224</v>
      </c>
      <c r="H3188" s="49">
        <f>R3162</f>
        <v>12080.439999999478</v>
      </c>
      <c r="I3188" s="20">
        <f>S3162</f>
        <v>2934.8999999999069</v>
      </c>
      <c r="J3188" s="20">
        <f>T3162</f>
        <v>4926.07</v>
      </c>
      <c r="K3188" s="1"/>
      <c r="L3188" s="55" t="s">
        <v>16</v>
      </c>
      <c r="M3188" s="55" t="s">
        <v>16</v>
      </c>
      <c r="N3188" s="55" t="s">
        <v>16</v>
      </c>
      <c r="O3188" s="122" t="s">
        <v>16</v>
      </c>
      <c r="P3188" s="122" t="s">
        <v>16</v>
      </c>
      <c r="Q3188" s="122" t="s">
        <v>16</v>
      </c>
      <c r="R3188" s="122" t="s">
        <v>16</v>
      </c>
      <c r="S3188" s="122" t="s">
        <v>16</v>
      </c>
      <c r="T3188" s="122" t="s">
        <v>16</v>
      </c>
    </row>
    <row r="3189" spans="2:20" ht="27.6" x14ac:dyDescent="0.3">
      <c r="B3189" s="55" t="s">
        <v>2018</v>
      </c>
      <c r="C3189" s="333" t="s">
        <v>1049</v>
      </c>
      <c r="D3189" s="340" t="s">
        <v>2074</v>
      </c>
      <c r="E3189" s="122">
        <v>120000</v>
      </c>
      <c r="F3189" s="19" t="s">
        <v>16</v>
      </c>
      <c r="G3189" s="54" t="s">
        <v>16</v>
      </c>
      <c r="H3189" s="54" t="s">
        <v>16</v>
      </c>
      <c r="I3189" s="19" t="s">
        <v>16</v>
      </c>
      <c r="J3189" s="19" t="s">
        <v>16</v>
      </c>
      <c r="K3189" s="1"/>
      <c r="L3189" s="55" t="s">
        <v>2018</v>
      </c>
      <c r="M3189" s="333" t="s">
        <v>2076</v>
      </c>
      <c r="N3189" s="340" t="s">
        <v>2074</v>
      </c>
      <c r="O3189" s="122">
        <v>120000</v>
      </c>
      <c r="P3189" s="122" t="s">
        <v>16</v>
      </c>
      <c r="Q3189" s="122" t="s">
        <v>16</v>
      </c>
      <c r="R3189" s="122" t="s">
        <v>16</v>
      </c>
      <c r="S3189" s="122" t="s">
        <v>16</v>
      </c>
      <c r="T3189" s="122" t="s">
        <v>16</v>
      </c>
    </row>
    <row r="3190" spans="2:20" ht="26.25" customHeight="1" x14ac:dyDescent="0.3">
      <c r="B3190" s="55" t="s">
        <v>2018</v>
      </c>
      <c r="C3190" s="333" t="s">
        <v>2073</v>
      </c>
      <c r="D3190" s="340" t="s">
        <v>2074</v>
      </c>
      <c r="E3190" s="122">
        <v>120000</v>
      </c>
      <c r="F3190" s="122" t="s">
        <v>16</v>
      </c>
      <c r="G3190" s="188" t="s">
        <v>16</v>
      </c>
      <c r="H3190" s="188" t="s">
        <v>16</v>
      </c>
      <c r="I3190" s="122" t="s">
        <v>16</v>
      </c>
      <c r="J3190" s="122" t="s">
        <v>16</v>
      </c>
      <c r="K3190" s="1"/>
      <c r="L3190" s="55" t="s">
        <v>2018</v>
      </c>
      <c r="M3190" s="333" t="s">
        <v>2075</v>
      </c>
      <c r="N3190" s="340" t="s">
        <v>2074</v>
      </c>
      <c r="O3190" s="122">
        <v>120000</v>
      </c>
      <c r="P3190" s="122" t="s">
        <v>16</v>
      </c>
      <c r="Q3190" s="122" t="s">
        <v>16</v>
      </c>
      <c r="R3190" s="122" t="s">
        <v>16</v>
      </c>
      <c r="S3190" s="122" t="s">
        <v>16</v>
      </c>
      <c r="T3190" s="122" t="s">
        <v>16</v>
      </c>
    </row>
    <row r="3191" spans="2:20" ht="41.4" x14ac:dyDescent="0.3">
      <c r="B3191" s="55" t="s">
        <v>2039</v>
      </c>
      <c r="C3191" s="333" t="s">
        <v>2050</v>
      </c>
      <c r="D3191" s="334" t="s">
        <v>2040</v>
      </c>
      <c r="E3191" s="122">
        <v>200000</v>
      </c>
      <c r="F3191" s="19" t="s">
        <v>16</v>
      </c>
      <c r="G3191" s="54" t="s">
        <v>16</v>
      </c>
      <c r="H3191" s="54" t="s">
        <v>16</v>
      </c>
      <c r="I3191" s="19" t="s">
        <v>16</v>
      </c>
      <c r="J3191" s="19" t="s">
        <v>16</v>
      </c>
      <c r="K3191" s="1"/>
      <c r="L3191" s="55" t="s">
        <v>2018</v>
      </c>
      <c r="M3191" s="333" t="s">
        <v>2027</v>
      </c>
      <c r="N3191" s="334" t="s">
        <v>2051</v>
      </c>
      <c r="O3191" s="122">
        <v>150000</v>
      </c>
      <c r="P3191" s="122" t="s">
        <v>16</v>
      </c>
      <c r="Q3191" s="188" t="s">
        <v>16</v>
      </c>
      <c r="R3191" s="188" t="s">
        <v>16</v>
      </c>
      <c r="S3191" s="122" t="s">
        <v>16</v>
      </c>
      <c r="T3191" s="122" t="s">
        <v>16</v>
      </c>
    </row>
    <row r="3192" spans="2:20" ht="27.6" x14ac:dyDescent="0.3">
      <c r="B3192" s="55" t="s">
        <v>2039</v>
      </c>
      <c r="C3192" s="333" t="s">
        <v>2053</v>
      </c>
      <c r="D3192" s="334" t="s">
        <v>2041</v>
      </c>
      <c r="E3192" s="122">
        <v>0</v>
      </c>
      <c r="F3192" s="122">
        <v>100000</v>
      </c>
      <c r="G3192" s="188" t="s">
        <v>16</v>
      </c>
      <c r="H3192" s="188" t="s">
        <v>16</v>
      </c>
      <c r="I3192" s="122" t="s">
        <v>16</v>
      </c>
      <c r="J3192" s="19" t="s">
        <v>16</v>
      </c>
      <c r="K3192" s="1"/>
      <c r="L3192" s="55" t="s">
        <v>2039</v>
      </c>
      <c r="M3192" s="333" t="s">
        <v>2052</v>
      </c>
      <c r="N3192" s="334" t="s">
        <v>2040</v>
      </c>
      <c r="O3192" s="122">
        <v>50000</v>
      </c>
      <c r="P3192" s="122" t="s">
        <v>16</v>
      </c>
      <c r="Q3192" s="188" t="s">
        <v>16</v>
      </c>
      <c r="R3192" s="188" t="s">
        <v>16</v>
      </c>
      <c r="S3192" s="122" t="s">
        <v>16</v>
      </c>
      <c r="T3192" s="19" t="s">
        <v>16</v>
      </c>
    </row>
    <row r="3193" spans="2:20" ht="27.6" x14ac:dyDescent="0.3">
      <c r="B3193" s="55" t="s">
        <v>2054</v>
      </c>
      <c r="C3193" s="333" t="s">
        <v>2055</v>
      </c>
      <c r="D3193" s="334" t="s">
        <v>2042</v>
      </c>
      <c r="E3193" s="122" t="s">
        <v>16</v>
      </c>
      <c r="F3193" s="122">
        <v>10000</v>
      </c>
      <c r="G3193" s="188" t="s">
        <v>16</v>
      </c>
      <c r="H3193" s="188" t="s">
        <v>16</v>
      </c>
      <c r="I3193" s="122" t="s">
        <v>16</v>
      </c>
      <c r="J3193" s="19" t="s">
        <v>16</v>
      </c>
      <c r="K3193" s="1"/>
      <c r="L3193" s="55" t="s">
        <v>2054</v>
      </c>
      <c r="M3193" s="333" t="s">
        <v>2057</v>
      </c>
      <c r="N3193" s="334" t="s">
        <v>2043</v>
      </c>
      <c r="O3193" s="122">
        <v>30000</v>
      </c>
      <c r="P3193" s="122" t="s">
        <v>16</v>
      </c>
      <c r="Q3193" s="188" t="s">
        <v>16</v>
      </c>
      <c r="R3193" s="188" t="s">
        <v>16</v>
      </c>
      <c r="S3193" s="122" t="s">
        <v>16</v>
      </c>
      <c r="T3193" s="19" t="s">
        <v>16</v>
      </c>
    </row>
    <row r="3194" spans="2:20" ht="27.6" x14ac:dyDescent="0.3">
      <c r="B3194" s="55" t="s">
        <v>2054</v>
      </c>
      <c r="C3194" s="333" t="s">
        <v>2056</v>
      </c>
      <c r="D3194" s="334" t="s">
        <v>2043</v>
      </c>
      <c r="E3194" s="122">
        <v>48200</v>
      </c>
      <c r="F3194" s="122">
        <v>1800</v>
      </c>
      <c r="G3194" s="188" t="s">
        <v>16</v>
      </c>
      <c r="H3194" s="188" t="s">
        <v>16</v>
      </c>
      <c r="I3194" s="122" t="s">
        <v>16</v>
      </c>
      <c r="J3194" s="19" t="s">
        <v>16</v>
      </c>
      <c r="K3194" s="1"/>
      <c r="L3194" s="55" t="s">
        <v>167</v>
      </c>
      <c r="M3194" s="333" t="s">
        <v>2058</v>
      </c>
      <c r="N3194" s="334" t="s">
        <v>2043</v>
      </c>
      <c r="O3194" s="122">
        <v>13200</v>
      </c>
      <c r="P3194" s="122" t="s">
        <v>16</v>
      </c>
      <c r="Q3194" s="188" t="s">
        <v>16</v>
      </c>
      <c r="R3194" s="188" t="s">
        <v>16</v>
      </c>
      <c r="S3194" s="122" t="s">
        <v>16</v>
      </c>
      <c r="T3194" s="19" t="s">
        <v>16</v>
      </c>
    </row>
    <row r="3195" spans="2:20" ht="27.6" x14ac:dyDescent="0.3">
      <c r="B3195" s="55" t="s">
        <v>2060</v>
      </c>
      <c r="C3195" s="333" t="s">
        <v>1087</v>
      </c>
      <c r="D3195" s="334" t="s">
        <v>2044</v>
      </c>
      <c r="E3195" s="122">
        <v>0</v>
      </c>
      <c r="F3195" s="122">
        <v>1000</v>
      </c>
      <c r="G3195" s="188" t="s">
        <v>16</v>
      </c>
      <c r="H3195" s="188" t="s">
        <v>16</v>
      </c>
      <c r="I3195" s="122" t="s">
        <v>16</v>
      </c>
      <c r="J3195" s="19" t="s">
        <v>16</v>
      </c>
      <c r="K3195" s="1"/>
      <c r="L3195" s="55" t="s">
        <v>167</v>
      </c>
      <c r="M3195" s="333" t="s">
        <v>2059</v>
      </c>
      <c r="N3195" s="334" t="s">
        <v>2043</v>
      </c>
      <c r="O3195" s="122">
        <v>5000</v>
      </c>
      <c r="P3195" s="122" t="s">
        <v>16</v>
      </c>
      <c r="Q3195" s="188" t="s">
        <v>16</v>
      </c>
      <c r="R3195" s="188" t="s">
        <v>16</v>
      </c>
      <c r="S3195" s="122" t="s">
        <v>16</v>
      </c>
      <c r="T3195" s="19" t="s">
        <v>16</v>
      </c>
    </row>
    <row r="3196" spans="2:20" ht="27.6" x14ac:dyDescent="0.3">
      <c r="B3196" s="55" t="s">
        <v>2060</v>
      </c>
      <c r="C3196" s="333" t="s">
        <v>2061</v>
      </c>
      <c r="D3196" s="334" t="s">
        <v>2045</v>
      </c>
      <c r="E3196" s="122" t="s">
        <v>16</v>
      </c>
      <c r="F3196" s="122">
        <v>10000</v>
      </c>
      <c r="G3196" s="188" t="s">
        <v>16</v>
      </c>
      <c r="H3196" s="188" t="s">
        <v>16</v>
      </c>
      <c r="I3196" s="122" t="s">
        <v>16</v>
      </c>
      <c r="J3196" s="19" t="s">
        <v>16</v>
      </c>
      <c r="K3196" s="1"/>
      <c r="L3196" s="55" t="s">
        <v>2064</v>
      </c>
      <c r="M3196" s="333" t="s">
        <v>2066</v>
      </c>
      <c r="N3196" s="334" t="s">
        <v>2046</v>
      </c>
      <c r="O3196" s="122">
        <v>20000</v>
      </c>
      <c r="P3196" s="122" t="s">
        <v>16</v>
      </c>
      <c r="Q3196" s="188" t="s">
        <v>16</v>
      </c>
      <c r="R3196" s="188" t="s">
        <v>16</v>
      </c>
      <c r="S3196" s="122" t="s">
        <v>16</v>
      </c>
      <c r="T3196" s="19" t="s">
        <v>16</v>
      </c>
    </row>
    <row r="3197" spans="2:20" ht="27.6" x14ac:dyDescent="0.3">
      <c r="B3197" s="55" t="s">
        <v>2064</v>
      </c>
      <c r="C3197" s="333" t="s">
        <v>2065</v>
      </c>
      <c r="D3197" s="334" t="s">
        <v>2046</v>
      </c>
      <c r="E3197" s="122">
        <v>20000</v>
      </c>
      <c r="F3197" s="122" t="s">
        <v>16</v>
      </c>
      <c r="G3197" s="188" t="s">
        <v>16</v>
      </c>
      <c r="H3197" s="188" t="s">
        <v>16</v>
      </c>
      <c r="I3197" s="122" t="s">
        <v>16</v>
      </c>
      <c r="J3197" s="19" t="s">
        <v>16</v>
      </c>
      <c r="K3197" s="1"/>
      <c r="L3197" s="55" t="s">
        <v>2064</v>
      </c>
      <c r="M3197" s="333" t="s">
        <v>2070</v>
      </c>
      <c r="N3197" s="334" t="s">
        <v>2049</v>
      </c>
      <c r="O3197" s="122">
        <v>1000000</v>
      </c>
      <c r="P3197" s="122" t="s">
        <v>16</v>
      </c>
      <c r="Q3197" s="188" t="s">
        <v>16</v>
      </c>
      <c r="R3197" s="188" t="s">
        <v>16</v>
      </c>
      <c r="S3197" s="122" t="s">
        <v>16</v>
      </c>
      <c r="T3197" s="19" t="s">
        <v>16</v>
      </c>
    </row>
    <row r="3198" spans="2:20" ht="27.6" x14ac:dyDescent="0.3">
      <c r="B3198" s="55" t="s">
        <v>2064</v>
      </c>
      <c r="C3198" s="333" t="s">
        <v>2067</v>
      </c>
      <c r="D3198" s="334" t="s">
        <v>2047</v>
      </c>
      <c r="E3198" s="122" t="s">
        <v>16</v>
      </c>
      <c r="F3198" s="122">
        <v>25000</v>
      </c>
      <c r="G3198" s="188" t="s">
        <v>16</v>
      </c>
      <c r="H3198" s="188" t="s">
        <v>16</v>
      </c>
      <c r="I3198" s="122" t="s">
        <v>16</v>
      </c>
      <c r="J3198" s="19" t="s">
        <v>16</v>
      </c>
      <c r="K3198" s="1"/>
      <c r="L3198" s="55" t="s">
        <v>16</v>
      </c>
      <c r="M3198" s="367" t="s">
        <v>1742</v>
      </c>
      <c r="N3198" s="334" t="s">
        <v>16</v>
      </c>
      <c r="O3198" s="122" t="s">
        <v>16</v>
      </c>
      <c r="P3198" s="122" t="s">
        <v>16</v>
      </c>
      <c r="Q3198" s="188" t="s">
        <v>16</v>
      </c>
      <c r="R3198" s="188" t="s">
        <v>16</v>
      </c>
      <c r="S3198" s="122" t="s">
        <v>16</v>
      </c>
      <c r="T3198" s="19" t="s">
        <v>16</v>
      </c>
    </row>
    <row r="3199" spans="2:20" ht="27.6" x14ac:dyDescent="0.3">
      <c r="B3199" s="55" t="s">
        <v>2064</v>
      </c>
      <c r="C3199" s="333" t="s">
        <v>2068</v>
      </c>
      <c r="D3199" s="334" t="s">
        <v>2048</v>
      </c>
      <c r="E3199" s="122" t="s">
        <v>16</v>
      </c>
      <c r="F3199" s="122">
        <v>25000</v>
      </c>
      <c r="G3199" s="188" t="s">
        <v>16</v>
      </c>
      <c r="H3199" s="188" t="s">
        <v>16</v>
      </c>
      <c r="I3199" s="122" t="s">
        <v>16</v>
      </c>
      <c r="J3199" s="19" t="s">
        <v>16</v>
      </c>
      <c r="K3199" s="1"/>
      <c r="L3199" s="55" t="s">
        <v>2064</v>
      </c>
      <c r="M3199" s="333" t="s">
        <v>2077</v>
      </c>
      <c r="N3199" s="334">
        <v>1</v>
      </c>
      <c r="O3199" s="122" t="s">
        <v>16</v>
      </c>
      <c r="P3199" s="122">
        <v>5000</v>
      </c>
      <c r="Q3199" s="188" t="s">
        <v>16</v>
      </c>
      <c r="R3199" s="188" t="s">
        <v>16</v>
      </c>
      <c r="S3199" s="122" t="s">
        <v>16</v>
      </c>
      <c r="T3199" s="19" t="s">
        <v>16</v>
      </c>
    </row>
    <row r="3200" spans="2:20" ht="27.6" x14ac:dyDescent="0.3">
      <c r="B3200" s="55" t="s">
        <v>2064</v>
      </c>
      <c r="C3200" s="333" t="s">
        <v>2069</v>
      </c>
      <c r="D3200" s="334" t="s">
        <v>2049</v>
      </c>
      <c r="E3200" s="122">
        <v>1000000</v>
      </c>
      <c r="F3200" s="122" t="s">
        <v>16</v>
      </c>
      <c r="G3200" s="188" t="s">
        <v>16</v>
      </c>
      <c r="H3200" s="188">
        <v>500000</v>
      </c>
      <c r="I3200" s="122" t="s">
        <v>16</v>
      </c>
      <c r="J3200" s="19" t="s">
        <v>16</v>
      </c>
      <c r="K3200" s="1"/>
      <c r="L3200" s="55" t="s">
        <v>2064</v>
      </c>
      <c r="M3200" s="333" t="s">
        <v>2078</v>
      </c>
      <c r="N3200" s="334">
        <v>2</v>
      </c>
      <c r="O3200" s="122" t="s">
        <v>16</v>
      </c>
      <c r="P3200" s="122">
        <v>100000</v>
      </c>
      <c r="Q3200" s="188" t="s">
        <v>16</v>
      </c>
      <c r="R3200" s="188" t="s">
        <v>16</v>
      </c>
      <c r="S3200" s="122" t="s">
        <v>16</v>
      </c>
      <c r="T3200" s="19" t="s">
        <v>16</v>
      </c>
    </row>
    <row r="3201" spans="2:20" ht="41.4" x14ac:dyDescent="0.3">
      <c r="B3201" s="55" t="s">
        <v>2064</v>
      </c>
      <c r="C3201" s="333" t="s">
        <v>2071</v>
      </c>
      <c r="D3201" s="334" t="s">
        <v>2062</v>
      </c>
      <c r="E3201" s="122" t="s">
        <v>16</v>
      </c>
      <c r="F3201" s="122">
        <v>50000</v>
      </c>
      <c r="G3201" s="188" t="s">
        <v>16</v>
      </c>
      <c r="H3201" s="188" t="s">
        <v>16</v>
      </c>
      <c r="I3201" s="122" t="s">
        <v>16</v>
      </c>
      <c r="J3201" s="19" t="s">
        <v>16</v>
      </c>
      <c r="K3201" s="1"/>
      <c r="L3201" s="55" t="s">
        <v>2064</v>
      </c>
      <c r="M3201" s="333" t="s">
        <v>2077</v>
      </c>
      <c r="N3201" s="334">
        <v>3</v>
      </c>
      <c r="O3201" s="122" t="s">
        <v>16</v>
      </c>
      <c r="P3201" s="122">
        <v>2100</v>
      </c>
      <c r="Q3201" s="188" t="s">
        <v>16</v>
      </c>
      <c r="R3201" s="188" t="s">
        <v>16</v>
      </c>
      <c r="S3201" s="122" t="s">
        <v>16</v>
      </c>
      <c r="T3201" s="19" t="s">
        <v>16</v>
      </c>
    </row>
    <row r="3202" spans="2:20" ht="41.4" x14ac:dyDescent="0.3">
      <c r="B3202" s="163" t="s">
        <v>2064</v>
      </c>
      <c r="C3202" s="372" t="s">
        <v>2072</v>
      </c>
      <c r="D3202" s="373" t="s">
        <v>2063</v>
      </c>
      <c r="E3202" s="168" t="s">
        <v>16</v>
      </c>
      <c r="F3202" s="168">
        <v>50000</v>
      </c>
      <c r="G3202" s="374" t="s">
        <v>16</v>
      </c>
      <c r="H3202" s="374" t="s">
        <v>16</v>
      </c>
      <c r="I3202" s="168" t="s">
        <v>16</v>
      </c>
      <c r="J3202" s="375" t="s">
        <v>16</v>
      </c>
      <c r="K3202" s="1"/>
      <c r="L3202" s="376" t="s">
        <v>16</v>
      </c>
      <c r="M3202" s="376" t="s">
        <v>16</v>
      </c>
      <c r="N3202" s="376" t="s">
        <v>16</v>
      </c>
      <c r="O3202" s="376" t="s">
        <v>16</v>
      </c>
      <c r="P3202" s="376" t="s">
        <v>16</v>
      </c>
      <c r="Q3202" s="376" t="s">
        <v>16</v>
      </c>
      <c r="R3202" s="376" t="s">
        <v>16</v>
      </c>
      <c r="S3202" s="376" t="s">
        <v>16</v>
      </c>
      <c r="T3202" s="376" t="s">
        <v>16</v>
      </c>
    </row>
    <row r="3203" spans="2:20" ht="27.6" x14ac:dyDescent="0.3">
      <c r="B3203" s="368" t="s">
        <v>2064</v>
      </c>
      <c r="C3203" s="369" t="s">
        <v>2080</v>
      </c>
      <c r="D3203" s="334" t="s">
        <v>192</v>
      </c>
      <c r="E3203" s="202" t="s">
        <v>16</v>
      </c>
      <c r="F3203" s="202" t="s">
        <v>16</v>
      </c>
      <c r="G3203" s="39" t="s">
        <v>16</v>
      </c>
      <c r="H3203" s="39" t="s">
        <v>16</v>
      </c>
      <c r="I3203" s="202">
        <v>540000</v>
      </c>
      <c r="J3203" s="370" t="s">
        <v>16</v>
      </c>
      <c r="K3203" s="2"/>
      <c r="L3203" s="371" t="s">
        <v>16</v>
      </c>
      <c r="M3203" s="371" t="s">
        <v>16</v>
      </c>
      <c r="N3203" s="371" t="s">
        <v>16</v>
      </c>
      <c r="O3203" s="371" t="s">
        <v>16</v>
      </c>
      <c r="P3203" s="371" t="s">
        <v>16</v>
      </c>
      <c r="Q3203" s="371" t="s">
        <v>16</v>
      </c>
      <c r="R3203" s="371" t="s">
        <v>16</v>
      </c>
      <c r="S3203" s="371" t="s">
        <v>16</v>
      </c>
      <c r="T3203" s="371" t="s">
        <v>16</v>
      </c>
    </row>
    <row r="3204" spans="2:20" x14ac:dyDescent="0.3">
      <c r="B3204" s="368" t="s">
        <v>16</v>
      </c>
      <c r="C3204" s="381" t="s">
        <v>16</v>
      </c>
      <c r="D3204" s="381" t="s">
        <v>16</v>
      </c>
      <c r="E3204" s="381" t="s">
        <v>16</v>
      </c>
      <c r="F3204" s="381" t="s">
        <v>16</v>
      </c>
      <c r="G3204" s="382" t="s">
        <v>16</v>
      </c>
      <c r="H3204" s="382" t="s">
        <v>16</v>
      </c>
      <c r="I3204" s="381" t="s">
        <v>16</v>
      </c>
      <c r="J3204" s="381" t="s">
        <v>16</v>
      </c>
      <c r="K3204" s="41"/>
      <c r="L3204" s="368" t="s">
        <v>16</v>
      </c>
      <c r="M3204" s="381" t="s">
        <v>16</v>
      </c>
      <c r="N3204" s="334" t="s">
        <v>16</v>
      </c>
      <c r="O3204" s="202" t="s">
        <v>16</v>
      </c>
      <c r="P3204" s="202" t="s">
        <v>16</v>
      </c>
      <c r="Q3204" s="39" t="s">
        <v>16</v>
      </c>
      <c r="R3204" s="39" t="s">
        <v>16</v>
      </c>
      <c r="S3204" s="202" t="s">
        <v>16</v>
      </c>
      <c r="T3204" s="370" t="s">
        <v>16</v>
      </c>
    </row>
    <row r="3205" spans="2:20" x14ac:dyDescent="0.3">
      <c r="B3205" s="377"/>
      <c r="C3205" s="378" t="s">
        <v>49</v>
      </c>
      <c r="D3205" s="377"/>
      <c r="E3205" s="379">
        <f>SUM(E3189:E3204)</f>
        <v>1508200</v>
      </c>
      <c r="F3205" s="379">
        <f>SUM(F3189:F3204)</f>
        <v>272800</v>
      </c>
      <c r="G3205" s="379">
        <f>SUM(G3204:G3204)</f>
        <v>0</v>
      </c>
      <c r="H3205" s="380">
        <f>SUM(H3191:H3204)</f>
        <v>500000</v>
      </c>
      <c r="I3205" s="379">
        <f>SUM(I3192:I3204)</f>
        <v>540000</v>
      </c>
      <c r="J3205" s="379">
        <v>0</v>
      </c>
      <c r="K3205" s="1"/>
      <c r="L3205" s="119"/>
      <c r="M3205" s="128"/>
      <c r="N3205" s="127"/>
      <c r="O3205" s="122"/>
      <c r="P3205" s="122"/>
      <c r="Q3205" s="122"/>
      <c r="R3205" s="122"/>
      <c r="S3205" s="122"/>
      <c r="T3205" s="122"/>
    </row>
    <row r="3206" spans="2:20" x14ac:dyDescent="0.3">
      <c r="B3206" s="11"/>
      <c r="C3206" s="94"/>
      <c r="D3206" s="12"/>
      <c r="E3206" s="13"/>
      <c r="F3206" s="13"/>
      <c r="G3206" s="13"/>
      <c r="H3206" s="13"/>
      <c r="I3206" s="13"/>
      <c r="J3206" s="14"/>
      <c r="K3206" s="1"/>
      <c r="L3206" s="11"/>
      <c r="M3206" s="12"/>
      <c r="N3206" s="12"/>
      <c r="O3206" s="169"/>
      <c r="P3206" s="13"/>
      <c r="Q3206" s="13"/>
      <c r="R3206" s="13"/>
      <c r="S3206" s="13"/>
      <c r="T3206" s="14"/>
    </row>
    <row r="3207" spans="2:20" x14ac:dyDescent="0.3">
      <c r="B3207" s="25"/>
      <c r="C3207" s="26" t="s">
        <v>50</v>
      </c>
      <c r="D3207" s="27"/>
      <c r="E3207" s="28">
        <f>E3205</f>
        <v>1508200</v>
      </c>
      <c r="F3207" s="28">
        <f>F3188+F3205</f>
        <v>280939</v>
      </c>
      <c r="G3207" s="28">
        <f>G3188+G3205</f>
        <v>1224</v>
      </c>
      <c r="H3207" s="28">
        <f>H3188+H3205</f>
        <v>512080.43999999948</v>
      </c>
      <c r="I3207" s="28">
        <f>I3188+I3205</f>
        <v>542934.89999999991</v>
      </c>
      <c r="J3207" s="28">
        <f>J3188+J3205</f>
        <v>4926.07</v>
      </c>
      <c r="K3207" s="1"/>
      <c r="L3207" s="9"/>
      <c r="M3207" s="26" t="s">
        <v>50</v>
      </c>
      <c r="N3207" s="193" t="s">
        <v>16</v>
      </c>
      <c r="O3207" s="10">
        <f>SUM(O3189:O3206)</f>
        <v>1508200</v>
      </c>
      <c r="P3207" s="10">
        <f>SUM(P3199:P3206)</f>
        <v>107100</v>
      </c>
      <c r="Q3207" s="10">
        <f>SUM(Q3204:Q3206)</f>
        <v>0</v>
      </c>
      <c r="R3207" s="10">
        <f>SUM(R3192:R3206)</f>
        <v>0</v>
      </c>
      <c r="S3207" s="10">
        <f t="shared" ref="S3207:T3207" si="524">SUM(S3187:S3206)</f>
        <v>0</v>
      </c>
      <c r="T3207" s="10">
        <f t="shared" si="524"/>
        <v>0</v>
      </c>
    </row>
    <row r="3208" spans="2:20" x14ac:dyDescent="0.3">
      <c r="F3208" s="314"/>
      <c r="G3208" s="215"/>
      <c r="H3208" s="215"/>
      <c r="L3208" s="2"/>
      <c r="M3208" s="3" t="s">
        <v>12</v>
      </c>
      <c r="N3208" s="15"/>
      <c r="O3208" s="16">
        <f>E3207-O3207</f>
        <v>0</v>
      </c>
      <c r="P3208" s="62">
        <f>F3207-P3207</f>
        <v>173839</v>
      </c>
      <c r="Q3208" s="62">
        <f t="shared" ref="Q3208" si="525">G3207-Q3207</f>
        <v>1224</v>
      </c>
      <c r="R3208" s="62">
        <f t="shared" ref="R3208" si="526">H3207-R3207</f>
        <v>512080.43999999948</v>
      </c>
      <c r="S3208" s="62">
        <f t="shared" ref="S3208" si="527">I3207-S3207</f>
        <v>542934.89999999991</v>
      </c>
      <c r="T3208" s="62">
        <f t="shared" ref="T3208" si="528">J3207-T3207</f>
        <v>4926.07</v>
      </c>
    </row>
    <row r="3209" spans="2:20" x14ac:dyDescent="0.3">
      <c r="C3209" s="63"/>
      <c r="F3209" s="314"/>
      <c r="M3209" s="1385" t="s">
        <v>23</v>
      </c>
      <c r="N3209" s="1385"/>
      <c r="R3209" s="314"/>
    </row>
    <row r="3210" spans="2:20" x14ac:dyDescent="0.3">
      <c r="C3210" s="358"/>
      <c r="D3210" s="358"/>
      <c r="E3210" s="1386"/>
      <c r="F3210" s="1386"/>
      <c r="G3210" s="358"/>
      <c r="H3210" s="358"/>
      <c r="I3210" s="358"/>
      <c r="J3210" s="145"/>
      <c r="M3210" s="346" t="s">
        <v>17</v>
      </c>
      <c r="N3210" s="83">
        <f>P3208</f>
        <v>173839</v>
      </c>
      <c r="O3210" s="1391" t="s">
        <v>2079</v>
      </c>
      <c r="P3210" s="1392"/>
      <c r="Q3210" s="1392"/>
      <c r="R3210" s="1392"/>
      <c r="S3210" s="1392"/>
      <c r="T3210" s="1392"/>
    </row>
    <row r="3211" spans="2:20" x14ac:dyDescent="0.3">
      <c r="C3211" s="358"/>
      <c r="D3211" s="358"/>
      <c r="E3211" s="359"/>
      <c r="F3211" s="359"/>
      <c r="G3211" s="282"/>
      <c r="H3211" s="280"/>
      <c r="I3211" s="280"/>
      <c r="J3211" s="280"/>
      <c r="M3211" s="346" t="s">
        <v>18</v>
      </c>
      <c r="N3211" s="83">
        <f>Q3208</f>
        <v>1224</v>
      </c>
      <c r="O3211" s="133"/>
      <c r="P3211" s="134"/>
      <c r="Q3211" s="134"/>
      <c r="R3211" s="131"/>
      <c r="S3211" s="233"/>
      <c r="T3211" s="314"/>
    </row>
    <row r="3212" spans="2:20" x14ac:dyDescent="0.3">
      <c r="C3212" s="358"/>
      <c r="D3212" s="358"/>
      <c r="E3212" s="1377"/>
      <c r="F3212" s="1377"/>
      <c r="G3212" s="282"/>
      <c r="H3212" s="280"/>
      <c r="I3212" s="280"/>
      <c r="J3212" s="280"/>
      <c r="M3212" s="346" t="s">
        <v>19</v>
      </c>
      <c r="N3212" s="83">
        <f>R3208</f>
        <v>512080.43999999948</v>
      </c>
      <c r="O3212" s="136"/>
      <c r="P3212" s="171"/>
      <c r="Q3212" s="324"/>
      <c r="R3212" s="240"/>
      <c r="S3212" s="314"/>
      <c r="T3212" s="314"/>
    </row>
    <row r="3213" spans="2:20" x14ac:dyDescent="0.3">
      <c r="C3213" s="190"/>
      <c r="D3213" s="190"/>
      <c r="E3213" s="1374"/>
      <c r="F3213" s="1374"/>
      <c r="G3213" s="278"/>
      <c r="H3213" s="279"/>
      <c r="I3213" s="280"/>
      <c r="J3213" s="281"/>
      <c r="M3213" s="346" t="s">
        <v>20</v>
      </c>
      <c r="N3213" s="83">
        <f>S3208</f>
        <v>542934.89999999991</v>
      </c>
      <c r="O3213" s="324"/>
      <c r="P3213" s="324"/>
      <c r="Q3213" s="324"/>
      <c r="R3213" s="241"/>
    </row>
    <row r="3214" spans="2:20" x14ac:dyDescent="0.3">
      <c r="C3214" s="190"/>
      <c r="D3214" s="190"/>
      <c r="E3214" s="360"/>
      <c r="F3214" s="360"/>
      <c r="G3214" s="278"/>
      <c r="H3214" s="283"/>
      <c r="I3214" s="280"/>
      <c r="J3214" s="281"/>
      <c r="M3214" s="346" t="s">
        <v>21</v>
      </c>
      <c r="N3214" s="83">
        <f>T3208</f>
        <v>4926.07</v>
      </c>
      <c r="O3214" s="137"/>
      <c r="P3214" s="324"/>
      <c r="Q3214" s="357"/>
      <c r="R3214" s="314"/>
    </row>
    <row r="3215" spans="2:20" ht="15" thickBot="1" x14ac:dyDescent="0.35">
      <c r="C3215" s="358"/>
      <c r="D3215" s="190"/>
      <c r="E3215" s="360"/>
      <c r="F3215" s="360"/>
      <c r="G3215" s="278"/>
      <c r="H3215" s="283"/>
      <c r="I3215" s="280"/>
      <c r="J3215" s="281"/>
      <c r="M3215" s="345" t="s">
        <v>22</v>
      </c>
      <c r="N3215" s="344">
        <f>SUM(N3210:N3214)</f>
        <v>1235004.4099999995</v>
      </c>
      <c r="O3215" s="314"/>
      <c r="R3215" s="314"/>
    </row>
    <row r="3216" spans="2:20" ht="15" thickTop="1" x14ac:dyDescent="0.3">
      <c r="C3216" s="358"/>
      <c r="D3216" s="190"/>
      <c r="E3216" s="1374"/>
      <c r="F3216" s="1374"/>
      <c r="G3216" s="278"/>
      <c r="H3216" s="283"/>
      <c r="I3216" s="280"/>
      <c r="J3216" s="281"/>
      <c r="M3216" s="198"/>
      <c r="N3216" s="121"/>
      <c r="O3216" s="314"/>
      <c r="S3216" s="314"/>
    </row>
    <row r="3217" spans="2:20" x14ac:dyDescent="0.3">
      <c r="C3217" s="361"/>
      <c r="D3217" s="190"/>
      <c r="E3217" s="362"/>
      <c r="F3217" s="362"/>
      <c r="G3217" s="278"/>
      <c r="H3217" s="283"/>
      <c r="I3217" s="280"/>
      <c r="J3217" s="281"/>
      <c r="M3217" s="198"/>
      <c r="N3217" s="121"/>
      <c r="O3217" s="314"/>
      <c r="S3217" s="314"/>
    </row>
    <row r="3218" spans="2:20" x14ac:dyDescent="0.3">
      <c r="C3218" s="361"/>
      <c r="D3218" s="190"/>
      <c r="E3218" s="362"/>
      <c r="F3218" s="362"/>
      <c r="G3218" s="278"/>
      <c r="H3218" s="283"/>
      <c r="I3218" s="280"/>
      <c r="J3218" s="281"/>
      <c r="M3218" s="198"/>
      <c r="N3218" s="121"/>
      <c r="O3218" s="314"/>
      <c r="S3218" s="314"/>
    </row>
    <row r="3219" spans="2:20" x14ac:dyDescent="0.3">
      <c r="C3219" s="326"/>
      <c r="D3219" s="326"/>
      <c r="E3219" s="326"/>
      <c r="F3219" s="326"/>
      <c r="G3219" s="326"/>
      <c r="H3219" s="326"/>
      <c r="I3219" s="326"/>
      <c r="J3219" s="326"/>
      <c r="L3219" s="321"/>
      <c r="M3219" s="321"/>
      <c r="N3219" s="321"/>
      <c r="O3219" s="321"/>
      <c r="P3219" s="321"/>
      <c r="Q3219" s="321"/>
      <c r="R3219" s="180"/>
    </row>
    <row r="3220" spans="2:20" x14ac:dyDescent="0.3">
      <c r="C3220" s="326"/>
      <c r="D3220" s="326"/>
      <c r="E3220" s="326"/>
      <c r="F3220" s="326"/>
      <c r="G3220" s="326"/>
      <c r="H3220" s="326"/>
      <c r="I3220" s="326"/>
      <c r="J3220" s="326"/>
      <c r="L3220" s="321"/>
      <c r="M3220" s="321"/>
      <c r="N3220" s="321"/>
      <c r="O3220" s="321"/>
      <c r="P3220" s="321"/>
      <c r="Q3220" s="321"/>
      <c r="R3220" s="180"/>
    </row>
    <row r="3221" spans="2:20" x14ac:dyDescent="0.3">
      <c r="C3221" s="326"/>
      <c r="D3221" s="326"/>
      <c r="E3221" s="326"/>
      <c r="F3221" s="326"/>
      <c r="G3221" s="326"/>
      <c r="H3221" s="326"/>
      <c r="I3221" s="326"/>
      <c r="J3221" s="326"/>
      <c r="L3221" s="321"/>
      <c r="M3221" s="321"/>
      <c r="N3221" s="321"/>
      <c r="O3221" s="321"/>
      <c r="P3221" s="321"/>
      <c r="Q3221" s="321"/>
      <c r="R3221" s="180"/>
    </row>
    <row r="3222" spans="2:20" x14ac:dyDescent="0.3">
      <c r="R3222" s="180"/>
    </row>
    <row r="3223" spans="2:20" x14ac:dyDescent="0.3">
      <c r="R3223" s="180"/>
    </row>
    <row r="3224" spans="2:20" x14ac:dyDescent="0.3">
      <c r="B3224" s="1357" t="s">
        <v>2016</v>
      </c>
      <c r="C3224" s="1357"/>
      <c r="D3224" s="1357"/>
      <c r="E3224" s="1357"/>
      <c r="F3224" s="1357"/>
      <c r="G3224" s="1357"/>
      <c r="H3224" s="1357"/>
      <c r="I3224" s="1357"/>
      <c r="J3224" s="1357"/>
      <c r="K3224" s="1357"/>
      <c r="L3224" s="1357"/>
      <c r="M3224" s="1357"/>
      <c r="N3224" s="1357"/>
      <c r="O3224" s="1357"/>
      <c r="P3224" s="1357"/>
      <c r="Q3224" s="1357"/>
      <c r="R3224" s="1357"/>
      <c r="S3224" s="1357"/>
      <c r="T3224" s="1357"/>
    </row>
    <row r="3229" spans="2:20" ht="15.6" x14ac:dyDescent="0.3">
      <c r="B3229" s="1349" t="s">
        <v>2081</v>
      </c>
      <c r="C3229" s="1349"/>
      <c r="D3229" s="1349"/>
      <c r="E3229" s="1349"/>
      <c r="F3229" s="1349"/>
      <c r="G3229" s="1349"/>
      <c r="H3229" s="1349"/>
      <c r="I3229" s="1349"/>
      <c r="J3229" s="1349"/>
      <c r="K3229" s="1349"/>
      <c r="L3229" s="1349"/>
      <c r="M3229" s="1349"/>
      <c r="N3229" s="1349"/>
      <c r="O3229" s="1349"/>
      <c r="P3229" s="1349"/>
      <c r="Q3229" s="1349"/>
      <c r="R3229" s="1349"/>
      <c r="S3229" s="1349"/>
      <c r="T3229" s="1349"/>
    </row>
    <row r="3230" spans="2:20" ht="15.6" x14ac:dyDescent="0.3">
      <c r="B3230" s="1350" t="s">
        <v>10</v>
      </c>
      <c r="C3230" s="1350"/>
      <c r="D3230" s="1350"/>
      <c r="E3230" s="1350"/>
      <c r="F3230" s="1350"/>
      <c r="G3230" s="1350"/>
      <c r="H3230" s="1350"/>
      <c r="I3230" s="1350"/>
      <c r="J3230" s="1350"/>
      <c r="K3230" s="1350"/>
      <c r="L3230" s="1350"/>
      <c r="M3230" s="1350"/>
      <c r="N3230" s="1350"/>
      <c r="O3230" s="1350"/>
      <c r="P3230" s="1350"/>
      <c r="Q3230" s="1350"/>
      <c r="R3230" s="1350"/>
      <c r="S3230" s="1350"/>
      <c r="T3230" s="1350"/>
    </row>
    <row r="3231" spans="2:20" x14ac:dyDescent="0.3">
      <c r="B3231" s="1351" t="s">
        <v>11</v>
      </c>
      <c r="C3231" s="1351"/>
      <c r="D3231" s="1351"/>
      <c r="E3231" s="1351"/>
      <c r="F3231" s="1351"/>
      <c r="G3231" s="1351"/>
      <c r="H3231" s="1351"/>
      <c r="I3231" s="1351"/>
      <c r="J3231" s="1351"/>
      <c r="K3231" s="1351"/>
      <c r="L3231" s="1351"/>
      <c r="M3231" s="1351"/>
      <c r="N3231" s="1351"/>
      <c r="O3231" s="1351"/>
      <c r="P3231" s="1351"/>
      <c r="Q3231" s="1351"/>
      <c r="R3231" s="1351"/>
      <c r="S3231" s="1351"/>
      <c r="T3231" s="1351"/>
    </row>
    <row r="3232" spans="2:20" x14ac:dyDescent="0.3">
      <c r="B3232" s="1352" t="s">
        <v>2120</v>
      </c>
      <c r="C3232" s="1352"/>
      <c r="D3232" s="1352"/>
      <c r="E3232" s="1352"/>
      <c r="F3232" s="1352"/>
      <c r="G3232" s="1352"/>
      <c r="H3232" s="1352"/>
      <c r="I3232" s="1352"/>
      <c r="J3232" s="1352"/>
      <c r="K3232" s="1352"/>
      <c r="L3232" s="1352"/>
      <c r="M3232" s="1352"/>
      <c r="N3232" s="1352"/>
      <c r="O3232" s="1352"/>
      <c r="P3232" s="1352"/>
      <c r="Q3232" s="1352"/>
      <c r="R3232" s="1352"/>
      <c r="S3232" s="1352"/>
      <c r="T3232" s="1352"/>
    </row>
    <row r="3233" spans="2:20" ht="15" thickBot="1" x14ac:dyDescent="0.35">
      <c r="B3233" s="309"/>
      <c r="C3233" s="309"/>
      <c r="D3233" s="309"/>
      <c r="E3233" s="309"/>
      <c r="F3233" s="309"/>
      <c r="G3233" s="309"/>
      <c r="H3233" s="309"/>
      <c r="I3233" s="309"/>
      <c r="J3233" s="309"/>
      <c r="L3233" s="309"/>
      <c r="M3233" s="309"/>
      <c r="N3233" s="309"/>
      <c r="O3233" s="309"/>
      <c r="P3233" s="309"/>
      <c r="Q3233" s="309"/>
      <c r="R3233" s="1362" t="s">
        <v>2121</v>
      </c>
      <c r="S3233" s="1363"/>
      <c r="T3233" s="1363"/>
    </row>
    <row r="3234" spans="2:20" ht="15" thickTop="1" x14ac:dyDescent="0.3">
      <c r="B3234" s="1354" t="s">
        <v>8</v>
      </c>
      <c r="C3234" s="1354"/>
      <c r="D3234" s="1354"/>
      <c r="E3234" s="1354"/>
      <c r="F3234" s="1354"/>
      <c r="G3234" s="1354"/>
      <c r="H3234" s="1354"/>
      <c r="I3234" s="1354"/>
      <c r="J3234" s="1354"/>
      <c r="L3234" s="1354" t="s">
        <v>9</v>
      </c>
      <c r="M3234" s="1354"/>
      <c r="N3234" s="1354"/>
      <c r="O3234" s="1354"/>
      <c r="P3234" s="1354"/>
      <c r="Q3234" s="1354"/>
      <c r="R3234" s="1354"/>
      <c r="S3234" s="1354"/>
      <c r="T3234" s="1354"/>
    </row>
    <row r="3235" spans="2:20" x14ac:dyDescent="0.3">
      <c r="B3235" s="4" t="s">
        <v>0</v>
      </c>
      <c r="C3235" s="4" t="s">
        <v>1</v>
      </c>
      <c r="D3235" s="4" t="s">
        <v>2</v>
      </c>
      <c r="E3235" s="4" t="s">
        <v>13</v>
      </c>
      <c r="F3235" s="4" t="s">
        <v>3</v>
      </c>
      <c r="G3235" s="4" t="s">
        <v>4</v>
      </c>
      <c r="H3235" s="4" t="s">
        <v>5</v>
      </c>
      <c r="I3235" s="4" t="s">
        <v>6</v>
      </c>
      <c r="J3235" s="4" t="s">
        <v>7</v>
      </c>
      <c r="K3235" s="180"/>
      <c r="L3235" s="4" t="s">
        <v>0</v>
      </c>
      <c r="M3235" s="4" t="s">
        <v>1</v>
      </c>
      <c r="N3235" s="30" t="s">
        <v>1234</v>
      </c>
      <c r="O3235" s="4" t="s">
        <v>13</v>
      </c>
      <c r="P3235" s="4" t="s">
        <v>3</v>
      </c>
      <c r="Q3235" s="4" t="s">
        <v>4</v>
      </c>
      <c r="R3235" s="4" t="s">
        <v>5</v>
      </c>
      <c r="S3235" s="4" t="s">
        <v>6</v>
      </c>
      <c r="T3235" s="4" t="s">
        <v>7</v>
      </c>
    </row>
    <row r="3236" spans="2:20" x14ac:dyDescent="0.3">
      <c r="B3236" s="310"/>
      <c r="C3236" s="311"/>
      <c r="D3236" s="311"/>
      <c r="E3236" s="5"/>
      <c r="F3236" s="5"/>
      <c r="G3236" s="5"/>
      <c r="H3236" s="5"/>
      <c r="I3236" s="5"/>
      <c r="J3236" s="6"/>
      <c r="L3236" s="310"/>
      <c r="M3236" s="311"/>
      <c r="N3236" s="311"/>
      <c r="O3236" s="5"/>
      <c r="P3236" s="5"/>
      <c r="Q3236" s="5"/>
      <c r="R3236" s="5"/>
      <c r="S3236" s="5"/>
      <c r="T3236" s="6"/>
    </row>
    <row r="3237" spans="2:20" x14ac:dyDescent="0.3">
      <c r="B3237" s="55" t="s">
        <v>2082</v>
      </c>
      <c r="C3237" s="17" t="s">
        <v>15</v>
      </c>
      <c r="D3237" s="18" t="s">
        <v>16</v>
      </c>
      <c r="E3237" s="19" t="s">
        <v>16</v>
      </c>
      <c r="F3237" s="19">
        <f>P3208</f>
        <v>173839</v>
      </c>
      <c r="G3237" s="49">
        <f>Q3208</f>
        <v>1224</v>
      </c>
      <c r="H3237" s="49">
        <f>R3208</f>
        <v>512080.43999999948</v>
      </c>
      <c r="I3237" s="20">
        <f>S3208</f>
        <v>542934.89999999991</v>
      </c>
      <c r="J3237" s="20">
        <f>T3208</f>
        <v>4926.07</v>
      </c>
      <c r="K3237" s="1"/>
      <c r="L3237" s="55" t="s">
        <v>16</v>
      </c>
      <c r="M3237" s="55" t="s">
        <v>16</v>
      </c>
      <c r="N3237" s="55" t="s">
        <v>16</v>
      </c>
      <c r="O3237" s="122" t="s">
        <v>16</v>
      </c>
      <c r="P3237" s="122" t="s">
        <v>16</v>
      </c>
      <c r="Q3237" s="122" t="s">
        <v>16</v>
      </c>
      <c r="R3237" s="122" t="s">
        <v>16</v>
      </c>
      <c r="S3237" s="122" t="s">
        <v>16</v>
      </c>
      <c r="T3237" s="122" t="s">
        <v>16</v>
      </c>
    </row>
    <row r="3238" spans="2:20" ht="27.6" x14ac:dyDescent="0.3">
      <c r="B3238" s="55" t="s">
        <v>2082</v>
      </c>
      <c r="C3238" s="333" t="s">
        <v>921</v>
      </c>
      <c r="D3238" s="340" t="s">
        <v>345</v>
      </c>
      <c r="E3238" s="122" t="s">
        <v>16</v>
      </c>
      <c r="F3238" s="19" t="s">
        <v>16</v>
      </c>
      <c r="G3238" s="54" t="s">
        <v>16</v>
      </c>
      <c r="H3238" s="54">
        <f>62000+100000</f>
        <v>162000</v>
      </c>
      <c r="I3238" s="19" t="s">
        <v>16</v>
      </c>
      <c r="J3238" s="19" t="s">
        <v>16</v>
      </c>
      <c r="K3238" s="1"/>
      <c r="L3238" s="55" t="s">
        <v>2082</v>
      </c>
      <c r="M3238" s="333" t="s">
        <v>921</v>
      </c>
      <c r="N3238" s="340" t="s">
        <v>345</v>
      </c>
      <c r="O3238" s="122" t="s">
        <v>16</v>
      </c>
      <c r="P3238" s="19">
        <f>H3238</f>
        <v>162000</v>
      </c>
      <c r="Q3238" s="54" t="s">
        <v>16</v>
      </c>
      <c r="R3238" s="54" t="s">
        <v>16</v>
      </c>
      <c r="S3238" s="19" t="s">
        <v>16</v>
      </c>
      <c r="T3238" s="19" t="s">
        <v>16</v>
      </c>
    </row>
    <row r="3239" spans="2:20" ht="27.6" x14ac:dyDescent="0.3">
      <c r="B3239" s="55" t="s">
        <v>2082</v>
      </c>
      <c r="C3239" s="333" t="s">
        <v>2086</v>
      </c>
      <c r="D3239" s="373" t="s">
        <v>2083</v>
      </c>
      <c r="E3239" s="122" t="s">
        <v>16</v>
      </c>
      <c r="F3239" s="122" t="s">
        <v>16</v>
      </c>
      <c r="G3239" s="188" t="s">
        <v>16</v>
      </c>
      <c r="H3239" s="188">
        <v>30000</v>
      </c>
      <c r="I3239" s="122" t="s">
        <v>16</v>
      </c>
      <c r="J3239" s="122" t="s">
        <v>16</v>
      </c>
      <c r="K3239" s="1"/>
      <c r="L3239" s="368" t="s">
        <v>2064</v>
      </c>
      <c r="M3239" s="369" t="s">
        <v>2080</v>
      </c>
      <c r="N3239" s="334" t="s">
        <v>192</v>
      </c>
      <c r="O3239" s="202">
        <v>540000</v>
      </c>
      <c r="P3239" s="202" t="s">
        <v>16</v>
      </c>
      <c r="Q3239" s="39" t="s">
        <v>16</v>
      </c>
      <c r="R3239" s="39" t="s">
        <v>16</v>
      </c>
      <c r="S3239" s="202" t="s">
        <v>16</v>
      </c>
      <c r="T3239" s="122" t="s">
        <v>16</v>
      </c>
    </row>
    <row r="3240" spans="2:20" ht="41.4" x14ac:dyDescent="0.3">
      <c r="B3240" s="55" t="s">
        <v>2082</v>
      </c>
      <c r="C3240" s="333" t="s">
        <v>2087</v>
      </c>
      <c r="D3240" s="373" t="s">
        <v>2084</v>
      </c>
      <c r="E3240" s="122" t="s">
        <v>16</v>
      </c>
      <c r="F3240" s="19" t="s">
        <v>16</v>
      </c>
      <c r="G3240" s="54" t="s">
        <v>16</v>
      </c>
      <c r="H3240" s="188">
        <v>17165</v>
      </c>
      <c r="I3240" s="19" t="s">
        <v>16</v>
      </c>
      <c r="J3240" s="19" t="s">
        <v>16</v>
      </c>
      <c r="K3240" s="1"/>
      <c r="L3240" s="55" t="s">
        <v>2082</v>
      </c>
      <c r="M3240" s="333" t="s">
        <v>2089</v>
      </c>
      <c r="N3240" s="334">
        <v>271</v>
      </c>
      <c r="O3240" s="122" t="s">
        <v>16</v>
      </c>
      <c r="P3240" s="122" t="s">
        <v>16</v>
      </c>
      <c r="Q3240" s="188" t="s">
        <v>16</v>
      </c>
      <c r="R3240" s="188">
        <v>1500000</v>
      </c>
      <c r="S3240" s="122" t="s">
        <v>16</v>
      </c>
      <c r="T3240" s="122" t="s">
        <v>16</v>
      </c>
    </row>
    <row r="3241" spans="2:20" ht="41.4" x14ac:dyDescent="0.3">
      <c r="B3241" s="55" t="s">
        <v>2082</v>
      </c>
      <c r="C3241" s="333" t="s">
        <v>2088</v>
      </c>
      <c r="D3241" s="373" t="s">
        <v>2085</v>
      </c>
      <c r="E3241" s="122">
        <v>540000</v>
      </c>
      <c r="F3241" s="122" t="s">
        <v>16</v>
      </c>
      <c r="G3241" s="188" t="s">
        <v>16</v>
      </c>
      <c r="H3241" s="188" t="s">
        <v>16</v>
      </c>
      <c r="I3241" s="122" t="s">
        <v>16</v>
      </c>
      <c r="J3241" s="19" t="s">
        <v>16</v>
      </c>
      <c r="K3241" s="1"/>
      <c r="L3241" s="55" t="s">
        <v>2082</v>
      </c>
      <c r="M3241" s="333" t="s">
        <v>2090</v>
      </c>
      <c r="N3241" s="334">
        <v>4</v>
      </c>
      <c r="O3241" s="122" t="s">
        <v>16</v>
      </c>
      <c r="P3241" s="122" t="s">
        <v>16</v>
      </c>
      <c r="Q3241" s="188" t="s">
        <v>16</v>
      </c>
      <c r="R3241" s="188" t="s">
        <v>16</v>
      </c>
      <c r="S3241" s="122">
        <v>500000</v>
      </c>
      <c r="T3241" s="19" t="s">
        <v>16</v>
      </c>
    </row>
    <row r="3242" spans="2:20" ht="27.6" x14ac:dyDescent="0.3">
      <c r="B3242" s="55" t="s">
        <v>2064</v>
      </c>
      <c r="C3242" s="333" t="s">
        <v>2069</v>
      </c>
      <c r="D3242" s="334" t="s">
        <v>2049</v>
      </c>
      <c r="E3242" s="122">
        <v>0</v>
      </c>
      <c r="F3242" s="122" t="s">
        <v>16</v>
      </c>
      <c r="G3242" s="188" t="s">
        <v>16</v>
      </c>
      <c r="H3242" s="188">
        <v>1000000</v>
      </c>
      <c r="I3242" s="122" t="s">
        <v>16</v>
      </c>
      <c r="J3242" s="19" t="s">
        <v>16</v>
      </c>
      <c r="K3242" s="1"/>
      <c r="L3242" s="55" t="s">
        <v>2097</v>
      </c>
      <c r="M3242" s="333" t="s">
        <v>2091</v>
      </c>
      <c r="N3242" s="334">
        <v>272</v>
      </c>
      <c r="O3242" s="122" t="s">
        <v>16</v>
      </c>
      <c r="P3242" s="122" t="s">
        <v>16</v>
      </c>
      <c r="Q3242" s="188" t="s">
        <v>16</v>
      </c>
      <c r="R3242" s="188">
        <v>50000</v>
      </c>
      <c r="S3242" s="122" t="s">
        <v>16</v>
      </c>
      <c r="T3242" s="19" t="s">
        <v>16</v>
      </c>
    </row>
    <row r="3243" spans="2:20" ht="41.4" x14ac:dyDescent="0.3">
      <c r="B3243" s="55" t="s">
        <v>2097</v>
      </c>
      <c r="C3243" s="333" t="s">
        <v>2096</v>
      </c>
      <c r="D3243" s="334">
        <v>5</v>
      </c>
      <c r="E3243" s="122" t="s">
        <v>16</v>
      </c>
      <c r="F3243" s="122" t="s">
        <v>16</v>
      </c>
      <c r="G3243" s="188" t="s">
        <v>16</v>
      </c>
      <c r="H3243" s="188">
        <v>8000</v>
      </c>
      <c r="I3243" s="122" t="s">
        <v>16</v>
      </c>
      <c r="J3243" s="19" t="s">
        <v>16</v>
      </c>
      <c r="K3243" s="1"/>
      <c r="L3243" s="55" t="s">
        <v>2097</v>
      </c>
      <c r="M3243" s="333" t="s">
        <v>2092</v>
      </c>
      <c r="N3243" s="334">
        <v>273</v>
      </c>
      <c r="O3243" s="122" t="s">
        <v>16</v>
      </c>
      <c r="P3243" s="122" t="s">
        <v>16</v>
      </c>
      <c r="Q3243" s="188" t="s">
        <v>16</v>
      </c>
      <c r="R3243" s="188">
        <v>50000</v>
      </c>
      <c r="S3243" s="122" t="s">
        <v>16</v>
      </c>
      <c r="T3243" s="19" t="s">
        <v>16</v>
      </c>
    </row>
    <row r="3244" spans="2:20" ht="27.6" x14ac:dyDescent="0.3">
      <c r="B3244" s="55" t="s">
        <v>2097</v>
      </c>
      <c r="C3244" s="333" t="s">
        <v>2101</v>
      </c>
      <c r="D3244" s="373" t="s">
        <v>2098</v>
      </c>
      <c r="E3244" s="122">
        <v>15000</v>
      </c>
      <c r="F3244" s="122" t="s">
        <v>16</v>
      </c>
      <c r="G3244" s="188" t="s">
        <v>16</v>
      </c>
      <c r="H3244" s="188" t="s">
        <v>16</v>
      </c>
      <c r="I3244" s="122" t="s">
        <v>16</v>
      </c>
      <c r="J3244" s="19" t="s">
        <v>16</v>
      </c>
      <c r="K3244" s="1"/>
      <c r="L3244" s="55" t="s">
        <v>167</v>
      </c>
      <c r="M3244" s="333" t="s">
        <v>2093</v>
      </c>
      <c r="N3244" s="334">
        <v>273</v>
      </c>
      <c r="O3244" s="122" t="s">
        <v>16</v>
      </c>
      <c r="P3244" s="122" t="s">
        <v>16</v>
      </c>
      <c r="Q3244" s="188" t="s">
        <v>16</v>
      </c>
      <c r="R3244" s="188">
        <v>27000</v>
      </c>
      <c r="S3244" s="122" t="s">
        <v>16</v>
      </c>
      <c r="T3244" s="19" t="s">
        <v>16</v>
      </c>
    </row>
    <row r="3245" spans="2:20" ht="41.4" x14ac:dyDescent="0.3">
      <c r="B3245" s="55" t="s">
        <v>2097</v>
      </c>
      <c r="C3245" s="333" t="s">
        <v>2102</v>
      </c>
      <c r="D3245" s="373" t="s">
        <v>2099</v>
      </c>
      <c r="E3245" s="122">
        <v>2974</v>
      </c>
      <c r="F3245" s="122">
        <v>2026</v>
      </c>
      <c r="G3245" s="188" t="s">
        <v>16</v>
      </c>
      <c r="H3245" s="188" t="s">
        <v>16</v>
      </c>
      <c r="I3245" s="122" t="s">
        <v>16</v>
      </c>
      <c r="J3245" s="19" t="s">
        <v>16</v>
      </c>
      <c r="K3245" s="1"/>
      <c r="L3245" s="55" t="s">
        <v>2097</v>
      </c>
      <c r="M3245" s="333" t="s">
        <v>2094</v>
      </c>
      <c r="N3245" s="334">
        <v>5</v>
      </c>
      <c r="O3245" s="122" t="s">
        <v>16</v>
      </c>
      <c r="P3245" s="122" t="s">
        <v>16</v>
      </c>
      <c r="Q3245" s="188" t="s">
        <v>16</v>
      </c>
      <c r="R3245" s="188" t="s">
        <v>16</v>
      </c>
      <c r="S3245" s="122">
        <v>10000</v>
      </c>
      <c r="T3245" s="19" t="s">
        <v>16</v>
      </c>
    </row>
    <row r="3246" spans="2:20" ht="27.6" x14ac:dyDescent="0.3">
      <c r="B3246" s="55" t="s">
        <v>2097</v>
      </c>
      <c r="C3246" s="333" t="s">
        <v>2103</v>
      </c>
      <c r="D3246" s="373" t="s">
        <v>2100</v>
      </c>
      <c r="E3246" s="122">
        <v>100000</v>
      </c>
      <c r="F3246" s="122" t="s">
        <v>16</v>
      </c>
      <c r="G3246" s="188" t="s">
        <v>16</v>
      </c>
      <c r="H3246" s="188" t="s">
        <v>16</v>
      </c>
      <c r="I3246" s="122" t="s">
        <v>16</v>
      </c>
      <c r="J3246" s="19" t="s">
        <v>16</v>
      </c>
      <c r="K3246" s="1"/>
      <c r="L3246" s="55" t="s">
        <v>167</v>
      </c>
      <c r="M3246" s="333" t="s">
        <v>2096</v>
      </c>
      <c r="N3246" s="334">
        <v>5</v>
      </c>
      <c r="O3246" s="122" t="s">
        <v>16</v>
      </c>
      <c r="P3246" s="122" t="s">
        <v>16</v>
      </c>
      <c r="Q3246" s="188" t="s">
        <v>16</v>
      </c>
      <c r="R3246" s="188" t="s">
        <v>16</v>
      </c>
      <c r="S3246" s="122">
        <v>8000</v>
      </c>
      <c r="T3246" s="19" t="s">
        <v>16</v>
      </c>
    </row>
    <row r="3247" spans="2:20" ht="27.6" x14ac:dyDescent="0.3">
      <c r="B3247" s="55" t="s">
        <v>2110</v>
      </c>
      <c r="C3247" s="333" t="s">
        <v>637</v>
      </c>
      <c r="D3247" s="373" t="s">
        <v>2104</v>
      </c>
      <c r="E3247" s="122">
        <v>5900</v>
      </c>
      <c r="F3247" s="122">
        <v>24100</v>
      </c>
      <c r="G3247" s="188" t="s">
        <v>16</v>
      </c>
      <c r="H3247" s="188" t="s">
        <v>16</v>
      </c>
      <c r="I3247" s="122" t="s">
        <v>16</v>
      </c>
      <c r="J3247" s="19" t="s">
        <v>16</v>
      </c>
      <c r="K3247" s="1"/>
      <c r="L3247" s="55" t="s">
        <v>2097</v>
      </c>
      <c r="M3247" s="333" t="s">
        <v>2095</v>
      </c>
      <c r="N3247" s="334">
        <v>6</v>
      </c>
      <c r="O3247" s="122" t="s">
        <v>16</v>
      </c>
      <c r="P3247" s="122" t="s">
        <v>16</v>
      </c>
      <c r="Q3247" s="188" t="s">
        <v>16</v>
      </c>
      <c r="R3247" s="188" t="s">
        <v>16</v>
      </c>
      <c r="S3247" s="122">
        <v>5000</v>
      </c>
      <c r="T3247" s="19" t="s">
        <v>16</v>
      </c>
    </row>
    <row r="3248" spans="2:20" ht="27.6" x14ac:dyDescent="0.3">
      <c r="B3248" s="55" t="s">
        <v>167</v>
      </c>
      <c r="C3248" s="333" t="s">
        <v>2111</v>
      </c>
      <c r="D3248" s="373" t="s">
        <v>2105</v>
      </c>
      <c r="E3248" s="122" t="s">
        <v>16</v>
      </c>
      <c r="F3248" s="122">
        <v>1000</v>
      </c>
      <c r="G3248" s="188" t="s">
        <v>16</v>
      </c>
      <c r="H3248" s="188" t="s">
        <v>16</v>
      </c>
      <c r="I3248" s="122" t="s">
        <v>16</v>
      </c>
      <c r="J3248" s="19" t="s">
        <v>16</v>
      </c>
      <c r="K3248" s="1"/>
      <c r="L3248" s="55" t="s">
        <v>2097</v>
      </c>
      <c r="M3248" s="333" t="s">
        <v>2115</v>
      </c>
      <c r="N3248" s="373" t="s">
        <v>2098</v>
      </c>
      <c r="O3248" s="122">
        <v>15000</v>
      </c>
      <c r="P3248" s="122" t="s">
        <v>16</v>
      </c>
      <c r="Q3248" s="188" t="s">
        <v>16</v>
      </c>
      <c r="R3248" s="188" t="s">
        <v>16</v>
      </c>
      <c r="S3248" s="122" t="s">
        <v>16</v>
      </c>
      <c r="T3248" s="19" t="s">
        <v>16</v>
      </c>
    </row>
    <row r="3249" spans="2:20" ht="27.6" x14ac:dyDescent="0.3">
      <c r="B3249" s="55" t="s">
        <v>167</v>
      </c>
      <c r="C3249" s="333" t="s">
        <v>2112</v>
      </c>
      <c r="D3249" s="373" t="s">
        <v>2106</v>
      </c>
      <c r="E3249" s="122" t="s">
        <v>16</v>
      </c>
      <c r="F3249" s="122">
        <v>1000</v>
      </c>
      <c r="G3249" s="188" t="s">
        <v>16</v>
      </c>
      <c r="H3249" s="188" t="s">
        <v>16</v>
      </c>
      <c r="I3249" s="122" t="s">
        <v>16</v>
      </c>
      <c r="J3249" s="19" t="s">
        <v>16</v>
      </c>
      <c r="K3249" s="1"/>
      <c r="L3249" s="55" t="s">
        <v>2097</v>
      </c>
      <c r="M3249" s="333" t="s">
        <v>2116</v>
      </c>
      <c r="N3249" s="373" t="s">
        <v>2099</v>
      </c>
      <c r="O3249" s="122">
        <v>2974</v>
      </c>
      <c r="P3249" s="122" t="s">
        <v>16</v>
      </c>
      <c r="Q3249" s="188" t="s">
        <v>16</v>
      </c>
      <c r="R3249" s="188" t="s">
        <v>16</v>
      </c>
      <c r="S3249" s="122" t="s">
        <v>16</v>
      </c>
      <c r="T3249" s="19" t="s">
        <v>16</v>
      </c>
    </row>
    <row r="3250" spans="2:20" ht="27.6" x14ac:dyDescent="0.3">
      <c r="B3250" s="55" t="s">
        <v>167</v>
      </c>
      <c r="C3250" s="333" t="s">
        <v>2113</v>
      </c>
      <c r="D3250" s="373" t="s">
        <v>2107</v>
      </c>
      <c r="E3250" s="122">
        <v>57000</v>
      </c>
      <c r="F3250" s="122" t="s">
        <v>16</v>
      </c>
      <c r="G3250" s="188" t="s">
        <v>16</v>
      </c>
      <c r="H3250" s="188" t="s">
        <v>16</v>
      </c>
      <c r="I3250" s="122" t="s">
        <v>16</v>
      </c>
      <c r="J3250" s="19" t="s">
        <v>16</v>
      </c>
      <c r="K3250" s="1"/>
      <c r="L3250" s="55" t="s">
        <v>2097</v>
      </c>
      <c r="M3250" s="333" t="s">
        <v>2117</v>
      </c>
      <c r="N3250" s="373" t="s">
        <v>2100</v>
      </c>
      <c r="O3250" s="122">
        <v>100000</v>
      </c>
      <c r="P3250" s="122" t="s">
        <v>16</v>
      </c>
      <c r="Q3250" s="188" t="s">
        <v>16</v>
      </c>
      <c r="R3250" s="188" t="s">
        <v>16</v>
      </c>
      <c r="S3250" s="122" t="s">
        <v>16</v>
      </c>
      <c r="T3250" s="19" t="s">
        <v>16</v>
      </c>
    </row>
    <row r="3251" spans="2:20" ht="27.6" x14ac:dyDescent="0.3">
      <c r="B3251" s="55" t="s">
        <v>167</v>
      </c>
      <c r="C3251" s="333" t="s">
        <v>2114</v>
      </c>
      <c r="D3251" s="334" t="s">
        <v>2108</v>
      </c>
      <c r="E3251" s="122">
        <v>100000</v>
      </c>
      <c r="F3251" s="122" t="s">
        <v>16</v>
      </c>
      <c r="G3251" s="188" t="s">
        <v>16</v>
      </c>
      <c r="H3251" s="188" t="s">
        <v>16</v>
      </c>
      <c r="I3251" s="122" t="s">
        <v>16</v>
      </c>
      <c r="J3251" s="19" t="s">
        <v>16</v>
      </c>
      <c r="K3251" s="384"/>
      <c r="L3251" s="55" t="s">
        <v>2110</v>
      </c>
      <c r="M3251" s="333" t="s">
        <v>2118</v>
      </c>
      <c r="N3251" s="334" t="s">
        <v>2104</v>
      </c>
      <c r="O3251" s="122">
        <v>5900</v>
      </c>
      <c r="P3251" s="122" t="s">
        <v>16</v>
      </c>
      <c r="Q3251" s="188" t="s">
        <v>16</v>
      </c>
      <c r="R3251" s="188" t="s">
        <v>16</v>
      </c>
      <c r="S3251" s="122" t="s">
        <v>16</v>
      </c>
      <c r="T3251" s="19" t="s">
        <v>16</v>
      </c>
    </row>
    <row r="3252" spans="2:20" ht="27.6" x14ac:dyDescent="0.3">
      <c r="B3252" s="55" t="s">
        <v>167</v>
      </c>
      <c r="C3252" s="333" t="s">
        <v>2114</v>
      </c>
      <c r="D3252" s="383" t="s">
        <v>2109</v>
      </c>
      <c r="E3252" s="122">
        <v>100000</v>
      </c>
      <c r="F3252" s="122" t="s">
        <v>16</v>
      </c>
      <c r="G3252" s="188" t="s">
        <v>16</v>
      </c>
      <c r="H3252" s="188" t="s">
        <v>16</v>
      </c>
      <c r="I3252" s="122" t="s">
        <v>16</v>
      </c>
      <c r="J3252" s="19" t="s">
        <v>16</v>
      </c>
      <c r="K3252" s="1"/>
      <c r="L3252" s="55" t="s">
        <v>2110</v>
      </c>
      <c r="M3252" s="333" t="s">
        <v>2119</v>
      </c>
      <c r="N3252" s="383" t="s">
        <v>2107</v>
      </c>
      <c r="O3252" s="122">
        <v>57000</v>
      </c>
      <c r="P3252" s="122" t="s">
        <v>16</v>
      </c>
      <c r="Q3252" s="188" t="s">
        <v>16</v>
      </c>
      <c r="R3252" s="188" t="s">
        <v>16</v>
      </c>
      <c r="S3252" s="122" t="s">
        <v>16</v>
      </c>
      <c r="T3252" s="19" t="s">
        <v>16</v>
      </c>
    </row>
    <row r="3253" spans="2:20" ht="27.6" x14ac:dyDescent="0.3">
      <c r="B3253" s="55" t="s">
        <v>16</v>
      </c>
      <c r="C3253" s="340" t="s">
        <v>16</v>
      </c>
      <c r="D3253" s="334" t="s">
        <v>16</v>
      </c>
      <c r="E3253" s="122" t="s">
        <v>16</v>
      </c>
      <c r="F3253" s="122" t="s">
        <v>16</v>
      </c>
      <c r="G3253" s="188" t="s">
        <v>16</v>
      </c>
      <c r="H3253" s="188" t="s">
        <v>16</v>
      </c>
      <c r="I3253" s="122" t="s">
        <v>16</v>
      </c>
      <c r="J3253" s="19" t="s">
        <v>16</v>
      </c>
      <c r="K3253" s="1"/>
      <c r="L3253" s="55" t="s">
        <v>2110</v>
      </c>
      <c r="M3253" s="333" t="s">
        <v>2119</v>
      </c>
      <c r="N3253" s="373" t="s">
        <v>2108</v>
      </c>
      <c r="O3253" s="122">
        <v>100000</v>
      </c>
      <c r="P3253" s="122" t="s">
        <v>16</v>
      </c>
      <c r="Q3253" s="188" t="s">
        <v>16</v>
      </c>
      <c r="R3253" s="188" t="s">
        <v>16</v>
      </c>
      <c r="S3253" s="122" t="s">
        <v>16</v>
      </c>
      <c r="T3253" s="19" t="s">
        <v>16</v>
      </c>
    </row>
    <row r="3254" spans="2:20" ht="27.6" x14ac:dyDescent="0.3">
      <c r="B3254" s="55" t="s">
        <v>16</v>
      </c>
      <c r="C3254" s="340" t="s">
        <v>16</v>
      </c>
      <c r="D3254" s="334" t="s">
        <v>16</v>
      </c>
      <c r="E3254" s="122" t="s">
        <v>16</v>
      </c>
      <c r="F3254" s="122" t="s">
        <v>16</v>
      </c>
      <c r="G3254" s="188" t="s">
        <v>16</v>
      </c>
      <c r="H3254" s="188" t="s">
        <v>16</v>
      </c>
      <c r="I3254" s="122" t="s">
        <v>16</v>
      </c>
      <c r="J3254" s="19" t="s">
        <v>16</v>
      </c>
      <c r="K3254" s="1"/>
      <c r="L3254" s="55" t="s">
        <v>2110</v>
      </c>
      <c r="M3254" s="333" t="s">
        <v>2119</v>
      </c>
      <c r="N3254" s="373" t="s">
        <v>2109</v>
      </c>
      <c r="O3254" s="122">
        <v>100000</v>
      </c>
      <c r="P3254" s="122" t="s">
        <v>16</v>
      </c>
      <c r="Q3254" s="188" t="s">
        <v>16</v>
      </c>
      <c r="R3254" s="188" t="s">
        <v>16</v>
      </c>
      <c r="S3254" s="122" t="s">
        <v>16</v>
      </c>
      <c r="T3254" s="19" t="s">
        <v>16</v>
      </c>
    </row>
    <row r="3255" spans="2:20" ht="27.6" x14ac:dyDescent="0.3">
      <c r="B3255" s="55" t="s">
        <v>16</v>
      </c>
      <c r="C3255" s="340" t="s">
        <v>16</v>
      </c>
      <c r="D3255" s="334" t="s">
        <v>16</v>
      </c>
      <c r="E3255" s="122" t="s">
        <v>16</v>
      </c>
      <c r="F3255" s="122" t="s">
        <v>16</v>
      </c>
      <c r="G3255" s="188" t="s">
        <v>16</v>
      </c>
      <c r="H3255" s="188" t="s">
        <v>16</v>
      </c>
      <c r="I3255" s="122" t="s">
        <v>16</v>
      </c>
      <c r="J3255" s="19" t="s">
        <v>16</v>
      </c>
      <c r="K3255" s="1"/>
      <c r="L3255" s="55" t="s">
        <v>2110</v>
      </c>
      <c r="M3255" s="333" t="s">
        <v>2122</v>
      </c>
      <c r="N3255" s="334">
        <v>274</v>
      </c>
      <c r="O3255" s="122" t="s">
        <v>16</v>
      </c>
      <c r="P3255" s="122" t="s">
        <v>16</v>
      </c>
      <c r="Q3255" s="188" t="s">
        <v>16</v>
      </c>
      <c r="R3255" s="188">
        <v>100000</v>
      </c>
      <c r="S3255" s="122" t="s">
        <v>16</v>
      </c>
      <c r="T3255" s="19" t="s">
        <v>16</v>
      </c>
    </row>
    <row r="3256" spans="2:20" ht="27.6" x14ac:dyDescent="0.3">
      <c r="B3256" s="55" t="s">
        <v>16</v>
      </c>
      <c r="C3256" s="340" t="s">
        <v>16</v>
      </c>
      <c r="D3256" s="334" t="s">
        <v>16</v>
      </c>
      <c r="E3256" s="122" t="s">
        <v>16</v>
      </c>
      <c r="F3256" s="122" t="s">
        <v>16</v>
      </c>
      <c r="G3256" s="188" t="s">
        <v>16</v>
      </c>
      <c r="H3256" s="188" t="s">
        <v>16</v>
      </c>
      <c r="I3256" s="122" t="s">
        <v>16</v>
      </c>
      <c r="J3256" s="19" t="s">
        <v>16</v>
      </c>
      <c r="K3256" s="1"/>
      <c r="L3256" s="55" t="s">
        <v>2110</v>
      </c>
      <c r="M3256" s="333" t="s">
        <v>2123</v>
      </c>
      <c r="N3256" s="334" t="s">
        <v>309</v>
      </c>
      <c r="O3256" s="122" t="s">
        <v>16</v>
      </c>
      <c r="P3256" s="122">
        <v>1000</v>
      </c>
      <c r="Q3256" s="188" t="s">
        <v>16</v>
      </c>
      <c r="R3256" s="188" t="s">
        <v>16</v>
      </c>
      <c r="S3256" s="122" t="s">
        <v>16</v>
      </c>
      <c r="T3256" s="19" t="s">
        <v>16</v>
      </c>
    </row>
    <row r="3257" spans="2:20" x14ac:dyDescent="0.3">
      <c r="B3257" s="55" t="s">
        <v>16</v>
      </c>
      <c r="C3257" s="340" t="s">
        <v>16</v>
      </c>
      <c r="D3257" s="334" t="s">
        <v>16</v>
      </c>
      <c r="E3257" s="122" t="s">
        <v>16</v>
      </c>
      <c r="F3257" s="122" t="s">
        <v>16</v>
      </c>
      <c r="G3257" s="188" t="s">
        <v>16</v>
      </c>
      <c r="H3257" s="188" t="s">
        <v>16</v>
      </c>
      <c r="I3257" s="122" t="s">
        <v>16</v>
      </c>
      <c r="J3257" s="19" t="s">
        <v>16</v>
      </c>
      <c r="K3257" s="1"/>
      <c r="L3257" s="55" t="s">
        <v>2110</v>
      </c>
      <c r="M3257" s="333" t="s">
        <v>2124</v>
      </c>
      <c r="N3257" s="334" t="s">
        <v>309</v>
      </c>
      <c r="O3257" s="122" t="s">
        <v>16</v>
      </c>
      <c r="P3257" s="122">
        <v>2000</v>
      </c>
      <c r="Q3257" s="188" t="s">
        <v>16</v>
      </c>
      <c r="R3257" s="188" t="s">
        <v>16</v>
      </c>
      <c r="S3257" s="122" t="s">
        <v>16</v>
      </c>
      <c r="T3257" s="19" t="s">
        <v>16</v>
      </c>
    </row>
    <row r="3258" spans="2:20" x14ac:dyDescent="0.3">
      <c r="B3258" s="368" t="s">
        <v>16</v>
      </c>
      <c r="C3258" s="381" t="s">
        <v>16</v>
      </c>
      <c r="D3258" s="381" t="s">
        <v>16</v>
      </c>
      <c r="E3258" s="381" t="s">
        <v>16</v>
      </c>
      <c r="F3258" s="381" t="s">
        <v>16</v>
      </c>
      <c r="G3258" s="382" t="s">
        <v>16</v>
      </c>
      <c r="H3258" s="382" t="s">
        <v>16</v>
      </c>
      <c r="I3258" s="381" t="s">
        <v>16</v>
      </c>
      <c r="J3258" s="381" t="s">
        <v>16</v>
      </c>
      <c r="K3258" s="41"/>
      <c r="L3258" s="368" t="s">
        <v>16</v>
      </c>
      <c r="M3258" s="381" t="s">
        <v>16</v>
      </c>
      <c r="N3258" s="334" t="s">
        <v>16</v>
      </c>
      <c r="O3258" s="202" t="s">
        <v>16</v>
      </c>
      <c r="P3258" s="202" t="s">
        <v>16</v>
      </c>
      <c r="Q3258" s="39" t="s">
        <v>16</v>
      </c>
      <c r="R3258" s="39" t="s">
        <v>16</v>
      </c>
      <c r="S3258" s="202" t="s">
        <v>16</v>
      </c>
      <c r="T3258" s="370" t="s">
        <v>16</v>
      </c>
    </row>
    <row r="3259" spans="2:20" x14ac:dyDescent="0.3">
      <c r="B3259" s="377"/>
      <c r="C3259" s="378" t="s">
        <v>49</v>
      </c>
      <c r="D3259" s="377"/>
      <c r="E3259" s="379">
        <f>SUM(E3241:E3258)</f>
        <v>920874</v>
      </c>
      <c r="F3259" s="379">
        <f>SUM(F3241:F3258)</f>
        <v>28126</v>
      </c>
      <c r="G3259" s="379">
        <f>SUM(G3258:G3258)</f>
        <v>0</v>
      </c>
      <c r="H3259" s="380">
        <f>SUM(H3238:H3258)</f>
        <v>1217165</v>
      </c>
      <c r="I3259" s="379">
        <f>SUM(I3241:I3258)</f>
        <v>0</v>
      </c>
      <c r="J3259" s="379">
        <v>0</v>
      </c>
      <c r="K3259" s="1"/>
      <c r="L3259" s="368" t="s">
        <v>16</v>
      </c>
      <c r="M3259" s="381" t="s">
        <v>16</v>
      </c>
      <c r="N3259" s="334" t="s">
        <v>16</v>
      </c>
      <c r="O3259" s="202" t="s">
        <v>16</v>
      </c>
      <c r="P3259" s="202" t="s">
        <v>16</v>
      </c>
      <c r="Q3259" s="39" t="s">
        <v>16</v>
      </c>
      <c r="R3259" s="39" t="s">
        <v>16</v>
      </c>
      <c r="S3259" s="202" t="s">
        <v>16</v>
      </c>
      <c r="T3259" s="370" t="s">
        <v>16</v>
      </c>
    </row>
    <row r="3260" spans="2:20" x14ac:dyDescent="0.3">
      <c r="B3260" s="11"/>
      <c r="C3260" s="94"/>
      <c r="D3260" s="12"/>
      <c r="E3260" s="13"/>
      <c r="F3260" s="13"/>
      <c r="G3260" s="13"/>
      <c r="H3260" s="13"/>
      <c r="I3260" s="13"/>
      <c r="J3260" s="14"/>
      <c r="K3260" s="1"/>
      <c r="L3260" s="11"/>
      <c r="M3260" s="12"/>
      <c r="N3260" s="12"/>
      <c r="O3260" s="169"/>
      <c r="P3260" s="13"/>
      <c r="Q3260" s="13"/>
      <c r="R3260" s="13"/>
      <c r="S3260" s="13"/>
      <c r="T3260" s="14"/>
    </row>
    <row r="3261" spans="2:20" x14ac:dyDescent="0.3">
      <c r="B3261" s="25"/>
      <c r="C3261" s="26" t="s">
        <v>50</v>
      </c>
      <c r="D3261" s="27"/>
      <c r="E3261" s="28">
        <f>E3259</f>
        <v>920874</v>
      </c>
      <c r="F3261" s="28">
        <f>F3237+F3259</f>
        <v>201965</v>
      </c>
      <c r="G3261" s="28">
        <f>G3237+G3259</f>
        <v>1224</v>
      </c>
      <c r="H3261" s="28">
        <f>H3237+H3259</f>
        <v>1729245.4399999995</v>
      </c>
      <c r="I3261" s="28">
        <f>I3237+I3259</f>
        <v>542934.89999999991</v>
      </c>
      <c r="J3261" s="28">
        <f>J3237+J3259</f>
        <v>4926.07</v>
      </c>
      <c r="K3261" s="1"/>
      <c r="L3261" s="9"/>
      <c r="M3261" s="26" t="s">
        <v>50</v>
      </c>
      <c r="N3261" s="193" t="s">
        <v>16</v>
      </c>
      <c r="O3261" s="10">
        <f>SUM(O3238:O3260)</f>
        <v>920874</v>
      </c>
      <c r="P3261" s="10">
        <f>SUM(P3238:P3260)</f>
        <v>165000</v>
      </c>
      <c r="Q3261" s="10">
        <f>SUM(Q3258:Q3260)</f>
        <v>0</v>
      </c>
      <c r="R3261" s="10">
        <f>SUM(R3240:R3260)</f>
        <v>1727000</v>
      </c>
      <c r="S3261" s="10">
        <f t="shared" ref="S3261:T3261" si="529">SUM(S3236:S3260)</f>
        <v>523000</v>
      </c>
      <c r="T3261" s="10">
        <f t="shared" si="529"/>
        <v>0</v>
      </c>
    </row>
    <row r="3262" spans="2:20" x14ac:dyDescent="0.3">
      <c r="F3262" s="314"/>
      <c r="G3262" s="215"/>
      <c r="H3262" s="215"/>
      <c r="L3262" s="2"/>
      <c r="M3262" s="3" t="s">
        <v>12</v>
      </c>
      <c r="N3262" s="15"/>
      <c r="O3262" s="16">
        <f>E3261-O3261</f>
        <v>0</v>
      </c>
      <c r="P3262" s="62">
        <f>F3261-P3261</f>
        <v>36965</v>
      </c>
      <c r="Q3262" s="62">
        <f t="shared" ref="Q3262" si="530">G3261-Q3261</f>
        <v>1224</v>
      </c>
      <c r="R3262" s="62">
        <f t="shared" ref="R3262" si="531">H3261-R3261</f>
        <v>2245.4399999994785</v>
      </c>
      <c r="S3262" s="62">
        <f t="shared" ref="S3262" si="532">I3261-S3261</f>
        <v>19934.899999999907</v>
      </c>
      <c r="T3262" s="62">
        <f t="shared" ref="T3262" si="533">J3261-T3261</f>
        <v>4926.07</v>
      </c>
    </row>
    <row r="3263" spans="2:20" x14ac:dyDescent="0.3">
      <c r="C3263" s="63"/>
      <c r="F3263" s="314"/>
      <c r="M3263" s="1385" t="s">
        <v>23</v>
      </c>
      <c r="N3263" s="1385"/>
      <c r="R3263" s="314"/>
    </row>
    <row r="3264" spans="2:20" x14ac:dyDescent="0.3">
      <c r="C3264" s="363"/>
      <c r="D3264" s="363"/>
      <c r="E3264" s="1386"/>
      <c r="F3264" s="1386"/>
      <c r="G3264" s="363"/>
      <c r="H3264" s="363"/>
      <c r="I3264" s="363"/>
      <c r="J3264" s="145"/>
      <c r="M3264" s="346" t="s">
        <v>17</v>
      </c>
      <c r="N3264" s="83">
        <f>P3262</f>
        <v>36965</v>
      </c>
      <c r="O3264" s="1391"/>
      <c r="P3264" s="1392"/>
      <c r="Q3264" s="1392"/>
      <c r="R3264" s="1392"/>
      <c r="S3264" s="1392"/>
      <c r="T3264" s="1392"/>
    </row>
    <row r="3265" spans="2:20" x14ac:dyDescent="0.3">
      <c r="C3265" s="363"/>
      <c r="D3265" s="363"/>
      <c r="E3265" s="364"/>
      <c r="F3265" s="364"/>
      <c r="G3265" s="282"/>
      <c r="H3265" s="280"/>
      <c r="I3265" s="280"/>
      <c r="J3265" s="280"/>
      <c r="M3265" s="346" t="s">
        <v>18</v>
      </c>
      <c r="N3265" s="83">
        <f>Q3262</f>
        <v>1224</v>
      </c>
      <c r="O3265" s="133"/>
      <c r="P3265" s="134"/>
      <c r="Q3265" s="134"/>
      <c r="R3265" s="131"/>
      <c r="S3265" s="233"/>
      <c r="T3265" s="314"/>
    </row>
    <row r="3266" spans="2:20" x14ac:dyDescent="0.3">
      <c r="C3266" s="363"/>
      <c r="D3266" s="363"/>
      <c r="E3266" s="1377"/>
      <c r="F3266" s="1377"/>
      <c r="G3266" s="282"/>
      <c r="H3266" s="280"/>
      <c r="I3266" s="280"/>
      <c r="J3266" s="280"/>
      <c r="M3266" s="346" t="s">
        <v>19</v>
      </c>
      <c r="N3266" s="83">
        <f>R3262</f>
        <v>2245.4399999994785</v>
      </c>
      <c r="O3266" s="136"/>
      <c r="P3266" s="171"/>
      <c r="Q3266" s="324"/>
      <c r="R3266" s="240"/>
      <c r="S3266" s="314"/>
      <c r="T3266" s="314"/>
    </row>
    <row r="3267" spans="2:20" x14ac:dyDescent="0.3">
      <c r="C3267" s="190"/>
      <c r="D3267" s="190"/>
      <c r="E3267" s="1374"/>
      <c r="F3267" s="1374"/>
      <c r="G3267" s="278"/>
      <c r="H3267" s="279"/>
      <c r="I3267" s="280"/>
      <c r="J3267" s="281"/>
      <c r="M3267" s="346" t="s">
        <v>20</v>
      </c>
      <c r="N3267" s="83">
        <f>S3262</f>
        <v>19934.899999999907</v>
      </c>
      <c r="O3267" s="324"/>
      <c r="P3267" s="324"/>
      <c r="Q3267" s="324"/>
      <c r="R3267" s="241"/>
    </row>
    <row r="3268" spans="2:20" x14ac:dyDescent="0.3">
      <c r="C3268" s="190"/>
      <c r="D3268" s="190"/>
      <c r="E3268" s="365"/>
      <c r="F3268" s="365"/>
      <c r="G3268" s="278"/>
      <c r="H3268" s="283"/>
      <c r="I3268" s="280"/>
      <c r="J3268" s="281"/>
      <c r="M3268" s="346" t="s">
        <v>21</v>
      </c>
      <c r="N3268" s="83">
        <f>T3262</f>
        <v>4926.07</v>
      </c>
      <c r="O3268" s="137"/>
      <c r="P3268" s="324"/>
      <c r="Q3268" s="366"/>
      <c r="R3268" s="314"/>
    </row>
    <row r="3269" spans="2:20" ht="15" thickBot="1" x14ac:dyDescent="0.35">
      <c r="C3269" s="363"/>
      <c r="D3269" s="190"/>
      <c r="E3269" s="365"/>
      <c r="F3269" s="365"/>
      <c r="G3269" s="278"/>
      <c r="H3269" s="283"/>
      <c r="I3269" s="280"/>
      <c r="J3269" s="281"/>
      <c r="M3269" s="345" t="s">
        <v>22</v>
      </c>
      <c r="N3269" s="344">
        <f>SUM(N3264:N3268)</f>
        <v>65295.409999999385</v>
      </c>
      <c r="O3269" s="314"/>
      <c r="R3269" s="314"/>
    </row>
    <row r="3270" spans="2:20" ht="15" thickTop="1" x14ac:dyDescent="0.3">
      <c r="C3270" s="363"/>
      <c r="D3270" s="190"/>
      <c r="E3270" s="1374"/>
      <c r="F3270" s="1374"/>
      <c r="G3270" s="278"/>
      <c r="H3270" s="283"/>
      <c r="I3270" s="280"/>
      <c r="J3270" s="281"/>
      <c r="M3270" s="198"/>
      <c r="N3270" s="121"/>
      <c r="O3270" s="314"/>
      <c r="S3270" s="314"/>
    </row>
    <row r="3271" spans="2:20" x14ac:dyDescent="0.3">
      <c r="C3271" s="363"/>
      <c r="D3271" s="190"/>
      <c r="E3271" s="365"/>
      <c r="F3271" s="365"/>
      <c r="G3271" s="278"/>
      <c r="H3271" s="283"/>
      <c r="I3271" s="280"/>
      <c r="J3271" s="281"/>
      <c r="M3271" s="198"/>
      <c r="N3271" s="121"/>
      <c r="O3271" s="314"/>
      <c r="S3271" s="314"/>
    </row>
    <row r="3272" spans="2:20" x14ac:dyDescent="0.3">
      <c r="C3272" s="363"/>
      <c r="D3272" s="190"/>
      <c r="E3272" s="365"/>
      <c r="F3272" s="365"/>
      <c r="G3272" s="278"/>
      <c r="H3272" s="283"/>
      <c r="I3272" s="280"/>
      <c r="J3272" s="281"/>
      <c r="M3272" s="198"/>
      <c r="N3272" s="121"/>
      <c r="O3272" s="314"/>
      <c r="S3272" s="314"/>
    </row>
    <row r="3273" spans="2:20" x14ac:dyDescent="0.3">
      <c r="C3273" s="326"/>
      <c r="D3273" s="326"/>
      <c r="E3273" s="326"/>
      <c r="F3273" s="326"/>
      <c r="G3273" s="326"/>
      <c r="H3273" s="326"/>
      <c r="I3273" s="326"/>
      <c r="J3273" s="326"/>
      <c r="L3273" s="321"/>
      <c r="M3273" s="321"/>
      <c r="N3273" s="321"/>
      <c r="O3273" s="321"/>
      <c r="P3273" s="321"/>
      <c r="Q3273" s="321"/>
      <c r="R3273" s="180"/>
    </row>
    <row r="3274" spans="2:20" x14ac:dyDescent="0.3">
      <c r="C3274" s="326"/>
      <c r="D3274" s="326"/>
      <c r="E3274" s="326"/>
      <c r="F3274" s="326"/>
      <c r="G3274" s="326"/>
      <c r="H3274" s="326"/>
      <c r="I3274" s="326"/>
      <c r="J3274" s="326"/>
      <c r="L3274" s="321"/>
      <c r="M3274" s="321"/>
      <c r="N3274" s="321"/>
      <c r="O3274" s="321"/>
      <c r="P3274" s="321"/>
      <c r="Q3274" s="321"/>
      <c r="R3274" s="180"/>
    </row>
    <row r="3275" spans="2:20" x14ac:dyDescent="0.3">
      <c r="C3275" s="326"/>
      <c r="D3275" s="326"/>
      <c r="E3275" s="326"/>
      <c r="F3275" s="326"/>
      <c r="G3275" s="326"/>
      <c r="H3275" s="326"/>
      <c r="I3275" s="326"/>
      <c r="J3275" s="326"/>
      <c r="L3275" s="321"/>
      <c r="M3275" s="321"/>
      <c r="N3275" s="321"/>
      <c r="O3275" s="321"/>
      <c r="P3275" s="321"/>
      <c r="Q3275" s="321"/>
      <c r="R3275" s="180"/>
    </row>
    <row r="3276" spans="2:20" x14ac:dyDescent="0.3">
      <c r="R3276" s="180"/>
    </row>
    <row r="3277" spans="2:20" x14ac:dyDescent="0.3">
      <c r="R3277" s="180"/>
    </row>
    <row r="3278" spans="2:20" x14ac:dyDescent="0.3">
      <c r="B3278" s="1357" t="s">
        <v>2016</v>
      </c>
      <c r="C3278" s="1357"/>
      <c r="D3278" s="1357"/>
      <c r="E3278" s="1357"/>
      <c r="F3278" s="1357"/>
      <c r="G3278" s="1357"/>
      <c r="H3278" s="1357"/>
      <c r="I3278" s="1357"/>
      <c r="J3278" s="1357"/>
      <c r="K3278" s="1357"/>
      <c r="L3278" s="1357"/>
      <c r="M3278" s="1357"/>
      <c r="N3278" s="1357"/>
      <c r="O3278" s="1357"/>
      <c r="P3278" s="1357"/>
      <c r="Q3278" s="1357"/>
      <c r="R3278" s="1357"/>
      <c r="S3278" s="1357"/>
      <c r="T3278" s="1357"/>
    </row>
    <row r="3283" spans="2:20" ht="15.6" x14ac:dyDescent="0.3">
      <c r="B3283" s="1349" t="s">
        <v>2125</v>
      </c>
      <c r="C3283" s="1349"/>
      <c r="D3283" s="1349"/>
      <c r="E3283" s="1349"/>
      <c r="F3283" s="1349"/>
      <c r="G3283" s="1349"/>
      <c r="H3283" s="1349"/>
      <c r="I3283" s="1349"/>
      <c r="J3283" s="1349"/>
      <c r="K3283" s="1349"/>
      <c r="L3283" s="1349"/>
      <c r="M3283" s="1349"/>
      <c r="N3283" s="1349"/>
      <c r="O3283" s="1349"/>
      <c r="P3283" s="1349"/>
      <c r="Q3283" s="1349"/>
      <c r="R3283" s="1349"/>
      <c r="S3283" s="1349"/>
      <c r="T3283" s="1349"/>
    </row>
    <row r="3284" spans="2:20" ht="15.6" x14ac:dyDescent="0.3">
      <c r="B3284" s="1350" t="s">
        <v>10</v>
      </c>
      <c r="C3284" s="1350"/>
      <c r="D3284" s="1350"/>
      <c r="E3284" s="1350"/>
      <c r="F3284" s="1350"/>
      <c r="G3284" s="1350"/>
      <c r="H3284" s="1350"/>
      <c r="I3284" s="1350"/>
      <c r="J3284" s="1350"/>
      <c r="K3284" s="1350"/>
      <c r="L3284" s="1350"/>
      <c r="M3284" s="1350"/>
      <c r="N3284" s="1350"/>
      <c r="O3284" s="1350"/>
      <c r="P3284" s="1350"/>
      <c r="Q3284" s="1350"/>
      <c r="R3284" s="1350"/>
      <c r="S3284" s="1350"/>
      <c r="T3284" s="1350"/>
    </row>
    <row r="3285" spans="2:20" x14ac:dyDescent="0.3">
      <c r="B3285" s="1351" t="s">
        <v>11</v>
      </c>
      <c r="C3285" s="1351"/>
      <c r="D3285" s="1351"/>
      <c r="E3285" s="1351"/>
      <c r="F3285" s="1351"/>
      <c r="G3285" s="1351"/>
      <c r="H3285" s="1351"/>
      <c r="I3285" s="1351"/>
      <c r="J3285" s="1351"/>
      <c r="K3285" s="1351"/>
      <c r="L3285" s="1351"/>
      <c r="M3285" s="1351"/>
      <c r="N3285" s="1351"/>
      <c r="O3285" s="1351"/>
      <c r="P3285" s="1351"/>
      <c r="Q3285" s="1351"/>
      <c r="R3285" s="1351"/>
      <c r="S3285" s="1351"/>
      <c r="T3285" s="1351"/>
    </row>
    <row r="3286" spans="2:20" x14ac:dyDescent="0.3">
      <c r="B3286" s="1352" t="s">
        <v>2126</v>
      </c>
      <c r="C3286" s="1352"/>
      <c r="D3286" s="1352"/>
      <c r="E3286" s="1352"/>
      <c r="F3286" s="1352"/>
      <c r="G3286" s="1352"/>
      <c r="H3286" s="1352"/>
      <c r="I3286" s="1352"/>
      <c r="J3286" s="1352"/>
      <c r="K3286" s="1352"/>
      <c r="L3286" s="1352"/>
      <c r="M3286" s="1352"/>
      <c r="N3286" s="1352"/>
      <c r="O3286" s="1352"/>
      <c r="P3286" s="1352"/>
      <c r="Q3286" s="1352"/>
      <c r="R3286" s="1352"/>
      <c r="S3286" s="1352"/>
      <c r="T3286" s="1352"/>
    </row>
    <row r="3287" spans="2:20" ht="15" thickBot="1" x14ac:dyDescent="0.35">
      <c r="B3287" s="309"/>
      <c r="C3287" s="309"/>
      <c r="D3287" s="309"/>
      <c r="E3287" s="309"/>
      <c r="F3287" s="309"/>
      <c r="G3287" s="309"/>
      <c r="H3287" s="309"/>
      <c r="I3287" s="309"/>
      <c r="J3287" s="309"/>
      <c r="L3287" s="309"/>
      <c r="M3287" s="309"/>
      <c r="N3287" s="309"/>
      <c r="O3287" s="309"/>
      <c r="P3287" s="309"/>
      <c r="Q3287" s="309"/>
      <c r="R3287" s="1362" t="s">
        <v>2127</v>
      </c>
      <c r="S3287" s="1363"/>
      <c r="T3287" s="1363"/>
    </row>
    <row r="3288" spans="2:20" ht="15" thickTop="1" x14ac:dyDescent="0.3">
      <c r="B3288" s="1354" t="s">
        <v>8</v>
      </c>
      <c r="C3288" s="1354"/>
      <c r="D3288" s="1354"/>
      <c r="E3288" s="1354"/>
      <c r="F3288" s="1354"/>
      <c r="G3288" s="1354"/>
      <c r="H3288" s="1354"/>
      <c r="I3288" s="1354"/>
      <c r="J3288" s="1354"/>
      <c r="L3288" s="1354" t="s">
        <v>9</v>
      </c>
      <c r="M3288" s="1354"/>
      <c r="N3288" s="1354"/>
      <c r="O3288" s="1354"/>
      <c r="P3288" s="1354"/>
      <c r="Q3288" s="1354"/>
      <c r="R3288" s="1354"/>
      <c r="S3288" s="1354"/>
      <c r="T3288" s="1354"/>
    </row>
    <row r="3289" spans="2:20" x14ac:dyDescent="0.3">
      <c r="B3289" s="4" t="s">
        <v>0</v>
      </c>
      <c r="C3289" s="4" t="s">
        <v>1</v>
      </c>
      <c r="D3289" s="4" t="s">
        <v>2</v>
      </c>
      <c r="E3289" s="4" t="s">
        <v>13</v>
      </c>
      <c r="F3289" s="4" t="s">
        <v>3</v>
      </c>
      <c r="G3289" s="4" t="s">
        <v>4</v>
      </c>
      <c r="H3289" s="4" t="s">
        <v>5</v>
      </c>
      <c r="I3289" s="4" t="s">
        <v>6</v>
      </c>
      <c r="J3289" s="4" t="s">
        <v>7</v>
      </c>
      <c r="K3289" s="180"/>
      <c r="L3289" s="4" t="s">
        <v>0</v>
      </c>
      <c r="M3289" s="4" t="s">
        <v>1</v>
      </c>
      <c r="N3289" s="30" t="s">
        <v>1234</v>
      </c>
      <c r="O3289" s="4" t="s">
        <v>13</v>
      </c>
      <c r="P3289" s="4" t="s">
        <v>3</v>
      </c>
      <c r="Q3289" s="4" t="s">
        <v>4</v>
      </c>
      <c r="R3289" s="4" t="s">
        <v>5</v>
      </c>
      <c r="S3289" s="4" t="s">
        <v>6</v>
      </c>
      <c r="T3289" s="4" t="s">
        <v>7</v>
      </c>
    </row>
    <row r="3290" spans="2:20" x14ac:dyDescent="0.3">
      <c r="B3290" s="310"/>
      <c r="C3290" s="311"/>
      <c r="D3290" s="311"/>
      <c r="E3290" s="5"/>
      <c r="F3290" s="5"/>
      <c r="G3290" s="5"/>
      <c r="H3290" s="5"/>
      <c r="I3290" s="5"/>
      <c r="J3290" s="6"/>
      <c r="L3290" s="310"/>
      <c r="M3290" s="311"/>
      <c r="N3290" s="311"/>
      <c r="O3290" s="5"/>
      <c r="P3290" s="5"/>
      <c r="Q3290" s="5"/>
      <c r="R3290" s="5"/>
      <c r="S3290" s="5"/>
      <c r="T3290" s="6"/>
    </row>
    <row r="3291" spans="2:20" x14ac:dyDescent="0.3">
      <c r="B3291" s="55" t="s">
        <v>2128</v>
      </c>
      <c r="C3291" s="17" t="s">
        <v>15</v>
      </c>
      <c r="D3291" s="18" t="s">
        <v>16</v>
      </c>
      <c r="E3291" s="19" t="s">
        <v>16</v>
      </c>
      <c r="F3291" s="19">
        <f>P3262</f>
        <v>36965</v>
      </c>
      <c r="G3291" s="49">
        <f>Q3262</f>
        <v>1224</v>
      </c>
      <c r="H3291" s="49">
        <f>R3262</f>
        <v>2245.4399999994785</v>
      </c>
      <c r="I3291" s="20">
        <f>S3262</f>
        <v>19934.899999999907</v>
      </c>
      <c r="J3291" s="20">
        <f>T3262</f>
        <v>4926.07</v>
      </c>
      <c r="K3291" s="1"/>
      <c r="L3291" s="55" t="s">
        <v>16</v>
      </c>
      <c r="M3291" s="55" t="s">
        <v>16</v>
      </c>
      <c r="N3291" s="55" t="s">
        <v>16</v>
      </c>
      <c r="O3291" s="122" t="s">
        <v>16</v>
      </c>
      <c r="P3291" s="122" t="s">
        <v>16</v>
      </c>
      <c r="Q3291" s="122" t="s">
        <v>16</v>
      </c>
      <c r="R3291" s="122" t="s">
        <v>16</v>
      </c>
      <c r="S3291" s="122" t="s">
        <v>16</v>
      </c>
      <c r="T3291" s="122" t="s">
        <v>16</v>
      </c>
    </row>
    <row r="3292" spans="2:20" ht="27.6" x14ac:dyDescent="0.3">
      <c r="B3292" s="55" t="s">
        <v>2135</v>
      </c>
      <c r="C3292" s="333" t="s">
        <v>2136</v>
      </c>
      <c r="D3292" s="334" t="s">
        <v>2129</v>
      </c>
      <c r="E3292" s="334" t="s">
        <v>16</v>
      </c>
      <c r="F3292" s="122">
        <v>3300</v>
      </c>
      <c r="G3292" s="54" t="s">
        <v>16</v>
      </c>
      <c r="H3292" s="54" t="s">
        <v>16</v>
      </c>
      <c r="I3292" s="19" t="s">
        <v>16</v>
      </c>
      <c r="J3292" s="19" t="s">
        <v>16</v>
      </c>
      <c r="K3292" s="1"/>
      <c r="L3292" s="55" t="s">
        <v>2140</v>
      </c>
      <c r="M3292" s="333" t="s">
        <v>2142</v>
      </c>
      <c r="N3292" s="334" t="s">
        <v>2134</v>
      </c>
      <c r="O3292" s="397">
        <v>5000</v>
      </c>
      <c r="P3292" s="19" t="s">
        <v>16</v>
      </c>
      <c r="Q3292" s="54" t="s">
        <v>16</v>
      </c>
      <c r="R3292" s="54" t="s">
        <v>16</v>
      </c>
      <c r="S3292" s="19" t="s">
        <v>16</v>
      </c>
      <c r="T3292" s="19" t="s">
        <v>16</v>
      </c>
    </row>
    <row r="3293" spans="2:20" ht="27.6" x14ac:dyDescent="0.3">
      <c r="B3293" s="55" t="s">
        <v>2135</v>
      </c>
      <c r="C3293" s="333" t="s">
        <v>2137</v>
      </c>
      <c r="D3293" s="334" t="s">
        <v>2130</v>
      </c>
      <c r="E3293" s="334" t="s">
        <v>16</v>
      </c>
      <c r="F3293" s="122">
        <v>1100</v>
      </c>
      <c r="G3293" s="188" t="s">
        <v>16</v>
      </c>
      <c r="H3293" s="188" t="s">
        <v>16</v>
      </c>
      <c r="I3293" s="122" t="s">
        <v>16</v>
      </c>
      <c r="J3293" s="122" t="s">
        <v>16</v>
      </c>
      <c r="K3293" s="1"/>
      <c r="L3293" s="368" t="s">
        <v>167</v>
      </c>
      <c r="M3293" s="333" t="s">
        <v>2142</v>
      </c>
      <c r="N3293" s="334" t="s">
        <v>1708</v>
      </c>
      <c r="O3293" s="202">
        <v>0</v>
      </c>
      <c r="P3293" s="202">
        <v>10000</v>
      </c>
      <c r="Q3293" s="39" t="s">
        <v>16</v>
      </c>
      <c r="R3293" s="39" t="s">
        <v>16</v>
      </c>
      <c r="S3293" s="202" t="s">
        <v>16</v>
      </c>
      <c r="T3293" s="122" t="s">
        <v>16</v>
      </c>
    </row>
    <row r="3294" spans="2:20" ht="41.4" x14ac:dyDescent="0.3">
      <c r="B3294" s="55" t="s">
        <v>2135</v>
      </c>
      <c r="C3294" s="333" t="s">
        <v>2138</v>
      </c>
      <c r="D3294" s="334" t="s">
        <v>2131</v>
      </c>
      <c r="E3294" s="334" t="s">
        <v>16</v>
      </c>
      <c r="F3294" s="122">
        <v>1100</v>
      </c>
      <c r="G3294" s="54" t="s">
        <v>16</v>
      </c>
      <c r="H3294" s="188" t="s">
        <v>16</v>
      </c>
      <c r="I3294" s="19" t="s">
        <v>16</v>
      </c>
      <c r="J3294" s="19" t="s">
        <v>16</v>
      </c>
      <c r="K3294" s="1"/>
      <c r="L3294" s="55" t="s">
        <v>2135</v>
      </c>
      <c r="M3294" s="333" t="s">
        <v>2143</v>
      </c>
      <c r="N3294" s="334" t="s">
        <v>1708</v>
      </c>
      <c r="O3294" s="122" t="s">
        <v>16</v>
      </c>
      <c r="P3294" s="122">
        <v>20000</v>
      </c>
      <c r="Q3294" s="188" t="s">
        <v>16</v>
      </c>
      <c r="R3294" s="188" t="s">
        <v>16</v>
      </c>
      <c r="S3294" s="122" t="s">
        <v>16</v>
      </c>
      <c r="T3294" s="122" t="s">
        <v>16</v>
      </c>
    </row>
    <row r="3295" spans="2:20" ht="41.4" x14ac:dyDescent="0.3">
      <c r="B3295" s="55" t="s">
        <v>2135</v>
      </c>
      <c r="C3295" s="333" t="s">
        <v>2139</v>
      </c>
      <c r="D3295" s="334" t="s">
        <v>2132</v>
      </c>
      <c r="E3295" s="334" t="s">
        <v>16</v>
      </c>
      <c r="F3295" s="122">
        <v>1500</v>
      </c>
      <c r="G3295" s="188" t="s">
        <v>16</v>
      </c>
      <c r="H3295" s="188" t="s">
        <v>16</v>
      </c>
      <c r="I3295" s="122" t="s">
        <v>16</v>
      </c>
      <c r="J3295" s="19" t="s">
        <v>16</v>
      </c>
      <c r="K3295" s="1"/>
      <c r="L3295" s="55" t="s">
        <v>2128</v>
      </c>
      <c r="M3295" s="333" t="s">
        <v>2148</v>
      </c>
      <c r="N3295" s="334">
        <v>440</v>
      </c>
      <c r="O3295" s="122">
        <v>50000</v>
      </c>
      <c r="P3295" s="122" t="s">
        <v>16</v>
      </c>
      <c r="Q3295" s="188">
        <v>50000</v>
      </c>
      <c r="R3295" s="188" t="s">
        <v>16</v>
      </c>
      <c r="S3295" s="122" t="s">
        <v>16</v>
      </c>
      <c r="T3295" s="19" t="s">
        <v>16</v>
      </c>
    </row>
    <row r="3296" spans="2:20" ht="27.6" x14ac:dyDescent="0.3">
      <c r="B3296" s="55" t="s">
        <v>2140</v>
      </c>
      <c r="C3296" s="333" t="s">
        <v>1898</v>
      </c>
      <c r="D3296" s="334" t="s">
        <v>2133</v>
      </c>
      <c r="E3296" s="334" t="s">
        <v>16</v>
      </c>
      <c r="F3296" s="122">
        <v>2000</v>
      </c>
      <c r="G3296" s="188" t="s">
        <v>16</v>
      </c>
      <c r="H3296" s="188" t="s">
        <v>16</v>
      </c>
      <c r="I3296" s="122" t="s">
        <v>16</v>
      </c>
      <c r="J3296" s="19" t="s">
        <v>16</v>
      </c>
      <c r="K3296" s="1"/>
      <c r="L3296" s="55"/>
      <c r="M3296" s="367" t="s">
        <v>1742</v>
      </c>
      <c r="N3296" s="334"/>
      <c r="O3296" s="122"/>
      <c r="P3296" s="122"/>
      <c r="Q3296" s="188"/>
      <c r="R3296" s="188"/>
      <c r="S3296" s="122"/>
      <c r="T3296" s="19"/>
    </row>
    <row r="3297" spans="2:20" ht="27.6" x14ac:dyDescent="0.3">
      <c r="B3297" s="55" t="s">
        <v>2140</v>
      </c>
      <c r="C3297" s="333" t="s">
        <v>2141</v>
      </c>
      <c r="D3297" s="334" t="s">
        <v>2134</v>
      </c>
      <c r="E3297" s="397">
        <v>5000</v>
      </c>
      <c r="F3297" s="122" t="s">
        <v>16</v>
      </c>
      <c r="G3297" s="188" t="s">
        <v>16</v>
      </c>
      <c r="H3297" s="188" t="s">
        <v>16</v>
      </c>
      <c r="I3297" s="122" t="s">
        <v>16</v>
      </c>
      <c r="J3297" s="19" t="s">
        <v>16</v>
      </c>
      <c r="K3297" s="1"/>
      <c r="L3297" s="55" t="s">
        <v>2128</v>
      </c>
      <c r="M3297" s="333" t="s">
        <v>2149</v>
      </c>
      <c r="N3297" s="334">
        <v>1</v>
      </c>
      <c r="O3297" s="122" t="s">
        <v>16</v>
      </c>
      <c r="P3297" s="122">
        <v>1500</v>
      </c>
      <c r="Q3297" s="188" t="s">
        <v>16</v>
      </c>
      <c r="R3297" s="188" t="s">
        <v>16</v>
      </c>
      <c r="S3297" s="122" t="s">
        <v>16</v>
      </c>
      <c r="T3297" s="19" t="s">
        <v>16</v>
      </c>
    </row>
    <row r="3298" spans="2:20" ht="27.6" x14ac:dyDescent="0.3">
      <c r="B3298" s="55" t="s">
        <v>2135</v>
      </c>
      <c r="C3298" s="333" t="s">
        <v>2144</v>
      </c>
      <c r="D3298" s="334" t="s">
        <v>2145</v>
      </c>
      <c r="E3298" s="122" t="s">
        <v>16</v>
      </c>
      <c r="F3298" s="122">
        <v>50000</v>
      </c>
      <c r="G3298" s="188" t="s">
        <v>16</v>
      </c>
      <c r="H3298" s="188" t="s">
        <v>16</v>
      </c>
      <c r="I3298" s="122" t="s">
        <v>16</v>
      </c>
      <c r="J3298" s="19" t="s">
        <v>16</v>
      </c>
      <c r="K3298" s="1"/>
      <c r="L3298" s="55" t="s">
        <v>2135</v>
      </c>
      <c r="M3298" s="333" t="s">
        <v>2149</v>
      </c>
      <c r="N3298" s="334">
        <v>2</v>
      </c>
      <c r="O3298" s="122" t="s">
        <v>16</v>
      </c>
      <c r="P3298" s="122">
        <v>800</v>
      </c>
      <c r="Q3298" s="188" t="s">
        <v>16</v>
      </c>
      <c r="R3298" s="188" t="s">
        <v>16</v>
      </c>
      <c r="S3298" s="122" t="s">
        <v>16</v>
      </c>
      <c r="T3298" s="19" t="s">
        <v>16</v>
      </c>
    </row>
    <row r="3299" spans="2:20" ht="27.6" x14ac:dyDescent="0.3">
      <c r="B3299" s="55" t="s">
        <v>2128</v>
      </c>
      <c r="C3299" s="333" t="s">
        <v>2146</v>
      </c>
      <c r="D3299" s="373" t="s">
        <v>192</v>
      </c>
      <c r="E3299" s="122" t="s">
        <v>16</v>
      </c>
      <c r="F3299" s="122">
        <v>0</v>
      </c>
      <c r="G3299" s="188">
        <v>50000</v>
      </c>
      <c r="H3299" s="188" t="s">
        <v>16</v>
      </c>
      <c r="I3299" s="122" t="s">
        <v>16</v>
      </c>
      <c r="J3299" s="19" t="s">
        <v>16</v>
      </c>
      <c r="K3299" s="1"/>
      <c r="L3299" s="55" t="s">
        <v>16</v>
      </c>
      <c r="M3299" s="340" t="s">
        <v>16</v>
      </c>
      <c r="N3299" s="334" t="s">
        <v>16</v>
      </c>
      <c r="O3299" s="122" t="s">
        <v>16</v>
      </c>
      <c r="P3299" s="122" t="s">
        <v>16</v>
      </c>
      <c r="Q3299" s="188" t="s">
        <v>16</v>
      </c>
      <c r="R3299" s="188" t="s">
        <v>16</v>
      </c>
      <c r="S3299" s="122" t="s">
        <v>16</v>
      </c>
      <c r="T3299" s="19" t="s">
        <v>16</v>
      </c>
    </row>
    <row r="3300" spans="2:20" ht="27.6" x14ac:dyDescent="0.3">
      <c r="B3300" s="55" t="s">
        <v>2128</v>
      </c>
      <c r="C3300" s="333" t="s">
        <v>2147</v>
      </c>
      <c r="D3300" s="373" t="s">
        <v>192</v>
      </c>
      <c r="E3300" s="122">
        <v>50000</v>
      </c>
      <c r="F3300" s="122" t="s">
        <v>16</v>
      </c>
      <c r="G3300" s="188" t="s">
        <v>16</v>
      </c>
      <c r="H3300" s="188" t="s">
        <v>16</v>
      </c>
      <c r="I3300" s="122" t="s">
        <v>16</v>
      </c>
      <c r="J3300" s="19" t="s">
        <v>16</v>
      </c>
      <c r="K3300" s="1"/>
      <c r="L3300" s="55" t="s">
        <v>16</v>
      </c>
      <c r="M3300" s="340" t="s">
        <v>16</v>
      </c>
      <c r="N3300" s="334" t="s">
        <v>16</v>
      </c>
      <c r="O3300" s="122" t="s">
        <v>16</v>
      </c>
      <c r="P3300" s="122" t="s">
        <v>16</v>
      </c>
      <c r="Q3300" s="188" t="s">
        <v>16</v>
      </c>
      <c r="R3300" s="188" t="s">
        <v>16</v>
      </c>
      <c r="S3300" s="122" t="s">
        <v>16</v>
      </c>
      <c r="T3300" s="19" t="s">
        <v>16</v>
      </c>
    </row>
    <row r="3301" spans="2:20" x14ac:dyDescent="0.3">
      <c r="B3301" s="368" t="s">
        <v>16</v>
      </c>
      <c r="C3301" s="381" t="s">
        <v>16</v>
      </c>
      <c r="D3301" s="381" t="s">
        <v>16</v>
      </c>
      <c r="E3301" s="381" t="s">
        <v>16</v>
      </c>
      <c r="F3301" s="381" t="s">
        <v>16</v>
      </c>
      <c r="G3301" s="382" t="s">
        <v>16</v>
      </c>
      <c r="H3301" s="382" t="s">
        <v>16</v>
      </c>
      <c r="I3301" s="381" t="s">
        <v>16</v>
      </c>
      <c r="J3301" s="381" t="s">
        <v>16</v>
      </c>
      <c r="K3301" s="41"/>
      <c r="L3301" s="55" t="s">
        <v>16</v>
      </c>
      <c r="M3301" s="340" t="s">
        <v>16</v>
      </c>
      <c r="N3301" s="334" t="s">
        <v>16</v>
      </c>
      <c r="O3301" s="122" t="s">
        <v>16</v>
      </c>
      <c r="P3301" s="122" t="s">
        <v>16</v>
      </c>
      <c r="Q3301" s="188" t="s">
        <v>16</v>
      </c>
      <c r="R3301" s="188" t="s">
        <v>16</v>
      </c>
      <c r="S3301" s="122" t="s">
        <v>16</v>
      </c>
      <c r="T3301" s="19" t="s">
        <v>16</v>
      </c>
    </row>
    <row r="3302" spans="2:20" x14ac:dyDescent="0.3">
      <c r="B3302" s="377"/>
      <c r="C3302" s="378" t="s">
        <v>49</v>
      </c>
      <c r="D3302" s="377"/>
      <c r="E3302" s="379">
        <f>SUM(E3295:E3301)</f>
        <v>55000</v>
      </c>
      <c r="F3302" s="379">
        <f>SUM(F3292:F3301)</f>
        <v>59000</v>
      </c>
      <c r="G3302" s="379">
        <f>SUM(G3299:G3301)</f>
        <v>50000</v>
      </c>
      <c r="H3302" s="380">
        <f>SUM(H3292:H3301)</f>
        <v>0</v>
      </c>
      <c r="I3302" s="379">
        <f>SUM(I3295:I3301)</f>
        <v>0</v>
      </c>
      <c r="J3302" s="379">
        <v>0</v>
      </c>
      <c r="K3302" s="1"/>
      <c r="L3302" s="368" t="s">
        <v>16</v>
      </c>
      <c r="M3302" s="381" t="s">
        <v>16</v>
      </c>
      <c r="N3302" s="334" t="s">
        <v>16</v>
      </c>
      <c r="O3302" s="202" t="s">
        <v>16</v>
      </c>
      <c r="P3302" s="202" t="s">
        <v>16</v>
      </c>
      <c r="Q3302" s="39" t="s">
        <v>16</v>
      </c>
      <c r="R3302" s="39" t="s">
        <v>16</v>
      </c>
      <c r="S3302" s="202" t="s">
        <v>16</v>
      </c>
      <c r="T3302" s="370" t="s">
        <v>16</v>
      </c>
    </row>
    <row r="3303" spans="2:20" x14ac:dyDescent="0.3">
      <c r="B3303" s="11"/>
      <c r="C3303" s="94"/>
      <c r="D3303" s="12"/>
      <c r="E3303" s="13"/>
      <c r="F3303" s="13"/>
      <c r="G3303" s="13"/>
      <c r="H3303" s="13"/>
      <c r="I3303" s="13"/>
      <c r="J3303" s="14"/>
      <c r="K3303" s="1"/>
      <c r="L3303" s="11"/>
      <c r="M3303" s="12"/>
      <c r="N3303" s="12"/>
      <c r="O3303" s="169"/>
      <c r="P3303" s="13"/>
      <c r="Q3303" s="13"/>
      <c r="R3303" s="13"/>
      <c r="S3303" s="13"/>
      <c r="T3303" s="14"/>
    </row>
    <row r="3304" spans="2:20" x14ac:dyDescent="0.3">
      <c r="B3304" s="25"/>
      <c r="C3304" s="26" t="s">
        <v>50</v>
      </c>
      <c r="D3304" s="27"/>
      <c r="E3304" s="28">
        <f>E3302</f>
        <v>55000</v>
      </c>
      <c r="F3304" s="28">
        <f>F3291+F3302</f>
        <v>95965</v>
      </c>
      <c r="G3304" s="28">
        <f>G3291+G3302</f>
        <v>51224</v>
      </c>
      <c r="H3304" s="28">
        <f>H3291+H3302</f>
        <v>2245.4399999994785</v>
      </c>
      <c r="I3304" s="28">
        <f>I3291+I3302</f>
        <v>19934.899999999907</v>
      </c>
      <c r="J3304" s="28">
        <f>J3291+J3302</f>
        <v>4926.07</v>
      </c>
      <c r="K3304" s="1"/>
      <c r="L3304" s="9"/>
      <c r="M3304" s="26" t="s">
        <v>50</v>
      </c>
      <c r="N3304" s="193" t="s">
        <v>16</v>
      </c>
      <c r="O3304" s="10">
        <f>SUM(O3292:O3303)</f>
        <v>55000</v>
      </c>
      <c r="P3304" s="10">
        <f>SUM(P3293:P3303)</f>
        <v>32300</v>
      </c>
      <c r="Q3304" s="10">
        <f>SUM(Q3295:Q3303)</f>
        <v>50000</v>
      </c>
      <c r="R3304" s="10">
        <f>SUM(R3294:R3303)</f>
        <v>0</v>
      </c>
      <c r="S3304" s="10">
        <f t="shared" ref="S3304:T3304" si="534">SUM(S3290:S3303)</f>
        <v>0</v>
      </c>
      <c r="T3304" s="10">
        <f t="shared" si="534"/>
        <v>0</v>
      </c>
    </row>
    <row r="3305" spans="2:20" x14ac:dyDescent="0.3">
      <c r="F3305" s="314"/>
      <c r="G3305" s="215"/>
      <c r="H3305" s="215"/>
      <c r="L3305" s="2"/>
      <c r="M3305" s="3" t="s">
        <v>12</v>
      </c>
      <c r="N3305" s="15"/>
      <c r="O3305" s="16">
        <f>E3304-O3304</f>
        <v>0</v>
      </c>
      <c r="P3305" s="62">
        <f>F3304-P3304</f>
        <v>63665</v>
      </c>
      <c r="Q3305" s="62">
        <f t="shared" ref="Q3305" si="535">G3304-Q3304</f>
        <v>1224</v>
      </c>
      <c r="R3305" s="62">
        <f t="shared" ref="R3305" si="536">H3304-R3304</f>
        <v>2245.4399999994785</v>
      </c>
      <c r="S3305" s="62">
        <f t="shared" ref="S3305" si="537">I3304-S3304</f>
        <v>19934.899999999907</v>
      </c>
      <c r="T3305" s="62">
        <f t="shared" ref="T3305" si="538">J3304-T3304</f>
        <v>4926.07</v>
      </c>
    </row>
    <row r="3306" spans="2:20" x14ac:dyDescent="0.3">
      <c r="C3306" s="63"/>
      <c r="F3306" s="314"/>
      <c r="M3306" s="1385" t="s">
        <v>23</v>
      </c>
      <c r="N3306" s="1385"/>
      <c r="R3306" s="314"/>
    </row>
    <row r="3307" spans="2:20" x14ac:dyDescent="0.3">
      <c r="C3307" s="385"/>
      <c r="D3307" s="385"/>
      <c r="E3307" s="1386"/>
      <c r="F3307" s="1386"/>
      <c r="G3307" s="385"/>
      <c r="H3307" s="385"/>
      <c r="I3307" s="385"/>
      <c r="J3307" s="145"/>
      <c r="M3307" s="346" t="s">
        <v>17</v>
      </c>
      <c r="N3307" s="83">
        <f>P3305</f>
        <v>63665</v>
      </c>
      <c r="O3307" s="389"/>
      <c r="P3307" s="390"/>
      <c r="Q3307" s="390"/>
      <c r="R3307" s="390"/>
      <c r="S3307" s="390"/>
      <c r="T3307" s="390"/>
    </row>
    <row r="3308" spans="2:20" x14ac:dyDescent="0.3">
      <c r="C3308" s="385"/>
      <c r="D3308" s="385"/>
      <c r="E3308" s="386"/>
      <c r="F3308" s="386"/>
      <c r="G3308" s="282"/>
      <c r="H3308" s="280"/>
      <c r="I3308" s="280"/>
      <c r="J3308" s="280"/>
      <c r="M3308" s="346" t="s">
        <v>18</v>
      </c>
      <c r="N3308" s="83">
        <f>Q3305</f>
        <v>1224</v>
      </c>
      <c r="O3308" s="133"/>
      <c r="P3308" s="134"/>
      <c r="Q3308" s="134"/>
      <c r="R3308" s="131"/>
      <c r="S3308" s="233"/>
      <c r="T3308" s="314"/>
    </row>
    <row r="3309" spans="2:20" x14ac:dyDescent="0.3">
      <c r="C3309" s="385"/>
      <c r="D3309" s="385"/>
      <c r="E3309" s="1377"/>
      <c r="F3309" s="1377"/>
      <c r="G3309" s="282"/>
      <c r="H3309" s="280"/>
      <c r="I3309" s="280"/>
      <c r="J3309" s="280"/>
      <c r="M3309" s="346" t="s">
        <v>19</v>
      </c>
      <c r="N3309" s="83">
        <f>R3305</f>
        <v>2245.4399999994785</v>
      </c>
      <c r="O3309" s="136"/>
      <c r="P3309" s="171"/>
      <c r="Q3309" s="324"/>
      <c r="R3309" s="240"/>
      <c r="S3309" s="314"/>
      <c r="T3309" s="314"/>
    </row>
    <row r="3310" spans="2:20" x14ac:dyDescent="0.3">
      <c r="C3310" s="190"/>
      <c r="D3310" s="190"/>
      <c r="E3310" s="1374"/>
      <c r="F3310" s="1374"/>
      <c r="G3310" s="278"/>
      <c r="H3310" s="279"/>
      <c r="I3310" s="280"/>
      <c r="J3310" s="281"/>
      <c r="M3310" s="346" t="s">
        <v>20</v>
      </c>
      <c r="N3310" s="83">
        <f>S3305</f>
        <v>19934.899999999907</v>
      </c>
      <c r="O3310" s="324"/>
      <c r="P3310" s="324"/>
      <c r="Q3310" s="324"/>
      <c r="R3310" s="241"/>
    </row>
    <row r="3311" spans="2:20" x14ac:dyDescent="0.3">
      <c r="C3311" s="190"/>
      <c r="D3311" s="190"/>
      <c r="E3311" s="387"/>
      <c r="F3311" s="387"/>
      <c r="G3311" s="278"/>
      <c r="H3311" s="283"/>
      <c r="I3311" s="280"/>
      <c r="J3311" s="281"/>
      <c r="M3311" s="346" t="s">
        <v>21</v>
      </c>
      <c r="N3311" s="83">
        <f>T3305</f>
        <v>4926.07</v>
      </c>
      <c r="O3311" s="137"/>
      <c r="P3311" s="324"/>
      <c r="Q3311" s="388"/>
      <c r="R3311" s="314"/>
    </row>
    <row r="3312" spans="2:20" ht="15" thickBot="1" x14ac:dyDescent="0.35">
      <c r="C3312" s="385"/>
      <c r="D3312" s="190"/>
      <c r="E3312" s="387"/>
      <c r="F3312" s="387"/>
      <c r="G3312" s="278"/>
      <c r="H3312" s="283"/>
      <c r="I3312" s="280"/>
      <c r="J3312" s="281"/>
      <c r="M3312" s="345" t="s">
        <v>22</v>
      </c>
      <c r="N3312" s="344">
        <f>SUM(N3307:N3311)</f>
        <v>91995.409999999392</v>
      </c>
      <c r="O3312" s="314"/>
      <c r="R3312" s="314"/>
    </row>
    <row r="3313" spans="2:20" ht="15" thickTop="1" x14ac:dyDescent="0.3">
      <c r="C3313" s="385"/>
      <c r="D3313" s="190"/>
      <c r="E3313" s="1374"/>
      <c r="F3313" s="1374"/>
      <c r="G3313" s="278"/>
      <c r="H3313" s="283"/>
      <c r="I3313" s="280"/>
      <c r="J3313" s="281"/>
      <c r="M3313" s="198"/>
      <c r="N3313" s="121"/>
      <c r="O3313" s="314"/>
      <c r="S3313" s="314"/>
    </row>
    <row r="3314" spans="2:20" x14ac:dyDescent="0.3">
      <c r="C3314" s="385"/>
      <c r="D3314" s="190"/>
      <c r="E3314" s="387"/>
      <c r="F3314" s="387"/>
      <c r="G3314" s="278"/>
      <c r="H3314" s="283"/>
      <c r="I3314" s="280"/>
      <c r="J3314" s="281"/>
      <c r="M3314" s="198"/>
      <c r="N3314" s="121"/>
      <c r="O3314" s="314"/>
      <c r="S3314" s="314"/>
    </row>
    <row r="3315" spans="2:20" x14ac:dyDescent="0.3">
      <c r="R3315" s="180"/>
    </row>
    <row r="3316" spans="2:20" x14ac:dyDescent="0.3">
      <c r="B3316" s="1357" t="s">
        <v>2016</v>
      </c>
      <c r="C3316" s="1357"/>
      <c r="D3316" s="1357"/>
      <c r="E3316" s="1357"/>
      <c r="F3316" s="1357"/>
      <c r="G3316" s="1357"/>
      <c r="H3316" s="1357"/>
      <c r="I3316" s="1357"/>
      <c r="J3316" s="1357"/>
      <c r="K3316" s="1357"/>
      <c r="L3316" s="1357"/>
      <c r="M3316" s="1357"/>
      <c r="N3316" s="1357"/>
      <c r="O3316" s="1357"/>
      <c r="P3316" s="1357"/>
      <c r="Q3316" s="1357"/>
      <c r="R3316" s="1357"/>
      <c r="S3316" s="1357"/>
      <c r="T3316" s="1357"/>
    </row>
    <row r="3321" spans="2:20" ht="15.6" x14ac:dyDescent="0.3">
      <c r="B3321" s="1349" t="s">
        <v>2150</v>
      </c>
      <c r="C3321" s="1349"/>
      <c r="D3321" s="1349"/>
      <c r="E3321" s="1349"/>
      <c r="F3321" s="1349"/>
      <c r="G3321" s="1349"/>
      <c r="H3321" s="1349"/>
      <c r="I3321" s="1349"/>
      <c r="J3321" s="1349"/>
      <c r="K3321" s="1349"/>
      <c r="L3321" s="1349"/>
      <c r="M3321" s="1349"/>
      <c r="N3321" s="1349"/>
      <c r="O3321" s="1349"/>
      <c r="P3321" s="1349"/>
      <c r="Q3321" s="1349"/>
      <c r="R3321" s="1349"/>
      <c r="S3321" s="1349"/>
      <c r="T3321" s="1349"/>
    </row>
    <row r="3322" spans="2:20" ht="15.6" x14ac:dyDescent="0.3">
      <c r="B3322" s="1350" t="s">
        <v>10</v>
      </c>
      <c r="C3322" s="1350"/>
      <c r="D3322" s="1350"/>
      <c r="E3322" s="1350"/>
      <c r="F3322" s="1350"/>
      <c r="G3322" s="1350"/>
      <c r="H3322" s="1350"/>
      <c r="I3322" s="1350"/>
      <c r="J3322" s="1350"/>
      <c r="K3322" s="1350"/>
      <c r="L3322" s="1350"/>
      <c r="M3322" s="1350"/>
      <c r="N3322" s="1350"/>
      <c r="O3322" s="1350"/>
      <c r="P3322" s="1350"/>
      <c r="Q3322" s="1350"/>
      <c r="R3322" s="1350"/>
      <c r="S3322" s="1350"/>
      <c r="T3322" s="1350"/>
    </row>
    <row r="3323" spans="2:20" x14ac:dyDescent="0.3">
      <c r="B3323" s="1351" t="s">
        <v>11</v>
      </c>
      <c r="C3323" s="1351"/>
      <c r="D3323" s="1351"/>
      <c r="E3323" s="1351"/>
      <c r="F3323" s="1351"/>
      <c r="G3323" s="1351"/>
      <c r="H3323" s="1351"/>
      <c r="I3323" s="1351"/>
      <c r="J3323" s="1351"/>
      <c r="K3323" s="1351"/>
      <c r="L3323" s="1351"/>
      <c r="M3323" s="1351"/>
      <c r="N3323" s="1351"/>
      <c r="O3323" s="1351"/>
      <c r="P3323" s="1351"/>
      <c r="Q3323" s="1351"/>
      <c r="R3323" s="1351"/>
      <c r="S3323" s="1351"/>
      <c r="T3323" s="1351"/>
    </row>
    <row r="3324" spans="2:20" x14ac:dyDescent="0.3">
      <c r="B3324" s="1352" t="s">
        <v>2151</v>
      </c>
      <c r="C3324" s="1352"/>
      <c r="D3324" s="1352"/>
      <c r="E3324" s="1352"/>
      <c r="F3324" s="1352"/>
      <c r="G3324" s="1352"/>
      <c r="H3324" s="1352"/>
      <c r="I3324" s="1352"/>
      <c r="J3324" s="1352"/>
      <c r="K3324" s="1352"/>
      <c r="L3324" s="1352"/>
      <c r="M3324" s="1352"/>
      <c r="N3324" s="1352"/>
      <c r="O3324" s="1352"/>
      <c r="P3324" s="1352"/>
      <c r="Q3324" s="1352"/>
      <c r="R3324" s="1352"/>
      <c r="S3324" s="1352"/>
      <c r="T3324" s="1352"/>
    </row>
    <row r="3325" spans="2:20" ht="15" thickBot="1" x14ac:dyDescent="0.35">
      <c r="B3325" s="309"/>
      <c r="C3325" s="309"/>
      <c r="D3325" s="309"/>
      <c r="E3325" s="309"/>
      <c r="F3325" s="309"/>
      <c r="G3325" s="309"/>
      <c r="H3325" s="309"/>
      <c r="I3325" s="309"/>
      <c r="J3325" s="309"/>
      <c r="L3325" s="309"/>
      <c r="M3325" s="309"/>
      <c r="N3325" s="309"/>
      <c r="O3325" s="309"/>
      <c r="P3325" s="309"/>
      <c r="Q3325" s="309"/>
      <c r="R3325" s="1362" t="s">
        <v>2152</v>
      </c>
      <c r="S3325" s="1363"/>
      <c r="T3325" s="1363"/>
    </row>
    <row r="3326" spans="2:20" ht="15" thickTop="1" x14ac:dyDescent="0.3">
      <c r="B3326" s="1354" t="s">
        <v>8</v>
      </c>
      <c r="C3326" s="1354"/>
      <c r="D3326" s="1354"/>
      <c r="E3326" s="1354"/>
      <c r="F3326" s="1354"/>
      <c r="G3326" s="1354"/>
      <c r="H3326" s="1354"/>
      <c r="I3326" s="1354"/>
      <c r="J3326" s="1354"/>
      <c r="L3326" s="1354" t="s">
        <v>9</v>
      </c>
      <c r="M3326" s="1354"/>
      <c r="N3326" s="1354"/>
      <c r="O3326" s="1354"/>
      <c r="P3326" s="1354"/>
      <c r="Q3326" s="1354"/>
      <c r="R3326" s="1354"/>
      <c r="S3326" s="1354"/>
      <c r="T3326" s="1354"/>
    </row>
    <row r="3327" spans="2:20" x14ac:dyDescent="0.3">
      <c r="B3327" s="4" t="s">
        <v>0</v>
      </c>
      <c r="C3327" s="4" t="s">
        <v>1</v>
      </c>
      <c r="D3327" s="4" t="s">
        <v>2</v>
      </c>
      <c r="E3327" s="4" t="s">
        <v>13</v>
      </c>
      <c r="F3327" s="4" t="s">
        <v>3</v>
      </c>
      <c r="G3327" s="4" t="s">
        <v>4</v>
      </c>
      <c r="H3327" s="4" t="s">
        <v>5</v>
      </c>
      <c r="I3327" s="4" t="s">
        <v>6</v>
      </c>
      <c r="J3327" s="4" t="s">
        <v>7</v>
      </c>
      <c r="K3327" s="180"/>
      <c r="L3327" s="4" t="s">
        <v>0</v>
      </c>
      <c r="M3327" s="4" t="s">
        <v>1</v>
      </c>
      <c r="N3327" s="30" t="s">
        <v>1234</v>
      </c>
      <c r="O3327" s="4" t="s">
        <v>13</v>
      </c>
      <c r="P3327" s="4" t="s">
        <v>3</v>
      </c>
      <c r="Q3327" s="4" t="s">
        <v>4</v>
      </c>
      <c r="R3327" s="4" t="s">
        <v>5</v>
      </c>
      <c r="S3327" s="4" t="s">
        <v>6</v>
      </c>
      <c r="T3327" s="4" t="s">
        <v>7</v>
      </c>
    </row>
    <row r="3328" spans="2:20" x14ac:dyDescent="0.3">
      <c r="B3328" s="310"/>
      <c r="C3328" s="311"/>
      <c r="D3328" s="311"/>
      <c r="E3328" s="5"/>
      <c r="F3328" s="5"/>
      <c r="G3328" s="5"/>
      <c r="H3328" s="5"/>
      <c r="I3328" s="5"/>
      <c r="J3328" s="6"/>
      <c r="L3328" s="310"/>
      <c r="M3328" s="311"/>
      <c r="N3328" s="311"/>
      <c r="O3328" s="5"/>
      <c r="P3328" s="5"/>
      <c r="Q3328" s="5"/>
      <c r="R3328" s="5"/>
      <c r="S3328" s="5"/>
      <c r="T3328" s="6"/>
    </row>
    <row r="3329" spans="2:20" x14ac:dyDescent="0.3">
      <c r="B3329" s="55" t="s">
        <v>2153</v>
      </c>
      <c r="C3329" s="17" t="s">
        <v>15</v>
      </c>
      <c r="D3329" s="18" t="s">
        <v>16</v>
      </c>
      <c r="E3329" s="19" t="s">
        <v>16</v>
      </c>
      <c r="F3329" s="19">
        <f>P3305</f>
        <v>63665</v>
      </c>
      <c r="G3329" s="49">
        <f>Q3305</f>
        <v>1224</v>
      </c>
      <c r="H3329" s="49">
        <f>R3305</f>
        <v>2245.4399999994785</v>
      </c>
      <c r="I3329" s="20">
        <f>S3305</f>
        <v>19934.899999999907</v>
      </c>
      <c r="J3329" s="20">
        <f>T3305</f>
        <v>4926.07</v>
      </c>
      <c r="K3329" s="1"/>
      <c r="L3329" s="55" t="s">
        <v>16</v>
      </c>
      <c r="M3329" s="55" t="s">
        <v>16</v>
      </c>
      <c r="N3329" s="55" t="s">
        <v>16</v>
      </c>
      <c r="O3329" s="122" t="s">
        <v>16</v>
      </c>
      <c r="P3329" s="122" t="s">
        <v>16</v>
      </c>
      <c r="Q3329" s="122" t="s">
        <v>16</v>
      </c>
      <c r="R3329" s="122" t="s">
        <v>16</v>
      </c>
      <c r="S3329" s="122" t="s">
        <v>16</v>
      </c>
      <c r="T3329" s="122" t="s">
        <v>16</v>
      </c>
    </row>
    <row r="3330" spans="2:20" ht="27.6" x14ac:dyDescent="0.3">
      <c r="B3330" s="55" t="s">
        <v>2153</v>
      </c>
      <c r="C3330" s="333" t="s">
        <v>2155</v>
      </c>
      <c r="D3330" s="334" t="s">
        <v>2154</v>
      </c>
      <c r="E3330" s="19" t="s">
        <v>16</v>
      </c>
      <c r="F3330" s="122">
        <v>64500</v>
      </c>
      <c r="G3330" s="19" t="s">
        <v>16</v>
      </c>
      <c r="H3330" s="19" t="s">
        <v>16</v>
      </c>
      <c r="I3330" s="19" t="s">
        <v>16</v>
      </c>
      <c r="J3330" s="19" t="s">
        <v>16</v>
      </c>
      <c r="K3330" s="1"/>
      <c r="L3330" s="55" t="s">
        <v>2153</v>
      </c>
      <c r="M3330" s="333" t="s">
        <v>2160</v>
      </c>
      <c r="N3330" s="334" t="s">
        <v>1250</v>
      </c>
      <c r="O3330" s="122" t="s">
        <v>16</v>
      </c>
      <c r="P3330" s="122">
        <v>10000</v>
      </c>
      <c r="Q3330" s="122" t="s">
        <v>16</v>
      </c>
      <c r="R3330" s="122" t="s">
        <v>16</v>
      </c>
      <c r="S3330" s="122" t="s">
        <v>16</v>
      </c>
      <c r="T3330" s="122" t="s">
        <v>16</v>
      </c>
    </row>
    <row r="3331" spans="2:20" ht="27.6" x14ac:dyDescent="0.3">
      <c r="B3331" s="55" t="s">
        <v>2153</v>
      </c>
      <c r="C3331" s="333" t="s">
        <v>2159</v>
      </c>
      <c r="D3331" s="334" t="s">
        <v>2156</v>
      </c>
      <c r="E3331" s="19" t="s">
        <v>16</v>
      </c>
      <c r="F3331" s="122">
        <v>100000</v>
      </c>
      <c r="G3331" s="19" t="s">
        <v>16</v>
      </c>
      <c r="H3331" s="19" t="s">
        <v>16</v>
      </c>
      <c r="I3331" s="19" t="s">
        <v>16</v>
      </c>
      <c r="J3331" s="19" t="s">
        <v>16</v>
      </c>
      <c r="K3331" s="1"/>
      <c r="L3331" s="55" t="s">
        <v>2153</v>
      </c>
      <c r="M3331" s="333" t="s">
        <v>2161</v>
      </c>
      <c r="N3331" s="334" t="s">
        <v>1250</v>
      </c>
      <c r="O3331" s="122" t="s">
        <v>16</v>
      </c>
      <c r="P3331" s="202">
        <v>200000</v>
      </c>
      <c r="Q3331" s="122" t="s">
        <v>16</v>
      </c>
      <c r="R3331" s="122" t="s">
        <v>16</v>
      </c>
      <c r="S3331" s="122" t="s">
        <v>16</v>
      </c>
      <c r="T3331" s="122" t="s">
        <v>16</v>
      </c>
    </row>
    <row r="3332" spans="2:20" ht="27.6" x14ac:dyDescent="0.3">
      <c r="B3332" s="55" t="s">
        <v>2153</v>
      </c>
      <c r="C3332" s="333" t="s">
        <v>2158</v>
      </c>
      <c r="D3332" s="334" t="s">
        <v>2157</v>
      </c>
      <c r="E3332" s="19" t="s">
        <v>16</v>
      </c>
      <c r="F3332" s="122">
        <v>50000</v>
      </c>
      <c r="G3332" s="19" t="s">
        <v>16</v>
      </c>
      <c r="H3332" s="19" t="s">
        <v>16</v>
      </c>
      <c r="I3332" s="19" t="s">
        <v>16</v>
      </c>
      <c r="J3332" s="19" t="s">
        <v>16</v>
      </c>
      <c r="K3332" s="1"/>
      <c r="L3332" s="55" t="s">
        <v>2165</v>
      </c>
      <c r="M3332" s="333" t="s">
        <v>2167</v>
      </c>
      <c r="N3332" s="334" t="s">
        <v>1250</v>
      </c>
      <c r="O3332" s="122" t="s">
        <v>16</v>
      </c>
      <c r="P3332" s="122">
        <v>30000</v>
      </c>
      <c r="Q3332" s="188" t="s">
        <v>16</v>
      </c>
      <c r="R3332" s="188" t="s">
        <v>16</v>
      </c>
      <c r="S3332" s="122" t="s">
        <v>16</v>
      </c>
      <c r="T3332" s="122" t="s">
        <v>16</v>
      </c>
    </row>
    <row r="3333" spans="2:20" ht="27.6" x14ac:dyDescent="0.3">
      <c r="B3333" s="55" t="s">
        <v>2165</v>
      </c>
      <c r="C3333" s="333" t="s">
        <v>2168</v>
      </c>
      <c r="D3333" s="334" t="s">
        <v>2162</v>
      </c>
      <c r="E3333" s="19" t="s">
        <v>16</v>
      </c>
      <c r="F3333" s="122" t="s">
        <v>16</v>
      </c>
      <c r="G3333" s="19" t="s">
        <v>16</v>
      </c>
      <c r="H3333" s="122">
        <v>100000</v>
      </c>
      <c r="I3333" s="19" t="s">
        <v>16</v>
      </c>
      <c r="J3333" s="19" t="s">
        <v>16</v>
      </c>
      <c r="K3333" s="1"/>
      <c r="L3333" s="55"/>
      <c r="M3333" s="333"/>
      <c r="N3333" s="334"/>
      <c r="O3333" s="122"/>
      <c r="P3333" s="122"/>
      <c r="Q3333" s="188"/>
      <c r="R3333" s="188"/>
      <c r="S3333" s="122"/>
      <c r="T3333" s="122"/>
    </row>
    <row r="3334" spans="2:20" ht="27.6" x14ac:dyDescent="0.3">
      <c r="B3334" s="55" t="s">
        <v>2165</v>
      </c>
      <c r="C3334" s="333" t="s">
        <v>2166</v>
      </c>
      <c r="D3334" s="334" t="s">
        <v>2163</v>
      </c>
      <c r="E3334" s="19" t="s">
        <v>16</v>
      </c>
      <c r="F3334" s="122">
        <v>1250</v>
      </c>
      <c r="G3334" s="19" t="s">
        <v>16</v>
      </c>
      <c r="H3334" s="19" t="s">
        <v>16</v>
      </c>
      <c r="I3334" s="19" t="s">
        <v>16</v>
      </c>
      <c r="J3334" s="19" t="s">
        <v>16</v>
      </c>
      <c r="K3334" s="1"/>
      <c r="L3334" s="55"/>
      <c r="M3334" s="333"/>
      <c r="N3334" s="334"/>
      <c r="O3334" s="122"/>
      <c r="P3334" s="122"/>
      <c r="Q3334" s="188"/>
      <c r="R3334" s="188"/>
      <c r="S3334" s="122"/>
      <c r="T3334" s="122"/>
    </row>
    <row r="3335" spans="2:20" ht="41.4" x14ac:dyDescent="0.3">
      <c r="B3335" s="55" t="s">
        <v>2165</v>
      </c>
      <c r="C3335" s="333" t="s">
        <v>2169</v>
      </c>
      <c r="D3335" s="334" t="s">
        <v>2164</v>
      </c>
      <c r="E3335" s="19" t="s">
        <v>16</v>
      </c>
      <c r="F3335" s="122">
        <v>200000</v>
      </c>
      <c r="G3335" s="19" t="s">
        <v>16</v>
      </c>
      <c r="H3335" s="19" t="s">
        <v>16</v>
      </c>
      <c r="I3335" s="19" t="s">
        <v>16</v>
      </c>
      <c r="J3335" s="19" t="s">
        <v>16</v>
      </c>
      <c r="K3335" s="1"/>
      <c r="L3335" s="55"/>
      <c r="M3335" s="333"/>
      <c r="N3335" s="334"/>
      <c r="O3335" s="122"/>
      <c r="P3335" s="122"/>
      <c r="Q3335" s="188"/>
      <c r="R3335" s="188"/>
      <c r="S3335" s="122"/>
      <c r="T3335" s="122"/>
    </row>
    <row r="3336" spans="2:20" x14ac:dyDescent="0.3">
      <c r="B3336" s="55"/>
      <c r="C3336" s="333"/>
      <c r="D3336" s="334"/>
      <c r="E3336" s="19"/>
      <c r="F3336" s="122"/>
      <c r="G3336" s="19"/>
      <c r="H3336" s="19"/>
      <c r="I3336" s="19"/>
      <c r="J3336" s="19"/>
      <c r="K3336" s="1"/>
      <c r="L3336" s="55"/>
      <c r="M3336" s="333"/>
      <c r="N3336" s="334"/>
      <c r="O3336" s="122"/>
      <c r="P3336" s="122"/>
      <c r="Q3336" s="188"/>
      <c r="R3336" s="188"/>
      <c r="S3336" s="122"/>
      <c r="T3336" s="122"/>
    </row>
    <row r="3337" spans="2:20" x14ac:dyDescent="0.3">
      <c r="B3337" s="55"/>
      <c r="C3337" s="333"/>
      <c r="D3337" s="334"/>
      <c r="E3337" s="19"/>
      <c r="F3337" s="122"/>
      <c r="G3337" s="19"/>
      <c r="H3337" s="19"/>
      <c r="I3337" s="19"/>
      <c r="J3337" s="19"/>
      <c r="K3337" s="1"/>
      <c r="L3337" s="55"/>
      <c r="M3337" s="333"/>
      <c r="N3337" s="334"/>
      <c r="O3337" s="122"/>
      <c r="P3337" s="122"/>
      <c r="Q3337" s="188"/>
      <c r="R3337" s="188"/>
      <c r="S3337" s="122"/>
      <c r="T3337" s="122"/>
    </row>
    <row r="3338" spans="2:20" x14ac:dyDescent="0.3">
      <c r="B3338" s="55"/>
      <c r="C3338" s="333"/>
      <c r="D3338" s="334"/>
      <c r="E3338" s="19"/>
      <c r="F3338" s="122"/>
      <c r="G3338" s="19"/>
      <c r="H3338" s="19"/>
      <c r="I3338" s="19"/>
      <c r="J3338" s="19"/>
      <c r="K3338" s="1"/>
      <c r="L3338" s="55"/>
      <c r="M3338" s="333"/>
      <c r="N3338" s="334"/>
      <c r="O3338" s="122"/>
      <c r="P3338" s="122"/>
      <c r="Q3338" s="188"/>
      <c r="R3338" s="188"/>
      <c r="S3338" s="122"/>
      <c r="T3338" s="122"/>
    </row>
    <row r="3339" spans="2:20" x14ac:dyDescent="0.3">
      <c r="B3339" s="55"/>
      <c r="C3339" s="333"/>
      <c r="D3339" s="334"/>
      <c r="E3339" s="19"/>
      <c r="F3339" s="122"/>
      <c r="G3339" s="19"/>
      <c r="H3339" s="19"/>
      <c r="I3339" s="19"/>
      <c r="J3339" s="19"/>
      <c r="K3339" s="1"/>
      <c r="L3339" s="55"/>
      <c r="M3339" s="333"/>
      <c r="N3339" s="334"/>
      <c r="O3339" s="122"/>
      <c r="P3339" s="122"/>
      <c r="Q3339" s="188"/>
      <c r="R3339" s="188"/>
      <c r="S3339" s="122"/>
      <c r="T3339" s="122"/>
    </row>
    <row r="3340" spans="2:20" x14ac:dyDescent="0.3">
      <c r="B3340" s="55"/>
      <c r="C3340" s="333"/>
      <c r="D3340" s="334"/>
      <c r="E3340" s="19"/>
      <c r="F3340" s="122"/>
      <c r="G3340" s="19"/>
      <c r="H3340" s="19"/>
      <c r="I3340" s="19"/>
      <c r="J3340" s="19"/>
      <c r="K3340" s="1"/>
      <c r="L3340" s="55"/>
      <c r="M3340" s="333"/>
      <c r="N3340" s="334"/>
      <c r="O3340" s="122"/>
      <c r="P3340" s="122"/>
      <c r="Q3340" s="188"/>
      <c r="R3340" s="188"/>
      <c r="S3340" s="122"/>
      <c r="T3340" s="122"/>
    </row>
    <row r="3341" spans="2:20" x14ac:dyDescent="0.3">
      <c r="B3341" s="55"/>
      <c r="C3341" s="333"/>
      <c r="D3341" s="334"/>
      <c r="E3341" s="19"/>
      <c r="F3341" s="122"/>
      <c r="G3341" s="19"/>
      <c r="H3341" s="19"/>
      <c r="I3341" s="19"/>
      <c r="J3341" s="19"/>
      <c r="K3341" s="1"/>
      <c r="L3341" s="55"/>
      <c r="M3341" s="333"/>
      <c r="N3341" s="334"/>
      <c r="O3341" s="122"/>
      <c r="P3341" s="122"/>
      <c r="Q3341" s="188"/>
      <c r="R3341" s="188"/>
      <c r="S3341" s="122"/>
      <c r="T3341" s="122"/>
    </row>
    <row r="3342" spans="2:20" x14ac:dyDescent="0.3">
      <c r="B3342" s="55"/>
      <c r="C3342" s="333"/>
      <c r="D3342" s="334"/>
      <c r="E3342" s="19"/>
      <c r="F3342" s="122"/>
      <c r="G3342" s="19"/>
      <c r="H3342" s="19"/>
      <c r="I3342" s="19"/>
      <c r="J3342" s="19"/>
      <c r="K3342" s="1"/>
      <c r="L3342" s="55"/>
      <c r="M3342" s="333"/>
      <c r="N3342" s="334"/>
      <c r="O3342" s="122"/>
      <c r="P3342" s="122"/>
      <c r="Q3342" s="188"/>
      <c r="R3342" s="188"/>
      <c r="S3342" s="122"/>
      <c r="T3342" s="122"/>
    </row>
    <row r="3343" spans="2:20" x14ac:dyDescent="0.3">
      <c r="B3343" s="55"/>
      <c r="C3343" s="333"/>
      <c r="D3343" s="334"/>
      <c r="E3343" s="19"/>
      <c r="F3343" s="122"/>
      <c r="G3343" s="19"/>
      <c r="H3343" s="19"/>
      <c r="I3343" s="19"/>
      <c r="J3343" s="19"/>
      <c r="K3343" s="1"/>
      <c r="L3343" s="55"/>
      <c r="M3343" s="333"/>
      <c r="N3343" s="334"/>
      <c r="O3343" s="122"/>
      <c r="P3343" s="122"/>
      <c r="Q3343" s="188"/>
      <c r="R3343" s="188"/>
      <c r="S3343" s="122"/>
      <c r="T3343" s="122"/>
    </row>
    <row r="3344" spans="2:20" x14ac:dyDescent="0.3">
      <c r="B3344" s="55"/>
      <c r="C3344" s="333"/>
      <c r="D3344" s="334"/>
      <c r="E3344" s="19"/>
      <c r="F3344" s="122"/>
      <c r="G3344" s="19"/>
      <c r="H3344" s="19"/>
      <c r="I3344" s="19"/>
      <c r="J3344" s="19"/>
      <c r="K3344" s="1"/>
      <c r="L3344" s="55"/>
      <c r="M3344" s="333"/>
      <c r="N3344" s="334"/>
      <c r="O3344" s="122"/>
      <c r="P3344" s="122"/>
      <c r="Q3344" s="188"/>
      <c r="R3344" s="188"/>
      <c r="S3344" s="122"/>
      <c r="T3344" s="122"/>
    </row>
    <row r="3345" spans="2:20" x14ac:dyDescent="0.3">
      <c r="B3345" s="55"/>
      <c r="C3345" s="333"/>
      <c r="D3345" s="334"/>
      <c r="E3345" s="19"/>
      <c r="F3345" s="122"/>
      <c r="G3345" s="19"/>
      <c r="H3345" s="19"/>
      <c r="I3345" s="19"/>
      <c r="J3345" s="19"/>
      <c r="K3345" s="1"/>
      <c r="L3345" s="55"/>
      <c r="M3345" s="333"/>
      <c r="N3345" s="334"/>
      <c r="O3345" s="122"/>
      <c r="P3345" s="122"/>
      <c r="Q3345" s="188"/>
      <c r="R3345" s="188"/>
      <c r="S3345" s="122"/>
      <c r="T3345" s="122"/>
    </row>
    <row r="3346" spans="2:20" x14ac:dyDescent="0.3">
      <c r="B3346" s="368" t="s">
        <v>16</v>
      </c>
      <c r="C3346" s="381" t="s">
        <v>16</v>
      </c>
      <c r="D3346" s="381" t="s">
        <v>16</v>
      </c>
      <c r="E3346" s="381" t="s">
        <v>16</v>
      </c>
      <c r="F3346" s="381" t="s">
        <v>16</v>
      </c>
      <c r="G3346" s="19" t="s">
        <v>16</v>
      </c>
      <c r="H3346" s="19" t="s">
        <v>16</v>
      </c>
      <c r="I3346" s="19" t="s">
        <v>16</v>
      </c>
      <c r="J3346" s="19" t="s">
        <v>16</v>
      </c>
      <c r="K3346" s="41"/>
      <c r="L3346" s="55" t="s">
        <v>16</v>
      </c>
      <c r="M3346" s="340" t="s">
        <v>16</v>
      </c>
      <c r="N3346" s="334" t="s">
        <v>16</v>
      </c>
      <c r="O3346" s="122" t="s">
        <v>16</v>
      </c>
      <c r="P3346" s="122" t="s">
        <v>16</v>
      </c>
      <c r="Q3346" s="188" t="s">
        <v>16</v>
      </c>
      <c r="R3346" s="188" t="s">
        <v>16</v>
      </c>
      <c r="S3346" s="122" t="s">
        <v>16</v>
      </c>
      <c r="T3346" s="19" t="s">
        <v>16</v>
      </c>
    </row>
    <row r="3347" spans="2:20" x14ac:dyDescent="0.3">
      <c r="B3347" s="377"/>
      <c r="C3347" s="378" t="s">
        <v>49</v>
      </c>
      <c r="D3347" s="377"/>
      <c r="E3347" s="379">
        <f>SUM(E3346:E3346)</f>
        <v>0</v>
      </c>
      <c r="F3347" s="379">
        <f>SUM(F3330:F3346)</f>
        <v>415750</v>
      </c>
      <c r="G3347" s="379">
        <f>SUM(G3346:G3346)</f>
        <v>0</v>
      </c>
      <c r="H3347" s="380">
        <f>SUM(H3330:H3346)</f>
        <v>100000</v>
      </c>
      <c r="I3347" s="379">
        <f>SUM(I3346:I3346)</f>
        <v>0</v>
      </c>
      <c r="J3347" s="379">
        <v>0</v>
      </c>
      <c r="K3347" s="1"/>
      <c r="L3347" s="368" t="s">
        <v>16</v>
      </c>
      <c r="M3347" s="381" t="s">
        <v>16</v>
      </c>
      <c r="N3347" s="334" t="s">
        <v>16</v>
      </c>
      <c r="O3347" s="202" t="s">
        <v>16</v>
      </c>
      <c r="P3347" s="202" t="s">
        <v>16</v>
      </c>
      <c r="Q3347" s="39" t="s">
        <v>16</v>
      </c>
      <c r="R3347" s="39" t="s">
        <v>16</v>
      </c>
      <c r="S3347" s="202" t="s">
        <v>16</v>
      </c>
      <c r="T3347" s="370" t="s">
        <v>16</v>
      </c>
    </row>
    <row r="3348" spans="2:20" x14ac:dyDescent="0.3">
      <c r="B3348" s="11"/>
      <c r="C3348" s="94"/>
      <c r="D3348" s="12"/>
      <c r="E3348" s="13"/>
      <c r="F3348" s="13"/>
      <c r="G3348" s="13"/>
      <c r="H3348" s="13"/>
      <c r="I3348" s="13"/>
      <c r="J3348" s="14"/>
      <c r="K3348" s="1"/>
      <c r="L3348" s="11"/>
      <c r="M3348" s="12"/>
      <c r="N3348" s="12"/>
      <c r="O3348" s="169"/>
      <c r="P3348" s="13"/>
      <c r="Q3348" s="13"/>
      <c r="R3348" s="13"/>
      <c r="S3348" s="13"/>
      <c r="T3348" s="14"/>
    </row>
    <row r="3349" spans="2:20" x14ac:dyDescent="0.3">
      <c r="B3349" s="25"/>
      <c r="C3349" s="26" t="s">
        <v>50</v>
      </c>
      <c r="D3349" s="27"/>
      <c r="E3349" s="28">
        <f>E3347</f>
        <v>0</v>
      </c>
      <c r="F3349" s="28">
        <f>F3329+F3347</f>
        <v>479415</v>
      </c>
      <c r="G3349" s="28">
        <f>G3329+G3347</f>
        <v>1224</v>
      </c>
      <c r="H3349" s="28">
        <f>H3329+H3347</f>
        <v>102245.43999999948</v>
      </c>
      <c r="I3349" s="28">
        <f>I3329+I3347</f>
        <v>19934.899999999907</v>
      </c>
      <c r="J3349" s="28">
        <f>J3329+J3347</f>
        <v>4926.07</v>
      </c>
      <c r="K3349" s="1"/>
      <c r="L3349" s="9"/>
      <c r="M3349" s="26" t="s">
        <v>50</v>
      </c>
      <c r="N3349" s="193" t="s">
        <v>16</v>
      </c>
      <c r="O3349" s="10">
        <f>SUM(O3330:O3348)</f>
        <v>0</v>
      </c>
      <c r="P3349" s="10">
        <f>SUM(P3330:P3348)</f>
        <v>240000</v>
      </c>
      <c r="Q3349" s="10">
        <f>SUM(Q3346:Q3348)</f>
        <v>0</v>
      </c>
      <c r="R3349" s="10">
        <f>SUM(R3346:R3348)</f>
        <v>0</v>
      </c>
      <c r="S3349" s="10">
        <f t="shared" ref="S3349:T3349" si="539">SUM(S3328:S3348)</f>
        <v>0</v>
      </c>
      <c r="T3349" s="10">
        <f t="shared" si="539"/>
        <v>0</v>
      </c>
    </row>
    <row r="3350" spans="2:20" x14ac:dyDescent="0.3">
      <c r="F3350" s="314"/>
      <c r="G3350" s="215"/>
      <c r="H3350" s="215"/>
      <c r="L3350" s="2"/>
      <c r="M3350" s="3" t="s">
        <v>12</v>
      </c>
      <c r="N3350" s="15"/>
      <c r="O3350" s="16">
        <f>E3349-O3349</f>
        <v>0</v>
      </c>
      <c r="P3350" s="62">
        <f>F3349-P3349</f>
        <v>239415</v>
      </c>
      <c r="Q3350" s="62">
        <f t="shared" ref="Q3350" si="540">G3349-Q3349</f>
        <v>1224</v>
      </c>
      <c r="R3350" s="62">
        <f t="shared" ref="R3350" si="541">H3349-R3349</f>
        <v>102245.43999999948</v>
      </c>
      <c r="S3350" s="62">
        <f t="shared" ref="S3350" si="542">I3349-S3349</f>
        <v>19934.899999999907</v>
      </c>
      <c r="T3350" s="62">
        <f t="shared" ref="T3350" si="543">J3349-T3349</f>
        <v>4926.07</v>
      </c>
    </row>
    <row r="3351" spans="2:20" x14ac:dyDescent="0.3">
      <c r="C3351" s="63"/>
      <c r="F3351" s="314"/>
      <c r="M3351" s="1385" t="s">
        <v>23</v>
      </c>
      <c r="N3351" s="1385"/>
      <c r="R3351" s="314"/>
    </row>
    <row r="3352" spans="2:20" x14ac:dyDescent="0.3">
      <c r="C3352" s="391"/>
      <c r="D3352" s="391"/>
      <c r="E3352" s="1386"/>
      <c r="F3352" s="1386"/>
      <c r="G3352" s="391"/>
      <c r="H3352" s="391"/>
      <c r="I3352" s="391"/>
      <c r="J3352" s="145"/>
      <c r="M3352" s="346" t="s">
        <v>17</v>
      </c>
      <c r="N3352" s="83">
        <f>P3350</f>
        <v>239415</v>
      </c>
      <c r="O3352" s="392"/>
      <c r="P3352" s="393"/>
      <c r="Q3352" s="393"/>
      <c r="R3352" s="393"/>
      <c r="S3352" s="393"/>
      <c r="T3352" s="393"/>
    </row>
    <row r="3353" spans="2:20" x14ac:dyDescent="0.3">
      <c r="C3353" s="391"/>
      <c r="D3353" s="391"/>
      <c r="E3353" s="394"/>
      <c r="F3353" s="394"/>
      <c r="G3353" s="282"/>
      <c r="H3353" s="280"/>
      <c r="I3353" s="280"/>
      <c r="J3353" s="280"/>
      <c r="M3353" s="346" t="s">
        <v>18</v>
      </c>
      <c r="N3353" s="83">
        <f>Q3350</f>
        <v>1224</v>
      </c>
      <c r="O3353" s="133"/>
      <c r="P3353" s="134"/>
      <c r="Q3353" s="134"/>
      <c r="R3353" s="131"/>
      <c r="S3353" s="233"/>
      <c r="T3353" s="314"/>
    </row>
    <row r="3354" spans="2:20" x14ac:dyDescent="0.3">
      <c r="C3354" s="391"/>
      <c r="D3354" s="391"/>
      <c r="E3354" s="1377"/>
      <c r="F3354" s="1377"/>
      <c r="G3354" s="282"/>
      <c r="H3354" s="280"/>
      <c r="I3354" s="280"/>
      <c r="J3354" s="280"/>
      <c r="M3354" s="346" t="s">
        <v>19</v>
      </c>
      <c r="N3354" s="83">
        <f>R3350</f>
        <v>102245.43999999948</v>
      </c>
      <c r="O3354" s="136"/>
      <c r="P3354" s="171"/>
      <c r="Q3354" s="324"/>
      <c r="R3354" s="240"/>
      <c r="S3354" s="314"/>
      <c r="T3354" s="314"/>
    </row>
    <row r="3355" spans="2:20" x14ac:dyDescent="0.3">
      <c r="C3355" s="190"/>
      <c r="D3355" s="190"/>
      <c r="E3355" s="1374"/>
      <c r="F3355" s="1374"/>
      <c r="G3355" s="278"/>
      <c r="H3355" s="279"/>
      <c r="I3355" s="280"/>
      <c r="J3355" s="281"/>
      <c r="M3355" s="346" t="s">
        <v>20</v>
      </c>
      <c r="N3355" s="83">
        <f>S3350</f>
        <v>19934.899999999907</v>
      </c>
      <c r="O3355" s="324"/>
      <c r="P3355" s="324"/>
      <c r="Q3355" s="324"/>
      <c r="R3355" s="241"/>
    </row>
    <row r="3356" spans="2:20" x14ac:dyDescent="0.3">
      <c r="C3356" s="190"/>
      <c r="D3356" s="190"/>
      <c r="E3356" s="395"/>
      <c r="F3356" s="395"/>
      <c r="G3356" s="278"/>
      <c r="H3356" s="283"/>
      <c r="I3356" s="280"/>
      <c r="J3356" s="281"/>
      <c r="M3356" s="346" t="s">
        <v>21</v>
      </c>
      <c r="N3356" s="83">
        <f>T3350</f>
        <v>4926.07</v>
      </c>
      <c r="O3356" s="137"/>
      <c r="P3356" s="324"/>
      <c r="Q3356" s="396"/>
      <c r="R3356" s="314"/>
    </row>
    <row r="3357" spans="2:20" ht="15" thickBot="1" x14ac:dyDescent="0.35">
      <c r="C3357" s="391"/>
      <c r="D3357" s="190"/>
      <c r="E3357" s="395"/>
      <c r="F3357" s="395"/>
      <c r="G3357" s="278"/>
      <c r="H3357" s="283"/>
      <c r="I3357" s="280"/>
      <c r="J3357" s="281"/>
      <c r="M3357" s="345" t="s">
        <v>22</v>
      </c>
      <c r="N3357" s="344">
        <f>SUM(N3352:N3356)</f>
        <v>367745.40999999939</v>
      </c>
      <c r="O3357" s="314"/>
      <c r="R3357" s="314"/>
    </row>
    <row r="3358" spans="2:20" ht="15" thickTop="1" x14ac:dyDescent="0.3">
      <c r="C3358" s="391"/>
      <c r="D3358" s="190"/>
      <c r="E3358" s="1374"/>
      <c r="F3358" s="1374"/>
      <c r="G3358" s="278"/>
      <c r="H3358" s="283"/>
      <c r="I3358" s="280"/>
      <c r="J3358" s="281"/>
      <c r="M3358" s="198"/>
      <c r="N3358" s="121"/>
      <c r="O3358" s="314"/>
      <c r="S3358" s="314"/>
    </row>
    <row r="3359" spans="2:20" x14ac:dyDescent="0.3">
      <c r="C3359" s="391"/>
      <c r="D3359" s="190"/>
      <c r="E3359" s="395"/>
      <c r="F3359" s="395"/>
      <c r="G3359" s="278"/>
      <c r="H3359" s="283"/>
      <c r="I3359" s="280"/>
      <c r="J3359" s="281"/>
      <c r="M3359" s="198"/>
      <c r="N3359" s="121"/>
      <c r="O3359" s="314"/>
      <c r="S3359" s="314"/>
    </row>
    <row r="3360" spans="2:20" x14ac:dyDescent="0.3">
      <c r="R3360" s="180"/>
    </row>
    <row r="3361" spans="2:20" x14ac:dyDescent="0.3">
      <c r="B3361" s="1357" t="s">
        <v>2016</v>
      </c>
      <c r="C3361" s="1357"/>
      <c r="D3361" s="1357"/>
      <c r="E3361" s="1357"/>
      <c r="F3361" s="1357"/>
      <c r="G3361" s="1357"/>
      <c r="H3361" s="1357"/>
      <c r="I3361" s="1357"/>
      <c r="J3361" s="1357"/>
      <c r="K3361" s="1357"/>
      <c r="L3361" s="1357"/>
      <c r="M3361" s="1357"/>
      <c r="N3361" s="1357"/>
      <c r="O3361" s="1357"/>
      <c r="P3361" s="1357"/>
      <c r="Q3361" s="1357"/>
      <c r="R3361" s="1357"/>
      <c r="S3361" s="1357"/>
      <c r="T3361" s="1357"/>
    </row>
    <row r="3371" spans="2:20" ht="15.6" x14ac:dyDescent="0.3">
      <c r="B3371" s="1349" t="s">
        <v>2170</v>
      </c>
      <c r="C3371" s="1349"/>
      <c r="D3371" s="1349"/>
      <c r="E3371" s="1349"/>
      <c r="F3371" s="1349"/>
      <c r="G3371" s="1349"/>
      <c r="H3371" s="1349"/>
      <c r="I3371" s="1349"/>
      <c r="J3371" s="1349"/>
      <c r="K3371" s="1349"/>
      <c r="L3371" s="1349"/>
      <c r="M3371" s="1349"/>
      <c r="N3371" s="1349"/>
      <c r="O3371" s="1349"/>
      <c r="P3371" s="1349"/>
      <c r="Q3371" s="1349"/>
      <c r="R3371" s="1349"/>
      <c r="S3371" s="1349"/>
      <c r="T3371" s="1349"/>
    </row>
    <row r="3372" spans="2:20" ht="15.6" x14ac:dyDescent="0.3">
      <c r="B3372" s="1350" t="s">
        <v>10</v>
      </c>
      <c r="C3372" s="1350"/>
      <c r="D3372" s="1350"/>
      <c r="E3372" s="1350"/>
      <c r="F3372" s="1350"/>
      <c r="G3372" s="1350"/>
      <c r="H3372" s="1350"/>
      <c r="I3372" s="1350"/>
      <c r="J3372" s="1350"/>
      <c r="K3372" s="1350"/>
      <c r="L3372" s="1350"/>
      <c r="M3372" s="1350"/>
      <c r="N3372" s="1350"/>
      <c r="O3372" s="1350"/>
      <c r="P3372" s="1350"/>
      <c r="Q3372" s="1350"/>
      <c r="R3372" s="1350"/>
      <c r="S3372" s="1350"/>
      <c r="T3372" s="1350"/>
    </row>
    <row r="3373" spans="2:20" x14ac:dyDescent="0.3">
      <c r="B3373" s="1351" t="s">
        <v>11</v>
      </c>
      <c r="C3373" s="1351"/>
      <c r="D3373" s="1351"/>
      <c r="E3373" s="1351"/>
      <c r="F3373" s="1351"/>
      <c r="G3373" s="1351"/>
      <c r="H3373" s="1351"/>
      <c r="I3373" s="1351"/>
      <c r="J3373" s="1351"/>
      <c r="K3373" s="1351"/>
      <c r="L3373" s="1351"/>
      <c r="M3373" s="1351"/>
      <c r="N3373" s="1351"/>
      <c r="O3373" s="1351"/>
      <c r="P3373" s="1351"/>
      <c r="Q3373" s="1351"/>
      <c r="R3373" s="1351"/>
      <c r="S3373" s="1351"/>
      <c r="T3373" s="1351"/>
    </row>
    <row r="3374" spans="2:20" x14ac:dyDescent="0.3">
      <c r="B3374" s="1352" t="s">
        <v>2171</v>
      </c>
      <c r="C3374" s="1352"/>
      <c r="D3374" s="1352"/>
      <c r="E3374" s="1352"/>
      <c r="F3374" s="1352"/>
      <c r="G3374" s="1352"/>
      <c r="H3374" s="1352"/>
      <c r="I3374" s="1352"/>
      <c r="J3374" s="1352"/>
      <c r="K3374" s="1352"/>
      <c r="L3374" s="1352"/>
      <c r="M3374" s="1352"/>
      <c r="N3374" s="1352"/>
      <c r="O3374" s="1352"/>
      <c r="P3374" s="1352"/>
      <c r="Q3374" s="1352"/>
      <c r="R3374" s="1352"/>
      <c r="S3374" s="1352"/>
      <c r="T3374" s="1352"/>
    </row>
    <row r="3375" spans="2:20" ht="15" thickBot="1" x14ac:dyDescent="0.35">
      <c r="B3375" s="309"/>
      <c r="C3375" s="309"/>
      <c r="D3375" s="309"/>
      <c r="E3375" s="309"/>
      <c r="F3375" s="309"/>
      <c r="G3375" s="309"/>
      <c r="H3375" s="309"/>
      <c r="I3375" s="309"/>
      <c r="J3375" s="309"/>
      <c r="L3375" s="309"/>
      <c r="M3375" s="309"/>
      <c r="N3375" s="309"/>
      <c r="O3375" s="309"/>
      <c r="P3375" s="309"/>
      <c r="Q3375" s="309"/>
      <c r="R3375" s="1362" t="s">
        <v>2172</v>
      </c>
      <c r="S3375" s="1363"/>
      <c r="T3375" s="1363"/>
    </row>
    <row r="3376" spans="2:20" ht="15" thickTop="1" x14ac:dyDescent="0.3">
      <c r="B3376" s="1354" t="s">
        <v>8</v>
      </c>
      <c r="C3376" s="1354"/>
      <c r="D3376" s="1354"/>
      <c r="E3376" s="1354"/>
      <c r="F3376" s="1354"/>
      <c r="G3376" s="1354"/>
      <c r="H3376" s="1354"/>
      <c r="I3376" s="1354"/>
      <c r="J3376" s="1354"/>
      <c r="L3376" s="1354" t="s">
        <v>9</v>
      </c>
      <c r="M3376" s="1354"/>
      <c r="N3376" s="1354"/>
      <c r="O3376" s="1354"/>
      <c r="P3376" s="1354"/>
      <c r="Q3376" s="1354"/>
      <c r="R3376" s="1354"/>
      <c r="S3376" s="1354"/>
      <c r="T3376" s="1354"/>
    </row>
    <row r="3377" spans="2:20" x14ac:dyDescent="0.3">
      <c r="B3377" s="4" t="s">
        <v>0</v>
      </c>
      <c r="C3377" s="4" t="s">
        <v>1</v>
      </c>
      <c r="D3377" s="4" t="s">
        <v>2</v>
      </c>
      <c r="E3377" s="4" t="s">
        <v>13</v>
      </c>
      <c r="F3377" s="4" t="s">
        <v>3</v>
      </c>
      <c r="G3377" s="4" t="s">
        <v>4</v>
      </c>
      <c r="H3377" s="4" t="s">
        <v>5</v>
      </c>
      <c r="I3377" s="4" t="s">
        <v>6</v>
      </c>
      <c r="J3377" s="4" t="s">
        <v>7</v>
      </c>
      <c r="K3377" s="180"/>
      <c r="L3377" s="4" t="s">
        <v>0</v>
      </c>
      <c r="M3377" s="4" t="s">
        <v>1</v>
      </c>
      <c r="N3377" s="30" t="s">
        <v>1234</v>
      </c>
      <c r="O3377" s="4" t="s">
        <v>13</v>
      </c>
      <c r="P3377" s="4" t="s">
        <v>3</v>
      </c>
      <c r="Q3377" s="4" t="s">
        <v>4</v>
      </c>
      <c r="R3377" s="4" t="s">
        <v>5</v>
      </c>
      <c r="S3377" s="4" t="s">
        <v>6</v>
      </c>
      <c r="T3377" s="4" t="s">
        <v>7</v>
      </c>
    </row>
    <row r="3378" spans="2:20" x14ac:dyDescent="0.3">
      <c r="B3378" s="310"/>
      <c r="C3378" s="311"/>
      <c r="D3378" s="311"/>
      <c r="E3378" s="5"/>
      <c r="F3378" s="5"/>
      <c r="G3378" s="5"/>
      <c r="H3378" s="5"/>
      <c r="I3378" s="5"/>
      <c r="J3378" s="6"/>
      <c r="L3378" s="310"/>
      <c r="M3378" s="311"/>
      <c r="N3378" s="311"/>
      <c r="O3378" s="5"/>
      <c r="P3378" s="5"/>
      <c r="Q3378" s="5"/>
      <c r="R3378" s="5"/>
      <c r="S3378" s="5"/>
      <c r="T3378" s="6"/>
    </row>
    <row r="3379" spans="2:20" x14ac:dyDescent="0.3">
      <c r="B3379" s="55" t="s">
        <v>2140</v>
      </c>
      <c r="C3379" s="17" t="s">
        <v>15</v>
      </c>
      <c r="D3379" s="18" t="s">
        <v>16</v>
      </c>
      <c r="E3379" s="19" t="s">
        <v>16</v>
      </c>
      <c r="F3379" s="19">
        <f>33804</f>
        <v>33804</v>
      </c>
      <c r="G3379" s="49">
        <f>96484</f>
        <v>96484</v>
      </c>
      <c r="H3379" s="49">
        <f>3406</f>
        <v>3406</v>
      </c>
      <c r="I3379" s="20">
        <f>1835</f>
        <v>1835</v>
      </c>
      <c r="J3379" s="20">
        <f>4926</f>
        <v>4926</v>
      </c>
      <c r="K3379" s="1"/>
      <c r="L3379" s="55" t="s">
        <v>16</v>
      </c>
      <c r="M3379" s="55" t="s">
        <v>16</v>
      </c>
      <c r="N3379" s="55" t="s">
        <v>16</v>
      </c>
      <c r="O3379" s="122" t="s">
        <v>16</v>
      </c>
      <c r="P3379" s="122" t="s">
        <v>16</v>
      </c>
      <c r="Q3379" s="122" t="s">
        <v>16</v>
      </c>
      <c r="R3379" s="122" t="s">
        <v>16</v>
      </c>
      <c r="S3379" s="122" t="s">
        <v>16</v>
      </c>
      <c r="T3379" s="122" t="s">
        <v>16</v>
      </c>
    </row>
    <row r="3380" spans="2:20" ht="27.6" x14ac:dyDescent="0.3">
      <c r="B3380" s="122" t="s">
        <v>16</v>
      </c>
      <c r="C3380" s="122" t="s">
        <v>16</v>
      </c>
      <c r="D3380" s="122" t="s">
        <v>16</v>
      </c>
      <c r="E3380" s="122" t="s">
        <v>16</v>
      </c>
      <c r="F3380" s="122" t="s">
        <v>16</v>
      </c>
      <c r="G3380" s="122" t="s">
        <v>16</v>
      </c>
      <c r="H3380" s="122" t="s">
        <v>16</v>
      </c>
      <c r="I3380" s="122" t="s">
        <v>16</v>
      </c>
      <c r="J3380" s="122" t="s">
        <v>16</v>
      </c>
      <c r="K3380" s="1"/>
      <c r="L3380" s="55" t="s">
        <v>2173</v>
      </c>
      <c r="M3380" s="333" t="s">
        <v>2179</v>
      </c>
      <c r="N3380" s="334" t="s">
        <v>2175</v>
      </c>
      <c r="O3380" s="122" t="s">
        <v>16</v>
      </c>
      <c r="P3380" s="122">
        <v>14000</v>
      </c>
      <c r="Q3380" s="122" t="s">
        <v>16</v>
      </c>
      <c r="R3380" s="122" t="s">
        <v>16</v>
      </c>
      <c r="S3380" s="122" t="s">
        <v>16</v>
      </c>
      <c r="T3380" s="122" t="s">
        <v>16</v>
      </c>
    </row>
    <row r="3381" spans="2:20" ht="27.6" x14ac:dyDescent="0.3">
      <c r="B3381" s="122" t="s">
        <v>16</v>
      </c>
      <c r="C3381" s="122" t="s">
        <v>16</v>
      </c>
      <c r="D3381" s="122" t="s">
        <v>16</v>
      </c>
      <c r="E3381" s="122" t="s">
        <v>16</v>
      </c>
      <c r="F3381" s="122" t="s">
        <v>16</v>
      </c>
      <c r="G3381" s="122" t="s">
        <v>16</v>
      </c>
      <c r="H3381" s="122" t="s">
        <v>16</v>
      </c>
      <c r="I3381" s="122" t="s">
        <v>16</v>
      </c>
      <c r="J3381" s="122" t="s">
        <v>16</v>
      </c>
      <c r="K3381" s="1"/>
      <c r="L3381" s="55" t="s">
        <v>2173</v>
      </c>
      <c r="M3381" s="333" t="s">
        <v>2174</v>
      </c>
      <c r="N3381" s="334" t="s">
        <v>2175</v>
      </c>
      <c r="O3381" s="122" t="s">
        <v>16</v>
      </c>
      <c r="P3381" s="122">
        <v>2000</v>
      </c>
      <c r="Q3381" s="122" t="s">
        <v>16</v>
      </c>
      <c r="R3381" s="122" t="s">
        <v>16</v>
      </c>
      <c r="S3381" s="122" t="s">
        <v>16</v>
      </c>
      <c r="T3381" s="122" t="s">
        <v>16</v>
      </c>
    </row>
    <row r="3382" spans="2:20" ht="27.6" x14ac:dyDescent="0.3">
      <c r="B3382" s="122" t="s">
        <v>16</v>
      </c>
      <c r="C3382" s="122" t="s">
        <v>16</v>
      </c>
      <c r="D3382" s="122" t="s">
        <v>16</v>
      </c>
      <c r="E3382" s="122" t="s">
        <v>16</v>
      </c>
      <c r="F3382" s="122" t="s">
        <v>16</v>
      </c>
      <c r="G3382" s="122" t="s">
        <v>16</v>
      </c>
      <c r="H3382" s="122" t="s">
        <v>16</v>
      </c>
      <c r="I3382" s="122" t="s">
        <v>16</v>
      </c>
      <c r="J3382" s="122" t="s">
        <v>16</v>
      </c>
      <c r="K3382" s="1"/>
      <c r="L3382" s="55" t="s">
        <v>2173</v>
      </c>
      <c r="M3382" s="333" t="s">
        <v>2177</v>
      </c>
      <c r="N3382" s="334" t="s">
        <v>2175</v>
      </c>
      <c r="O3382" s="122" t="s">
        <v>16</v>
      </c>
      <c r="P3382" s="122">
        <v>6350</v>
      </c>
      <c r="Q3382" s="122" t="s">
        <v>16</v>
      </c>
      <c r="R3382" s="122" t="s">
        <v>16</v>
      </c>
      <c r="S3382" s="122" t="s">
        <v>16</v>
      </c>
      <c r="T3382" s="122" t="s">
        <v>16</v>
      </c>
    </row>
    <row r="3383" spans="2:20" ht="27.6" x14ac:dyDescent="0.3">
      <c r="B3383" s="122" t="s">
        <v>16</v>
      </c>
      <c r="C3383" s="122" t="s">
        <v>16</v>
      </c>
      <c r="D3383" s="122" t="s">
        <v>16</v>
      </c>
      <c r="E3383" s="122" t="s">
        <v>16</v>
      </c>
      <c r="F3383" s="122" t="s">
        <v>16</v>
      </c>
      <c r="G3383" s="122" t="s">
        <v>16</v>
      </c>
      <c r="H3383" s="122" t="s">
        <v>16</v>
      </c>
      <c r="I3383" s="122" t="s">
        <v>16</v>
      </c>
      <c r="J3383" s="122" t="s">
        <v>16</v>
      </c>
      <c r="K3383" s="1"/>
      <c r="L3383" s="55" t="s">
        <v>2173</v>
      </c>
      <c r="M3383" s="333" t="s">
        <v>2178</v>
      </c>
      <c r="N3383" s="334" t="s">
        <v>2175</v>
      </c>
      <c r="O3383" s="122" t="s">
        <v>16</v>
      </c>
      <c r="P3383" s="122">
        <v>3000</v>
      </c>
      <c r="Q3383" s="122" t="s">
        <v>16</v>
      </c>
      <c r="R3383" s="122" t="s">
        <v>16</v>
      </c>
      <c r="S3383" s="122" t="s">
        <v>16</v>
      </c>
      <c r="T3383" s="122" t="s">
        <v>16</v>
      </c>
    </row>
    <row r="3384" spans="2:20" x14ac:dyDescent="0.3">
      <c r="B3384" s="368" t="s">
        <v>16</v>
      </c>
      <c r="C3384" s="381" t="s">
        <v>16</v>
      </c>
      <c r="D3384" s="381" t="s">
        <v>16</v>
      </c>
      <c r="E3384" s="381" t="s">
        <v>16</v>
      </c>
      <c r="F3384" s="381" t="s">
        <v>16</v>
      </c>
      <c r="G3384" s="19" t="s">
        <v>16</v>
      </c>
      <c r="H3384" s="19" t="s">
        <v>16</v>
      </c>
      <c r="I3384" s="19" t="s">
        <v>16</v>
      </c>
      <c r="J3384" s="19" t="s">
        <v>16</v>
      </c>
      <c r="K3384" s="41"/>
      <c r="L3384" s="55" t="s">
        <v>16</v>
      </c>
      <c r="M3384" s="340" t="s">
        <v>16</v>
      </c>
      <c r="N3384" s="334" t="s">
        <v>16</v>
      </c>
      <c r="O3384" s="122" t="s">
        <v>16</v>
      </c>
      <c r="P3384" s="122" t="s">
        <v>16</v>
      </c>
      <c r="Q3384" s="188" t="s">
        <v>16</v>
      </c>
      <c r="R3384" s="188" t="s">
        <v>16</v>
      </c>
      <c r="S3384" s="122" t="s">
        <v>16</v>
      </c>
      <c r="T3384" s="19" t="s">
        <v>16</v>
      </c>
    </row>
    <row r="3385" spans="2:20" x14ac:dyDescent="0.3">
      <c r="B3385" s="377"/>
      <c r="C3385" s="378" t="s">
        <v>49</v>
      </c>
      <c r="D3385" s="377"/>
      <c r="E3385" s="379">
        <f>SUM(E3384:E3384)</f>
        <v>0</v>
      </c>
      <c r="F3385" s="379">
        <f>SUM(F3380:F3384)</f>
        <v>0</v>
      </c>
      <c r="G3385" s="379">
        <f>SUM(G3384:G3384)</f>
        <v>0</v>
      </c>
      <c r="H3385" s="380">
        <f>SUM(H3380:H3384)</f>
        <v>0</v>
      </c>
      <c r="I3385" s="379">
        <f>SUM(I3384:I3384)</f>
        <v>0</v>
      </c>
      <c r="J3385" s="379">
        <v>0</v>
      </c>
      <c r="K3385" s="1"/>
      <c r="L3385" s="368" t="s">
        <v>16</v>
      </c>
      <c r="M3385" s="381" t="s">
        <v>16</v>
      </c>
      <c r="N3385" s="334" t="s">
        <v>16</v>
      </c>
      <c r="O3385" s="202" t="s">
        <v>16</v>
      </c>
      <c r="P3385" s="202" t="s">
        <v>16</v>
      </c>
      <c r="Q3385" s="39" t="s">
        <v>16</v>
      </c>
      <c r="R3385" s="39" t="s">
        <v>16</v>
      </c>
      <c r="S3385" s="202" t="s">
        <v>16</v>
      </c>
      <c r="T3385" s="370" t="s">
        <v>16</v>
      </c>
    </row>
    <row r="3386" spans="2:20" x14ac:dyDescent="0.3">
      <c r="B3386" s="11"/>
      <c r="C3386" s="94"/>
      <c r="D3386" s="12"/>
      <c r="E3386" s="13"/>
      <c r="F3386" s="13"/>
      <c r="G3386" s="13"/>
      <c r="H3386" s="13"/>
      <c r="I3386" s="13"/>
      <c r="J3386" s="14"/>
      <c r="K3386" s="1"/>
      <c r="L3386" s="11"/>
      <c r="M3386" s="12"/>
      <c r="N3386" s="12"/>
      <c r="O3386" s="169"/>
      <c r="P3386" s="13"/>
      <c r="Q3386" s="13"/>
      <c r="R3386" s="13"/>
      <c r="S3386" s="13"/>
      <c r="T3386" s="14"/>
    </row>
    <row r="3387" spans="2:20" x14ac:dyDescent="0.3">
      <c r="B3387" s="25"/>
      <c r="C3387" s="26" t="s">
        <v>50</v>
      </c>
      <c r="D3387" s="27"/>
      <c r="E3387" s="28">
        <f>E3385</f>
        <v>0</v>
      </c>
      <c r="F3387" s="28">
        <f>F3379+F3385</f>
        <v>33804</v>
      </c>
      <c r="G3387" s="28">
        <f>G3379+G3385</f>
        <v>96484</v>
      </c>
      <c r="H3387" s="28">
        <f>H3379+H3385</f>
        <v>3406</v>
      </c>
      <c r="I3387" s="28">
        <f>I3379+I3385</f>
        <v>1835</v>
      </c>
      <c r="J3387" s="28">
        <f>J3379+J3385</f>
        <v>4926</v>
      </c>
      <c r="K3387" s="1"/>
      <c r="L3387" s="9"/>
      <c r="M3387" s="26" t="s">
        <v>50</v>
      </c>
      <c r="N3387" s="193" t="s">
        <v>16</v>
      </c>
      <c r="O3387" s="10">
        <f>SUM(O3380:O3386)</f>
        <v>0</v>
      </c>
      <c r="P3387" s="10">
        <f>SUM(P3380:P3386)</f>
        <v>25350</v>
      </c>
      <c r="Q3387" s="10">
        <f>SUM(Q3384:Q3386)</f>
        <v>0</v>
      </c>
      <c r="R3387" s="10">
        <f>SUM(R3384:R3386)</f>
        <v>0</v>
      </c>
      <c r="S3387" s="10">
        <f>SUM(S3378:S3386)</f>
        <v>0</v>
      </c>
      <c r="T3387" s="10">
        <f>SUM(T3378:T3386)</f>
        <v>0</v>
      </c>
    </row>
    <row r="3388" spans="2:20" x14ac:dyDescent="0.3">
      <c r="F3388" s="314"/>
      <c r="G3388" s="215"/>
      <c r="H3388" s="215"/>
      <c r="L3388" s="2"/>
      <c r="M3388" s="3" t="s">
        <v>12</v>
      </c>
      <c r="N3388" s="15"/>
      <c r="O3388" s="16">
        <f>E3387-O3387</f>
        <v>0</v>
      </c>
      <c r="P3388" s="62">
        <f>F3387-P3387</f>
        <v>8454</v>
      </c>
      <c r="Q3388" s="62">
        <f t="shared" ref="Q3388" si="544">G3387-Q3387</f>
        <v>96484</v>
      </c>
      <c r="R3388" s="62">
        <f t="shared" ref="R3388" si="545">H3387-R3387</f>
        <v>3406</v>
      </c>
      <c r="S3388" s="62">
        <f t="shared" ref="S3388" si="546">I3387-S3387</f>
        <v>1835</v>
      </c>
      <c r="T3388" s="62">
        <f t="shared" ref="T3388" si="547">J3387-T3387</f>
        <v>4926</v>
      </c>
    </row>
    <row r="3389" spans="2:20" x14ac:dyDescent="0.3">
      <c r="C3389" s="63"/>
      <c r="F3389" s="314"/>
      <c r="M3389" s="1385" t="s">
        <v>23</v>
      </c>
      <c r="N3389" s="1385"/>
      <c r="R3389" s="314"/>
    </row>
    <row r="3390" spans="2:20" x14ac:dyDescent="0.3">
      <c r="C3390" s="398"/>
      <c r="D3390" s="398"/>
      <c r="E3390" s="1386"/>
      <c r="F3390" s="1386"/>
      <c r="G3390" s="398"/>
      <c r="H3390" s="398"/>
      <c r="I3390" s="398"/>
      <c r="J3390" s="145"/>
      <c r="M3390" s="346" t="s">
        <v>17</v>
      </c>
      <c r="N3390" s="83">
        <f>P3388</f>
        <v>8454</v>
      </c>
      <c r="O3390" s="401"/>
      <c r="P3390" s="402"/>
      <c r="Q3390" s="402"/>
      <c r="R3390" s="402"/>
      <c r="S3390" s="402"/>
      <c r="T3390" s="402"/>
    </row>
    <row r="3391" spans="2:20" x14ac:dyDescent="0.3">
      <c r="C3391" s="398"/>
      <c r="D3391" s="398"/>
      <c r="E3391" s="399"/>
      <c r="F3391" s="399"/>
      <c r="G3391" s="282"/>
      <c r="H3391" s="280"/>
      <c r="I3391" s="280"/>
      <c r="J3391" s="280"/>
      <c r="M3391" s="346" t="s">
        <v>18</v>
      </c>
      <c r="N3391" s="83">
        <f>Q3388</f>
        <v>96484</v>
      </c>
      <c r="O3391" s="133"/>
      <c r="P3391" s="134"/>
      <c r="Q3391" s="134"/>
      <c r="R3391" s="131"/>
      <c r="S3391" s="233"/>
      <c r="T3391" s="314"/>
    </row>
    <row r="3392" spans="2:20" x14ac:dyDescent="0.3">
      <c r="C3392" s="398"/>
      <c r="D3392" s="398"/>
      <c r="E3392" s="1377"/>
      <c r="F3392" s="1377"/>
      <c r="G3392" s="282"/>
      <c r="H3392" s="280"/>
      <c r="I3392" s="280"/>
      <c r="J3392" s="280"/>
      <c r="M3392" s="346" t="s">
        <v>19</v>
      </c>
      <c r="N3392" s="83">
        <f>R3388</f>
        <v>3406</v>
      </c>
      <c r="O3392" s="136"/>
      <c r="P3392" s="171"/>
      <c r="Q3392" s="324"/>
      <c r="R3392" s="240"/>
      <c r="S3392" s="314"/>
      <c r="T3392" s="314"/>
    </row>
    <row r="3393" spans="2:20" x14ac:dyDescent="0.3">
      <c r="C3393" s="190"/>
      <c r="D3393" s="190"/>
      <c r="E3393" s="1374"/>
      <c r="F3393" s="1374"/>
      <c r="G3393" s="278"/>
      <c r="H3393" s="279"/>
      <c r="I3393" s="280"/>
      <c r="J3393" s="281"/>
      <c r="M3393" s="346" t="s">
        <v>20</v>
      </c>
      <c r="N3393" s="83">
        <f>S3388</f>
        <v>1835</v>
      </c>
      <c r="O3393" s="324"/>
      <c r="P3393" s="324"/>
      <c r="Q3393" s="324"/>
      <c r="R3393" s="241"/>
    </row>
    <row r="3394" spans="2:20" x14ac:dyDescent="0.3">
      <c r="C3394" s="190"/>
      <c r="D3394" s="190"/>
      <c r="E3394" s="400"/>
      <c r="F3394" s="400"/>
      <c r="G3394" s="278"/>
      <c r="H3394" s="283"/>
      <c r="I3394" s="280"/>
      <c r="J3394" s="281"/>
      <c r="M3394" s="346" t="s">
        <v>21</v>
      </c>
      <c r="N3394" s="83">
        <f>T3388</f>
        <v>4926</v>
      </c>
      <c r="O3394" s="137"/>
      <c r="P3394" s="324"/>
      <c r="Q3394" s="403"/>
      <c r="R3394" s="314"/>
    </row>
    <row r="3395" spans="2:20" ht="15" thickBot="1" x14ac:dyDescent="0.35">
      <c r="C3395" s="398"/>
      <c r="D3395" s="190"/>
      <c r="E3395" s="400"/>
      <c r="F3395" s="400"/>
      <c r="G3395" s="278"/>
      <c r="H3395" s="283"/>
      <c r="I3395" s="280"/>
      <c r="J3395" s="281"/>
      <c r="M3395" s="345" t="s">
        <v>22</v>
      </c>
      <c r="N3395" s="344">
        <f>SUM(N3390:N3394)</f>
        <v>115105</v>
      </c>
      <c r="O3395" s="314"/>
      <c r="R3395" s="314"/>
    </row>
    <row r="3396" spans="2:20" ht="15" thickTop="1" x14ac:dyDescent="0.3">
      <c r="C3396" s="398"/>
      <c r="D3396" s="190"/>
      <c r="E3396" s="1374"/>
      <c r="F3396" s="1374"/>
      <c r="G3396" s="278"/>
      <c r="H3396" s="283"/>
      <c r="I3396" s="280"/>
      <c r="J3396" s="281"/>
      <c r="M3396" s="198"/>
      <c r="N3396" s="121"/>
      <c r="O3396" s="314"/>
      <c r="S3396" s="314"/>
    </row>
    <row r="3397" spans="2:20" x14ac:dyDescent="0.3">
      <c r="C3397" s="398"/>
      <c r="D3397" s="190"/>
      <c r="E3397" s="400"/>
      <c r="F3397" s="400"/>
      <c r="G3397" s="278"/>
      <c r="H3397" s="283"/>
      <c r="I3397" s="280"/>
      <c r="J3397" s="281"/>
      <c r="M3397" s="198"/>
      <c r="N3397" s="121"/>
      <c r="O3397" s="314"/>
      <c r="S3397" s="314"/>
    </row>
    <row r="3398" spans="2:20" x14ac:dyDescent="0.3">
      <c r="R3398" s="180"/>
    </row>
    <row r="3399" spans="2:20" x14ac:dyDescent="0.3">
      <c r="B3399" s="1357" t="s">
        <v>2176</v>
      </c>
      <c r="C3399" s="1357"/>
      <c r="D3399" s="1357"/>
      <c r="E3399" s="1357"/>
      <c r="F3399" s="1357"/>
      <c r="G3399" s="1357"/>
      <c r="H3399" s="1357"/>
      <c r="I3399" s="1357"/>
      <c r="J3399" s="1357"/>
      <c r="K3399" s="1357"/>
      <c r="L3399" s="1357"/>
      <c r="M3399" s="1357"/>
      <c r="N3399" s="1357"/>
      <c r="O3399" s="1357"/>
      <c r="P3399" s="1357"/>
      <c r="Q3399" s="1357"/>
      <c r="R3399" s="1357"/>
      <c r="S3399" s="1357"/>
      <c r="T3399" s="1357"/>
    </row>
    <row r="3407" spans="2:20" ht="15.6" x14ac:dyDescent="0.3">
      <c r="B3407" s="1349" t="s">
        <v>2180</v>
      </c>
      <c r="C3407" s="1349"/>
      <c r="D3407" s="1349"/>
      <c r="E3407" s="1349"/>
      <c r="F3407" s="1349"/>
      <c r="G3407" s="1349"/>
      <c r="H3407" s="1349"/>
      <c r="I3407" s="1349"/>
      <c r="J3407" s="1349"/>
      <c r="K3407" s="1349"/>
      <c r="L3407" s="1349"/>
      <c r="M3407" s="1349"/>
      <c r="N3407" s="1349"/>
      <c r="O3407" s="1349"/>
      <c r="P3407" s="1349"/>
      <c r="Q3407" s="1349"/>
      <c r="R3407" s="1349"/>
      <c r="S3407" s="1349"/>
      <c r="T3407" s="1349"/>
    </row>
    <row r="3408" spans="2:20" ht="15.6" x14ac:dyDescent="0.3">
      <c r="B3408" s="1350" t="s">
        <v>10</v>
      </c>
      <c r="C3408" s="1350"/>
      <c r="D3408" s="1350"/>
      <c r="E3408" s="1350"/>
      <c r="F3408" s="1350"/>
      <c r="G3408" s="1350"/>
      <c r="H3408" s="1350"/>
      <c r="I3408" s="1350"/>
      <c r="J3408" s="1350"/>
      <c r="K3408" s="1350"/>
      <c r="L3408" s="1350"/>
      <c r="M3408" s="1350"/>
      <c r="N3408" s="1350"/>
      <c r="O3408" s="1350"/>
      <c r="P3408" s="1350"/>
      <c r="Q3408" s="1350"/>
      <c r="R3408" s="1350"/>
      <c r="S3408" s="1350"/>
      <c r="T3408" s="1350"/>
    </row>
    <row r="3409" spans="2:20" x14ac:dyDescent="0.3">
      <c r="B3409" s="1351" t="s">
        <v>11</v>
      </c>
      <c r="C3409" s="1351"/>
      <c r="D3409" s="1351"/>
      <c r="E3409" s="1351"/>
      <c r="F3409" s="1351"/>
      <c r="G3409" s="1351"/>
      <c r="H3409" s="1351"/>
      <c r="I3409" s="1351"/>
      <c r="J3409" s="1351"/>
      <c r="K3409" s="1351"/>
      <c r="L3409" s="1351"/>
      <c r="M3409" s="1351"/>
      <c r="N3409" s="1351"/>
      <c r="O3409" s="1351"/>
      <c r="P3409" s="1351"/>
      <c r="Q3409" s="1351"/>
      <c r="R3409" s="1351"/>
      <c r="S3409" s="1351"/>
      <c r="T3409" s="1351"/>
    </row>
    <row r="3410" spans="2:20" x14ac:dyDescent="0.3">
      <c r="B3410" s="1352" t="s">
        <v>2206</v>
      </c>
      <c r="C3410" s="1352"/>
      <c r="D3410" s="1352"/>
      <c r="E3410" s="1352"/>
      <c r="F3410" s="1352"/>
      <c r="G3410" s="1352"/>
      <c r="H3410" s="1352"/>
      <c r="I3410" s="1352"/>
      <c r="J3410" s="1352"/>
      <c r="K3410" s="1352"/>
      <c r="L3410" s="1352"/>
      <c r="M3410" s="1352"/>
      <c r="N3410" s="1352"/>
      <c r="O3410" s="1352"/>
      <c r="P3410" s="1352"/>
      <c r="Q3410" s="1352"/>
      <c r="R3410" s="1352"/>
      <c r="S3410" s="1352"/>
      <c r="T3410" s="1352"/>
    </row>
    <row r="3411" spans="2:20" ht="15" thickBot="1" x14ac:dyDescent="0.35">
      <c r="B3411" s="309"/>
      <c r="C3411" s="309"/>
      <c r="D3411" s="309"/>
      <c r="E3411" s="309"/>
      <c r="F3411" s="309"/>
      <c r="G3411" s="309"/>
      <c r="H3411" s="309"/>
      <c r="I3411" s="309"/>
      <c r="J3411" s="309"/>
      <c r="L3411" s="309"/>
      <c r="M3411" s="309"/>
      <c r="N3411" s="309"/>
      <c r="O3411" s="309"/>
      <c r="P3411" s="309"/>
      <c r="Q3411" s="309"/>
      <c r="R3411" s="1362" t="s">
        <v>2207</v>
      </c>
      <c r="S3411" s="1363"/>
      <c r="T3411" s="1363"/>
    </row>
    <row r="3412" spans="2:20" ht="15" thickTop="1" x14ac:dyDescent="0.3">
      <c r="B3412" s="1354" t="s">
        <v>8</v>
      </c>
      <c r="C3412" s="1354"/>
      <c r="D3412" s="1354"/>
      <c r="E3412" s="1354"/>
      <c r="F3412" s="1354"/>
      <c r="G3412" s="1354"/>
      <c r="H3412" s="1354"/>
      <c r="I3412" s="1354"/>
      <c r="J3412" s="1354"/>
      <c r="L3412" s="1354" t="s">
        <v>9</v>
      </c>
      <c r="M3412" s="1354"/>
      <c r="N3412" s="1354"/>
      <c r="O3412" s="1354"/>
      <c r="P3412" s="1354"/>
      <c r="Q3412" s="1354"/>
      <c r="R3412" s="1354"/>
      <c r="S3412" s="1354"/>
      <c r="T3412" s="1354"/>
    </row>
    <row r="3413" spans="2:20" x14ac:dyDescent="0.3">
      <c r="B3413" s="4" t="s">
        <v>0</v>
      </c>
      <c r="C3413" s="4" t="s">
        <v>1</v>
      </c>
      <c r="D3413" s="4" t="s">
        <v>2</v>
      </c>
      <c r="E3413" s="4" t="s">
        <v>13</v>
      </c>
      <c r="F3413" s="4" t="s">
        <v>3</v>
      </c>
      <c r="G3413" s="4" t="s">
        <v>4</v>
      </c>
      <c r="H3413" s="4" t="s">
        <v>5</v>
      </c>
      <c r="I3413" s="4" t="s">
        <v>6</v>
      </c>
      <c r="J3413" s="4" t="s">
        <v>7</v>
      </c>
      <c r="K3413" s="180"/>
      <c r="L3413" s="4" t="s">
        <v>0</v>
      </c>
      <c r="M3413" s="4" t="s">
        <v>1</v>
      </c>
      <c r="N3413" s="30" t="s">
        <v>1234</v>
      </c>
      <c r="O3413" s="4" t="s">
        <v>13</v>
      </c>
      <c r="P3413" s="4" t="s">
        <v>3</v>
      </c>
      <c r="Q3413" s="4" t="s">
        <v>4</v>
      </c>
      <c r="R3413" s="4" t="s">
        <v>5</v>
      </c>
      <c r="S3413" s="4" t="s">
        <v>6</v>
      </c>
      <c r="T3413" s="4" t="s">
        <v>7</v>
      </c>
    </row>
    <row r="3414" spans="2:20" x14ac:dyDescent="0.3">
      <c r="B3414" s="310"/>
      <c r="C3414" s="311"/>
      <c r="D3414" s="311"/>
      <c r="E3414" s="5"/>
      <c r="F3414" s="5"/>
      <c r="G3414" s="5"/>
      <c r="H3414" s="5"/>
      <c r="I3414" s="5"/>
      <c r="J3414" s="6"/>
      <c r="L3414" s="310"/>
      <c r="M3414" s="311"/>
      <c r="N3414" s="311"/>
      <c r="O3414" s="5"/>
      <c r="P3414" s="5"/>
      <c r="Q3414" s="5"/>
      <c r="R3414" s="5"/>
      <c r="S3414" s="5"/>
      <c r="T3414" s="6"/>
    </row>
    <row r="3415" spans="2:20" ht="22.8" customHeight="1" x14ac:dyDescent="0.3">
      <c r="B3415" s="55" t="s">
        <v>2181</v>
      </c>
      <c r="C3415" s="17" t="s">
        <v>15</v>
      </c>
      <c r="D3415" s="18" t="s">
        <v>16</v>
      </c>
      <c r="E3415" s="19" t="s">
        <v>16</v>
      </c>
      <c r="F3415" s="19">
        <f>N3390</f>
        <v>8454</v>
      </c>
      <c r="G3415" s="49">
        <f>N3391</f>
        <v>96484</v>
      </c>
      <c r="H3415" s="49">
        <f>N3392</f>
        <v>3406</v>
      </c>
      <c r="I3415" s="20">
        <f>N3393</f>
        <v>1835</v>
      </c>
      <c r="J3415" s="20">
        <f>N3394</f>
        <v>4926</v>
      </c>
      <c r="K3415" s="1"/>
      <c r="L3415" s="55" t="s">
        <v>16</v>
      </c>
      <c r="M3415" s="55" t="s">
        <v>16</v>
      </c>
      <c r="N3415" s="55" t="s">
        <v>16</v>
      </c>
      <c r="O3415" s="122" t="s">
        <v>16</v>
      </c>
      <c r="P3415" s="122" t="s">
        <v>16</v>
      </c>
      <c r="Q3415" s="122" t="s">
        <v>16</v>
      </c>
      <c r="R3415" s="122" t="s">
        <v>16</v>
      </c>
      <c r="S3415" s="122" t="s">
        <v>16</v>
      </c>
      <c r="T3415" s="122" t="s">
        <v>16</v>
      </c>
    </row>
    <row r="3416" spans="2:20" ht="45.6" customHeight="1" x14ac:dyDescent="0.3">
      <c r="B3416" s="55" t="s">
        <v>2181</v>
      </c>
      <c r="C3416" s="411" t="s">
        <v>2182</v>
      </c>
      <c r="D3416" s="410" t="s">
        <v>2184</v>
      </c>
      <c r="E3416" s="19" t="s">
        <v>16</v>
      </c>
      <c r="F3416" s="122">
        <v>1300</v>
      </c>
      <c r="G3416" s="19" t="s">
        <v>16</v>
      </c>
      <c r="H3416" s="19" t="s">
        <v>16</v>
      </c>
      <c r="I3416" s="19" t="s">
        <v>16</v>
      </c>
      <c r="J3416" s="19" t="s">
        <v>16</v>
      </c>
      <c r="K3416" s="1"/>
      <c r="L3416" s="55" t="s">
        <v>2181</v>
      </c>
      <c r="M3416" s="333" t="s">
        <v>2195</v>
      </c>
      <c r="N3416" s="410" t="s">
        <v>2186</v>
      </c>
      <c r="O3416" s="122">
        <v>135000</v>
      </c>
      <c r="P3416" s="122" t="s">
        <v>16</v>
      </c>
      <c r="Q3416" s="122" t="s">
        <v>16</v>
      </c>
      <c r="R3416" s="122" t="s">
        <v>16</v>
      </c>
      <c r="S3416" s="122" t="s">
        <v>16</v>
      </c>
      <c r="T3416" s="122" t="s">
        <v>16</v>
      </c>
    </row>
    <row r="3417" spans="2:20" ht="27.6" x14ac:dyDescent="0.3">
      <c r="B3417" s="55" t="s">
        <v>2181</v>
      </c>
      <c r="C3417" s="411" t="s">
        <v>2183</v>
      </c>
      <c r="D3417" s="410" t="s">
        <v>2185</v>
      </c>
      <c r="E3417" s="19" t="s">
        <v>16</v>
      </c>
      <c r="F3417" s="122">
        <v>1100</v>
      </c>
      <c r="G3417" s="19" t="s">
        <v>16</v>
      </c>
      <c r="H3417" s="19" t="s">
        <v>16</v>
      </c>
      <c r="I3417" s="19" t="s">
        <v>16</v>
      </c>
      <c r="J3417" s="19" t="s">
        <v>16</v>
      </c>
      <c r="K3417" s="1"/>
      <c r="L3417" s="55" t="s">
        <v>2181</v>
      </c>
      <c r="M3417" s="333" t="s">
        <v>2193</v>
      </c>
      <c r="N3417" s="410" t="s">
        <v>2187</v>
      </c>
      <c r="O3417" s="122">
        <v>25000</v>
      </c>
      <c r="P3417" s="122" t="s">
        <v>16</v>
      </c>
      <c r="Q3417" s="122" t="s">
        <v>16</v>
      </c>
      <c r="R3417" s="122" t="s">
        <v>16</v>
      </c>
      <c r="S3417" s="122" t="s">
        <v>16</v>
      </c>
      <c r="T3417" s="122" t="s">
        <v>16</v>
      </c>
    </row>
    <row r="3418" spans="2:20" ht="27.6" x14ac:dyDescent="0.3">
      <c r="B3418" s="55" t="s">
        <v>2181</v>
      </c>
      <c r="C3418" s="411" t="s">
        <v>2189</v>
      </c>
      <c r="D3418" s="410" t="s">
        <v>2186</v>
      </c>
      <c r="E3418" s="122">
        <v>135000</v>
      </c>
      <c r="F3418" s="19" t="s">
        <v>16</v>
      </c>
      <c r="G3418" s="19" t="s">
        <v>16</v>
      </c>
      <c r="H3418" s="19" t="s">
        <v>16</v>
      </c>
      <c r="I3418" s="19" t="s">
        <v>16</v>
      </c>
      <c r="J3418" s="19" t="s">
        <v>16</v>
      </c>
      <c r="K3418" s="1"/>
      <c r="L3418" s="55" t="s">
        <v>2181</v>
      </c>
      <c r="M3418" s="333" t="s">
        <v>2194</v>
      </c>
      <c r="N3418" s="334">
        <v>1</v>
      </c>
      <c r="O3418" s="122" t="s">
        <v>16</v>
      </c>
      <c r="P3418" s="122">
        <v>2320</v>
      </c>
      <c r="Q3418" s="122" t="s">
        <v>16</v>
      </c>
      <c r="R3418" s="122" t="s">
        <v>16</v>
      </c>
      <c r="S3418" s="122" t="s">
        <v>16</v>
      </c>
      <c r="T3418" s="122" t="s">
        <v>16</v>
      </c>
    </row>
    <row r="3419" spans="2:20" ht="27.6" x14ac:dyDescent="0.3">
      <c r="B3419" s="55" t="s">
        <v>2181</v>
      </c>
      <c r="C3419" s="411" t="s">
        <v>2218</v>
      </c>
      <c r="D3419" s="410" t="s">
        <v>2187</v>
      </c>
      <c r="E3419" s="122">
        <v>25000</v>
      </c>
      <c r="F3419" s="122">
        <v>125000</v>
      </c>
      <c r="G3419" s="19" t="s">
        <v>16</v>
      </c>
      <c r="H3419" s="19" t="s">
        <v>16</v>
      </c>
      <c r="I3419" s="19" t="s">
        <v>16</v>
      </c>
      <c r="J3419" s="19" t="s">
        <v>16</v>
      </c>
      <c r="K3419" s="1"/>
      <c r="L3419" s="55" t="s">
        <v>2181</v>
      </c>
      <c r="M3419" s="333" t="s">
        <v>2196</v>
      </c>
      <c r="N3419" s="334">
        <v>2</v>
      </c>
      <c r="O3419" s="122" t="s">
        <v>16</v>
      </c>
      <c r="P3419" s="122">
        <v>3000</v>
      </c>
      <c r="Q3419" s="122" t="s">
        <v>16</v>
      </c>
      <c r="R3419" s="122" t="s">
        <v>16</v>
      </c>
      <c r="S3419" s="122" t="s">
        <v>16</v>
      </c>
      <c r="T3419" s="122" t="s">
        <v>16</v>
      </c>
    </row>
    <row r="3420" spans="2:20" ht="27.6" x14ac:dyDescent="0.3">
      <c r="B3420" s="55" t="s">
        <v>2181</v>
      </c>
      <c r="C3420" s="411" t="s">
        <v>2190</v>
      </c>
      <c r="D3420" s="410" t="s">
        <v>2188</v>
      </c>
      <c r="E3420" s="19" t="s">
        <v>16</v>
      </c>
      <c r="F3420" s="122">
        <v>50000</v>
      </c>
      <c r="G3420" s="19" t="s">
        <v>16</v>
      </c>
      <c r="H3420" s="19" t="s">
        <v>16</v>
      </c>
      <c r="I3420" s="19" t="s">
        <v>16</v>
      </c>
      <c r="J3420" s="19" t="s">
        <v>16</v>
      </c>
      <c r="K3420" s="1"/>
      <c r="L3420" s="55" t="s">
        <v>2181</v>
      </c>
      <c r="M3420" s="333" t="s">
        <v>2197</v>
      </c>
      <c r="N3420" s="334">
        <v>3</v>
      </c>
      <c r="O3420" s="122" t="s">
        <v>16</v>
      </c>
      <c r="P3420" s="122">
        <v>3920</v>
      </c>
      <c r="Q3420" s="122" t="s">
        <v>16</v>
      </c>
      <c r="R3420" s="122" t="s">
        <v>16</v>
      </c>
      <c r="S3420" s="122" t="s">
        <v>16</v>
      </c>
      <c r="T3420" s="122" t="s">
        <v>16</v>
      </c>
    </row>
    <row r="3421" spans="2:20" ht="28.8" x14ac:dyDescent="0.3">
      <c r="B3421" s="55" t="s">
        <v>2181</v>
      </c>
      <c r="C3421" s="411" t="s">
        <v>2191</v>
      </c>
      <c r="D3421" s="410" t="s">
        <v>2192</v>
      </c>
      <c r="E3421" s="19" t="s">
        <v>16</v>
      </c>
      <c r="F3421" s="122">
        <v>10000</v>
      </c>
      <c r="G3421" s="19" t="s">
        <v>16</v>
      </c>
      <c r="H3421" s="19" t="s">
        <v>16</v>
      </c>
      <c r="I3421" s="19" t="s">
        <v>16</v>
      </c>
      <c r="J3421" s="19" t="s">
        <v>16</v>
      </c>
      <c r="K3421" s="1"/>
      <c r="L3421" s="55" t="s">
        <v>2181</v>
      </c>
      <c r="M3421" s="416" t="s">
        <v>2216</v>
      </c>
      <c r="N3421" s="320">
        <v>4</v>
      </c>
      <c r="O3421" s="415"/>
      <c r="P3421" s="417">
        <v>275</v>
      </c>
      <c r="Q3421" s="122" t="s">
        <v>16</v>
      </c>
      <c r="R3421" s="122" t="s">
        <v>16</v>
      </c>
      <c r="S3421" s="122" t="s">
        <v>16</v>
      </c>
      <c r="T3421" s="122" t="s">
        <v>16</v>
      </c>
    </row>
    <row r="3422" spans="2:20" ht="28.8" x14ac:dyDescent="0.3">
      <c r="B3422" s="55" t="s">
        <v>2198</v>
      </c>
      <c r="C3422" s="411" t="s">
        <v>685</v>
      </c>
      <c r="D3422" s="410" t="s">
        <v>2199</v>
      </c>
      <c r="E3422" s="19" t="s">
        <v>16</v>
      </c>
      <c r="F3422" s="19" t="s">
        <v>16</v>
      </c>
      <c r="G3422" s="19" t="s">
        <v>16</v>
      </c>
      <c r="H3422" s="19" t="s">
        <v>16</v>
      </c>
      <c r="I3422" s="19" t="s">
        <v>16</v>
      </c>
      <c r="J3422" s="19" t="s">
        <v>16</v>
      </c>
      <c r="K3422" s="1"/>
      <c r="L3422" s="55" t="s">
        <v>2181</v>
      </c>
      <c r="M3422" s="416" t="s">
        <v>2209</v>
      </c>
      <c r="N3422" s="320">
        <v>5</v>
      </c>
      <c r="O3422" s="415"/>
      <c r="P3422" s="418">
        <v>400</v>
      </c>
      <c r="Q3422" s="122" t="s">
        <v>16</v>
      </c>
      <c r="R3422" s="122" t="s">
        <v>16</v>
      </c>
      <c r="S3422" s="122" t="s">
        <v>16</v>
      </c>
      <c r="T3422" s="122" t="s">
        <v>16</v>
      </c>
    </row>
    <row r="3423" spans="2:20" ht="41.4" x14ac:dyDescent="0.3">
      <c r="B3423" s="55" t="s">
        <v>2198</v>
      </c>
      <c r="C3423" s="411" t="s">
        <v>2205</v>
      </c>
      <c r="D3423" s="410" t="s">
        <v>2200</v>
      </c>
      <c r="E3423" s="19" t="s">
        <v>16</v>
      </c>
      <c r="F3423" s="122">
        <v>1300</v>
      </c>
      <c r="G3423" s="19" t="s">
        <v>16</v>
      </c>
      <c r="H3423" s="19" t="s">
        <v>16</v>
      </c>
      <c r="I3423" s="19" t="s">
        <v>16</v>
      </c>
      <c r="J3423" s="19" t="s">
        <v>16</v>
      </c>
      <c r="K3423" s="1"/>
      <c r="L3423" s="55" t="s">
        <v>2181</v>
      </c>
      <c r="M3423" s="419" t="s">
        <v>2210</v>
      </c>
      <c r="N3423" s="320">
        <v>6</v>
      </c>
      <c r="O3423" s="202" t="s">
        <v>16</v>
      </c>
      <c r="P3423" s="202">
        <v>200</v>
      </c>
      <c r="Q3423" s="122" t="s">
        <v>16</v>
      </c>
      <c r="R3423" s="122" t="s">
        <v>16</v>
      </c>
      <c r="S3423" s="122" t="s">
        <v>16</v>
      </c>
      <c r="T3423" s="122" t="s">
        <v>16</v>
      </c>
    </row>
    <row r="3424" spans="2:20" ht="41.4" x14ac:dyDescent="0.3">
      <c r="B3424" s="55" t="s">
        <v>2198</v>
      </c>
      <c r="C3424" s="411" t="s">
        <v>2213</v>
      </c>
      <c r="D3424" s="410" t="s">
        <v>2201</v>
      </c>
      <c r="E3424" s="19" t="s">
        <v>16</v>
      </c>
      <c r="F3424" s="122">
        <v>10000</v>
      </c>
      <c r="G3424" s="19" t="s">
        <v>16</v>
      </c>
      <c r="H3424" s="19" t="s">
        <v>16</v>
      </c>
      <c r="I3424" s="19" t="s">
        <v>16</v>
      </c>
      <c r="J3424" s="19" t="s">
        <v>16</v>
      </c>
      <c r="K3424" s="1"/>
      <c r="L3424" s="55" t="s">
        <v>2198</v>
      </c>
      <c r="M3424" s="420" t="s">
        <v>2211</v>
      </c>
      <c r="N3424" s="334">
        <v>7</v>
      </c>
      <c r="O3424" s="122" t="s">
        <v>16</v>
      </c>
      <c r="P3424" s="122">
        <v>1100</v>
      </c>
      <c r="Q3424" s="122" t="s">
        <v>16</v>
      </c>
      <c r="R3424" s="122" t="s">
        <v>16</v>
      </c>
      <c r="S3424" s="122" t="s">
        <v>16</v>
      </c>
      <c r="T3424" s="122" t="s">
        <v>16</v>
      </c>
    </row>
    <row r="3425" spans="2:20" ht="55.2" x14ac:dyDescent="0.3">
      <c r="B3425" s="163" t="s">
        <v>2198</v>
      </c>
      <c r="C3425" s="427" t="s">
        <v>2214</v>
      </c>
      <c r="D3425" s="428" t="s">
        <v>2202</v>
      </c>
      <c r="E3425" s="375" t="s">
        <v>16</v>
      </c>
      <c r="F3425" s="168">
        <v>40000</v>
      </c>
      <c r="G3425" s="375" t="s">
        <v>16</v>
      </c>
      <c r="H3425" s="375" t="s">
        <v>16</v>
      </c>
      <c r="I3425" s="375" t="s">
        <v>16</v>
      </c>
      <c r="J3425" s="375" t="s">
        <v>16</v>
      </c>
      <c r="K3425" s="1"/>
      <c r="L3425" s="163" t="s">
        <v>2198</v>
      </c>
      <c r="M3425" s="429" t="s">
        <v>2217</v>
      </c>
      <c r="N3425" s="373">
        <v>8</v>
      </c>
      <c r="O3425" s="168" t="s">
        <v>16</v>
      </c>
      <c r="P3425" s="168">
        <v>14400</v>
      </c>
      <c r="Q3425" s="168" t="s">
        <v>16</v>
      </c>
      <c r="R3425" s="168" t="s">
        <v>16</v>
      </c>
      <c r="S3425" s="168" t="s">
        <v>16</v>
      </c>
      <c r="T3425" s="168" t="s">
        <v>16</v>
      </c>
    </row>
    <row r="3426" spans="2:20" ht="55.2" x14ac:dyDescent="0.3">
      <c r="B3426" s="368" t="s">
        <v>2198</v>
      </c>
      <c r="C3426" s="430" t="s">
        <v>2215</v>
      </c>
      <c r="D3426" s="431" t="s">
        <v>2203</v>
      </c>
      <c r="E3426" s="370" t="s">
        <v>16</v>
      </c>
      <c r="F3426" s="414">
        <v>2600</v>
      </c>
      <c r="G3426" s="370" t="s">
        <v>16</v>
      </c>
      <c r="H3426" s="370" t="s">
        <v>16</v>
      </c>
      <c r="I3426" s="370" t="s">
        <v>16</v>
      </c>
      <c r="J3426" s="370" t="s">
        <v>16</v>
      </c>
      <c r="K3426" s="2"/>
      <c r="L3426" s="368" t="s">
        <v>2198</v>
      </c>
      <c r="M3426" s="432" t="s">
        <v>2212</v>
      </c>
      <c r="N3426" s="334">
        <v>9</v>
      </c>
      <c r="O3426" s="202" t="s">
        <v>16</v>
      </c>
      <c r="P3426" s="202">
        <v>5000</v>
      </c>
      <c r="Q3426" s="202" t="s">
        <v>16</v>
      </c>
      <c r="R3426" s="202" t="s">
        <v>16</v>
      </c>
      <c r="S3426" s="202" t="s">
        <v>16</v>
      </c>
      <c r="T3426" s="202" t="s">
        <v>16</v>
      </c>
    </row>
    <row r="3427" spans="2:20" ht="55.2" x14ac:dyDescent="0.3">
      <c r="B3427" s="368" t="s">
        <v>2198</v>
      </c>
      <c r="C3427" s="430" t="s">
        <v>2215</v>
      </c>
      <c r="D3427" s="431" t="s">
        <v>2204</v>
      </c>
      <c r="E3427" s="370" t="s">
        <v>16</v>
      </c>
      <c r="F3427" s="414">
        <v>13200</v>
      </c>
      <c r="G3427" s="370" t="s">
        <v>16</v>
      </c>
      <c r="H3427" s="370" t="s">
        <v>16</v>
      </c>
      <c r="I3427" s="370" t="s">
        <v>16</v>
      </c>
      <c r="J3427" s="370" t="s">
        <v>16</v>
      </c>
      <c r="K3427" s="2"/>
      <c r="L3427" s="368" t="s">
        <v>2220</v>
      </c>
      <c r="M3427" s="431" t="s">
        <v>2219</v>
      </c>
      <c r="N3427" s="334">
        <v>10</v>
      </c>
      <c r="O3427" s="202" t="s">
        <v>16</v>
      </c>
      <c r="P3427" s="202">
        <v>3080</v>
      </c>
      <c r="Q3427" s="202" t="s">
        <v>16</v>
      </c>
      <c r="R3427" s="202" t="s">
        <v>16</v>
      </c>
      <c r="S3427" s="202" t="s">
        <v>16</v>
      </c>
      <c r="T3427" s="202" t="s">
        <v>16</v>
      </c>
    </row>
    <row r="3428" spans="2:20" x14ac:dyDescent="0.3">
      <c r="B3428" s="19" t="s">
        <v>16</v>
      </c>
      <c r="C3428" s="19" t="s">
        <v>16</v>
      </c>
      <c r="D3428" s="19" t="s">
        <v>16</v>
      </c>
      <c r="E3428" s="19" t="s">
        <v>16</v>
      </c>
      <c r="F3428" s="19" t="s">
        <v>16</v>
      </c>
      <c r="G3428" s="19" t="s">
        <v>16</v>
      </c>
      <c r="H3428" s="19" t="s">
        <v>16</v>
      </c>
      <c r="I3428" s="19" t="s">
        <v>16</v>
      </c>
      <c r="J3428" s="19" t="s">
        <v>16</v>
      </c>
      <c r="K3428" s="1"/>
      <c r="L3428" s="55" t="s">
        <v>2198</v>
      </c>
      <c r="M3428" s="410" t="s">
        <v>2208</v>
      </c>
      <c r="N3428" s="343">
        <v>11</v>
      </c>
      <c r="O3428" s="122" t="s">
        <v>16</v>
      </c>
      <c r="P3428" s="122">
        <v>480</v>
      </c>
      <c r="Q3428" s="122" t="s">
        <v>16</v>
      </c>
      <c r="R3428" s="122" t="s">
        <v>16</v>
      </c>
      <c r="S3428" s="122" t="s">
        <v>16</v>
      </c>
      <c r="T3428" s="122" t="s">
        <v>16</v>
      </c>
    </row>
    <row r="3429" spans="2:20" x14ac:dyDescent="0.3">
      <c r="B3429" s="368" t="s">
        <v>16</v>
      </c>
      <c r="C3429" s="381" t="s">
        <v>16</v>
      </c>
      <c r="D3429" s="381" t="s">
        <v>16</v>
      </c>
      <c r="E3429" s="381" t="s">
        <v>16</v>
      </c>
      <c r="F3429" s="381" t="s">
        <v>16</v>
      </c>
      <c r="G3429" s="19" t="s">
        <v>16</v>
      </c>
      <c r="H3429" s="19" t="s">
        <v>16</v>
      </c>
      <c r="I3429" s="19" t="s">
        <v>16</v>
      </c>
      <c r="J3429" s="19" t="s">
        <v>16</v>
      </c>
      <c r="K3429" s="41"/>
      <c r="L3429" s="55" t="s">
        <v>2198</v>
      </c>
      <c r="M3429" s="410" t="s">
        <v>2221</v>
      </c>
      <c r="N3429" s="334">
        <v>12</v>
      </c>
      <c r="O3429" s="122" t="s">
        <v>16</v>
      </c>
      <c r="P3429" s="122">
        <v>350</v>
      </c>
      <c r="Q3429" s="188" t="s">
        <v>16</v>
      </c>
      <c r="R3429" s="188" t="s">
        <v>16</v>
      </c>
      <c r="S3429" s="122" t="s">
        <v>16</v>
      </c>
      <c r="T3429" s="19" t="s">
        <v>16</v>
      </c>
    </row>
    <row r="3430" spans="2:20" x14ac:dyDescent="0.3">
      <c r="B3430" s="377"/>
      <c r="C3430" s="378" t="s">
        <v>49</v>
      </c>
      <c r="D3430" s="377"/>
      <c r="E3430" s="379">
        <f>SUM(E3416:E3429)</f>
        <v>160000</v>
      </c>
      <c r="F3430" s="379">
        <f>SUM(F3416:F3429)</f>
        <v>254500</v>
      </c>
      <c r="G3430" s="379">
        <f>SUM(G3429:G3429)</f>
        <v>0</v>
      </c>
      <c r="H3430" s="380">
        <f>SUM(H3416:H3429)</f>
        <v>0</v>
      </c>
      <c r="I3430" s="379">
        <f>SUM(I3429:I3429)</f>
        <v>0</v>
      </c>
      <c r="J3430" s="379">
        <v>0</v>
      </c>
      <c r="K3430" s="1"/>
      <c r="L3430" s="368" t="s">
        <v>16</v>
      </c>
      <c r="M3430" s="381" t="s">
        <v>16</v>
      </c>
      <c r="N3430" s="334" t="s">
        <v>16</v>
      </c>
      <c r="O3430" s="202" t="s">
        <v>16</v>
      </c>
      <c r="P3430" s="202" t="s">
        <v>16</v>
      </c>
      <c r="Q3430" s="39" t="s">
        <v>16</v>
      </c>
      <c r="R3430" s="39" t="s">
        <v>16</v>
      </c>
      <c r="S3430" s="202" t="s">
        <v>16</v>
      </c>
      <c r="T3430" s="370" t="s">
        <v>16</v>
      </c>
    </row>
    <row r="3431" spans="2:20" x14ac:dyDescent="0.3">
      <c r="B3431" s="11"/>
      <c r="C3431" s="94"/>
      <c r="D3431" s="12"/>
      <c r="E3431" s="13"/>
      <c r="F3431" s="13"/>
      <c r="G3431" s="13"/>
      <c r="H3431" s="13"/>
      <c r="I3431" s="13"/>
      <c r="J3431" s="14"/>
      <c r="K3431" s="1"/>
      <c r="L3431" s="11"/>
      <c r="M3431" s="12"/>
      <c r="N3431" s="12"/>
      <c r="O3431" s="169"/>
      <c r="P3431" s="13"/>
      <c r="Q3431" s="13"/>
      <c r="R3431" s="13"/>
      <c r="S3431" s="13"/>
      <c r="T3431" s="14"/>
    </row>
    <row r="3432" spans="2:20" x14ac:dyDescent="0.3">
      <c r="B3432" s="25"/>
      <c r="C3432" s="26" t="s">
        <v>50</v>
      </c>
      <c r="D3432" s="27"/>
      <c r="E3432" s="28">
        <f>E3430</f>
        <v>160000</v>
      </c>
      <c r="F3432" s="28">
        <f>F3415+F3430</f>
        <v>262954</v>
      </c>
      <c r="G3432" s="28">
        <f>G3415+G3430</f>
        <v>96484</v>
      </c>
      <c r="H3432" s="28">
        <f>H3415+H3430</f>
        <v>3406</v>
      </c>
      <c r="I3432" s="28">
        <f>I3415+I3430</f>
        <v>1835</v>
      </c>
      <c r="J3432" s="28">
        <f>J3415+J3430</f>
        <v>4926</v>
      </c>
      <c r="K3432" s="1"/>
      <c r="L3432" s="9"/>
      <c r="M3432" s="26" t="s">
        <v>50</v>
      </c>
      <c r="N3432" s="193" t="s">
        <v>16</v>
      </c>
      <c r="O3432" s="10">
        <f>SUM(O3416:O3431)</f>
        <v>160000</v>
      </c>
      <c r="P3432" s="10">
        <f>SUM(P3418:P3431)</f>
        <v>34525</v>
      </c>
      <c r="Q3432" s="10">
        <f>SUM(Q3429:Q3431)</f>
        <v>0</v>
      </c>
      <c r="R3432" s="10">
        <f>SUM(R3429:R3431)</f>
        <v>0</v>
      </c>
      <c r="S3432" s="10">
        <f>SUM(S3414:S3431)</f>
        <v>0</v>
      </c>
      <c r="T3432" s="10">
        <f>SUM(T3414:T3431)</f>
        <v>0</v>
      </c>
    </row>
    <row r="3433" spans="2:20" x14ac:dyDescent="0.3">
      <c r="F3433" s="314"/>
      <c r="G3433" s="215"/>
      <c r="H3433" s="215"/>
      <c r="L3433" s="2"/>
      <c r="M3433" s="3" t="s">
        <v>12</v>
      </c>
      <c r="N3433" s="15"/>
      <c r="O3433" s="16">
        <f>E3432-O3432</f>
        <v>0</v>
      </c>
      <c r="P3433" s="62">
        <f>F3432-P3432</f>
        <v>228429</v>
      </c>
      <c r="Q3433" s="62">
        <f t="shared" ref="Q3433" si="548">G3432-Q3432</f>
        <v>96484</v>
      </c>
      <c r="R3433" s="62">
        <f t="shared" ref="R3433" si="549">H3432-R3432</f>
        <v>3406</v>
      </c>
      <c r="S3433" s="62">
        <f t="shared" ref="S3433" si="550">I3432-S3432</f>
        <v>1835</v>
      </c>
      <c r="T3433" s="62">
        <f t="shared" ref="T3433" si="551">J3432-T3432</f>
        <v>4926</v>
      </c>
    </row>
    <row r="3434" spans="2:20" x14ac:dyDescent="0.3">
      <c r="C3434" s="63"/>
      <c r="F3434" s="314"/>
      <c r="M3434" s="1385" t="s">
        <v>23</v>
      </c>
      <c r="N3434" s="1385"/>
      <c r="R3434" s="314"/>
    </row>
    <row r="3435" spans="2:20" x14ac:dyDescent="0.3">
      <c r="C3435" s="404"/>
      <c r="D3435" s="404"/>
      <c r="E3435" s="1386"/>
      <c r="F3435" s="1386"/>
      <c r="G3435" s="404"/>
      <c r="H3435" s="404"/>
      <c r="I3435" s="404"/>
      <c r="J3435" s="145"/>
      <c r="M3435" s="346" t="s">
        <v>17</v>
      </c>
      <c r="N3435" s="83">
        <f>P3433</f>
        <v>228429</v>
      </c>
      <c r="O3435" s="405" t="s">
        <v>2222</v>
      </c>
      <c r="P3435" s="406"/>
      <c r="Q3435" s="406"/>
      <c r="R3435" s="406"/>
      <c r="S3435" s="406"/>
      <c r="T3435" s="406"/>
    </row>
    <row r="3436" spans="2:20" x14ac:dyDescent="0.3">
      <c r="C3436" s="404"/>
      <c r="D3436" s="404"/>
      <c r="E3436" s="407"/>
      <c r="F3436" s="407"/>
      <c r="G3436" s="282"/>
      <c r="H3436" s="280"/>
      <c r="I3436" s="280"/>
      <c r="J3436" s="280"/>
      <c r="M3436" s="346" t="s">
        <v>18</v>
      </c>
      <c r="N3436" s="83">
        <f>Q3433</f>
        <v>96484</v>
      </c>
      <c r="O3436" s="133"/>
      <c r="P3436" s="134"/>
      <c r="Q3436" s="134"/>
      <c r="R3436" s="131"/>
      <c r="S3436" s="233"/>
      <c r="T3436" s="314"/>
    </row>
    <row r="3437" spans="2:20" x14ac:dyDescent="0.3">
      <c r="C3437" s="404"/>
      <c r="D3437" s="404"/>
      <c r="E3437" s="1377"/>
      <c r="F3437" s="1377"/>
      <c r="G3437" s="282"/>
      <c r="H3437" s="280"/>
      <c r="I3437" s="280"/>
      <c r="J3437" s="280"/>
      <c r="M3437" s="346" t="s">
        <v>19</v>
      </c>
      <c r="N3437" s="83">
        <f>R3433</f>
        <v>3406</v>
      </c>
      <c r="O3437" s="136"/>
      <c r="P3437" s="171"/>
      <c r="Q3437" s="324"/>
      <c r="R3437" s="240"/>
      <c r="S3437" s="314"/>
      <c r="T3437" s="314"/>
    </row>
    <row r="3438" spans="2:20" x14ac:dyDescent="0.3">
      <c r="C3438" s="190"/>
      <c r="D3438" s="190"/>
      <c r="E3438" s="1374"/>
      <c r="F3438" s="1374"/>
      <c r="G3438" s="278"/>
      <c r="H3438" s="279"/>
      <c r="I3438" s="280"/>
      <c r="J3438" s="281"/>
      <c r="M3438" s="346" t="s">
        <v>20</v>
      </c>
      <c r="N3438" s="83">
        <f>S3433</f>
        <v>1835</v>
      </c>
      <c r="O3438" s="324"/>
      <c r="P3438" s="324"/>
      <c r="Q3438" s="324"/>
      <c r="R3438" s="241"/>
    </row>
    <row r="3439" spans="2:20" x14ac:dyDescent="0.3">
      <c r="C3439" s="190"/>
      <c r="D3439" s="190"/>
      <c r="E3439" s="408"/>
      <c r="F3439" s="408"/>
      <c r="G3439" s="278"/>
      <c r="H3439" s="283"/>
      <c r="I3439" s="280"/>
      <c r="J3439" s="281"/>
      <c r="M3439" s="346" t="s">
        <v>21</v>
      </c>
      <c r="N3439" s="83">
        <f>T3433</f>
        <v>4926</v>
      </c>
      <c r="O3439" s="137"/>
      <c r="P3439" s="324"/>
      <c r="Q3439" s="409"/>
      <c r="R3439" s="314"/>
    </row>
    <row r="3440" spans="2:20" ht="15" thickBot="1" x14ac:dyDescent="0.35">
      <c r="C3440" s="404"/>
      <c r="D3440" s="190"/>
      <c r="E3440" s="408"/>
      <c r="F3440" s="408"/>
      <c r="G3440" s="278"/>
      <c r="H3440" s="283"/>
      <c r="I3440" s="280"/>
      <c r="J3440" s="281"/>
      <c r="M3440" s="345" t="s">
        <v>22</v>
      </c>
      <c r="N3440" s="344">
        <f>SUM(N3435:N3439)</f>
        <v>335080</v>
      </c>
      <c r="O3440" s="314"/>
      <c r="R3440" s="314"/>
    </row>
    <row r="3441" spans="2:20" ht="15" thickTop="1" x14ac:dyDescent="0.3">
      <c r="C3441" s="404"/>
      <c r="D3441" s="190"/>
      <c r="E3441" s="1374"/>
      <c r="F3441" s="1374"/>
      <c r="G3441" s="278"/>
      <c r="H3441" s="283"/>
      <c r="I3441" s="280"/>
      <c r="J3441" s="281"/>
      <c r="M3441" s="198"/>
      <c r="N3441" s="121"/>
      <c r="O3441" s="314"/>
      <c r="S3441" s="314"/>
    </row>
    <row r="3442" spans="2:20" x14ac:dyDescent="0.3">
      <c r="C3442" s="412"/>
      <c r="D3442" s="190"/>
      <c r="E3442" s="413"/>
      <c r="F3442" s="413"/>
      <c r="G3442" s="278"/>
      <c r="H3442" s="283"/>
      <c r="I3442" s="280"/>
      <c r="J3442" s="281"/>
      <c r="M3442" s="198"/>
      <c r="N3442" s="121"/>
      <c r="O3442" s="314"/>
      <c r="S3442" s="314"/>
    </row>
    <row r="3443" spans="2:20" x14ac:dyDescent="0.3">
      <c r="C3443" s="412"/>
      <c r="D3443" s="190"/>
      <c r="E3443" s="413"/>
      <c r="F3443" s="413"/>
      <c r="G3443" s="278"/>
      <c r="H3443" s="283"/>
      <c r="I3443" s="280"/>
      <c r="J3443" s="281"/>
      <c r="M3443" s="198"/>
      <c r="N3443" s="121"/>
      <c r="O3443" s="314"/>
      <c r="S3443" s="314"/>
    </row>
    <row r="3444" spans="2:20" x14ac:dyDescent="0.3">
      <c r="C3444" s="412"/>
      <c r="D3444" s="190"/>
      <c r="E3444" s="413"/>
      <c r="F3444" s="413"/>
      <c r="G3444" s="278"/>
      <c r="H3444" s="283"/>
      <c r="I3444" s="280"/>
      <c r="J3444" s="281"/>
      <c r="M3444" s="198"/>
      <c r="N3444" s="121"/>
      <c r="O3444" s="314"/>
      <c r="S3444" s="314"/>
    </row>
    <row r="3445" spans="2:20" x14ac:dyDescent="0.3">
      <c r="C3445" s="412"/>
      <c r="D3445" s="190"/>
      <c r="E3445" s="413"/>
      <c r="F3445" s="413"/>
      <c r="G3445" s="278"/>
      <c r="H3445" s="283"/>
      <c r="I3445" s="280"/>
      <c r="J3445" s="281"/>
      <c r="M3445" s="198"/>
      <c r="N3445" s="121"/>
      <c r="O3445" s="314"/>
      <c r="S3445" s="314"/>
    </row>
    <row r="3446" spans="2:20" x14ac:dyDescent="0.3">
      <c r="C3446" s="404"/>
      <c r="D3446" s="190"/>
      <c r="E3446" s="408"/>
      <c r="F3446" s="408"/>
      <c r="G3446" s="278"/>
      <c r="H3446" s="283"/>
      <c r="I3446" s="280"/>
      <c r="J3446" s="281"/>
      <c r="M3446" s="198"/>
      <c r="N3446" s="121"/>
      <c r="O3446" s="314"/>
      <c r="S3446" s="314"/>
    </row>
    <row r="3447" spans="2:20" x14ac:dyDescent="0.3">
      <c r="R3447" s="180"/>
    </row>
    <row r="3448" spans="2:20" x14ac:dyDescent="0.3">
      <c r="B3448" s="1357" t="s">
        <v>2176</v>
      </c>
      <c r="C3448" s="1357"/>
      <c r="D3448" s="1357"/>
      <c r="E3448" s="1357"/>
      <c r="F3448" s="1357"/>
      <c r="G3448" s="1357"/>
      <c r="H3448" s="1357"/>
      <c r="I3448" s="1357"/>
      <c r="J3448" s="1357"/>
      <c r="K3448" s="1357"/>
      <c r="L3448" s="1357"/>
      <c r="M3448" s="1357"/>
      <c r="N3448" s="1357"/>
      <c r="O3448" s="1357"/>
      <c r="P3448" s="1357"/>
      <c r="Q3448" s="1357"/>
      <c r="R3448" s="1357"/>
      <c r="S3448" s="1357"/>
      <c r="T3448" s="1357"/>
    </row>
    <row r="3459" spans="2:20" ht="15.6" x14ac:dyDescent="0.3">
      <c r="B3459" s="1349" t="s">
        <v>2223</v>
      </c>
      <c r="C3459" s="1349"/>
      <c r="D3459" s="1349"/>
      <c r="E3459" s="1349"/>
      <c r="F3459" s="1349"/>
      <c r="G3459" s="1349"/>
      <c r="H3459" s="1349"/>
      <c r="I3459" s="1349"/>
      <c r="J3459" s="1349"/>
      <c r="K3459" s="1349"/>
      <c r="L3459" s="1349"/>
      <c r="M3459" s="1349"/>
      <c r="N3459" s="1349"/>
      <c r="O3459" s="1349"/>
      <c r="P3459" s="1349"/>
      <c r="Q3459" s="1349"/>
      <c r="R3459" s="1349"/>
      <c r="S3459" s="1349"/>
      <c r="T3459" s="1349"/>
    </row>
    <row r="3460" spans="2:20" ht="15.6" x14ac:dyDescent="0.3">
      <c r="B3460" s="1350" t="s">
        <v>10</v>
      </c>
      <c r="C3460" s="1350"/>
      <c r="D3460" s="1350"/>
      <c r="E3460" s="1350"/>
      <c r="F3460" s="1350"/>
      <c r="G3460" s="1350"/>
      <c r="H3460" s="1350"/>
      <c r="I3460" s="1350"/>
      <c r="J3460" s="1350"/>
      <c r="K3460" s="1350"/>
      <c r="L3460" s="1350"/>
      <c r="M3460" s="1350"/>
      <c r="N3460" s="1350"/>
      <c r="O3460" s="1350"/>
      <c r="P3460" s="1350"/>
      <c r="Q3460" s="1350"/>
      <c r="R3460" s="1350"/>
      <c r="S3460" s="1350"/>
      <c r="T3460" s="1350"/>
    </row>
    <row r="3461" spans="2:20" x14ac:dyDescent="0.3">
      <c r="B3461" s="1351" t="s">
        <v>11</v>
      </c>
      <c r="C3461" s="1351"/>
      <c r="D3461" s="1351"/>
      <c r="E3461" s="1351"/>
      <c r="F3461" s="1351"/>
      <c r="G3461" s="1351"/>
      <c r="H3461" s="1351"/>
      <c r="I3461" s="1351"/>
      <c r="J3461" s="1351"/>
      <c r="K3461" s="1351"/>
      <c r="L3461" s="1351"/>
      <c r="M3461" s="1351"/>
      <c r="N3461" s="1351"/>
      <c r="O3461" s="1351"/>
      <c r="P3461" s="1351"/>
      <c r="Q3461" s="1351"/>
      <c r="R3461" s="1351"/>
      <c r="S3461" s="1351"/>
      <c r="T3461" s="1351"/>
    </row>
    <row r="3462" spans="2:20" x14ac:dyDescent="0.3">
      <c r="B3462" s="1352" t="s">
        <v>2224</v>
      </c>
      <c r="C3462" s="1352"/>
      <c r="D3462" s="1352"/>
      <c r="E3462" s="1352"/>
      <c r="F3462" s="1352"/>
      <c r="G3462" s="1352"/>
      <c r="H3462" s="1352"/>
      <c r="I3462" s="1352"/>
      <c r="J3462" s="1352"/>
      <c r="K3462" s="1352"/>
      <c r="L3462" s="1352"/>
      <c r="M3462" s="1352"/>
      <c r="N3462" s="1352"/>
      <c r="O3462" s="1352"/>
      <c r="P3462" s="1352"/>
      <c r="Q3462" s="1352"/>
      <c r="R3462" s="1352"/>
      <c r="S3462" s="1352"/>
      <c r="T3462" s="1352"/>
    </row>
    <row r="3463" spans="2:20" ht="15" thickBot="1" x14ac:dyDescent="0.35">
      <c r="B3463" s="309"/>
      <c r="C3463" s="309"/>
      <c r="D3463" s="309"/>
      <c r="E3463" s="309"/>
      <c r="F3463" s="309"/>
      <c r="G3463" s="309"/>
      <c r="H3463" s="309"/>
      <c r="I3463" s="309"/>
      <c r="J3463" s="309"/>
      <c r="L3463" s="309"/>
      <c r="M3463" s="309"/>
      <c r="N3463" s="309"/>
      <c r="O3463" s="309"/>
      <c r="P3463" s="309"/>
      <c r="Q3463" s="309"/>
      <c r="R3463" s="1362" t="s">
        <v>2225</v>
      </c>
      <c r="S3463" s="1363"/>
      <c r="T3463" s="1363"/>
    </row>
    <row r="3464" spans="2:20" ht="15" thickTop="1" x14ac:dyDescent="0.3">
      <c r="B3464" s="1354" t="s">
        <v>8</v>
      </c>
      <c r="C3464" s="1354"/>
      <c r="D3464" s="1354"/>
      <c r="E3464" s="1354"/>
      <c r="F3464" s="1354"/>
      <c r="G3464" s="1354"/>
      <c r="H3464" s="1354"/>
      <c r="I3464" s="1354"/>
      <c r="J3464" s="1354"/>
      <c r="L3464" s="1354" t="s">
        <v>9</v>
      </c>
      <c r="M3464" s="1354"/>
      <c r="N3464" s="1354"/>
      <c r="O3464" s="1354"/>
      <c r="P3464" s="1354"/>
      <c r="Q3464" s="1354"/>
      <c r="R3464" s="1354"/>
      <c r="S3464" s="1354"/>
      <c r="T3464" s="1354"/>
    </row>
    <row r="3465" spans="2:20" x14ac:dyDescent="0.3">
      <c r="B3465" s="4" t="s">
        <v>0</v>
      </c>
      <c r="C3465" s="4" t="s">
        <v>1</v>
      </c>
      <c r="D3465" s="4" t="s">
        <v>2</v>
      </c>
      <c r="E3465" s="4" t="s">
        <v>13</v>
      </c>
      <c r="F3465" s="4" t="s">
        <v>3</v>
      </c>
      <c r="G3465" s="4" t="s">
        <v>4</v>
      </c>
      <c r="H3465" s="4" t="s">
        <v>5</v>
      </c>
      <c r="I3465" s="4" t="s">
        <v>6</v>
      </c>
      <c r="J3465" s="4" t="s">
        <v>7</v>
      </c>
      <c r="K3465" s="180"/>
      <c r="L3465" s="4" t="s">
        <v>0</v>
      </c>
      <c r="M3465" s="4" t="s">
        <v>1</v>
      </c>
      <c r="N3465" s="30" t="s">
        <v>1234</v>
      </c>
      <c r="O3465" s="4" t="s">
        <v>13</v>
      </c>
      <c r="P3465" s="4" t="s">
        <v>3</v>
      </c>
      <c r="Q3465" s="4" t="s">
        <v>4</v>
      </c>
      <c r="R3465" s="4" t="s">
        <v>5</v>
      </c>
      <c r="S3465" s="4" t="s">
        <v>6</v>
      </c>
      <c r="T3465" s="4" t="s">
        <v>7</v>
      </c>
    </row>
    <row r="3466" spans="2:20" x14ac:dyDescent="0.3">
      <c r="B3466" s="310"/>
      <c r="C3466" s="311"/>
      <c r="D3466" s="311"/>
      <c r="E3466" s="5"/>
      <c r="F3466" s="5"/>
      <c r="G3466" s="5"/>
      <c r="H3466" s="5"/>
      <c r="I3466" s="5"/>
      <c r="J3466" s="6"/>
      <c r="L3466" s="310"/>
      <c r="M3466" s="311"/>
      <c r="N3466" s="311"/>
      <c r="O3466" s="5"/>
      <c r="P3466" s="5"/>
      <c r="Q3466" s="5"/>
      <c r="R3466" s="5"/>
      <c r="S3466" s="5"/>
      <c r="T3466" s="6"/>
    </row>
    <row r="3467" spans="2:20" x14ac:dyDescent="0.3">
      <c r="B3467" s="55" t="s">
        <v>2226</v>
      </c>
      <c r="C3467" s="17" t="s">
        <v>15</v>
      </c>
      <c r="D3467" s="18" t="s">
        <v>16</v>
      </c>
      <c r="E3467" s="19" t="s">
        <v>16</v>
      </c>
      <c r="F3467" s="19">
        <f>N3435</f>
        <v>228429</v>
      </c>
      <c r="G3467" s="49">
        <f>N3436</f>
        <v>96484</v>
      </c>
      <c r="H3467" s="49">
        <f>N3437</f>
        <v>3406</v>
      </c>
      <c r="I3467" s="20">
        <f>N3438</f>
        <v>1835</v>
      </c>
      <c r="J3467" s="20">
        <f>N3439</f>
        <v>4926</v>
      </c>
      <c r="K3467" s="1"/>
      <c r="L3467" s="55" t="s">
        <v>16</v>
      </c>
      <c r="M3467" s="55" t="s">
        <v>16</v>
      </c>
      <c r="N3467" s="55" t="s">
        <v>16</v>
      </c>
      <c r="O3467" s="122" t="s">
        <v>16</v>
      </c>
      <c r="P3467" s="122" t="s">
        <v>16</v>
      </c>
      <c r="Q3467" s="122" t="s">
        <v>16</v>
      </c>
      <c r="R3467" s="122" t="s">
        <v>16</v>
      </c>
      <c r="S3467" s="122" t="s">
        <v>16</v>
      </c>
      <c r="T3467" s="122" t="s">
        <v>16</v>
      </c>
    </row>
    <row r="3468" spans="2:20" x14ac:dyDescent="0.3">
      <c r="B3468" s="55" t="s">
        <v>2226</v>
      </c>
      <c r="C3468" s="411" t="s">
        <v>2233</v>
      </c>
      <c r="D3468" s="19" t="s">
        <v>16</v>
      </c>
      <c r="E3468" s="19" t="s">
        <v>16</v>
      </c>
      <c r="F3468" s="19" t="s">
        <v>16</v>
      </c>
      <c r="G3468" s="19">
        <v>195600</v>
      </c>
      <c r="H3468" s="19" t="s">
        <v>16</v>
      </c>
      <c r="I3468" s="19" t="s">
        <v>16</v>
      </c>
      <c r="J3468" s="19" t="s">
        <v>16</v>
      </c>
      <c r="K3468" s="1"/>
      <c r="L3468" s="55" t="s">
        <v>2226</v>
      </c>
      <c r="M3468" s="411" t="s">
        <v>2233</v>
      </c>
      <c r="N3468" s="55" t="s">
        <v>16</v>
      </c>
      <c r="O3468" s="122" t="s">
        <v>16</v>
      </c>
      <c r="P3468" s="19">
        <v>195600</v>
      </c>
      <c r="Q3468" s="122" t="s">
        <v>16</v>
      </c>
      <c r="R3468" s="122" t="s">
        <v>16</v>
      </c>
      <c r="S3468" s="122" t="s">
        <v>16</v>
      </c>
      <c r="T3468" s="122" t="s">
        <v>16</v>
      </c>
    </row>
    <row r="3469" spans="2:20" ht="41.4" x14ac:dyDescent="0.3">
      <c r="B3469" s="55" t="s">
        <v>2226</v>
      </c>
      <c r="C3469" s="411" t="s">
        <v>2229</v>
      </c>
      <c r="D3469" s="431" t="s">
        <v>2227</v>
      </c>
      <c r="E3469" s="19" t="s">
        <v>16</v>
      </c>
      <c r="F3469" s="19" t="s">
        <v>16</v>
      </c>
      <c r="G3469" s="19" t="s">
        <v>16</v>
      </c>
      <c r="H3469" s="122">
        <v>20000</v>
      </c>
      <c r="I3469" s="19" t="s">
        <v>16</v>
      </c>
      <c r="J3469" s="19" t="s">
        <v>16</v>
      </c>
      <c r="K3469" s="1"/>
      <c r="L3469" s="55" t="s">
        <v>2226</v>
      </c>
      <c r="M3469" s="333" t="s">
        <v>2235</v>
      </c>
      <c r="N3469" s="334">
        <v>1</v>
      </c>
      <c r="O3469" s="122" t="s">
        <v>16</v>
      </c>
      <c r="P3469" s="122" t="s">
        <v>16</v>
      </c>
      <c r="Q3469" s="122">
        <v>33000</v>
      </c>
      <c r="R3469" s="122" t="s">
        <v>16</v>
      </c>
      <c r="S3469" s="122" t="s">
        <v>16</v>
      </c>
      <c r="T3469" s="122" t="s">
        <v>16</v>
      </c>
    </row>
    <row r="3470" spans="2:20" ht="27.6" x14ac:dyDescent="0.3">
      <c r="B3470" s="55" t="s">
        <v>2226</v>
      </c>
      <c r="C3470" s="411" t="s">
        <v>2230</v>
      </c>
      <c r="D3470" s="431" t="s">
        <v>2228</v>
      </c>
      <c r="E3470" s="19" t="s">
        <v>16</v>
      </c>
      <c r="F3470" s="122">
        <v>50000</v>
      </c>
      <c r="G3470" s="19" t="s">
        <v>16</v>
      </c>
      <c r="H3470" s="19" t="s">
        <v>16</v>
      </c>
      <c r="I3470" s="19" t="s">
        <v>16</v>
      </c>
      <c r="J3470" s="19" t="s">
        <v>16</v>
      </c>
      <c r="K3470" s="1"/>
      <c r="L3470" s="55" t="s">
        <v>2226</v>
      </c>
      <c r="M3470" s="333" t="s">
        <v>2240</v>
      </c>
      <c r="N3470" s="334">
        <v>2</v>
      </c>
      <c r="O3470" s="122" t="s">
        <v>16</v>
      </c>
      <c r="P3470" s="122">
        <v>130000</v>
      </c>
      <c r="Q3470" s="122">
        <v>190000</v>
      </c>
      <c r="R3470" s="122" t="s">
        <v>16</v>
      </c>
      <c r="S3470" s="122" t="s">
        <v>16</v>
      </c>
      <c r="T3470" s="122" t="s">
        <v>16</v>
      </c>
    </row>
    <row r="3471" spans="2:20" ht="27.6" x14ac:dyDescent="0.3">
      <c r="B3471" s="55" t="s">
        <v>2226</v>
      </c>
      <c r="C3471" s="411" t="s">
        <v>2232</v>
      </c>
      <c r="D3471" s="431" t="s">
        <v>2231</v>
      </c>
      <c r="E3471" s="19" t="s">
        <v>16</v>
      </c>
      <c r="F3471" s="122">
        <v>100000</v>
      </c>
      <c r="G3471" s="19" t="s">
        <v>16</v>
      </c>
      <c r="H3471" s="19" t="s">
        <v>16</v>
      </c>
      <c r="I3471" s="19" t="s">
        <v>16</v>
      </c>
      <c r="J3471" s="19" t="s">
        <v>16</v>
      </c>
      <c r="K3471" s="1"/>
      <c r="L3471" s="55" t="s">
        <v>2226</v>
      </c>
      <c r="M3471" s="333" t="s">
        <v>2236</v>
      </c>
      <c r="N3471" s="334">
        <v>3</v>
      </c>
      <c r="O3471" s="122" t="s">
        <v>16</v>
      </c>
      <c r="P3471" s="122">
        <v>9000</v>
      </c>
      <c r="Q3471" s="122" t="s">
        <v>16</v>
      </c>
      <c r="R3471" s="122" t="s">
        <v>16</v>
      </c>
      <c r="S3471" s="122" t="s">
        <v>16</v>
      </c>
      <c r="T3471" s="122" t="s">
        <v>16</v>
      </c>
    </row>
    <row r="3472" spans="2:20" ht="27.6" x14ac:dyDescent="0.3">
      <c r="B3472" s="55" t="s">
        <v>2226</v>
      </c>
      <c r="C3472" s="411" t="s">
        <v>2234</v>
      </c>
      <c r="D3472" s="19" t="s">
        <v>16</v>
      </c>
      <c r="E3472" s="19" t="s">
        <v>16</v>
      </c>
      <c r="F3472" s="122" t="s">
        <v>16</v>
      </c>
      <c r="G3472" s="19">
        <v>800</v>
      </c>
      <c r="H3472" s="122" t="s">
        <v>16</v>
      </c>
      <c r="I3472" s="122" t="s">
        <v>16</v>
      </c>
      <c r="J3472" s="122" t="s">
        <v>16</v>
      </c>
      <c r="K3472" s="1"/>
      <c r="L3472" s="55" t="s">
        <v>2226</v>
      </c>
      <c r="M3472" s="333" t="s">
        <v>2237</v>
      </c>
      <c r="N3472" s="334">
        <v>4</v>
      </c>
      <c r="O3472" s="122" t="s">
        <v>16</v>
      </c>
      <c r="P3472" s="122">
        <v>10800</v>
      </c>
      <c r="Q3472" s="122" t="s">
        <v>16</v>
      </c>
      <c r="R3472" s="122" t="s">
        <v>16</v>
      </c>
      <c r="S3472" s="122" t="s">
        <v>16</v>
      </c>
      <c r="T3472" s="122" t="s">
        <v>16</v>
      </c>
    </row>
    <row r="3473" spans="2:20" ht="28.8" x14ac:dyDescent="0.3">
      <c r="B3473" s="19" t="s">
        <v>16</v>
      </c>
      <c r="C3473" s="19" t="s">
        <v>16</v>
      </c>
      <c r="D3473" s="19" t="s">
        <v>16</v>
      </c>
      <c r="E3473" s="19" t="s">
        <v>16</v>
      </c>
      <c r="F3473" s="19" t="s">
        <v>16</v>
      </c>
      <c r="G3473" s="19" t="s">
        <v>16</v>
      </c>
      <c r="H3473" s="19" t="s">
        <v>16</v>
      </c>
      <c r="I3473" s="19" t="s">
        <v>16</v>
      </c>
      <c r="J3473" s="19" t="s">
        <v>16</v>
      </c>
      <c r="K3473" s="1"/>
      <c r="L3473" s="55" t="s">
        <v>2226</v>
      </c>
      <c r="M3473" s="416" t="s">
        <v>2238</v>
      </c>
      <c r="N3473" s="320">
        <v>5</v>
      </c>
      <c r="O3473" s="122" t="s">
        <v>16</v>
      </c>
      <c r="P3473" s="435">
        <v>2000</v>
      </c>
      <c r="Q3473" s="122" t="s">
        <v>16</v>
      </c>
      <c r="R3473" s="122" t="s">
        <v>16</v>
      </c>
      <c r="S3473" s="122" t="s">
        <v>16</v>
      </c>
      <c r="T3473" s="122" t="s">
        <v>16</v>
      </c>
    </row>
    <row r="3474" spans="2:20" ht="28.8" x14ac:dyDescent="0.3">
      <c r="B3474" s="19" t="s">
        <v>16</v>
      </c>
      <c r="C3474" s="19" t="s">
        <v>16</v>
      </c>
      <c r="D3474" s="19" t="s">
        <v>16</v>
      </c>
      <c r="E3474" s="19" t="s">
        <v>16</v>
      </c>
      <c r="F3474" s="19" t="s">
        <v>16</v>
      </c>
      <c r="G3474" s="19" t="s">
        <v>16</v>
      </c>
      <c r="H3474" s="19" t="s">
        <v>16</v>
      </c>
      <c r="I3474" s="19" t="s">
        <v>16</v>
      </c>
      <c r="J3474" s="19" t="s">
        <v>16</v>
      </c>
      <c r="K3474" s="1"/>
      <c r="L3474" s="55" t="s">
        <v>2226</v>
      </c>
      <c r="M3474" s="416" t="s">
        <v>2239</v>
      </c>
      <c r="N3474" s="320">
        <v>6</v>
      </c>
      <c r="O3474" s="122" t="s">
        <v>16</v>
      </c>
      <c r="P3474" s="414">
        <v>10000</v>
      </c>
      <c r="Q3474" s="122" t="s">
        <v>16</v>
      </c>
      <c r="R3474" s="122" t="s">
        <v>16</v>
      </c>
      <c r="S3474" s="122" t="s">
        <v>16</v>
      </c>
      <c r="T3474" s="122" t="s">
        <v>16</v>
      </c>
    </row>
    <row r="3475" spans="2:20" x14ac:dyDescent="0.3">
      <c r="B3475" s="368" t="s">
        <v>16</v>
      </c>
      <c r="C3475" s="381" t="s">
        <v>16</v>
      </c>
      <c r="D3475" s="381" t="s">
        <v>16</v>
      </c>
      <c r="E3475" s="381" t="s">
        <v>16</v>
      </c>
      <c r="F3475" s="381" t="s">
        <v>16</v>
      </c>
      <c r="G3475" s="19" t="s">
        <v>16</v>
      </c>
      <c r="H3475" s="19" t="s">
        <v>16</v>
      </c>
      <c r="I3475" s="19" t="s">
        <v>16</v>
      </c>
      <c r="J3475" s="19" t="s">
        <v>16</v>
      </c>
      <c r="K3475" s="41"/>
      <c r="L3475" s="122" t="s">
        <v>16</v>
      </c>
      <c r="M3475" s="122" t="s">
        <v>16</v>
      </c>
      <c r="N3475" s="122" t="s">
        <v>16</v>
      </c>
      <c r="O3475" s="122" t="s">
        <v>16</v>
      </c>
      <c r="P3475" s="122" t="s">
        <v>16</v>
      </c>
      <c r="Q3475" s="122" t="s">
        <v>16</v>
      </c>
      <c r="R3475" s="122" t="s">
        <v>16</v>
      </c>
      <c r="S3475" s="122" t="s">
        <v>16</v>
      </c>
      <c r="T3475" s="122" t="s">
        <v>16</v>
      </c>
    </row>
    <row r="3476" spans="2:20" x14ac:dyDescent="0.3">
      <c r="B3476" s="377"/>
      <c r="C3476" s="378" t="s">
        <v>49</v>
      </c>
      <c r="D3476" s="377"/>
      <c r="E3476" s="379">
        <f>SUM(E3468:E3475)</f>
        <v>0</v>
      </c>
      <c r="F3476" s="379">
        <f>SUM(F3470:F3475)</f>
        <v>150000</v>
      </c>
      <c r="G3476" s="379">
        <f>SUM(G3468:G3475)</f>
        <v>196400</v>
      </c>
      <c r="H3476" s="380">
        <f>SUM(H3469:H3475)</f>
        <v>20000</v>
      </c>
      <c r="I3476" s="379">
        <f>SUM(I3475:I3475)</f>
        <v>0</v>
      </c>
      <c r="J3476" s="379">
        <v>0</v>
      </c>
      <c r="K3476" s="1"/>
      <c r="L3476" s="368" t="s">
        <v>16</v>
      </c>
      <c r="M3476" s="381" t="s">
        <v>16</v>
      </c>
      <c r="N3476" s="334" t="s">
        <v>16</v>
      </c>
      <c r="O3476" s="202" t="s">
        <v>16</v>
      </c>
      <c r="P3476" s="202" t="s">
        <v>16</v>
      </c>
      <c r="Q3476" s="39" t="s">
        <v>16</v>
      </c>
      <c r="R3476" s="39" t="s">
        <v>16</v>
      </c>
      <c r="S3476" s="202" t="s">
        <v>16</v>
      </c>
      <c r="T3476" s="370" t="s">
        <v>16</v>
      </c>
    </row>
    <row r="3477" spans="2:20" x14ac:dyDescent="0.3">
      <c r="B3477" s="11"/>
      <c r="C3477" s="94"/>
      <c r="D3477" s="12"/>
      <c r="E3477" s="13"/>
      <c r="F3477" s="13"/>
      <c r="G3477" s="13"/>
      <c r="H3477" s="13"/>
      <c r="I3477" s="13"/>
      <c r="J3477" s="14"/>
      <c r="K3477" s="1"/>
      <c r="L3477" s="11"/>
      <c r="M3477" s="12"/>
      <c r="N3477" s="12"/>
      <c r="O3477" s="169"/>
      <c r="P3477" s="13"/>
      <c r="Q3477" s="13"/>
      <c r="R3477" s="13"/>
      <c r="S3477" s="13"/>
      <c r="T3477" s="14"/>
    </row>
    <row r="3478" spans="2:20" x14ac:dyDescent="0.3">
      <c r="B3478" s="25"/>
      <c r="C3478" s="26" t="s">
        <v>50</v>
      </c>
      <c r="D3478" s="27"/>
      <c r="E3478" s="28">
        <f>E3476</f>
        <v>0</v>
      </c>
      <c r="F3478" s="28">
        <f>F3467+F3476</f>
        <v>378429</v>
      </c>
      <c r="G3478" s="28">
        <f>G3467+G3476</f>
        <v>292884</v>
      </c>
      <c r="H3478" s="28">
        <f>H3467+H3476</f>
        <v>23406</v>
      </c>
      <c r="I3478" s="28">
        <f>I3467+I3476</f>
        <v>1835</v>
      </c>
      <c r="J3478" s="28">
        <f>J3467+J3476</f>
        <v>4926</v>
      </c>
      <c r="K3478" s="1"/>
      <c r="L3478" s="9"/>
      <c r="M3478" s="26" t="s">
        <v>50</v>
      </c>
      <c r="N3478" s="193" t="s">
        <v>16</v>
      </c>
      <c r="O3478" s="10">
        <f>SUM(O3468:O3477)</f>
        <v>0</v>
      </c>
      <c r="P3478" s="10">
        <f>SUM(P3468:P3477)</f>
        <v>357400</v>
      </c>
      <c r="Q3478" s="10">
        <f>SUM(Q3469:Q3477)</f>
        <v>223000</v>
      </c>
      <c r="R3478" s="10">
        <f>SUM(R3475:R3477)</f>
        <v>0</v>
      </c>
      <c r="S3478" s="10">
        <f>SUM(S3466:S3477)</f>
        <v>0</v>
      </c>
      <c r="T3478" s="10">
        <f>SUM(T3466:T3477)</f>
        <v>0</v>
      </c>
    </row>
    <row r="3479" spans="2:20" x14ac:dyDescent="0.3">
      <c r="F3479" s="314"/>
      <c r="G3479" s="215"/>
      <c r="H3479" s="215"/>
      <c r="L3479" s="2"/>
      <c r="M3479" s="3" t="s">
        <v>12</v>
      </c>
      <c r="N3479" s="15"/>
      <c r="O3479" s="16">
        <f>E3478-O3478</f>
        <v>0</v>
      </c>
      <c r="P3479" s="62">
        <f>F3478-P3478</f>
        <v>21029</v>
      </c>
      <c r="Q3479" s="62">
        <f>G3478-Q3478</f>
        <v>69884</v>
      </c>
      <c r="R3479" s="62">
        <f t="shared" ref="R3479" si="552">H3478-R3478</f>
        <v>23406</v>
      </c>
      <c r="S3479" s="62">
        <f t="shared" ref="S3479" si="553">I3478-S3478</f>
        <v>1835</v>
      </c>
      <c r="T3479" s="62">
        <f t="shared" ref="T3479" si="554">J3478-T3478</f>
        <v>4926</v>
      </c>
    </row>
    <row r="3480" spans="2:20" x14ac:dyDescent="0.3">
      <c r="C3480" s="63"/>
      <c r="F3480" s="314"/>
      <c r="M3480" s="1385" t="s">
        <v>23</v>
      </c>
      <c r="N3480" s="1385"/>
      <c r="R3480" s="314"/>
    </row>
    <row r="3481" spans="2:20" x14ac:dyDescent="0.3">
      <c r="C3481" s="421"/>
      <c r="D3481" s="421"/>
      <c r="E3481" s="1386"/>
      <c r="F3481" s="1386"/>
      <c r="G3481" s="421"/>
      <c r="H3481" s="421"/>
      <c r="I3481" s="421"/>
      <c r="J3481" s="145"/>
      <c r="M3481" s="346" t="s">
        <v>17</v>
      </c>
      <c r="N3481" s="83">
        <f>P3479</f>
        <v>21029</v>
      </c>
      <c r="O3481" s="424"/>
      <c r="P3481" s="425"/>
      <c r="Q3481" s="425"/>
      <c r="R3481" s="425"/>
      <c r="S3481" s="425"/>
      <c r="T3481" s="425"/>
    </row>
    <row r="3482" spans="2:20" x14ac:dyDescent="0.3">
      <c r="C3482" s="421"/>
      <c r="D3482" s="421"/>
      <c r="E3482" s="422"/>
      <c r="F3482" s="422"/>
      <c r="G3482" s="282"/>
      <c r="H3482" s="280"/>
      <c r="I3482" s="280"/>
      <c r="J3482" s="280"/>
      <c r="M3482" s="346" t="s">
        <v>18</v>
      </c>
      <c r="N3482" s="83">
        <f>Q3479</f>
        <v>69884</v>
      </c>
      <c r="O3482" s="133"/>
      <c r="P3482" s="134"/>
      <c r="Q3482" s="134"/>
      <c r="R3482" s="131"/>
      <c r="S3482" s="233"/>
      <c r="T3482" s="314"/>
    </row>
    <row r="3483" spans="2:20" ht="15" customHeight="1" x14ac:dyDescent="0.3">
      <c r="C3483" s="421"/>
      <c r="D3483" s="421"/>
      <c r="E3483" s="1377"/>
      <c r="F3483" s="1377"/>
      <c r="G3483" s="282"/>
      <c r="H3483" s="280"/>
      <c r="I3483" s="280"/>
      <c r="J3483" s="280"/>
      <c r="M3483" s="346" t="s">
        <v>19</v>
      </c>
      <c r="N3483" s="83">
        <f>R3479</f>
        <v>23406</v>
      </c>
      <c r="O3483" s="136"/>
      <c r="P3483" s="171"/>
      <c r="Q3483" s="324"/>
      <c r="R3483" s="240"/>
      <c r="S3483" s="314"/>
      <c r="T3483" s="314"/>
    </row>
    <row r="3484" spans="2:20" x14ac:dyDescent="0.3">
      <c r="C3484" s="190"/>
      <c r="D3484" s="190"/>
      <c r="E3484" s="1374"/>
      <c r="F3484" s="1374"/>
      <c r="G3484" s="278"/>
      <c r="H3484" s="279"/>
      <c r="I3484" s="280"/>
      <c r="J3484" s="281"/>
      <c r="M3484" s="346" t="s">
        <v>20</v>
      </c>
      <c r="N3484" s="83">
        <f>S3479</f>
        <v>1835</v>
      </c>
      <c r="O3484" s="324"/>
      <c r="P3484" s="324"/>
      <c r="Q3484" s="324"/>
      <c r="R3484" s="241"/>
    </row>
    <row r="3485" spans="2:20" x14ac:dyDescent="0.3">
      <c r="C3485" s="190"/>
      <c r="D3485" s="190"/>
      <c r="E3485" s="423"/>
      <c r="F3485" s="423"/>
      <c r="G3485" s="278"/>
      <c r="H3485" s="283"/>
      <c r="I3485" s="280"/>
      <c r="J3485" s="281"/>
      <c r="M3485" s="346" t="s">
        <v>21</v>
      </c>
      <c r="N3485" s="83">
        <f>T3479</f>
        <v>4926</v>
      </c>
      <c r="O3485" s="137"/>
      <c r="P3485" s="324"/>
      <c r="Q3485" s="426"/>
      <c r="R3485" s="314"/>
    </row>
    <row r="3486" spans="2:20" ht="15" thickBot="1" x14ac:dyDescent="0.35">
      <c r="C3486" s="421"/>
      <c r="D3486" s="190"/>
      <c r="E3486" s="423"/>
      <c r="F3486" s="423"/>
      <c r="G3486" s="278"/>
      <c r="H3486" s="283"/>
      <c r="I3486" s="280"/>
      <c r="J3486" s="281"/>
      <c r="M3486" s="345" t="s">
        <v>22</v>
      </c>
      <c r="N3486" s="344">
        <f>SUM(N3481:N3485)</f>
        <v>121080</v>
      </c>
      <c r="O3486" s="314"/>
      <c r="R3486" s="314"/>
    </row>
    <row r="3487" spans="2:20" ht="15" thickTop="1" x14ac:dyDescent="0.3">
      <c r="C3487" s="434"/>
      <c r="D3487" s="190"/>
      <c r="E3487" s="433"/>
      <c r="F3487" s="433"/>
      <c r="G3487" s="278"/>
      <c r="H3487" s="283"/>
      <c r="I3487" s="280"/>
      <c r="J3487" s="281"/>
      <c r="M3487" s="345"/>
      <c r="N3487" s="442"/>
      <c r="O3487" s="314"/>
      <c r="R3487" s="314"/>
    </row>
    <row r="3488" spans="2:20" x14ac:dyDescent="0.3">
      <c r="C3488" s="434"/>
      <c r="D3488" s="190"/>
      <c r="E3488" s="433"/>
      <c r="F3488" s="433"/>
      <c r="G3488" s="278"/>
      <c r="H3488" s="283"/>
      <c r="I3488" s="280"/>
      <c r="J3488" s="281"/>
      <c r="M3488" s="345"/>
      <c r="N3488" s="442"/>
      <c r="O3488" s="314"/>
      <c r="R3488" s="314"/>
    </row>
    <row r="3489" spans="2:20" x14ac:dyDescent="0.3">
      <c r="C3489" s="421"/>
      <c r="D3489" s="190"/>
      <c r="E3489" s="423"/>
      <c r="F3489" s="423"/>
      <c r="G3489" s="278"/>
      <c r="H3489" s="283"/>
      <c r="I3489" s="280"/>
      <c r="J3489" s="281"/>
      <c r="M3489" s="198"/>
      <c r="N3489" s="121"/>
      <c r="O3489" s="314"/>
      <c r="S3489" s="314"/>
    </row>
    <row r="3490" spans="2:20" x14ac:dyDescent="0.3">
      <c r="C3490" s="421"/>
      <c r="D3490" s="190"/>
      <c r="E3490" s="423"/>
      <c r="F3490" s="423"/>
      <c r="G3490" s="278"/>
      <c r="H3490" s="283"/>
      <c r="I3490" s="280"/>
      <c r="J3490" s="281"/>
      <c r="M3490" s="198"/>
      <c r="N3490" s="121"/>
      <c r="O3490" s="314"/>
      <c r="S3490" s="314"/>
    </row>
    <row r="3491" spans="2:20" x14ac:dyDescent="0.3">
      <c r="R3491" s="180"/>
    </row>
    <row r="3492" spans="2:20" x14ac:dyDescent="0.3">
      <c r="B3492" s="1357" t="s">
        <v>2176</v>
      </c>
      <c r="C3492" s="1357"/>
      <c r="D3492" s="1357"/>
      <c r="E3492" s="1357"/>
      <c r="F3492" s="1357"/>
      <c r="G3492" s="1357"/>
      <c r="H3492" s="1357"/>
      <c r="I3492" s="1357"/>
      <c r="J3492" s="1357"/>
      <c r="K3492" s="1357"/>
      <c r="L3492" s="1357"/>
      <c r="M3492" s="1357"/>
      <c r="N3492" s="1357"/>
      <c r="O3492" s="1357"/>
      <c r="P3492" s="1357"/>
      <c r="Q3492" s="1357"/>
      <c r="R3492" s="1357"/>
      <c r="S3492" s="1357"/>
      <c r="T3492" s="1357"/>
    </row>
    <row r="3501" spans="2:20" ht="15.6" x14ac:dyDescent="0.3">
      <c r="B3501" s="1349" t="s">
        <v>2241</v>
      </c>
      <c r="C3501" s="1349"/>
      <c r="D3501" s="1349"/>
      <c r="E3501" s="1349"/>
      <c r="F3501" s="1349"/>
      <c r="G3501" s="1349"/>
      <c r="H3501" s="1349"/>
      <c r="I3501" s="1349"/>
      <c r="J3501" s="1349"/>
      <c r="K3501" s="1349"/>
      <c r="L3501" s="1349"/>
      <c r="M3501" s="1349"/>
      <c r="N3501" s="1349"/>
      <c r="O3501" s="1349"/>
      <c r="P3501" s="1349"/>
      <c r="Q3501" s="1349"/>
      <c r="R3501" s="1349"/>
      <c r="S3501" s="1349"/>
      <c r="T3501" s="1349"/>
    </row>
    <row r="3502" spans="2:20" ht="15.6" x14ac:dyDescent="0.3">
      <c r="B3502" s="1350" t="s">
        <v>10</v>
      </c>
      <c r="C3502" s="1350"/>
      <c r="D3502" s="1350"/>
      <c r="E3502" s="1350"/>
      <c r="F3502" s="1350"/>
      <c r="G3502" s="1350"/>
      <c r="H3502" s="1350"/>
      <c r="I3502" s="1350"/>
      <c r="J3502" s="1350"/>
      <c r="K3502" s="1350"/>
      <c r="L3502" s="1350"/>
      <c r="M3502" s="1350"/>
      <c r="N3502" s="1350"/>
      <c r="O3502" s="1350"/>
      <c r="P3502" s="1350"/>
      <c r="Q3502" s="1350"/>
      <c r="R3502" s="1350"/>
      <c r="S3502" s="1350"/>
      <c r="T3502" s="1350"/>
    </row>
    <row r="3503" spans="2:20" x14ac:dyDescent="0.3">
      <c r="B3503" s="1351" t="s">
        <v>11</v>
      </c>
      <c r="C3503" s="1351"/>
      <c r="D3503" s="1351"/>
      <c r="E3503" s="1351"/>
      <c r="F3503" s="1351"/>
      <c r="G3503" s="1351"/>
      <c r="H3503" s="1351"/>
      <c r="I3503" s="1351"/>
      <c r="J3503" s="1351"/>
      <c r="K3503" s="1351"/>
      <c r="L3503" s="1351"/>
      <c r="M3503" s="1351"/>
      <c r="N3503" s="1351"/>
      <c r="O3503" s="1351"/>
      <c r="P3503" s="1351"/>
      <c r="Q3503" s="1351"/>
      <c r="R3503" s="1351"/>
      <c r="S3503" s="1351"/>
      <c r="T3503" s="1351"/>
    </row>
    <row r="3504" spans="2:20" x14ac:dyDescent="0.3">
      <c r="B3504" s="1352" t="s">
        <v>2242</v>
      </c>
      <c r="C3504" s="1352"/>
      <c r="D3504" s="1352"/>
      <c r="E3504" s="1352"/>
      <c r="F3504" s="1352"/>
      <c r="G3504" s="1352"/>
      <c r="H3504" s="1352"/>
      <c r="I3504" s="1352"/>
      <c r="J3504" s="1352"/>
      <c r="K3504" s="1352"/>
      <c r="L3504" s="1352"/>
      <c r="M3504" s="1352"/>
      <c r="N3504" s="1352"/>
      <c r="O3504" s="1352"/>
      <c r="P3504" s="1352"/>
      <c r="Q3504" s="1352"/>
      <c r="R3504" s="1352"/>
      <c r="S3504" s="1352"/>
      <c r="T3504" s="1352"/>
    </row>
    <row r="3505" spans="2:20" ht="15" thickBot="1" x14ac:dyDescent="0.35">
      <c r="B3505" s="309"/>
      <c r="C3505" s="309"/>
      <c r="D3505" s="309"/>
      <c r="E3505" s="309"/>
      <c r="F3505" s="309"/>
      <c r="G3505" s="309"/>
      <c r="H3505" s="309"/>
      <c r="I3505" s="309"/>
      <c r="J3505" s="309"/>
      <c r="L3505" s="309"/>
      <c r="M3505" s="309"/>
      <c r="N3505" s="309"/>
      <c r="O3505" s="309"/>
      <c r="P3505" s="309"/>
      <c r="Q3505" s="309"/>
      <c r="R3505" s="1362" t="s">
        <v>2243</v>
      </c>
      <c r="S3505" s="1363"/>
      <c r="T3505" s="1363"/>
    </row>
    <row r="3506" spans="2:20" ht="15" thickTop="1" x14ac:dyDescent="0.3">
      <c r="B3506" s="1354" t="s">
        <v>8</v>
      </c>
      <c r="C3506" s="1354"/>
      <c r="D3506" s="1354"/>
      <c r="E3506" s="1354"/>
      <c r="F3506" s="1354"/>
      <c r="G3506" s="1354"/>
      <c r="H3506" s="1354"/>
      <c r="I3506" s="1354"/>
      <c r="J3506" s="1354"/>
      <c r="L3506" s="1354" t="s">
        <v>9</v>
      </c>
      <c r="M3506" s="1354"/>
      <c r="N3506" s="1354"/>
      <c r="O3506" s="1354"/>
      <c r="P3506" s="1354"/>
      <c r="Q3506" s="1354"/>
      <c r="R3506" s="1354"/>
      <c r="S3506" s="1354"/>
      <c r="T3506" s="1354"/>
    </row>
    <row r="3507" spans="2:20" x14ac:dyDescent="0.3">
      <c r="B3507" s="4" t="s">
        <v>0</v>
      </c>
      <c r="C3507" s="4" t="s">
        <v>1</v>
      </c>
      <c r="D3507" s="4" t="s">
        <v>2</v>
      </c>
      <c r="E3507" s="4" t="s">
        <v>13</v>
      </c>
      <c r="F3507" s="4" t="s">
        <v>3</v>
      </c>
      <c r="G3507" s="4" t="s">
        <v>4</v>
      </c>
      <c r="H3507" s="4" t="s">
        <v>5</v>
      </c>
      <c r="I3507" s="4" t="s">
        <v>6</v>
      </c>
      <c r="J3507" s="4" t="s">
        <v>7</v>
      </c>
      <c r="K3507" s="180"/>
      <c r="L3507" s="4" t="s">
        <v>0</v>
      </c>
      <c r="M3507" s="4" t="s">
        <v>1</v>
      </c>
      <c r="N3507" s="30" t="s">
        <v>1234</v>
      </c>
      <c r="O3507" s="4" t="s">
        <v>13</v>
      </c>
      <c r="P3507" s="4" t="s">
        <v>3</v>
      </c>
      <c r="Q3507" s="4" t="s">
        <v>4</v>
      </c>
      <c r="R3507" s="4" t="s">
        <v>5</v>
      </c>
      <c r="S3507" s="4" t="s">
        <v>6</v>
      </c>
      <c r="T3507" s="4" t="s">
        <v>7</v>
      </c>
    </row>
    <row r="3508" spans="2:20" x14ac:dyDescent="0.3">
      <c r="B3508" s="310"/>
      <c r="C3508" s="311"/>
      <c r="D3508" s="311"/>
      <c r="E3508" s="5"/>
      <c r="F3508" s="5"/>
      <c r="G3508" s="5"/>
      <c r="H3508" s="5"/>
      <c r="I3508" s="5"/>
      <c r="J3508" s="6"/>
      <c r="L3508" s="310"/>
      <c r="M3508" s="311"/>
      <c r="N3508" s="311"/>
      <c r="O3508" s="5"/>
      <c r="P3508" s="5"/>
      <c r="Q3508" s="5"/>
      <c r="R3508" s="5"/>
      <c r="S3508" s="5"/>
      <c r="T3508" s="6"/>
    </row>
    <row r="3509" spans="2:20" x14ac:dyDescent="0.3">
      <c r="B3509" s="55" t="s">
        <v>2244</v>
      </c>
      <c r="C3509" s="17" t="s">
        <v>15</v>
      </c>
      <c r="D3509" s="18" t="s">
        <v>16</v>
      </c>
      <c r="E3509" s="19" t="s">
        <v>16</v>
      </c>
      <c r="F3509" s="19">
        <f>N3481</f>
        <v>21029</v>
      </c>
      <c r="G3509" s="49">
        <f>N3482</f>
        <v>69884</v>
      </c>
      <c r="H3509" s="49">
        <f>N3483</f>
        <v>23406</v>
      </c>
      <c r="I3509" s="20">
        <f>N3484</f>
        <v>1835</v>
      </c>
      <c r="J3509" s="20">
        <f>N3485</f>
        <v>4926</v>
      </c>
      <c r="K3509" s="1"/>
      <c r="L3509" s="55" t="s">
        <v>16</v>
      </c>
      <c r="M3509" s="55" t="s">
        <v>16</v>
      </c>
      <c r="N3509" s="55" t="s">
        <v>16</v>
      </c>
      <c r="O3509" s="122" t="s">
        <v>16</v>
      </c>
      <c r="P3509" s="122" t="s">
        <v>16</v>
      </c>
      <c r="Q3509" s="122" t="s">
        <v>16</v>
      </c>
      <c r="R3509" s="122" t="s">
        <v>16</v>
      </c>
      <c r="S3509" s="122" t="s">
        <v>16</v>
      </c>
      <c r="T3509" s="122" t="s">
        <v>16</v>
      </c>
    </row>
    <row r="3510" spans="2:20" x14ac:dyDescent="0.3">
      <c r="B3510" s="55" t="s">
        <v>2244</v>
      </c>
      <c r="C3510" s="411" t="s">
        <v>2250</v>
      </c>
      <c r="D3510" s="122" t="s">
        <v>16</v>
      </c>
      <c r="E3510" s="122" t="s">
        <v>16</v>
      </c>
      <c r="F3510" s="122" t="s">
        <v>16</v>
      </c>
      <c r="G3510" s="19">
        <v>10500</v>
      </c>
      <c r="H3510" s="122" t="s">
        <v>16</v>
      </c>
      <c r="I3510" s="122" t="s">
        <v>16</v>
      </c>
      <c r="J3510" s="122" t="s">
        <v>16</v>
      </c>
      <c r="K3510" s="1"/>
      <c r="L3510" s="55" t="s">
        <v>2244</v>
      </c>
      <c r="M3510" s="411" t="s">
        <v>2250</v>
      </c>
      <c r="N3510" s="122" t="s">
        <v>16</v>
      </c>
      <c r="O3510" s="122" t="s">
        <v>16</v>
      </c>
      <c r="P3510" s="19">
        <v>10500</v>
      </c>
      <c r="Q3510" s="122" t="s">
        <v>16</v>
      </c>
      <c r="R3510" s="122" t="s">
        <v>16</v>
      </c>
      <c r="S3510" s="122" t="s">
        <v>16</v>
      </c>
      <c r="T3510" s="122" t="s">
        <v>16</v>
      </c>
    </row>
    <row r="3511" spans="2:20" ht="28.8" x14ac:dyDescent="0.3">
      <c r="B3511" s="55" t="s">
        <v>2244</v>
      </c>
      <c r="C3511" s="443" t="s">
        <v>2251</v>
      </c>
      <c r="D3511" s="122" t="s">
        <v>16</v>
      </c>
      <c r="E3511" s="122" t="s">
        <v>16</v>
      </c>
      <c r="F3511" s="122" t="s">
        <v>16</v>
      </c>
      <c r="G3511" s="202">
        <v>20000</v>
      </c>
      <c r="H3511" s="122" t="s">
        <v>16</v>
      </c>
      <c r="I3511" s="122" t="s">
        <v>16</v>
      </c>
      <c r="J3511" s="122" t="s">
        <v>16</v>
      </c>
      <c r="K3511" s="1"/>
      <c r="L3511" s="55" t="s">
        <v>2244</v>
      </c>
      <c r="M3511" s="443" t="s">
        <v>2251</v>
      </c>
      <c r="N3511" s="122" t="s">
        <v>16</v>
      </c>
      <c r="O3511" s="122" t="s">
        <v>16</v>
      </c>
      <c r="P3511" s="122" t="s">
        <v>16</v>
      </c>
      <c r="Q3511" s="122" t="s">
        <v>16</v>
      </c>
      <c r="R3511" s="122">
        <v>20000</v>
      </c>
      <c r="S3511" s="122" t="s">
        <v>16</v>
      </c>
      <c r="T3511" s="122" t="s">
        <v>16</v>
      </c>
    </row>
    <row r="3512" spans="2:20" ht="27.6" x14ac:dyDescent="0.3">
      <c r="B3512" s="55" t="s">
        <v>2244</v>
      </c>
      <c r="C3512" s="411" t="s">
        <v>2247</v>
      </c>
      <c r="D3512" s="410" t="s">
        <v>2245</v>
      </c>
      <c r="E3512" s="122">
        <v>9000</v>
      </c>
      <c r="F3512" s="122">
        <v>91000</v>
      </c>
      <c r="G3512" s="122" t="s">
        <v>16</v>
      </c>
      <c r="H3512" s="122" t="s">
        <v>16</v>
      </c>
      <c r="I3512" s="122" t="s">
        <v>16</v>
      </c>
      <c r="J3512" s="122" t="s">
        <v>16</v>
      </c>
      <c r="K3512" s="1"/>
      <c r="L3512" s="55" t="s">
        <v>2244</v>
      </c>
      <c r="M3512" s="333" t="s">
        <v>2249</v>
      </c>
      <c r="N3512" s="410" t="s">
        <v>2245</v>
      </c>
      <c r="O3512" s="122">
        <v>9000</v>
      </c>
      <c r="P3512" s="122" t="s">
        <v>16</v>
      </c>
      <c r="Q3512" s="122" t="s">
        <v>16</v>
      </c>
      <c r="R3512" s="122" t="s">
        <v>16</v>
      </c>
      <c r="S3512" s="122" t="s">
        <v>16</v>
      </c>
      <c r="T3512" s="122" t="s">
        <v>16</v>
      </c>
    </row>
    <row r="3513" spans="2:20" ht="27.6" x14ac:dyDescent="0.3">
      <c r="B3513" s="55" t="s">
        <v>2244</v>
      </c>
      <c r="C3513" s="411" t="s">
        <v>2248</v>
      </c>
      <c r="D3513" s="431" t="s">
        <v>2246</v>
      </c>
      <c r="E3513" s="122" t="s">
        <v>16</v>
      </c>
      <c r="F3513" s="122">
        <v>2000</v>
      </c>
      <c r="G3513" s="122" t="s">
        <v>16</v>
      </c>
      <c r="H3513" s="122" t="s">
        <v>16</v>
      </c>
      <c r="I3513" s="122" t="s">
        <v>16</v>
      </c>
      <c r="J3513" s="122" t="s">
        <v>16</v>
      </c>
      <c r="K3513" s="1"/>
      <c r="L3513" s="55" t="s">
        <v>2244</v>
      </c>
      <c r="M3513" s="333" t="s">
        <v>2258</v>
      </c>
      <c r="N3513" s="320">
        <v>446</v>
      </c>
      <c r="O3513" s="122" t="s">
        <v>16</v>
      </c>
      <c r="P3513" s="122" t="s">
        <v>16</v>
      </c>
      <c r="Q3513" s="122">
        <v>100000</v>
      </c>
      <c r="R3513" s="122" t="s">
        <v>16</v>
      </c>
      <c r="S3513" s="122" t="s">
        <v>16</v>
      </c>
      <c r="T3513" s="122" t="s">
        <v>16</v>
      </c>
    </row>
    <row r="3514" spans="2:20" ht="27.6" x14ac:dyDescent="0.3">
      <c r="B3514" s="55" t="s">
        <v>2244</v>
      </c>
      <c r="C3514" s="411" t="s">
        <v>2252</v>
      </c>
      <c r="D3514" s="431" t="s">
        <v>2253</v>
      </c>
      <c r="E3514" s="122">
        <v>2000</v>
      </c>
      <c r="F3514" s="122">
        <v>3000</v>
      </c>
      <c r="G3514" s="122" t="s">
        <v>16</v>
      </c>
      <c r="H3514" s="122" t="s">
        <v>16</v>
      </c>
      <c r="I3514" s="122" t="s">
        <v>16</v>
      </c>
      <c r="J3514" s="122" t="s">
        <v>16</v>
      </c>
      <c r="K3514" s="1"/>
      <c r="L3514" s="55" t="s">
        <v>2244</v>
      </c>
      <c r="M3514" s="333" t="s">
        <v>2256</v>
      </c>
      <c r="N3514" s="431" t="s">
        <v>2253</v>
      </c>
      <c r="O3514" s="122">
        <v>2000</v>
      </c>
      <c r="P3514" s="122" t="s">
        <v>16</v>
      </c>
      <c r="Q3514" s="122" t="s">
        <v>16</v>
      </c>
      <c r="R3514" s="122" t="s">
        <v>16</v>
      </c>
      <c r="S3514" s="122" t="s">
        <v>16</v>
      </c>
      <c r="T3514" s="122" t="s">
        <v>16</v>
      </c>
    </row>
    <row r="3515" spans="2:20" ht="28.8" x14ac:dyDescent="0.3">
      <c r="B3515" s="55" t="s">
        <v>2244</v>
      </c>
      <c r="C3515" s="420" t="s">
        <v>2255</v>
      </c>
      <c r="D3515" s="431" t="s">
        <v>2254</v>
      </c>
      <c r="E3515" s="122" t="s">
        <v>16</v>
      </c>
      <c r="F3515" s="122">
        <v>50000</v>
      </c>
      <c r="G3515" s="122" t="s">
        <v>16</v>
      </c>
      <c r="H3515" s="122" t="s">
        <v>16</v>
      </c>
      <c r="I3515" s="122" t="s">
        <v>16</v>
      </c>
      <c r="J3515" s="122" t="s">
        <v>16</v>
      </c>
      <c r="K3515" s="1"/>
      <c r="L3515" s="55" t="s">
        <v>2244</v>
      </c>
      <c r="M3515" s="416" t="s">
        <v>2257</v>
      </c>
      <c r="N3515" s="320">
        <v>1</v>
      </c>
      <c r="O3515" s="122" t="s">
        <v>16</v>
      </c>
      <c r="P3515" s="435">
        <v>100000</v>
      </c>
      <c r="Q3515" s="122" t="s">
        <v>16</v>
      </c>
      <c r="R3515" s="122" t="s">
        <v>16</v>
      </c>
      <c r="S3515" s="122" t="s">
        <v>16</v>
      </c>
      <c r="T3515" s="122" t="s">
        <v>16</v>
      </c>
    </row>
    <row r="3516" spans="2:20" x14ac:dyDescent="0.3">
      <c r="B3516" s="122" t="s">
        <v>16</v>
      </c>
      <c r="C3516" s="122" t="s">
        <v>16</v>
      </c>
      <c r="D3516" s="122" t="s">
        <v>16</v>
      </c>
      <c r="E3516" s="122" t="s">
        <v>16</v>
      </c>
      <c r="F3516" s="122" t="s">
        <v>16</v>
      </c>
      <c r="G3516" s="122" t="s">
        <v>16</v>
      </c>
      <c r="H3516" s="122" t="s">
        <v>16</v>
      </c>
      <c r="I3516" s="19"/>
      <c r="J3516" s="19"/>
      <c r="K3516" s="41"/>
      <c r="L3516" s="122" t="s">
        <v>16</v>
      </c>
      <c r="M3516" s="122" t="s">
        <v>16</v>
      </c>
      <c r="N3516" s="122" t="s">
        <v>16</v>
      </c>
      <c r="O3516" s="122" t="s">
        <v>16</v>
      </c>
      <c r="P3516" s="122" t="s">
        <v>16</v>
      </c>
      <c r="Q3516" s="122" t="s">
        <v>16</v>
      </c>
      <c r="R3516" s="122" t="s">
        <v>16</v>
      </c>
      <c r="S3516" s="122" t="s">
        <v>16</v>
      </c>
      <c r="T3516" s="122" t="s">
        <v>16</v>
      </c>
    </row>
    <row r="3517" spans="2:20" x14ac:dyDescent="0.3">
      <c r="B3517" s="377"/>
      <c r="C3517" s="378" t="s">
        <v>49</v>
      </c>
      <c r="D3517" s="377"/>
      <c r="E3517" s="379">
        <f>SUM(E3510:E3516)</f>
        <v>11000</v>
      </c>
      <c r="F3517" s="379">
        <f>SUM(F3512:F3516)</f>
        <v>146000</v>
      </c>
      <c r="G3517" s="379">
        <f>SUM(G3510:G3516)</f>
        <v>30500</v>
      </c>
      <c r="H3517" s="380">
        <f>SUM(H3511:H3516)</f>
        <v>0</v>
      </c>
      <c r="I3517" s="379">
        <f>SUM(I3516:I3516)</f>
        <v>0</v>
      </c>
      <c r="J3517" s="379">
        <v>0</v>
      </c>
      <c r="K3517" s="1"/>
      <c r="L3517" s="368" t="s">
        <v>16</v>
      </c>
      <c r="M3517" s="381" t="s">
        <v>16</v>
      </c>
      <c r="N3517" s="334" t="s">
        <v>16</v>
      </c>
      <c r="O3517" s="202" t="s">
        <v>16</v>
      </c>
      <c r="P3517" s="202" t="s">
        <v>16</v>
      </c>
      <c r="Q3517" s="39" t="s">
        <v>16</v>
      </c>
      <c r="R3517" s="39" t="s">
        <v>16</v>
      </c>
      <c r="S3517" s="202" t="s">
        <v>16</v>
      </c>
      <c r="T3517" s="370" t="s">
        <v>16</v>
      </c>
    </row>
    <row r="3518" spans="2:20" x14ac:dyDescent="0.3">
      <c r="B3518" s="11"/>
      <c r="C3518" s="94"/>
      <c r="D3518" s="12"/>
      <c r="E3518" s="13"/>
      <c r="F3518" s="13"/>
      <c r="G3518" s="13"/>
      <c r="H3518" s="13"/>
      <c r="I3518" s="13"/>
      <c r="J3518" s="14"/>
      <c r="K3518" s="1"/>
      <c r="L3518" s="11"/>
      <c r="M3518" s="12"/>
      <c r="N3518" s="12"/>
      <c r="O3518" s="169"/>
      <c r="P3518" s="13"/>
      <c r="Q3518" s="13"/>
      <c r="R3518" s="13"/>
      <c r="S3518" s="13"/>
      <c r="T3518" s="14"/>
    </row>
    <row r="3519" spans="2:20" x14ac:dyDescent="0.3">
      <c r="B3519" s="25"/>
      <c r="C3519" s="26" t="s">
        <v>50</v>
      </c>
      <c r="D3519" s="27"/>
      <c r="E3519" s="28">
        <f>E3517</f>
        <v>11000</v>
      </c>
      <c r="F3519" s="28">
        <f>F3509+F3517</f>
        <v>167029</v>
      </c>
      <c r="G3519" s="28">
        <f>G3509+G3517</f>
        <v>100384</v>
      </c>
      <c r="H3519" s="28">
        <f>H3509+H3517</f>
        <v>23406</v>
      </c>
      <c r="I3519" s="28">
        <f>I3509+I3517</f>
        <v>1835</v>
      </c>
      <c r="J3519" s="28">
        <f>J3509+J3517</f>
        <v>4926</v>
      </c>
      <c r="K3519" s="1"/>
      <c r="L3519" s="9"/>
      <c r="M3519" s="26" t="s">
        <v>50</v>
      </c>
      <c r="N3519" s="193" t="s">
        <v>16</v>
      </c>
      <c r="O3519" s="10">
        <f>SUM(O3510:O3518)</f>
        <v>11000</v>
      </c>
      <c r="P3519" s="10">
        <f>SUM(P3510:P3518)</f>
        <v>110500</v>
      </c>
      <c r="Q3519" s="10">
        <f>SUM(Q3511:Q3518)</f>
        <v>100000</v>
      </c>
      <c r="R3519" s="10">
        <f>SUM(R3511:R3518)</f>
        <v>20000</v>
      </c>
      <c r="S3519" s="10">
        <f>SUM(S3508:S3518)</f>
        <v>0</v>
      </c>
      <c r="T3519" s="10">
        <f>SUM(T3508:T3518)</f>
        <v>0</v>
      </c>
    </row>
    <row r="3520" spans="2:20" x14ac:dyDescent="0.3">
      <c r="F3520" s="314"/>
      <c r="G3520" s="215"/>
      <c r="H3520" s="215"/>
      <c r="L3520" s="2"/>
      <c r="M3520" s="3" t="s">
        <v>12</v>
      </c>
      <c r="N3520" s="15"/>
      <c r="O3520" s="16">
        <f>E3519-O3519</f>
        <v>0</v>
      </c>
      <c r="P3520" s="62">
        <f>F3519-P3519</f>
        <v>56529</v>
      </c>
      <c r="Q3520" s="62">
        <f>G3519-Q3519</f>
        <v>384</v>
      </c>
      <c r="R3520" s="62">
        <f t="shared" ref="R3520" si="555">H3519-R3519</f>
        <v>3406</v>
      </c>
      <c r="S3520" s="62">
        <f t="shared" ref="S3520" si="556">I3519-S3519</f>
        <v>1835</v>
      </c>
      <c r="T3520" s="62">
        <f t="shared" ref="T3520" si="557">J3519-T3519</f>
        <v>4926</v>
      </c>
    </row>
    <row r="3521" spans="2:20" x14ac:dyDescent="0.3">
      <c r="C3521" s="63"/>
      <c r="F3521" s="314"/>
      <c r="M3521" s="1385" t="s">
        <v>23</v>
      </c>
      <c r="N3521" s="1385"/>
      <c r="R3521" s="314"/>
    </row>
    <row r="3522" spans="2:20" x14ac:dyDescent="0.3">
      <c r="C3522" s="436"/>
      <c r="D3522" s="436"/>
      <c r="E3522" s="1386"/>
      <c r="F3522" s="1386"/>
      <c r="G3522" s="436"/>
      <c r="H3522" s="436"/>
      <c r="I3522" s="436"/>
      <c r="J3522" s="145"/>
      <c r="M3522" s="346" t="s">
        <v>17</v>
      </c>
      <c r="N3522" s="83">
        <f>P3520</f>
        <v>56529</v>
      </c>
      <c r="O3522" s="439"/>
      <c r="P3522" s="440"/>
      <c r="Q3522" s="440"/>
      <c r="R3522" s="440"/>
      <c r="S3522" s="440"/>
      <c r="T3522" s="440"/>
    </row>
    <row r="3523" spans="2:20" x14ac:dyDescent="0.3">
      <c r="C3523" s="436"/>
      <c r="D3523" s="436"/>
      <c r="E3523" s="437"/>
      <c r="F3523" s="437"/>
      <c r="G3523" s="282"/>
      <c r="H3523" s="280"/>
      <c r="I3523" s="280"/>
      <c r="J3523" s="280"/>
      <c r="M3523" s="346" t="s">
        <v>18</v>
      </c>
      <c r="N3523" s="83">
        <f>Q3520</f>
        <v>384</v>
      </c>
      <c r="O3523" s="133"/>
      <c r="P3523" s="134"/>
      <c r="Q3523" s="134"/>
      <c r="R3523" s="131"/>
      <c r="S3523" s="233"/>
      <c r="T3523" s="314"/>
    </row>
    <row r="3524" spans="2:20" x14ac:dyDescent="0.3">
      <c r="C3524" s="436"/>
      <c r="D3524" s="436"/>
      <c r="E3524" s="1377"/>
      <c r="F3524" s="1377"/>
      <c r="G3524" s="282"/>
      <c r="H3524" s="280"/>
      <c r="I3524" s="280"/>
      <c r="J3524" s="280"/>
      <c r="M3524" s="346" t="s">
        <v>19</v>
      </c>
      <c r="N3524" s="83">
        <f>R3520</f>
        <v>3406</v>
      </c>
      <c r="O3524" s="136"/>
      <c r="P3524" s="171"/>
      <c r="Q3524" s="324"/>
      <c r="R3524" s="240"/>
      <c r="S3524" s="314"/>
      <c r="T3524" s="314"/>
    </row>
    <row r="3525" spans="2:20" x14ac:dyDescent="0.3">
      <c r="C3525" s="190"/>
      <c r="D3525" s="190"/>
      <c r="E3525" s="1374"/>
      <c r="F3525" s="1374"/>
      <c r="G3525" s="278"/>
      <c r="H3525" s="279"/>
      <c r="I3525" s="280"/>
      <c r="J3525" s="281"/>
      <c r="M3525" s="346" t="s">
        <v>20</v>
      </c>
      <c r="N3525" s="83">
        <f>S3520</f>
        <v>1835</v>
      </c>
      <c r="O3525" s="324"/>
      <c r="P3525" s="324"/>
      <c r="Q3525" s="324"/>
      <c r="R3525" s="241"/>
    </row>
    <row r="3526" spans="2:20" x14ac:dyDescent="0.3">
      <c r="C3526" s="190"/>
      <c r="D3526" s="190"/>
      <c r="E3526" s="438"/>
      <c r="F3526" s="438"/>
      <c r="G3526" s="278"/>
      <c r="H3526" s="283"/>
      <c r="I3526" s="280"/>
      <c r="J3526" s="281"/>
      <c r="M3526" s="346" t="s">
        <v>21</v>
      </c>
      <c r="N3526" s="83">
        <f>T3520</f>
        <v>4926</v>
      </c>
      <c r="O3526" s="137"/>
      <c r="P3526" s="324"/>
      <c r="Q3526" s="441"/>
      <c r="R3526" s="314"/>
    </row>
    <row r="3527" spans="2:20" ht="15" thickBot="1" x14ac:dyDescent="0.35">
      <c r="C3527" s="436"/>
      <c r="D3527" s="190"/>
      <c r="E3527" s="438"/>
      <c r="F3527" s="438"/>
      <c r="G3527" s="278"/>
      <c r="H3527" s="283"/>
      <c r="I3527" s="280"/>
      <c r="J3527" s="281"/>
      <c r="M3527" s="345" t="s">
        <v>22</v>
      </c>
      <c r="N3527" s="344">
        <f>SUM(N3522:N3526)</f>
        <v>67080</v>
      </c>
      <c r="O3527" s="314"/>
      <c r="R3527" s="314"/>
    </row>
    <row r="3528" spans="2:20" ht="15" thickTop="1" x14ac:dyDescent="0.3">
      <c r="C3528" s="436"/>
      <c r="D3528" s="190"/>
      <c r="E3528" s="438"/>
      <c r="F3528" s="438"/>
      <c r="G3528" s="278"/>
      <c r="H3528" s="283"/>
      <c r="I3528" s="280"/>
      <c r="J3528" s="281"/>
      <c r="M3528" s="345"/>
      <c r="N3528" s="442"/>
      <c r="O3528" s="314"/>
      <c r="R3528" s="314"/>
    </row>
    <row r="3529" spans="2:20" x14ac:dyDescent="0.3">
      <c r="C3529" s="436"/>
      <c r="D3529" s="190"/>
      <c r="E3529" s="438"/>
      <c r="F3529" s="438"/>
      <c r="G3529" s="278"/>
      <c r="H3529" s="283"/>
      <c r="I3529" s="280"/>
      <c r="J3529" s="281"/>
      <c r="M3529" s="345"/>
      <c r="N3529" s="442"/>
      <c r="O3529" s="314"/>
      <c r="R3529" s="314"/>
    </row>
    <row r="3530" spans="2:20" x14ac:dyDescent="0.3">
      <c r="C3530" s="436"/>
      <c r="D3530" s="190"/>
      <c r="E3530" s="438"/>
      <c r="F3530" s="438"/>
      <c r="G3530" s="278"/>
      <c r="H3530" s="283"/>
      <c r="I3530" s="280"/>
      <c r="J3530" s="281"/>
      <c r="M3530" s="198"/>
      <c r="N3530" s="121"/>
      <c r="O3530" s="314"/>
      <c r="S3530" s="314"/>
    </row>
    <row r="3531" spans="2:20" x14ac:dyDescent="0.3">
      <c r="C3531" s="436"/>
      <c r="D3531" s="190"/>
      <c r="E3531" s="438"/>
      <c r="F3531" s="438"/>
      <c r="G3531" s="278"/>
      <c r="H3531" s="283"/>
      <c r="I3531" s="280"/>
      <c r="J3531" s="281"/>
      <c r="M3531" s="198"/>
      <c r="N3531" s="121"/>
      <c r="O3531" s="314"/>
      <c r="S3531" s="314"/>
    </row>
    <row r="3532" spans="2:20" x14ac:dyDescent="0.3">
      <c r="R3532" s="180"/>
    </row>
    <row r="3533" spans="2:20" x14ac:dyDescent="0.3">
      <c r="B3533" s="1357" t="s">
        <v>2176</v>
      </c>
      <c r="C3533" s="1357"/>
      <c r="D3533" s="1357"/>
      <c r="E3533" s="1357"/>
      <c r="F3533" s="1357"/>
      <c r="G3533" s="1357"/>
      <c r="H3533" s="1357"/>
      <c r="I3533" s="1357"/>
      <c r="J3533" s="1357"/>
      <c r="K3533" s="1357"/>
      <c r="L3533" s="1357"/>
      <c r="M3533" s="1357"/>
      <c r="N3533" s="1357"/>
      <c r="O3533" s="1357"/>
      <c r="P3533" s="1357"/>
      <c r="Q3533" s="1357"/>
      <c r="R3533" s="1357"/>
      <c r="S3533" s="1357"/>
      <c r="T3533" s="1357"/>
    </row>
    <row r="3541" spans="2:20" ht="15.6" x14ac:dyDescent="0.3">
      <c r="B3541" s="1349" t="s">
        <v>2259</v>
      </c>
      <c r="C3541" s="1349"/>
      <c r="D3541" s="1349"/>
      <c r="E3541" s="1349"/>
      <c r="F3541" s="1349"/>
      <c r="G3541" s="1349"/>
      <c r="H3541" s="1349"/>
      <c r="I3541" s="1349"/>
      <c r="J3541" s="1349"/>
      <c r="K3541" s="1349"/>
      <c r="L3541" s="1349"/>
      <c r="M3541" s="1349"/>
      <c r="N3541" s="1349"/>
      <c r="O3541" s="1349"/>
      <c r="P3541" s="1349"/>
      <c r="Q3541" s="1349"/>
      <c r="R3541" s="1349"/>
      <c r="S3541" s="1349"/>
      <c r="T3541" s="1349"/>
    </row>
    <row r="3542" spans="2:20" ht="15.6" x14ac:dyDescent="0.3">
      <c r="B3542" s="1350" t="s">
        <v>10</v>
      </c>
      <c r="C3542" s="1350"/>
      <c r="D3542" s="1350"/>
      <c r="E3542" s="1350"/>
      <c r="F3542" s="1350"/>
      <c r="G3542" s="1350"/>
      <c r="H3542" s="1350"/>
      <c r="I3542" s="1350"/>
      <c r="J3542" s="1350"/>
      <c r="K3542" s="1350"/>
      <c r="L3542" s="1350"/>
      <c r="M3542" s="1350"/>
      <c r="N3542" s="1350"/>
      <c r="O3542" s="1350"/>
      <c r="P3542" s="1350"/>
      <c r="Q3542" s="1350"/>
      <c r="R3542" s="1350"/>
      <c r="S3542" s="1350"/>
      <c r="T3542" s="1350"/>
    </row>
    <row r="3543" spans="2:20" x14ac:dyDescent="0.3">
      <c r="B3543" s="1351" t="s">
        <v>11</v>
      </c>
      <c r="C3543" s="1351"/>
      <c r="D3543" s="1351"/>
      <c r="E3543" s="1351"/>
      <c r="F3543" s="1351"/>
      <c r="G3543" s="1351"/>
      <c r="H3543" s="1351"/>
      <c r="I3543" s="1351"/>
      <c r="J3543" s="1351"/>
      <c r="K3543" s="1351"/>
      <c r="L3543" s="1351"/>
      <c r="M3543" s="1351"/>
      <c r="N3543" s="1351"/>
      <c r="O3543" s="1351"/>
      <c r="P3543" s="1351"/>
      <c r="Q3543" s="1351"/>
      <c r="R3543" s="1351"/>
      <c r="S3543" s="1351"/>
      <c r="T3543" s="1351"/>
    </row>
    <row r="3544" spans="2:20" x14ac:dyDescent="0.3">
      <c r="B3544" s="1352" t="s">
        <v>2260</v>
      </c>
      <c r="C3544" s="1352"/>
      <c r="D3544" s="1352"/>
      <c r="E3544" s="1352"/>
      <c r="F3544" s="1352"/>
      <c r="G3544" s="1352"/>
      <c r="H3544" s="1352"/>
      <c r="I3544" s="1352"/>
      <c r="J3544" s="1352"/>
      <c r="K3544" s="1352"/>
      <c r="L3544" s="1352"/>
      <c r="M3544" s="1352"/>
      <c r="N3544" s="1352"/>
      <c r="O3544" s="1352"/>
      <c r="P3544" s="1352"/>
      <c r="Q3544" s="1352"/>
      <c r="R3544" s="1352"/>
      <c r="S3544" s="1352"/>
      <c r="T3544" s="1352"/>
    </row>
    <row r="3545" spans="2:20" ht="15" thickBot="1" x14ac:dyDescent="0.35">
      <c r="B3545" s="309"/>
      <c r="C3545" s="309"/>
      <c r="D3545" s="309"/>
      <c r="E3545" s="309"/>
      <c r="F3545" s="309"/>
      <c r="G3545" s="309"/>
      <c r="H3545" s="309"/>
      <c r="I3545" s="309"/>
      <c r="J3545" s="309"/>
      <c r="L3545" s="309"/>
      <c r="M3545" s="309"/>
      <c r="N3545" s="309"/>
      <c r="O3545" s="309"/>
      <c r="P3545" s="309"/>
      <c r="Q3545" s="309"/>
      <c r="R3545" s="1362" t="s">
        <v>2261</v>
      </c>
      <c r="S3545" s="1363"/>
      <c r="T3545" s="1363"/>
    </row>
    <row r="3546" spans="2:20" ht="15" thickTop="1" x14ac:dyDescent="0.3">
      <c r="B3546" s="1354" t="s">
        <v>8</v>
      </c>
      <c r="C3546" s="1354"/>
      <c r="D3546" s="1354"/>
      <c r="E3546" s="1354"/>
      <c r="F3546" s="1354"/>
      <c r="G3546" s="1354"/>
      <c r="H3546" s="1354"/>
      <c r="I3546" s="1354"/>
      <c r="J3546" s="1354"/>
      <c r="L3546" s="1354" t="s">
        <v>9</v>
      </c>
      <c r="M3546" s="1354"/>
      <c r="N3546" s="1354"/>
      <c r="O3546" s="1354"/>
      <c r="P3546" s="1354"/>
      <c r="Q3546" s="1354"/>
      <c r="R3546" s="1354"/>
      <c r="S3546" s="1354"/>
      <c r="T3546" s="1354"/>
    </row>
    <row r="3547" spans="2:20" x14ac:dyDescent="0.3">
      <c r="B3547" s="4" t="s">
        <v>0</v>
      </c>
      <c r="C3547" s="4" t="s">
        <v>1</v>
      </c>
      <c r="D3547" s="4" t="s">
        <v>2</v>
      </c>
      <c r="E3547" s="4" t="s">
        <v>13</v>
      </c>
      <c r="F3547" s="4" t="s">
        <v>3</v>
      </c>
      <c r="G3547" s="4" t="s">
        <v>4</v>
      </c>
      <c r="H3547" s="4" t="s">
        <v>5</v>
      </c>
      <c r="I3547" s="4" t="s">
        <v>6</v>
      </c>
      <c r="J3547" s="4" t="s">
        <v>7</v>
      </c>
      <c r="K3547" s="180"/>
      <c r="L3547" s="4" t="s">
        <v>0</v>
      </c>
      <c r="M3547" s="4" t="s">
        <v>1</v>
      </c>
      <c r="N3547" s="30" t="s">
        <v>1234</v>
      </c>
      <c r="O3547" s="4" t="s">
        <v>13</v>
      </c>
      <c r="P3547" s="4" t="s">
        <v>3</v>
      </c>
      <c r="Q3547" s="4" t="s">
        <v>4</v>
      </c>
      <c r="R3547" s="4" t="s">
        <v>5</v>
      </c>
      <c r="S3547" s="4" t="s">
        <v>6</v>
      </c>
      <c r="T3547" s="4" t="s">
        <v>7</v>
      </c>
    </row>
    <row r="3548" spans="2:20" x14ac:dyDescent="0.3">
      <c r="B3548" s="310"/>
      <c r="C3548" s="311"/>
      <c r="D3548" s="311"/>
      <c r="E3548" s="5"/>
      <c r="F3548" s="5"/>
      <c r="G3548" s="5"/>
      <c r="H3548" s="5"/>
      <c r="I3548" s="5"/>
      <c r="J3548" s="6"/>
      <c r="L3548" s="310"/>
      <c r="M3548" s="311"/>
      <c r="N3548" s="311"/>
      <c r="O3548" s="5"/>
      <c r="P3548" s="5"/>
      <c r="Q3548" s="5"/>
      <c r="R3548" s="5"/>
      <c r="S3548" s="5"/>
      <c r="T3548" s="6"/>
    </row>
    <row r="3549" spans="2:20" x14ac:dyDescent="0.3">
      <c r="B3549" s="55" t="s">
        <v>2262</v>
      </c>
      <c r="C3549" s="17" t="s">
        <v>15</v>
      </c>
      <c r="D3549" s="18" t="s">
        <v>16</v>
      </c>
      <c r="E3549" s="19" t="s">
        <v>16</v>
      </c>
      <c r="F3549" s="19">
        <f>N3522</f>
        <v>56529</v>
      </c>
      <c r="G3549" s="49">
        <f>N3523</f>
        <v>384</v>
      </c>
      <c r="H3549" s="49">
        <f>N3524</f>
        <v>3406</v>
      </c>
      <c r="I3549" s="20">
        <f>N3525</f>
        <v>1835</v>
      </c>
      <c r="J3549" s="20">
        <f>N3526</f>
        <v>4926</v>
      </c>
      <c r="K3549" s="1"/>
      <c r="L3549" s="55" t="s">
        <v>16</v>
      </c>
      <c r="M3549" s="55" t="s">
        <v>16</v>
      </c>
      <c r="N3549" s="55" t="s">
        <v>16</v>
      </c>
      <c r="O3549" s="122" t="s">
        <v>16</v>
      </c>
      <c r="P3549" s="122" t="s">
        <v>16</v>
      </c>
      <c r="Q3549" s="122" t="s">
        <v>16</v>
      </c>
      <c r="R3549" s="122" t="s">
        <v>16</v>
      </c>
      <c r="S3549" s="122" t="s">
        <v>16</v>
      </c>
      <c r="T3549" s="122" t="s">
        <v>16</v>
      </c>
    </row>
    <row r="3550" spans="2:20" x14ac:dyDescent="0.3">
      <c r="B3550" s="55" t="s">
        <v>2262</v>
      </c>
      <c r="C3550" s="411" t="s">
        <v>2263</v>
      </c>
      <c r="D3550" s="122"/>
      <c r="E3550" s="55" t="s">
        <v>16</v>
      </c>
      <c r="F3550" s="55" t="s">
        <v>16</v>
      </c>
      <c r="G3550" s="55" t="s">
        <v>16</v>
      </c>
      <c r="H3550" s="122">
        <v>50200</v>
      </c>
      <c r="I3550" s="55" t="s">
        <v>16</v>
      </c>
      <c r="J3550" s="55" t="s">
        <v>16</v>
      </c>
      <c r="K3550" s="1"/>
      <c r="L3550" s="122" t="s">
        <v>16</v>
      </c>
      <c r="M3550" s="411" t="s">
        <v>2263</v>
      </c>
      <c r="N3550" s="122" t="s">
        <v>16</v>
      </c>
      <c r="O3550" s="122" t="s">
        <v>16</v>
      </c>
      <c r="P3550" s="122">
        <v>50200</v>
      </c>
      <c r="Q3550" s="122" t="s">
        <v>16</v>
      </c>
      <c r="R3550" s="122" t="s">
        <v>16</v>
      </c>
      <c r="S3550" s="122" t="s">
        <v>16</v>
      </c>
      <c r="T3550" s="122" t="s">
        <v>16</v>
      </c>
    </row>
    <row r="3551" spans="2:20" ht="28.8" x14ac:dyDescent="0.3">
      <c r="B3551" s="55" t="s">
        <v>2244</v>
      </c>
      <c r="C3551" s="443" t="s">
        <v>2269</v>
      </c>
      <c r="D3551" s="431" t="s">
        <v>2264</v>
      </c>
      <c r="E3551" s="55" t="s">
        <v>16</v>
      </c>
      <c r="F3551" s="122">
        <v>1300</v>
      </c>
      <c r="G3551" s="55" t="s">
        <v>16</v>
      </c>
      <c r="H3551" s="55" t="s">
        <v>16</v>
      </c>
      <c r="I3551" s="55" t="s">
        <v>16</v>
      </c>
      <c r="J3551" s="55" t="s">
        <v>16</v>
      </c>
      <c r="K3551" s="1"/>
      <c r="L3551" s="122" t="s">
        <v>16</v>
      </c>
      <c r="M3551" s="122" t="s">
        <v>16</v>
      </c>
      <c r="N3551" s="122" t="s">
        <v>16</v>
      </c>
      <c r="O3551" s="122" t="s">
        <v>16</v>
      </c>
      <c r="P3551" s="122" t="s">
        <v>16</v>
      </c>
      <c r="Q3551" s="122" t="s">
        <v>16</v>
      </c>
      <c r="R3551" s="122" t="s">
        <v>16</v>
      </c>
      <c r="S3551" s="122" t="s">
        <v>16</v>
      </c>
      <c r="T3551" s="122" t="s">
        <v>16</v>
      </c>
    </row>
    <row r="3552" spans="2:20" ht="28.8" x14ac:dyDescent="0.3">
      <c r="B3552" s="55" t="s">
        <v>2244</v>
      </c>
      <c r="C3552" s="443" t="s">
        <v>2270</v>
      </c>
      <c r="D3552" s="431" t="s">
        <v>2265</v>
      </c>
      <c r="E3552" s="55" t="s">
        <v>16</v>
      </c>
      <c r="F3552" s="122">
        <v>1300</v>
      </c>
      <c r="G3552" s="55" t="s">
        <v>16</v>
      </c>
      <c r="H3552" s="55" t="s">
        <v>16</v>
      </c>
      <c r="I3552" s="55" t="s">
        <v>16</v>
      </c>
      <c r="J3552" s="55" t="s">
        <v>16</v>
      </c>
      <c r="K3552" s="1"/>
      <c r="L3552" s="122" t="s">
        <v>16</v>
      </c>
      <c r="M3552" s="122" t="s">
        <v>16</v>
      </c>
      <c r="N3552" s="122" t="s">
        <v>16</v>
      </c>
      <c r="O3552" s="122" t="s">
        <v>16</v>
      </c>
      <c r="P3552" s="122" t="s">
        <v>16</v>
      </c>
      <c r="Q3552" s="122" t="s">
        <v>16</v>
      </c>
      <c r="R3552" s="122" t="s">
        <v>16</v>
      </c>
      <c r="S3552" s="122" t="s">
        <v>16</v>
      </c>
      <c r="T3552" s="122" t="s">
        <v>16</v>
      </c>
    </row>
    <row r="3553" spans="2:20" ht="28.8" x14ac:dyDescent="0.3">
      <c r="B3553" s="55" t="s">
        <v>2244</v>
      </c>
      <c r="C3553" s="443" t="s">
        <v>2271</v>
      </c>
      <c r="D3553" s="431" t="s">
        <v>2266</v>
      </c>
      <c r="E3553" s="55" t="s">
        <v>16</v>
      </c>
      <c r="F3553" s="122">
        <v>1100</v>
      </c>
      <c r="G3553" s="55" t="s">
        <v>16</v>
      </c>
      <c r="H3553" s="55" t="s">
        <v>16</v>
      </c>
      <c r="I3553" s="55" t="s">
        <v>16</v>
      </c>
      <c r="J3553" s="55" t="s">
        <v>16</v>
      </c>
      <c r="K3553" s="1"/>
      <c r="L3553" s="122" t="s">
        <v>16</v>
      </c>
      <c r="M3553" s="122" t="s">
        <v>16</v>
      </c>
      <c r="N3553" s="122" t="s">
        <v>16</v>
      </c>
      <c r="O3553" s="122" t="s">
        <v>16</v>
      </c>
      <c r="P3553" s="122" t="s">
        <v>16</v>
      </c>
      <c r="Q3553" s="122" t="s">
        <v>16</v>
      </c>
      <c r="R3553" s="122" t="s">
        <v>16</v>
      </c>
      <c r="S3553" s="122" t="s">
        <v>16</v>
      </c>
      <c r="T3553" s="122" t="s">
        <v>16</v>
      </c>
    </row>
    <row r="3554" spans="2:20" ht="27.6" x14ac:dyDescent="0.3">
      <c r="B3554" s="55" t="s">
        <v>2262</v>
      </c>
      <c r="C3554" s="411" t="s">
        <v>2272</v>
      </c>
      <c r="D3554" s="431" t="s">
        <v>2267</v>
      </c>
      <c r="E3554" s="55" t="s">
        <v>16</v>
      </c>
      <c r="F3554" s="55" t="s">
        <v>16</v>
      </c>
      <c r="G3554" s="122">
        <v>50000</v>
      </c>
      <c r="H3554" s="55" t="s">
        <v>16</v>
      </c>
      <c r="I3554" s="55" t="s">
        <v>16</v>
      </c>
      <c r="J3554" s="55" t="s">
        <v>16</v>
      </c>
      <c r="K3554" s="1"/>
      <c r="L3554" s="122" t="s">
        <v>16</v>
      </c>
      <c r="M3554" s="122" t="s">
        <v>16</v>
      </c>
      <c r="N3554" s="122" t="s">
        <v>16</v>
      </c>
      <c r="O3554" s="122" t="s">
        <v>16</v>
      </c>
      <c r="P3554" s="122" t="s">
        <v>16</v>
      </c>
      <c r="Q3554" s="122" t="s">
        <v>16</v>
      </c>
      <c r="R3554" s="122" t="s">
        <v>16</v>
      </c>
      <c r="S3554" s="122" t="s">
        <v>16</v>
      </c>
      <c r="T3554" s="122" t="s">
        <v>16</v>
      </c>
    </row>
    <row r="3555" spans="2:20" ht="27.6" x14ac:dyDescent="0.3">
      <c r="B3555" s="55" t="s">
        <v>2262</v>
      </c>
      <c r="C3555" s="411" t="s">
        <v>685</v>
      </c>
      <c r="D3555" s="431" t="s">
        <v>2268</v>
      </c>
      <c r="E3555" s="55" t="s">
        <v>16</v>
      </c>
      <c r="F3555" s="55" t="s">
        <v>16</v>
      </c>
      <c r="G3555" s="55" t="s">
        <v>16</v>
      </c>
      <c r="H3555" s="55" t="s">
        <v>16</v>
      </c>
      <c r="I3555" s="55" t="s">
        <v>16</v>
      </c>
      <c r="J3555" s="55" t="s">
        <v>16</v>
      </c>
      <c r="K3555" s="1"/>
      <c r="L3555" s="122" t="s">
        <v>16</v>
      </c>
      <c r="M3555" s="122" t="s">
        <v>16</v>
      </c>
      <c r="N3555" s="122" t="s">
        <v>16</v>
      </c>
      <c r="O3555" s="122" t="s">
        <v>16</v>
      </c>
      <c r="P3555" s="122" t="s">
        <v>16</v>
      </c>
      <c r="Q3555" s="122" t="s">
        <v>16</v>
      </c>
      <c r="R3555" s="122" t="s">
        <v>16</v>
      </c>
      <c r="S3555" s="122" t="s">
        <v>16</v>
      </c>
      <c r="T3555" s="122" t="s">
        <v>16</v>
      </c>
    </row>
    <row r="3556" spans="2:20" ht="27.6" x14ac:dyDescent="0.3">
      <c r="B3556" s="55" t="s">
        <v>2262</v>
      </c>
      <c r="C3556" s="411" t="s">
        <v>2275</v>
      </c>
      <c r="D3556" s="431" t="s">
        <v>2273</v>
      </c>
      <c r="E3556" s="55" t="s">
        <v>16</v>
      </c>
      <c r="F3556" s="415"/>
      <c r="G3556" s="55" t="s">
        <v>16</v>
      </c>
      <c r="H3556" s="122">
        <v>25000</v>
      </c>
      <c r="I3556" s="55" t="s">
        <v>16</v>
      </c>
      <c r="J3556" s="55" t="s">
        <v>16</v>
      </c>
      <c r="K3556" s="1"/>
      <c r="L3556" s="122" t="s">
        <v>16</v>
      </c>
      <c r="M3556" s="122" t="s">
        <v>16</v>
      </c>
      <c r="N3556" s="122" t="s">
        <v>16</v>
      </c>
      <c r="O3556" s="122" t="s">
        <v>16</v>
      </c>
      <c r="P3556" s="122" t="s">
        <v>16</v>
      </c>
      <c r="Q3556" s="122" t="s">
        <v>16</v>
      </c>
      <c r="R3556" s="122" t="s">
        <v>16</v>
      </c>
      <c r="S3556" s="122" t="s">
        <v>16</v>
      </c>
      <c r="T3556" s="122" t="s">
        <v>16</v>
      </c>
    </row>
    <row r="3557" spans="2:20" ht="27.6" x14ac:dyDescent="0.3">
      <c r="B3557" s="55" t="s">
        <v>2262</v>
      </c>
      <c r="C3557" s="411" t="s">
        <v>2276</v>
      </c>
      <c r="D3557" s="431" t="s">
        <v>2274</v>
      </c>
      <c r="E3557" s="55" t="s">
        <v>16</v>
      </c>
      <c r="F3557" s="415"/>
      <c r="G3557" s="55" t="s">
        <v>16</v>
      </c>
      <c r="H3557" s="122">
        <v>25000</v>
      </c>
      <c r="I3557" s="55" t="s">
        <v>16</v>
      </c>
      <c r="J3557" s="55" t="s">
        <v>16</v>
      </c>
      <c r="K3557" s="1"/>
      <c r="L3557" s="122" t="s">
        <v>16</v>
      </c>
      <c r="M3557" s="122" t="s">
        <v>16</v>
      </c>
      <c r="N3557" s="122" t="s">
        <v>16</v>
      </c>
      <c r="O3557" s="122" t="s">
        <v>16</v>
      </c>
      <c r="P3557" s="122" t="s">
        <v>16</v>
      </c>
      <c r="Q3557" s="122" t="s">
        <v>16</v>
      </c>
      <c r="R3557" s="122" t="s">
        <v>16</v>
      </c>
      <c r="S3557" s="122" t="s">
        <v>16</v>
      </c>
      <c r="T3557" s="122" t="s">
        <v>16</v>
      </c>
    </row>
    <row r="3558" spans="2:20" x14ac:dyDescent="0.3">
      <c r="B3558" s="122" t="s">
        <v>16</v>
      </c>
      <c r="C3558" s="122" t="s">
        <v>16</v>
      </c>
      <c r="D3558" s="122" t="s">
        <v>16</v>
      </c>
      <c r="E3558" s="122" t="s">
        <v>16</v>
      </c>
      <c r="F3558" s="122" t="s">
        <v>16</v>
      </c>
      <c r="G3558" s="122" t="s">
        <v>16</v>
      </c>
      <c r="H3558" s="122" t="s">
        <v>16</v>
      </c>
      <c r="I3558" s="19"/>
      <c r="J3558" s="19"/>
      <c r="K3558" s="41"/>
      <c r="L3558" s="122" t="s">
        <v>16</v>
      </c>
      <c r="M3558" s="122" t="s">
        <v>16</v>
      </c>
      <c r="N3558" s="122" t="s">
        <v>16</v>
      </c>
      <c r="O3558" s="122" t="s">
        <v>16</v>
      </c>
      <c r="P3558" s="122" t="s">
        <v>16</v>
      </c>
      <c r="Q3558" s="122" t="s">
        <v>16</v>
      </c>
      <c r="R3558" s="122" t="s">
        <v>16</v>
      </c>
      <c r="S3558" s="122" t="s">
        <v>16</v>
      </c>
      <c r="T3558" s="122" t="s">
        <v>16</v>
      </c>
    </row>
    <row r="3559" spans="2:20" x14ac:dyDescent="0.3">
      <c r="B3559" s="377"/>
      <c r="C3559" s="378" t="s">
        <v>49</v>
      </c>
      <c r="D3559" s="377"/>
      <c r="E3559" s="379">
        <f>SUM(E3550:E3558)</f>
        <v>0</v>
      </c>
      <c r="F3559" s="379">
        <f>SUM(F3551:F3558)</f>
        <v>3700</v>
      </c>
      <c r="G3559" s="379">
        <f>SUM(G3550:G3558)</f>
        <v>50000</v>
      </c>
      <c r="H3559" s="380">
        <f>SUM(H3550:H3558)</f>
        <v>100200</v>
      </c>
      <c r="I3559" s="379">
        <f>SUM(I3558:I3558)</f>
        <v>0</v>
      </c>
      <c r="J3559" s="379">
        <v>0</v>
      </c>
      <c r="K3559" s="1"/>
      <c r="L3559" s="368" t="s">
        <v>16</v>
      </c>
      <c r="M3559" s="381" t="s">
        <v>16</v>
      </c>
      <c r="N3559" s="334" t="s">
        <v>16</v>
      </c>
      <c r="O3559" s="202" t="s">
        <v>16</v>
      </c>
      <c r="P3559" s="202" t="s">
        <v>16</v>
      </c>
      <c r="Q3559" s="39" t="s">
        <v>16</v>
      </c>
      <c r="R3559" s="39" t="s">
        <v>16</v>
      </c>
      <c r="S3559" s="202" t="s">
        <v>16</v>
      </c>
      <c r="T3559" s="370" t="s">
        <v>16</v>
      </c>
    </row>
    <row r="3560" spans="2:20" x14ac:dyDescent="0.3">
      <c r="B3560" s="11"/>
      <c r="C3560" s="94"/>
      <c r="D3560" s="12"/>
      <c r="E3560" s="13"/>
      <c r="F3560" s="13"/>
      <c r="G3560" s="13"/>
      <c r="H3560" s="13"/>
      <c r="I3560" s="13"/>
      <c r="J3560" s="14"/>
      <c r="K3560" s="1"/>
      <c r="L3560" s="11"/>
      <c r="M3560" s="12"/>
      <c r="N3560" s="12"/>
      <c r="O3560" s="169"/>
      <c r="P3560" s="13"/>
      <c r="Q3560" s="13"/>
      <c r="R3560" s="13"/>
      <c r="S3560" s="13"/>
      <c r="T3560" s="14"/>
    </row>
    <row r="3561" spans="2:20" x14ac:dyDescent="0.3">
      <c r="B3561" s="25"/>
      <c r="C3561" s="26" t="s">
        <v>50</v>
      </c>
      <c r="D3561" s="27"/>
      <c r="E3561" s="28">
        <f>E3559</f>
        <v>0</v>
      </c>
      <c r="F3561" s="28">
        <f>F3549+F3559</f>
        <v>60229</v>
      </c>
      <c r="G3561" s="28">
        <f>G3549+G3559</f>
        <v>50384</v>
      </c>
      <c r="H3561" s="28">
        <f>H3549+H3559</f>
        <v>103606</v>
      </c>
      <c r="I3561" s="28">
        <f>I3549+I3559</f>
        <v>1835</v>
      </c>
      <c r="J3561" s="28">
        <f>J3549+J3559</f>
        <v>4926</v>
      </c>
      <c r="K3561" s="1"/>
      <c r="L3561" s="9"/>
      <c r="M3561" s="26" t="s">
        <v>50</v>
      </c>
      <c r="N3561" s="193" t="s">
        <v>16</v>
      </c>
      <c r="O3561" s="10">
        <f>SUM(O3550:O3560)</f>
        <v>0</v>
      </c>
      <c r="P3561" s="10">
        <f>SUM(P3550:P3560)</f>
        <v>50200</v>
      </c>
      <c r="Q3561" s="10">
        <f>SUM(Q3551:Q3560)</f>
        <v>0</v>
      </c>
      <c r="R3561" s="10">
        <f>SUM(R3551:R3560)</f>
        <v>0</v>
      </c>
      <c r="S3561" s="10">
        <f>SUM(S3548:S3560)</f>
        <v>0</v>
      </c>
      <c r="T3561" s="10">
        <f>SUM(T3548:T3560)</f>
        <v>0</v>
      </c>
    </row>
    <row r="3562" spans="2:20" x14ac:dyDescent="0.3">
      <c r="F3562" s="314"/>
      <c r="G3562" s="215"/>
      <c r="H3562" s="215"/>
      <c r="L3562" s="2"/>
      <c r="M3562" s="3" t="s">
        <v>12</v>
      </c>
      <c r="N3562" s="15"/>
      <c r="O3562" s="16">
        <f>E3561-O3561</f>
        <v>0</v>
      </c>
      <c r="P3562" s="62">
        <f>F3561-P3561</f>
        <v>10029</v>
      </c>
      <c r="Q3562" s="62">
        <f>G3561-Q3561</f>
        <v>50384</v>
      </c>
      <c r="R3562" s="62">
        <f t="shared" ref="R3562" si="558">H3561-R3561</f>
        <v>103606</v>
      </c>
      <c r="S3562" s="62">
        <f t="shared" ref="S3562" si="559">I3561-S3561</f>
        <v>1835</v>
      </c>
      <c r="T3562" s="62">
        <f t="shared" ref="T3562" si="560">J3561-T3561</f>
        <v>4926</v>
      </c>
    </row>
    <row r="3563" spans="2:20" x14ac:dyDescent="0.3">
      <c r="C3563" s="63"/>
      <c r="F3563" s="314"/>
      <c r="M3563" s="1385" t="s">
        <v>23</v>
      </c>
      <c r="N3563" s="1385"/>
      <c r="R3563" s="314"/>
    </row>
    <row r="3564" spans="2:20" x14ac:dyDescent="0.3">
      <c r="C3564" s="444"/>
      <c r="D3564" s="444"/>
      <c r="E3564" s="1386"/>
      <c r="F3564" s="1386"/>
      <c r="G3564" s="444"/>
      <c r="H3564" s="444"/>
      <c r="I3564" s="444"/>
      <c r="J3564" s="145"/>
      <c r="M3564" s="346" t="s">
        <v>17</v>
      </c>
      <c r="N3564" s="83">
        <f>P3562</f>
        <v>10029</v>
      </c>
      <c r="O3564" s="447"/>
      <c r="P3564" s="448"/>
      <c r="Q3564" s="448"/>
      <c r="R3564" s="448"/>
      <c r="S3564" s="448"/>
      <c r="T3564" s="448"/>
    </row>
    <row r="3565" spans="2:20" x14ac:dyDescent="0.3">
      <c r="C3565" s="444"/>
      <c r="D3565" s="444"/>
      <c r="E3565" s="445"/>
      <c r="F3565" s="445"/>
      <c r="G3565" s="282"/>
      <c r="H3565" s="280"/>
      <c r="I3565" s="280"/>
      <c r="J3565" s="280"/>
      <c r="M3565" s="346" t="s">
        <v>18</v>
      </c>
      <c r="N3565" s="83">
        <f>Q3562</f>
        <v>50384</v>
      </c>
      <c r="O3565" s="133"/>
      <c r="P3565" s="134"/>
      <c r="Q3565" s="134"/>
      <c r="R3565" s="131"/>
      <c r="S3565" s="233"/>
      <c r="T3565" s="314"/>
    </row>
    <row r="3566" spans="2:20" x14ac:dyDescent="0.3">
      <c r="C3566" s="444"/>
      <c r="D3566" s="444"/>
      <c r="E3566" s="1377"/>
      <c r="F3566" s="1377"/>
      <c r="G3566" s="282"/>
      <c r="H3566" s="280"/>
      <c r="I3566" s="280"/>
      <c r="J3566" s="280"/>
      <c r="M3566" s="346" t="s">
        <v>19</v>
      </c>
      <c r="N3566" s="83">
        <f>R3562</f>
        <v>103606</v>
      </c>
      <c r="O3566" s="136"/>
      <c r="P3566" s="171"/>
      <c r="Q3566" s="324"/>
      <c r="R3566" s="240"/>
      <c r="S3566" s="314"/>
      <c r="T3566" s="314"/>
    </row>
    <row r="3567" spans="2:20" x14ac:dyDescent="0.3">
      <c r="C3567" s="190"/>
      <c r="D3567" s="190"/>
      <c r="E3567" s="1374"/>
      <c r="F3567" s="1374"/>
      <c r="G3567" s="278"/>
      <c r="H3567" s="279"/>
      <c r="I3567" s="280"/>
      <c r="J3567" s="281"/>
      <c r="M3567" s="346" t="s">
        <v>20</v>
      </c>
      <c r="N3567" s="83">
        <f>S3562</f>
        <v>1835</v>
      </c>
      <c r="O3567" s="324"/>
      <c r="P3567" s="324"/>
      <c r="Q3567" s="324"/>
      <c r="R3567" s="241"/>
    </row>
    <row r="3568" spans="2:20" x14ac:dyDescent="0.3">
      <c r="C3568" s="190"/>
      <c r="D3568" s="190"/>
      <c r="E3568" s="446"/>
      <c r="F3568" s="446"/>
      <c r="G3568" s="278"/>
      <c r="H3568" s="283"/>
      <c r="I3568" s="280"/>
      <c r="J3568" s="281"/>
      <c r="M3568" s="346" t="s">
        <v>21</v>
      </c>
      <c r="N3568" s="83">
        <f>T3562</f>
        <v>4926</v>
      </c>
      <c r="O3568" s="137"/>
      <c r="P3568" s="324"/>
      <c r="Q3568" s="449"/>
      <c r="R3568" s="314"/>
    </row>
    <row r="3569" spans="2:20" ht="15" thickBot="1" x14ac:dyDescent="0.35">
      <c r="C3569" s="444"/>
      <c r="D3569" s="190"/>
      <c r="E3569" s="446"/>
      <c r="F3569" s="446"/>
      <c r="G3569" s="278"/>
      <c r="H3569" s="283"/>
      <c r="I3569" s="280"/>
      <c r="J3569" s="281"/>
      <c r="M3569" s="345" t="s">
        <v>22</v>
      </c>
      <c r="N3569" s="344">
        <f>SUM(N3564:N3568)</f>
        <v>170780</v>
      </c>
      <c r="O3569" s="314"/>
      <c r="R3569" s="314"/>
    </row>
    <row r="3570" spans="2:20" ht="15" thickTop="1" x14ac:dyDescent="0.3">
      <c r="C3570" s="444"/>
      <c r="D3570" s="190"/>
      <c r="E3570" s="446"/>
      <c r="F3570" s="446"/>
      <c r="G3570" s="278"/>
      <c r="H3570" s="283"/>
      <c r="I3570" s="280"/>
      <c r="J3570" s="281"/>
      <c r="M3570" s="345"/>
      <c r="N3570" s="442"/>
      <c r="O3570" s="314"/>
      <c r="R3570" s="314"/>
    </row>
    <row r="3571" spans="2:20" x14ac:dyDescent="0.3">
      <c r="C3571" s="444"/>
      <c r="D3571" s="190"/>
      <c r="E3571" s="446"/>
      <c r="F3571" s="446"/>
      <c r="G3571" s="278"/>
      <c r="H3571" s="283"/>
      <c r="I3571" s="280"/>
      <c r="J3571" s="281"/>
      <c r="M3571" s="345"/>
      <c r="N3571" s="442"/>
      <c r="O3571" s="314"/>
      <c r="R3571" s="314"/>
    </row>
    <row r="3572" spans="2:20" x14ac:dyDescent="0.3">
      <c r="C3572" s="444"/>
      <c r="D3572" s="190"/>
      <c r="E3572" s="446"/>
      <c r="F3572" s="446"/>
      <c r="G3572" s="278"/>
      <c r="H3572" s="283"/>
      <c r="I3572" s="280"/>
      <c r="J3572" s="281"/>
      <c r="M3572" s="198"/>
      <c r="N3572" s="121"/>
      <c r="O3572" s="314"/>
      <c r="S3572" s="314"/>
    </row>
    <row r="3573" spans="2:20" x14ac:dyDescent="0.3">
      <c r="C3573" s="444"/>
      <c r="D3573" s="190"/>
      <c r="E3573" s="446"/>
      <c r="F3573" s="446"/>
      <c r="G3573" s="278"/>
      <c r="H3573" s="283"/>
      <c r="I3573" s="280"/>
      <c r="J3573" s="281"/>
      <c r="M3573" s="198"/>
      <c r="N3573" s="121"/>
      <c r="O3573" s="314"/>
      <c r="S3573" s="314"/>
    </row>
    <row r="3574" spans="2:20" x14ac:dyDescent="0.3">
      <c r="R3574" s="180"/>
    </row>
    <row r="3575" spans="2:20" x14ac:dyDescent="0.3">
      <c r="B3575" s="1357" t="s">
        <v>2176</v>
      </c>
      <c r="C3575" s="1357"/>
      <c r="D3575" s="1357"/>
      <c r="E3575" s="1357"/>
      <c r="F3575" s="1357"/>
      <c r="G3575" s="1357"/>
      <c r="H3575" s="1357"/>
      <c r="I3575" s="1357"/>
      <c r="J3575" s="1357"/>
      <c r="K3575" s="1357"/>
      <c r="L3575" s="1357"/>
      <c r="M3575" s="1357"/>
      <c r="N3575" s="1357"/>
      <c r="O3575" s="1357"/>
      <c r="P3575" s="1357"/>
      <c r="Q3575" s="1357"/>
      <c r="R3575" s="1357"/>
      <c r="S3575" s="1357"/>
      <c r="T3575" s="1357"/>
    </row>
    <row r="3583" spans="2:20" ht="15.6" x14ac:dyDescent="0.3">
      <c r="B3583" s="1349" t="s">
        <v>2277</v>
      </c>
      <c r="C3583" s="1349"/>
      <c r="D3583" s="1349"/>
      <c r="E3583" s="1349"/>
      <c r="F3583" s="1349"/>
      <c r="G3583" s="1349"/>
      <c r="H3583" s="1349"/>
      <c r="I3583" s="1349"/>
      <c r="J3583" s="1349"/>
      <c r="K3583" s="1349"/>
      <c r="L3583" s="1349"/>
      <c r="M3583" s="1349"/>
      <c r="N3583" s="1349"/>
      <c r="O3583" s="1349"/>
      <c r="P3583" s="1349"/>
      <c r="Q3583" s="1349"/>
      <c r="R3583" s="1349"/>
      <c r="S3583" s="1349"/>
      <c r="T3583" s="1349"/>
    </row>
    <row r="3584" spans="2:20" ht="15.6" x14ac:dyDescent="0.3">
      <c r="B3584" s="1350" t="s">
        <v>10</v>
      </c>
      <c r="C3584" s="1350"/>
      <c r="D3584" s="1350"/>
      <c r="E3584" s="1350"/>
      <c r="F3584" s="1350"/>
      <c r="G3584" s="1350"/>
      <c r="H3584" s="1350"/>
      <c r="I3584" s="1350"/>
      <c r="J3584" s="1350"/>
      <c r="K3584" s="1350"/>
      <c r="L3584" s="1350"/>
      <c r="M3584" s="1350"/>
      <c r="N3584" s="1350"/>
      <c r="O3584" s="1350"/>
      <c r="P3584" s="1350"/>
      <c r="Q3584" s="1350"/>
      <c r="R3584" s="1350"/>
      <c r="S3584" s="1350"/>
      <c r="T3584" s="1350"/>
    </row>
    <row r="3585" spans="2:20" x14ac:dyDescent="0.3">
      <c r="B3585" s="1351" t="s">
        <v>11</v>
      </c>
      <c r="C3585" s="1351"/>
      <c r="D3585" s="1351"/>
      <c r="E3585" s="1351"/>
      <c r="F3585" s="1351"/>
      <c r="G3585" s="1351"/>
      <c r="H3585" s="1351"/>
      <c r="I3585" s="1351"/>
      <c r="J3585" s="1351"/>
      <c r="K3585" s="1351"/>
      <c r="L3585" s="1351"/>
      <c r="M3585" s="1351"/>
      <c r="N3585" s="1351"/>
      <c r="O3585" s="1351"/>
      <c r="P3585" s="1351"/>
      <c r="Q3585" s="1351"/>
      <c r="R3585" s="1351"/>
      <c r="S3585" s="1351"/>
      <c r="T3585" s="1351"/>
    </row>
    <row r="3586" spans="2:20" x14ac:dyDescent="0.3">
      <c r="B3586" s="1352" t="s">
        <v>2371</v>
      </c>
      <c r="C3586" s="1352"/>
      <c r="D3586" s="1352"/>
      <c r="E3586" s="1352"/>
      <c r="F3586" s="1352"/>
      <c r="G3586" s="1352"/>
      <c r="H3586" s="1352"/>
      <c r="I3586" s="1352"/>
      <c r="J3586" s="1352"/>
      <c r="K3586" s="1352"/>
      <c r="L3586" s="1352"/>
      <c r="M3586" s="1352"/>
      <c r="N3586" s="1352"/>
      <c r="O3586" s="1352"/>
      <c r="P3586" s="1352"/>
      <c r="Q3586" s="1352"/>
      <c r="R3586" s="1352"/>
      <c r="S3586" s="1352"/>
      <c r="T3586" s="1352"/>
    </row>
    <row r="3587" spans="2:20" ht="15" thickBot="1" x14ac:dyDescent="0.35">
      <c r="B3587" s="309"/>
      <c r="C3587" s="309"/>
      <c r="D3587" s="309"/>
      <c r="E3587" s="309"/>
      <c r="F3587" s="309"/>
      <c r="G3587" s="309"/>
      <c r="H3587" s="309"/>
      <c r="I3587" s="309"/>
      <c r="J3587" s="309"/>
      <c r="L3587" s="309"/>
      <c r="M3587" s="309"/>
      <c r="N3587" s="309"/>
      <c r="O3587" s="309"/>
      <c r="P3587" s="309"/>
      <c r="Q3587" s="309"/>
      <c r="R3587" s="1362" t="s">
        <v>2332</v>
      </c>
      <c r="S3587" s="1363"/>
      <c r="T3587" s="1363"/>
    </row>
    <row r="3588" spans="2:20" ht="15" thickTop="1" x14ac:dyDescent="0.3">
      <c r="B3588" s="1354" t="s">
        <v>8</v>
      </c>
      <c r="C3588" s="1354"/>
      <c r="D3588" s="1354"/>
      <c r="E3588" s="1354"/>
      <c r="F3588" s="1354"/>
      <c r="G3588" s="1354"/>
      <c r="H3588" s="1354"/>
      <c r="I3588" s="1354"/>
      <c r="J3588" s="1354"/>
      <c r="L3588" s="1354" t="s">
        <v>9</v>
      </c>
      <c r="M3588" s="1354"/>
      <c r="N3588" s="1354"/>
      <c r="O3588" s="1354"/>
      <c r="P3588" s="1354"/>
      <c r="Q3588" s="1354"/>
      <c r="R3588" s="1354"/>
      <c r="S3588" s="1354"/>
      <c r="T3588" s="1354"/>
    </row>
    <row r="3589" spans="2:20" x14ac:dyDescent="0.3">
      <c r="B3589" s="4" t="s">
        <v>0</v>
      </c>
      <c r="C3589" s="4" t="s">
        <v>1</v>
      </c>
      <c r="D3589" s="4" t="s">
        <v>2</v>
      </c>
      <c r="E3589" s="4" t="s">
        <v>13</v>
      </c>
      <c r="F3589" s="4" t="s">
        <v>3</v>
      </c>
      <c r="G3589" s="4" t="s">
        <v>4</v>
      </c>
      <c r="H3589" s="4" t="s">
        <v>5</v>
      </c>
      <c r="I3589" s="4" t="s">
        <v>6</v>
      </c>
      <c r="J3589" s="4" t="s">
        <v>7</v>
      </c>
      <c r="K3589" s="180"/>
      <c r="L3589" s="4" t="s">
        <v>0</v>
      </c>
      <c r="M3589" s="4" t="s">
        <v>1</v>
      </c>
      <c r="N3589" s="30" t="s">
        <v>1234</v>
      </c>
      <c r="O3589" s="4" t="s">
        <v>13</v>
      </c>
      <c r="P3589" s="4" t="s">
        <v>3</v>
      </c>
      <c r="Q3589" s="4" t="s">
        <v>4</v>
      </c>
      <c r="R3589" s="4" t="s">
        <v>5</v>
      </c>
      <c r="S3589" s="4" t="s">
        <v>6</v>
      </c>
      <c r="T3589" s="4" t="s">
        <v>7</v>
      </c>
    </row>
    <row r="3590" spans="2:20" x14ac:dyDescent="0.3">
      <c r="B3590" s="310"/>
      <c r="C3590" s="311"/>
      <c r="D3590" s="311"/>
      <c r="E3590" s="5"/>
      <c r="F3590" s="5"/>
      <c r="G3590" s="5"/>
      <c r="H3590" s="5"/>
      <c r="I3590" s="5"/>
      <c r="J3590" s="6"/>
      <c r="L3590" s="310"/>
      <c r="M3590" s="311"/>
      <c r="N3590" s="311"/>
      <c r="O3590" s="5"/>
      <c r="P3590" s="5"/>
      <c r="Q3590" s="5"/>
      <c r="R3590" s="5"/>
      <c r="S3590" s="5"/>
      <c r="T3590" s="6"/>
    </row>
    <row r="3591" spans="2:20" x14ac:dyDescent="0.3">
      <c r="B3591" s="55" t="s">
        <v>2278</v>
      </c>
      <c r="C3591" s="17" t="s">
        <v>15</v>
      </c>
      <c r="D3591" s="18" t="s">
        <v>16</v>
      </c>
      <c r="E3591" s="19" t="s">
        <v>16</v>
      </c>
      <c r="F3591" s="19">
        <f>N3564</f>
        <v>10029</v>
      </c>
      <c r="G3591" s="49">
        <f>N3565</f>
        <v>50384</v>
      </c>
      <c r="H3591" s="49">
        <f>N3566</f>
        <v>103606</v>
      </c>
      <c r="I3591" s="20">
        <f>N3567</f>
        <v>1835</v>
      </c>
      <c r="J3591" s="20">
        <f>N3568</f>
        <v>4926</v>
      </c>
      <c r="K3591" s="1"/>
      <c r="L3591" s="55" t="s">
        <v>16</v>
      </c>
      <c r="M3591" s="55" t="s">
        <v>16</v>
      </c>
      <c r="N3591" s="55" t="s">
        <v>16</v>
      </c>
      <c r="O3591" s="122" t="s">
        <v>16</v>
      </c>
      <c r="P3591" s="122" t="s">
        <v>16</v>
      </c>
      <c r="Q3591" s="122" t="s">
        <v>16</v>
      </c>
      <c r="R3591" s="122" t="s">
        <v>16</v>
      </c>
      <c r="S3591" s="122" t="s">
        <v>16</v>
      </c>
      <c r="T3591" s="122" t="s">
        <v>16</v>
      </c>
    </row>
    <row r="3592" spans="2:20" x14ac:dyDescent="0.3">
      <c r="B3592" s="55"/>
      <c r="C3592" s="17"/>
      <c r="D3592" s="18"/>
      <c r="E3592" s="19"/>
      <c r="F3592" s="19"/>
      <c r="G3592" s="49"/>
      <c r="H3592" s="49"/>
      <c r="I3592" s="20"/>
      <c r="J3592" s="20"/>
      <c r="K3592" s="1"/>
      <c r="L3592" s="55"/>
      <c r="M3592" s="411"/>
      <c r="N3592" s="122"/>
      <c r="O3592" s="122"/>
      <c r="P3592" s="122"/>
      <c r="Q3592" s="122"/>
      <c r="R3592" s="122"/>
      <c r="S3592" s="122"/>
      <c r="T3592" s="122"/>
    </row>
    <row r="3593" spans="2:20" ht="55.2" x14ac:dyDescent="0.3">
      <c r="B3593" s="55" t="s">
        <v>2278</v>
      </c>
      <c r="C3593" s="411" t="s">
        <v>2330</v>
      </c>
      <c r="D3593" s="431" t="s">
        <v>2312</v>
      </c>
      <c r="E3593" s="55" t="s">
        <v>16</v>
      </c>
      <c r="F3593" s="55" t="s">
        <v>16</v>
      </c>
      <c r="G3593" s="122">
        <v>200000</v>
      </c>
      <c r="H3593" s="122"/>
      <c r="I3593" s="55" t="s">
        <v>16</v>
      </c>
      <c r="J3593" s="55" t="s">
        <v>16</v>
      </c>
      <c r="K3593" s="1"/>
      <c r="L3593" s="55" t="s">
        <v>2278</v>
      </c>
      <c r="M3593" s="420" t="s">
        <v>2338</v>
      </c>
      <c r="N3593" s="410" t="s">
        <v>2339</v>
      </c>
      <c r="O3593" s="122" t="s">
        <v>16</v>
      </c>
      <c r="P3593" s="122" t="s">
        <v>16</v>
      </c>
      <c r="Q3593" s="122" t="s">
        <v>16</v>
      </c>
      <c r="R3593" s="122">
        <v>161500</v>
      </c>
      <c r="S3593" s="122" t="s">
        <v>16</v>
      </c>
      <c r="T3593" s="122" t="s">
        <v>16</v>
      </c>
    </row>
    <row r="3594" spans="2:20" ht="43.2" x14ac:dyDescent="0.3">
      <c r="B3594" s="55" t="s">
        <v>2278</v>
      </c>
      <c r="C3594" s="459" t="s">
        <v>823</v>
      </c>
      <c r="D3594" s="431" t="s">
        <v>2279</v>
      </c>
      <c r="E3594" s="55" t="s">
        <v>16</v>
      </c>
      <c r="F3594" s="122">
        <v>2100</v>
      </c>
      <c r="G3594" s="55" t="s">
        <v>16</v>
      </c>
      <c r="H3594" s="55" t="s">
        <v>16</v>
      </c>
      <c r="I3594" s="55" t="s">
        <v>16</v>
      </c>
      <c r="J3594" s="55" t="s">
        <v>16</v>
      </c>
      <c r="K3594" s="1"/>
      <c r="L3594" s="55" t="s">
        <v>2278</v>
      </c>
      <c r="M3594" s="458" t="s">
        <v>2320</v>
      </c>
      <c r="N3594" s="122">
        <v>278</v>
      </c>
      <c r="O3594" s="122" t="s">
        <v>16</v>
      </c>
      <c r="P3594" s="122" t="s">
        <v>16</v>
      </c>
      <c r="Q3594" s="122" t="s">
        <v>16</v>
      </c>
      <c r="R3594" s="122">
        <v>23000</v>
      </c>
      <c r="S3594" s="122" t="s">
        <v>16</v>
      </c>
      <c r="T3594" s="122" t="s">
        <v>16</v>
      </c>
    </row>
    <row r="3595" spans="2:20" ht="43.2" x14ac:dyDescent="0.3">
      <c r="B3595" s="55" t="s">
        <v>2278</v>
      </c>
      <c r="C3595" s="459" t="s">
        <v>2281</v>
      </c>
      <c r="D3595" s="431" t="s">
        <v>2280</v>
      </c>
      <c r="E3595" s="122">
        <v>25000</v>
      </c>
      <c r="F3595" s="55" t="s">
        <v>16</v>
      </c>
      <c r="G3595" s="368" t="s">
        <v>16</v>
      </c>
      <c r="H3595" s="122">
        <v>145000</v>
      </c>
      <c r="I3595" s="55" t="s">
        <v>16</v>
      </c>
      <c r="J3595" s="55" t="s">
        <v>16</v>
      </c>
      <c r="K3595" s="1"/>
      <c r="L3595" s="55" t="s">
        <v>2278</v>
      </c>
      <c r="M3595" s="458" t="s">
        <v>2321</v>
      </c>
      <c r="N3595" s="122">
        <v>278</v>
      </c>
      <c r="O3595" s="122" t="s">
        <v>16</v>
      </c>
      <c r="P3595" s="122" t="s">
        <v>16</v>
      </c>
      <c r="Q3595" s="122" t="s">
        <v>16</v>
      </c>
      <c r="R3595" s="122">
        <v>19018</v>
      </c>
      <c r="S3595" s="122" t="s">
        <v>16</v>
      </c>
      <c r="T3595" s="122" t="s">
        <v>16</v>
      </c>
    </row>
    <row r="3596" spans="2:20" ht="28.8" x14ac:dyDescent="0.3">
      <c r="B3596" s="55" t="s">
        <v>2278</v>
      </c>
      <c r="C3596" s="459" t="s">
        <v>2290</v>
      </c>
      <c r="D3596" s="431" t="s">
        <v>2282</v>
      </c>
      <c r="E3596" s="122">
        <v>55000</v>
      </c>
      <c r="F3596" s="55" t="s">
        <v>16</v>
      </c>
      <c r="G3596" s="368" t="s">
        <v>16</v>
      </c>
      <c r="H3596" s="122">
        <v>95000</v>
      </c>
      <c r="I3596" s="55" t="s">
        <v>16</v>
      </c>
      <c r="J3596" s="55" t="s">
        <v>16</v>
      </c>
      <c r="K3596" s="1"/>
      <c r="L3596" s="55" t="s">
        <v>2278</v>
      </c>
      <c r="M3596" s="420" t="s">
        <v>2322</v>
      </c>
      <c r="N3596" s="122">
        <v>278</v>
      </c>
      <c r="O3596" s="122" t="s">
        <v>16</v>
      </c>
      <c r="P3596" s="122" t="s">
        <v>16</v>
      </c>
      <c r="Q3596" s="122" t="s">
        <v>16</v>
      </c>
      <c r="R3596" s="122">
        <v>2000</v>
      </c>
      <c r="S3596" s="122" t="s">
        <v>16</v>
      </c>
      <c r="T3596" s="122" t="s">
        <v>16</v>
      </c>
    </row>
    <row r="3597" spans="2:20" ht="27.6" x14ac:dyDescent="0.3">
      <c r="B3597" s="55" t="s">
        <v>2278</v>
      </c>
      <c r="C3597" s="411" t="s">
        <v>2291</v>
      </c>
      <c r="D3597" s="431" t="s">
        <v>2283</v>
      </c>
      <c r="E3597" s="55" t="s">
        <v>16</v>
      </c>
      <c r="F3597" s="122">
        <v>100000</v>
      </c>
      <c r="G3597" s="55" t="s">
        <v>16</v>
      </c>
      <c r="H3597" s="55" t="s">
        <v>16</v>
      </c>
      <c r="I3597" s="55" t="s">
        <v>16</v>
      </c>
      <c r="J3597" s="55" t="s">
        <v>16</v>
      </c>
      <c r="K3597" s="1"/>
      <c r="L3597" s="55" t="s">
        <v>2278</v>
      </c>
      <c r="M3597" s="420" t="s">
        <v>2323</v>
      </c>
      <c r="N3597" s="122">
        <v>278</v>
      </c>
      <c r="O3597" s="122" t="s">
        <v>16</v>
      </c>
      <c r="P3597" s="122" t="s">
        <v>16</v>
      </c>
      <c r="Q3597" s="122" t="s">
        <v>16</v>
      </c>
      <c r="R3597" s="122">
        <v>1800</v>
      </c>
      <c r="S3597" s="122" t="s">
        <v>16</v>
      </c>
      <c r="T3597" s="122" t="s">
        <v>16</v>
      </c>
    </row>
    <row r="3598" spans="2:20" ht="27.6" x14ac:dyDescent="0.3">
      <c r="B3598" s="55" t="s">
        <v>2278</v>
      </c>
      <c r="C3598" s="411" t="s">
        <v>2335</v>
      </c>
      <c r="D3598" s="431" t="s">
        <v>2284</v>
      </c>
      <c r="E3598" s="55" t="s">
        <v>16</v>
      </c>
      <c r="F3598" s="122">
        <v>100000</v>
      </c>
      <c r="G3598" s="55" t="s">
        <v>16</v>
      </c>
      <c r="H3598" s="55" t="s">
        <v>16</v>
      </c>
      <c r="I3598" s="55" t="s">
        <v>16</v>
      </c>
      <c r="J3598" s="55" t="s">
        <v>16</v>
      </c>
      <c r="K3598" s="1"/>
      <c r="L3598" s="55" t="s">
        <v>2278</v>
      </c>
      <c r="M3598" s="420" t="s">
        <v>2325</v>
      </c>
      <c r="N3598" s="122">
        <v>278</v>
      </c>
      <c r="O3598" s="122" t="s">
        <v>16</v>
      </c>
      <c r="P3598" s="122" t="s">
        <v>16</v>
      </c>
      <c r="Q3598" s="122" t="s">
        <v>16</v>
      </c>
      <c r="R3598" s="122">
        <v>72500</v>
      </c>
      <c r="S3598" s="122" t="s">
        <v>16</v>
      </c>
      <c r="T3598" s="122" t="s">
        <v>16</v>
      </c>
    </row>
    <row r="3599" spans="2:20" ht="57.6" x14ac:dyDescent="0.3">
      <c r="B3599" s="55" t="s">
        <v>2278</v>
      </c>
      <c r="C3599" s="411" t="s">
        <v>2336</v>
      </c>
      <c r="D3599" s="431" t="s">
        <v>2285</v>
      </c>
      <c r="E3599" s="55" t="s">
        <v>16</v>
      </c>
      <c r="F3599" s="456">
        <v>50000</v>
      </c>
      <c r="G3599" s="55" t="s">
        <v>16</v>
      </c>
      <c r="H3599" s="55" t="s">
        <v>16</v>
      </c>
      <c r="I3599" s="55" t="s">
        <v>16</v>
      </c>
      <c r="J3599" s="55" t="s">
        <v>16</v>
      </c>
      <c r="K3599" s="1"/>
      <c r="L3599" s="55" t="s">
        <v>2278</v>
      </c>
      <c r="M3599" s="458" t="s">
        <v>2324</v>
      </c>
      <c r="N3599" s="122">
        <v>278</v>
      </c>
      <c r="O3599" s="122" t="s">
        <v>16</v>
      </c>
      <c r="P3599" s="122" t="s">
        <v>16</v>
      </c>
      <c r="Q3599" s="122" t="s">
        <v>16</v>
      </c>
      <c r="R3599" s="122">
        <v>13000</v>
      </c>
      <c r="S3599" s="122" t="s">
        <v>16</v>
      </c>
      <c r="T3599" s="122" t="s">
        <v>16</v>
      </c>
    </row>
    <row r="3600" spans="2:20" ht="41.4" x14ac:dyDescent="0.3">
      <c r="B3600" s="55" t="s">
        <v>2278</v>
      </c>
      <c r="C3600" s="411" t="s">
        <v>2292</v>
      </c>
      <c r="D3600" s="431" t="s">
        <v>2286</v>
      </c>
      <c r="E3600" s="55" t="s">
        <v>16</v>
      </c>
      <c r="F3600" s="414">
        <v>50000</v>
      </c>
      <c r="G3600" s="55" t="s">
        <v>16</v>
      </c>
      <c r="H3600" s="55" t="s">
        <v>16</v>
      </c>
      <c r="I3600" s="55" t="s">
        <v>16</v>
      </c>
      <c r="J3600" s="55" t="s">
        <v>16</v>
      </c>
      <c r="K3600" s="1"/>
      <c r="L3600" s="55" t="s">
        <v>2278</v>
      </c>
      <c r="M3600" s="419" t="s">
        <v>2369</v>
      </c>
      <c r="N3600" s="122">
        <v>278</v>
      </c>
      <c r="O3600" s="122" t="s">
        <v>16</v>
      </c>
      <c r="P3600" s="122" t="s">
        <v>16</v>
      </c>
      <c r="Q3600" s="122" t="s">
        <v>16</v>
      </c>
      <c r="R3600" s="122">
        <v>20000</v>
      </c>
      <c r="S3600" s="122" t="s">
        <v>16</v>
      </c>
      <c r="T3600" s="122" t="s">
        <v>16</v>
      </c>
    </row>
    <row r="3601" spans="2:20" ht="27.6" x14ac:dyDescent="0.3">
      <c r="B3601" s="55" t="s">
        <v>2278</v>
      </c>
      <c r="C3601" s="411" t="s">
        <v>2293</v>
      </c>
      <c r="D3601" s="431" t="s">
        <v>2287</v>
      </c>
      <c r="E3601" s="122"/>
      <c r="F3601" s="456">
        <v>50000</v>
      </c>
      <c r="G3601" s="55" t="s">
        <v>16</v>
      </c>
      <c r="H3601" s="55" t="s">
        <v>16</v>
      </c>
      <c r="I3601" s="55" t="s">
        <v>16</v>
      </c>
      <c r="J3601" s="55" t="s">
        <v>16</v>
      </c>
      <c r="K3601" s="1"/>
      <c r="L3601" s="55" t="s">
        <v>2278</v>
      </c>
      <c r="M3601" s="420" t="s">
        <v>2313</v>
      </c>
      <c r="N3601" s="320">
        <v>1</v>
      </c>
      <c r="O3601" s="122">
        <v>45000</v>
      </c>
      <c r="P3601" s="122">
        <v>300250</v>
      </c>
      <c r="Q3601" s="122" t="s">
        <v>16</v>
      </c>
      <c r="R3601" s="122" t="s">
        <v>16</v>
      </c>
      <c r="S3601" s="122" t="s">
        <v>16</v>
      </c>
      <c r="T3601" s="122" t="s">
        <v>16</v>
      </c>
    </row>
    <row r="3602" spans="2:20" ht="41.4" x14ac:dyDescent="0.3">
      <c r="B3602" s="55" t="s">
        <v>2278</v>
      </c>
      <c r="C3602" s="411" t="s">
        <v>2337</v>
      </c>
      <c r="D3602" s="431" t="s">
        <v>2288</v>
      </c>
      <c r="E3602" s="55" t="s">
        <v>16</v>
      </c>
      <c r="F3602" s="122">
        <v>300000</v>
      </c>
      <c r="G3602" s="55" t="s">
        <v>16</v>
      </c>
      <c r="H3602" s="55" t="s">
        <v>16</v>
      </c>
      <c r="I3602" s="55" t="s">
        <v>16</v>
      </c>
      <c r="J3602" s="55" t="s">
        <v>16</v>
      </c>
      <c r="K3602" s="1"/>
      <c r="L3602" s="55" t="s">
        <v>2278</v>
      </c>
      <c r="M3602" s="420" t="s">
        <v>2314</v>
      </c>
      <c r="N3602" s="320">
        <v>2</v>
      </c>
      <c r="O3602" s="122" t="s">
        <v>16</v>
      </c>
      <c r="P3602" s="122">
        <v>7000</v>
      </c>
      <c r="Q3602" s="122" t="s">
        <v>16</v>
      </c>
      <c r="R3602" s="122" t="s">
        <v>16</v>
      </c>
      <c r="S3602" s="122" t="s">
        <v>16</v>
      </c>
      <c r="T3602" s="122" t="s">
        <v>16</v>
      </c>
    </row>
    <row r="3603" spans="2:20" ht="41.4" x14ac:dyDescent="0.3">
      <c r="B3603" s="55" t="s">
        <v>2278</v>
      </c>
      <c r="C3603" s="411" t="s">
        <v>2329</v>
      </c>
      <c r="D3603" s="431" t="s">
        <v>2289</v>
      </c>
      <c r="E3603" s="122">
        <v>250000</v>
      </c>
      <c r="F3603" s="55" t="s">
        <v>16</v>
      </c>
      <c r="G3603" s="55" t="s">
        <v>16</v>
      </c>
      <c r="H3603" s="55" t="s">
        <v>16</v>
      </c>
      <c r="I3603" s="55" t="s">
        <v>16</v>
      </c>
      <c r="J3603" s="55" t="s">
        <v>16</v>
      </c>
      <c r="K3603" s="1"/>
      <c r="L3603" s="55" t="s">
        <v>2278</v>
      </c>
      <c r="M3603" s="420" t="s">
        <v>2315</v>
      </c>
      <c r="N3603" s="320">
        <v>3</v>
      </c>
      <c r="O3603" s="122" t="s">
        <v>16</v>
      </c>
      <c r="P3603" s="122">
        <v>3660</v>
      </c>
      <c r="Q3603" s="122" t="s">
        <v>16</v>
      </c>
      <c r="R3603" s="122" t="s">
        <v>16</v>
      </c>
      <c r="S3603" s="122" t="s">
        <v>16</v>
      </c>
      <c r="T3603" s="122" t="s">
        <v>16</v>
      </c>
    </row>
    <row r="3604" spans="2:20" ht="41.4" x14ac:dyDescent="0.3">
      <c r="B3604" s="55" t="s">
        <v>2278</v>
      </c>
      <c r="C3604" s="411" t="s">
        <v>2296</v>
      </c>
      <c r="D3604" s="431" t="s">
        <v>2294</v>
      </c>
      <c r="E3604" s="55" t="s">
        <v>16</v>
      </c>
      <c r="F3604" s="55" t="s">
        <v>16</v>
      </c>
      <c r="G3604" s="457">
        <v>20000</v>
      </c>
      <c r="H3604" s="55" t="s">
        <v>16</v>
      </c>
      <c r="I3604" s="55" t="s">
        <v>16</v>
      </c>
      <c r="J3604" s="55" t="s">
        <v>16</v>
      </c>
      <c r="K3604" s="1"/>
      <c r="L3604" s="55" t="s">
        <v>2278</v>
      </c>
      <c r="M3604" s="420" t="s">
        <v>2316</v>
      </c>
      <c r="N3604" s="320">
        <v>4</v>
      </c>
      <c r="O3604" s="122" t="s">
        <v>16</v>
      </c>
      <c r="P3604" s="122">
        <v>100000</v>
      </c>
      <c r="Q3604" s="122" t="s">
        <v>16</v>
      </c>
      <c r="R3604" s="122" t="s">
        <v>16</v>
      </c>
      <c r="S3604" s="122" t="s">
        <v>16</v>
      </c>
      <c r="T3604" s="122" t="s">
        <v>16</v>
      </c>
    </row>
    <row r="3605" spans="2:20" ht="28.8" x14ac:dyDescent="0.3">
      <c r="B3605" s="55" t="s">
        <v>2278</v>
      </c>
      <c r="C3605" s="459" t="s">
        <v>2297</v>
      </c>
      <c r="D3605" s="431" t="s">
        <v>2295</v>
      </c>
      <c r="E3605" s="55">
        <v>25000</v>
      </c>
      <c r="F3605" s="55" t="s">
        <v>16</v>
      </c>
      <c r="G3605" s="457">
        <v>125000</v>
      </c>
      <c r="H3605" s="55" t="s">
        <v>16</v>
      </c>
      <c r="I3605" s="55" t="s">
        <v>16</v>
      </c>
      <c r="J3605" s="55" t="s">
        <v>16</v>
      </c>
      <c r="K3605" s="1"/>
      <c r="L3605" s="55" t="s">
        <v>2278</v>
      </c>
      <c r="M3605" s="420" t="s">
        <v>2317</v>
      </c>
      <c r="N3605" s="320">
        <v>5</v>
      </c>
      <c r="O3605" s="122" t="s">
        <v>16</v>
      </c>
      <c r="P3605" s="122">
        <v>200000</v>
      </c>
      <c r="Q3605" s="122" t="s">
        <v>16</v>
      </c>
      <c r="R3605" s="122" t="s">
        <v>16</v>
      </c>
      <c r="S3605" s="122" t="s">
        <v>16</v>
      </c>
      <c r="T3605" s="122" t="s">
        <v>16</v>
      </c>
    </row>
    <row r="3606" spans="2:20" ht="28.8" x14ac:dyDescent="0.3">
      <c r="B3606" s="55" t="s">
        <v>2278</v>
      </c>
      <c r="C3606" s="460" t="s">
        <v>2300</v>
      </c>
      <c r="D3606" s="431" t="s">
        <v>2298</v>
      </c>
      <c r="E3606" s="55" t="s">
        <v>16</v>
      </c>
      <c r="F3606" s="457">
        <v>250</v>
      </c>
      <c r="G3606" s="55" t="s">
        <v>16</v>
      </c>
      <c r="H3606" s="55" t="s">
        <v>16</v>
      </c>
      <c r="I3606" s="55" t="s">
        <v>16</v>
      </c>
      <c r="J3606" s="55" t="s">
        <v>16</v>
      </c>
      <c r="K3606" s="1"/>
      <c r="L3606" s="55" t="s">
        <v>2278</v>
      </c>
      <c r="M3606" s="420" t="s">
        <v>2368</v>
      </c>
      <c r="N3606" s="320">
        <v>6</v>
      </c>
      <c r="O3606" s="122" t="s">
        <v>16</v>
      </c>
      <c r="P3606" s="122">
        <v>40000</v>
      </c>
      <c r="Q3606" s="122" t="s">
        <v>16</v>
      </c>
      <c r="R3606" s="122" t="s">
        <v>16</v>
      </c>
      <c r="S3606" s="122" t="s">
        <v>16</v>
      </c>
      <c r="T3606" s="122" t="s">
        <v>16</v>
      </c>
    </row>
    <row r="3607" spans="2:20" ht="28.8" x14ac:dyDescent="0.3">
      <c r="B3607" s="55" t="s">
        <v>2278</v>
      </c>
      <c r="C3607" s="460" t="s">
        <v>2301</v>
      </c>
      <c r="D3607" s="431" t="s">
        <v>2299</v>
      </c>
      <c r="E3607" s="55" t="s">
        <v>16</v>
      </c>
      <c r="F3607" s="457">
        <v>250</v>
      </c>
      <c r="G3607" s="55" t="s">
        <v>16</v>
      </c>
      <c r="H3607" s="55" t="s">
        <v>16</v>
      </c>
      <c r="I3607" s="55" t="s">
        <v>16</v>
      </c>
      <c r="J3607" s="55" t="s">
        <v>16</v>
      </c>
      <c r="K3607" s="1"/>
      <c r="L3607" s="55" t="s">
        <v>2278</v>
      </c>
      <c r="M3607" s="420" t="s">
        <v>2334</v>
      </c>
      <c r="N3607" s="431" t="s">
        <v>2282</v>
      </c>
      <c r="O3607" s="122">
        <v>30000</v>
      </c>
      <c r="P3607" s="122" t="s">
        <v>16</v>
      </c>
      <c r="Q3607" s="122" t="s">
        <v>16</v>
      </c>
      <c r="R3607" s="122" t="s">
        <v>16</v>
      </c>
      <c r="S3607" s="122" t="s">
        <v>16</v>
      </c>
      <c r="T3607" s="122" t="s">
        <v>16</v>
      </c>
    </row>
    <row r="3608" spans="2:20" ht="28.8" x14ac:dyDescent="0.3">
      <c r="B3608" s="55" t="s">
        <v>2311</v>
      </c>
      <c r="C3608" s="460" t="s">
        <v>2326</v>
      </c>
      <c r="D3608" s="431" t="s">
        <v>2302</v>
      </c>
      <c r="E3608" s="122">
        <v>5000</v>
      </c>
      <c r="F3608" s="55" t="s">
        <v>16</v>
      </c>
      <c r="G3608" s="55" t="s">
        <v>16</v>
      </c>
      <c r="H3608" s="55" t="s">
        <v>16</v>
      </c>
      <c r="I3608" s="55" t="s">
        <v>16</v>
      </c>
      <c r="J3608" s="55" t="s">
        <v>16</v>
      </c>
      <c r="K3608" s="1"/>
      <c r="L3608" s="55" t="s">
        <v>2278</v>
      </c>
      <c r="M3608" s="420" t="s">
        <v>2333</v>
      </c>
      <c r="N3608" s="431" t="s">
        <v>2282</v>
      </c>
      <c r="O3608" s="122">
        <v>25000</v>
      </c>
      <c r="P3608" s="122" t="s">
        <v>16</v>
      </c>
      <c r="Q3608" s="122" t="s">
        <v>16</v>
      </c>
      <c r="R3608" s="122" t="s">
        <v>16</v>
      </c>
      <c r="S3608" s="122" t="s">
        <v>16</v>
      </c>
      <c r="T3608" s="122" t="s">
        <v>16</v>
      </c>
    </row>
    <row r="3609" spans="2:20" ht="28.8" x14ac:dyDescent="0.3">
      <c r="B3609" s="55" t="s">
        <v>2311</v>
      </c>
      <c r="C3609" s="460" t="s">
        <v>2307</v>
      </c>
      <c r="D3609" s="431" t="s">
        <v>2303</v>
      </c>
      <c r="E3609" s="122">
        <v>10000</v>
      </c>
      <c r="F3609" s="55" t="s">
        <v>16</v>
      </c>
      <c r="G3609" s="55" t="s">
        <v>16</v>
      </c>
      <c r="H3609" s="55" t="s">
        <v>16</v>
      </c>
      <c r="I3609" s="55" t="s">
        <v>16</v>
      </c>
      <c r="J3609" s="55" t="s">
        <v>16</v>
      </c>
      <c r="K3609" s="1"/>
      <c r="L3609" s="55" t="s">
        <v>2278</v>
      </c>
      <c r="M3609" s="458" t="s">
        <v>2318</v>
      </c>
      <c r="N3609" s="431" t="s">
        <v>2280</v>
      </c>
      <c r="O3609" s="418">
        <v>25000</v>
      </c>
      <c r="P3609" s="122" t="s">
        <v>16</v>
      </c>
      <c r="Q3609" s="122" t="s">
        <v>16</v>
      </c>
      <c r="R3609" s="122" t="s">
        <v>16</v>
      </c>
      <c r="S3609" s="122" t="s">
        <v>16</v>
      </c>
      <c r="T3609" s="122" t="s">
        <v>16</v>
      </c>
    </row>
    <row r="3610" spans="2:20" ht="28.8" x14ac:dyDescent="0.3">
      <c r="B3610" s="55" t="s">
        <v>2311</v>
      </c>
      <c r="C3610" s="460" t="s">
        <v>2308</v>
      </c>
      <c r="D3610" s="431" t="s">
        <v>2304</v>
      </c>
      <c r="E3610" s="122">
        <v>10000</v>
      </c>
      <c r="F3610" s="55" t="s">
        <v>16</v>
      </c>
      <c r="G3610" s="55" t="s">
        <v>16</v>
      </c>
      <c r="H3610" s="55" t="s">
        <v>16</v>
      </c>
      <c r="I3610" s="55" t="s">
        <v>16</v>
      </c>
      <c r="J3610" s="55" t="s">
        <v>16</v>
      </c>
      <c r="K3610" s="1"/>
      <c r="L3610" s="55" t="s">
        <v>2278</v>
      </c>
      <c r="M3610" s="420" t="s">
        <v>2327</v>
      </c>
      <c r="N3610" s="431" t="s">
        <v>2289</v>
      </c>
      <c r="O3610" s="122">
        <v>50000</v>
      </c>
      <c r="P3610" s="122" t="s">
        <v>16</v>
      </c>
      <c r="Q3610" s="122" t="s">
        <v>16</v>
      </c>
      <c r="R3610" s="122" t="s">
        <v>16</v>
      </c>
      <c r="S3610" s="122" t="s">
        <v>16</v>
      </c>
      <c r="T3610" s="122" t="s">
        <v>16</v>
      </c>
    </row>
    <row r="3611" spans="2:20" ht="28.8" x14ac:dyDescent="0.3">
      <c r="B3611" s="55" t="s">
        <v>2311</v>
      </c>
      <c r="C3611" s="460" t="s">
        <v>2309</v>
      </c>
      <c r="D3611" s="431" t="s">
        <v>2305</v>
      </c>
      <c r="E3611" s="122">
        <v>10000</v>
      </c>
      <c r="F3611" s="55" t="s">
        <v>16</v>
      </c>
      <c r="G3611" s="55" t="s">
        <v>16</v>
      </c>
      <c r="H3611" s="55" t="s">
        <v>16</v>
      </c>
      <c r="I3611" s="55" t="s">
        <v>16</v>
      </c>
      <c r="J3611" s="55" t="s">
        <v>16</v>
      </c>
      <c r="K3611" s="1"/>
      <c r="L3611" s="55" t="s">
        <v>2278</v>
      </c>
      <c r="M3611" s="420" t="s">
        <v>2328</v>
      </c>
      <c r="N3611" s="431" t="s">
        <v>2289</v>
      </c>
      <c r="O3611" s="122">
        <v>200000</v>
      </c>
      <c r="P3611" s="122" t="s">
        <v>16</v>
      </c>
      <c r="Q3611" s="122" t="s">
        <v>16</v>
      </c>
      <c r="R3611" s="122" t="s">
        <v>16</v>
      </c>
      <c r="S3611" s="122" t="s">
        <v>16</v>
      </c>
      <c r="T3611" s="122" t="s">
        <v>16</v>
      </c>
    </row>
    <row r="3612" spans="2:20" ht="28.8" x14ac:dyDescent="0.3">
      <c r="B3612" s="55" t="s">
        <v>2311</v>
      </c>
      <c r="C3612" s="460" t="s">
        <v>2310</v>
      </c>
      <c r="D3612" s="431" t="s">
        <v>2306</v>
      </c>
      <c r="E3612" s="122">
        <v>10000</v>
      </c>
      <c r="F3612" s="55" t="s">
        <v>16</v>
      </c>
      <c r="G3612" s="55" t="s">
        <v>16</v>
      </c>
      <c r="H3612" s="55" t="s">
        <v>16</v>
      </c>
      <c r="I3612" s="55" t="s">
        <v>16</v>
      </c>
      <c r="J3612" s="55" t="s">
        <v>16</v>
      </c>
      <c r="K3612" s="1"/>
      <c r="L3612" s="55" t="s">
        <v>2278</v>
      </c>
      <c r="M3612" s="420" t="s">
        <v>2319</v>
      </c>
      <c r="N3612" s="431" t="s">
        <v>2295</v>
      </c>
      <c r="O3612" s="122">
        <v>25000</v>
      </c>
      <c r="P3612" s="122" t="s">
        <v>16</v>
      </c>
      <c r="Q3612" s="122" t="s">
        <v>16</v>
      </c>
      <c r="R3612" s="122" t="s">
        <v>16</v>
      </c>
      <c r="S3612" s="122" t="s">
        <v>16</v>
      </c>
      <c r="T3612" s="122" t="s">
        <v>16</v>
      </c>
    </row>
    <row r="3613" spans="2:20" ht="27.6" x14ac:dyDescent="0.3">
      <c r="B3613" s="55" t="s">
        <v>2311</v>
      </c>
      <c r="C3613" s="411" t="s">
        <v>2353</v>
      </c>
      <c r="D3613" s="431" t="s">
        <v>2340</v>
      </c>
      <c r="E3613" s="55" t="s">
        <v>16</v>
      </c>
      <c r="F3613" s="122">
        <v>20000</v>
      </c>
      <c r="G3613" s="55" t="s">
        <v>16</v>
      </c>
      <c r="H3613" s="55" t="s">
        <v>16</v>
      </c>
      <c r="I3613" s="55" t="s">
        <v>16</v>
      </c>
      <c r="J3613" s="55" t="s">
        <v>16</v>
      </c>
      <c r="K3613" s="1"/>
      <c r="L3613" s="55" t="s">
        <v>2311</v>
      </c>
      <c r="M3613" s="420" t="s">
        <v>2331</v>
      </c>
      <c r="N3613" s="320">
        <v>7</v>
      </c>
      <c r="O3613" s="122" t="s">
        <v>16</v>
      </c>
      <c r="P3613" s="122">
        <v>2460</v>
      </c>
      <c r="Q3613" s="122" t="s">
        <v>16</v>
      </c>
      <c r="R3613" s="122" t="s">
        <v>16</v>
      </c>
      <c r="S3613" s="122" t="s">
        <v>16</v>
      </c>
      <c r="T3613" s="122" t="s">
        <v>16</v>
      </c>
    </row>
    <row r="3614" spans="2:20" ht="43.2" x14ac:dyDescent="0.3">
      <c r="B3614" s="55" t="s">
        <v>2311</v>
      </c>
      <c r="C3614" s="411" t="s">
        <v>2363</v>
      </c>
      <c r="D3614" s="431" t="s">
        <v>2341</v>
      </c>
      <c r="E3614" s="55" t="s">
        <v>16</v>
      </c>
      <c r="F3614" s="456">
        <v>1000</v>
      </c>
      <c r="G3614" s="55" t="s">
        <v>16</v>
      </c>
      <c r="H3614" s="55" t="s">
        <v>16</v>
      </c>
      <c r="I3614" s="55" t="s">
        <v>16</v>
      </c>
      <c r="J3614" s="55" t="s">
        <v>16</v>
      </c>
      <c r="K3614" s="1"/>
      <c r="L3614" s="55" t="s">
        <v>2311</v>
      </c>
      <c r="M3614" s="458" t="s">
        <v>2364</v>
      </c>
      <c r="N3614" s="320">
        <v>8</v>
      </c>
      <c r="O3614" s="122" t="s">
        <v>16</v>
      </c>
      <c r="P3614" s="122">
        <v>15800</v>
      </c>
      <c r="Q3614" s="122" t="s">
        <v>16</v>
      </c>
      <c r="R3614" s="122" t="s">
        <v>16</v>
      </c>
      <c r="S3614" s="122" t="s">
        <v>16</v>
      </c>
      <c r="T3614" s="122" t="s">
        <v>16</v>
      </c>
    </row>
    <row r="3615" spans="2:20" ht="43.2" x14ac:dyDescent="0.3">
      <c r="B3615" s="55" t="s">
        <v>2311</v>
      </c>
      <c r="C3615" s="411" t="s">
        <v>2354</v>
      </c>
      <c r="D3615" s="431" t="s">
        <v>2342</v>
      </c>
      <c r="E3615" s="55" t="s">
        <v>16</v>
      </c>
      <c r="F3615" s="456">
        <v>1000</v>
      </c>
      <c r="G3615" s="55" t="s">
        <v>16</v>
      </c>
      <c r="H3615" s="55" t="s">
        <v>16</v>
      </c>
      <c r="I3615" s="55" t="s">
        <v>16</v>
      </c>
      <c r="J3615" s="55" t="s">
        <v>16</v>
      </c>
      <c r="K3615" s="1"/>
      <c r="L3615" s="55" t="s">
        <v>2311</v>
      </c>
      <c r="M3615" s="458" t="s">
        <v>2365</v>
      </c>
      <c r="N3615" s="320">
        <v>9</v>
      </c>
      <c r="O3615" s="122" t="s">
        <v>16</v>
      </c>
      <c r="P3615" s="122">
        <f>710+750+760+940</f>
        <v>3160</v>
      </c>
      <c r="Q3615" s="122" t="s">
        <v>16</v>
      </c>
      <c r="R3615" s="122" t="s">
        <v>16</v>
      </c>
      <c r="S3615" s="122" t="s">
        <v>16</v>
      </c>
      <c r="T3615" s="122" t="s">
        <v>16</v>
      </c>
    </row>
    <row r="3616" spans="2:20" ht="41.4" x14ac:dyDescent="0.3">
      <c r="B3616" s="55" t="s">
        <v>2311</v>
      </c>
      <c r="C3616" s="411" t="s">
        <v>1627</v>
      </c>
      <c r="D3616" s="431" t="s">
        <v>2343</v>
      </c>
      <c r="E3616" s="55" t="s">
        <v>16</v>
      </c>
      <c r="F3616" s="456">
        <v>1000</v>
      </c>
      <c r="G3616" s="55" t="s">
        <v>16</v>
      </c>
      <c r="H3616" s="55" t="s">
        <v>16</v>
      </c>
      <c r="I3616" s="55" t="s">
        <v>16</v>
      </c>
      <c r="J3616" s="55" t="s">
        <v>16</v>
      </c>
      <c r="K3616" s="1"/>
      <c r="L3616" s="320" t="s">
        <v>16</v>
      </c>
      <c r="M3616" s="320" t="s">
        <v>16</v>
      </c>
      <c r="N3616" s="320" t="s">
        <v>16</v>
      </c>
      <c r="O3616" s="320" t="s">
        <v>16</v>
      </c>
      <c r="P3616" s="320" t="s">
        <v>16</v>
      </c>
      <c r="Q3616" s="320" t="s">
        <v>16</v>
      </c>
      <c r="R3616" s="320" t="s">
        <v>16</v>
      </c>
      <c r="S3616" s="320" t="s">
        <v>16</v>
      </c>
      <c r="T3616" s="320" t="s">
        <v>16</v>
      </c>
    </row>
    <row r="3617" spans="2:21" ht="27.6" x14ac:dyDescent="0.3">
      <c r="B3617" s="163" t="s">
        <v>2311</v>
      </c>
      <c r="C3617" s="427" t="s">
        <v>2355</v>
      </c>
      <c r="D3617" s="465" t="s">
        <v>2344</v>
      </c>
      <c r="E3617" s="163" t="s">
        <v>16</v>
      </c>
      <c r="F3617" s="168">
        <v>10000</v>
      </c>
      <c r="G3617" s="163" t="s">
        <v>16</v>
      </c>
      <c r="H3617" s="163" t="s">
        <v>16</v>
      </c>
      <c r="I3617" s="163" t="s">
        <v>16</v>
      </c>
      <c r="J3617" s="163" t="s">
        <v>16</v>
      </c>
      <c r="K3617" s="1"/>
      <c r="L3617" s="466" t="s">
        <v>16</v>
      </c>
      <c r="M3617" s="466" t="s">
        <v>16</v>
      </c>
      <c r="N3617" s="466" t="s">
        <v>16</v>
      </c>
      <c r="O3617" s="466" t="s">
        <v>16</v>
      </c>
      <c r="P3617" s="466" t="s">
        <v>16</v>
      </c>
      <c r="Q3617" s="466" t="s">
        <v>16</v>
      </c>
      <c r="R3617" s="466" t="s">
        <v>16</v>
      </c>
      <c r="S3617" s="466" t="s">
        <v>16</v>
      </c>
      <c r="T3617" s="466" t="s">
        <v>16</v>
      </c>
    </row>
    <row r="3618" spans="2:21" ht="27.6" x14ac:dyDescent="0.3">
      <c r="B3618" s="368" t="s">
        <v>2311</v>
      </c>
      <c r="C3618" s="430" t="s">
        <v>2356</v>
      </c>
      <c r="D3618" s="431" t="s">
        <v>2345</v>
      </c>
      <c r="E3618" s="368" t="s">
        <v>16</v>
      </c>
      <c r="F3618" s="202">
        <v>5000</v>
      </c>
      <c r="G3618" s="368" t="s">
        <v>16</v>
      </c>
      <c r="H3618" s="368" t="s">
        <v>16</v>
      </c>
      <c r="I3618" s="368" t="s">
        <v>16</v>
      </c>
      <c r="J3618" s="368" t="s">
        <v>16</v>
      </c>
      <c r="K3618" s="2"/>
      <c r="L3618" s="320" t="s">
        <v>16</v>
      </c>
      <c r="M3618" s="320" t="s">
        <v>16</v>
      </c>
      <c r="N3618" s="320" t="s">
        <v>16</v>
      </c>
      <c r="O3618" s="320" t="s">
        <v>16</v>
      </c>
      <c r="P3618" s="320" t="s">
        <v>16</v>
      </c>
      <c r="Q3618" s="320" t="s">
        <v>16</v>
      </c>
      <c r="R3618" s="320" t="s">
        <v>16</v>
      </c>
      <c r="S3618" s="320" t="s">
        <v>16</v>
      </c>
      <c r="T3618" s="320" t="s">
        <v>16</v>
      </c>
    </row>
    <row r="3619" spans="2:21" ht="41.4" x14ac:dyDescent="0.3">
      <c r="B3619" s="55" t="s">
        <v>2311</v>
      </c>
      <c r="C3619" s="411" t="s">
        <v>2357</v>
      </c>
      <c r="D3619" s="410" t="s">
        <v>2346</v>
      </c>
      <c r="E3619" s="55" t="s">
        <v>16</v>
      </c>
      <c r="F3619" s="55" t="s">
        <v>16</v>
      </c>
      <c r="G3619" s="55" t="s">
        <v>16</v>
      </c>
      <c r="H3619" s="122">
        <v>100000</v>
      </c>
      <c r="I3619" s="55" t="s">
        <v>16</v>
      </c>
      <c r="J3619" s="55" t="s">
        <v>16</v>
      </c>
      <c r="K3619" s="1"/>
      <c r="L3619" s="464" t="s">
        <v>16</v>
      </c>
      <c r="M3619" s="464" t="s">
        <v>16</v>
      </c>
      <c r="N3619" s="464" t="s">
        <v>16</v>
      </c>
      <c r="O3619" s="464" t="s">
        <v>16</v>
      </c>
      <c r="P3619" s="464" t="s">
        <v>16</v>
      </c>
      <c r="Q3619" s="464" t="s">
        <v>16</v>
      </c>
      <c r="R3619" s="464" t="s">
        <v>16</v>
      </c>
      <c r="S3619" s="464" t="s">
        <v>16</v>
      </c>
      <c r="T3619" s="464" t="s">
        <v>16</v>
      </c>
    </row>
    <row r="3620" spans="2:21" ht="43.2" x14ac:dyDescent="0.3">
      <c r="B3620" s="55" t="s">
        <v>2311</v>
      </c>
      <c r="C3620" s="459" t="s">
        <v>2358</v>
      </c>
      <c r="D3620" s="431" t="s">
        <v>2347</v>
      </c>
      <c r="E3620" s="55" t="s">
        <v>16</v>
      </c>
      <c r="F3620" s="122">
        <v>1300</v>
      </c>
      <c r="G3620" s="55" t="s">
        <v>16</v>
      </c>
      <c r="H3620" s="55" t="s">
        <v>16</v>
      </c>
      <c r="I3620" s="55" t="s">
        <v>16</v>
      </c>
      <c r="J3620" s="55" t="s">
        <v>16</v>
      </c>
      <c r="K3620" s="1"/>
      <c r="L3620" s="320" t="s">
        <v>16</v>
      </c>
      <c r="M3620" s="320" t="s">
        <v>16</v>
      </c>
      <c r="N3620" s="320" t="s">
        <v>16</v>
      </c>
      <c r="O3620" s="320" t="s">
        <v>16</v>
      </c>
      <c r="P3620" s="320" t="s">
        <v>16</v>
      </c>
      <c r="Q3620" s="320" t="s">
        <v>16</v>
      </c>
      <c r="R3620" s="320" t="s">
        <v>16</v>
      </c>
      <c r="S3620" s="320" t="s">
        <v>16</v>
      </c>
      <c r="T3620" s="320" t="s">
        <v>16</v>
      </c>
    </row>
    <row r="3621" spans="2:21" ht="43.2" x14ac:dyDescent="0.3">
      <c r="B3621" s="55" t="s">
        <v>2311</v>
      </c>
      <c r="C3621" s="459" t="s">
        <v>2359</v>
      </c>
      <c r="D3621" s="431" t="s">
        <v>2348</v>
      </c>
      <c r="E3621" s="55" t="s">
        <v>16</v>
      </c>
      <c r="F3621" s="122">
        <v>1300</v>
      </c>
      <c r="G3621" s="55" t="s">
        <v>16</v>
      </c>
      <c r="H3621" s="55" t="s">
        <v>16</v>
      </c>
      <c r="I3621" s="55" t="s">
        <v>16</v>
      </c>
      <c r="J3621" s="55" t="s">
        <v>16</v>
      </c>
      <c r="K3621" s="1"/>
      <c r="L3621" s="320" t="s">
        <v>16</v>
      </c>
      <c r="M3621" s="320" t="s">
        <v>16</v>
      </c>
      <c r="N3621" s="320" t="s">
        <v>16</v>
      </c>
      <c r="O3621" s="320" t="s">
        <v>16</v>
      </c>
      <c r="P3621" s="320" t="s">
        <v>16</v>
      </c>
      <c r="Q3621" s="320" t="s">
        <v>16</v>
      </c>
      <c r="R3621" s="320" t="s">
        <v>16</v>
      </c>
      <c r="S3621" s="320" t="s">
        <v>16</v>
      </c>
      <c r="T3621" s="320" t="s">
        <v>16</v>
      </c>
    </row>
    <row r="3622" spans="2:21" ht="28.8" x14ac:dyDescent="0.3">
      <c r="B3622" s="55" t="s">
        <v>2311</v>
      </c>
      <c r="C3622" s="459" t="s">
        <v>2360</v>
      </c>
      <c r="D3622" s="431" t="s">
        <v>2349</v>
      </c>
      <c r="E3622" s="55" t="s">
        <v>16</v>
      </c>
      <c r="F3622" s="122">
        <v>1300</v>
      </c>
      <c r="G3622" s="55" t="s">
        <v>16</v>
      </c>
      <c r="H3622" s="55" t="s">
        <v>16</v>
      </c>
      <c r="I3622" s="55" t="s">
        <v>16</v>
      </c>
      <c r="J3622" s="55" t="s">
        <v>16</v>
      </c>
      <c r="K3622" s="1"/>
      <c r="L3622" s="320" t="s">
        <v>16</v>
      </c>
      <c r="M3622" s="320" t="s">
        <v>16</v>
      </c>
      <c r="N3622" s="320" t="s">
        <v>16</v>
      </c>
      <c r="O3622" s="320" t="s">
        <v>16</v>
      </c>
      <c r="P3622" s="320" t="s">
        <v>16</v>
      </c>
      <c r="Q3622" s="320" t="s">
        <v>16</v>
      </c>
      <c r="R3622" s="320" t="s">
        <v>16</v>
      </c>
      <c r="S3622" s="320" t="s">
        <v>16</v>
      </c>
      <c r="T3622" s="320" t="s">
        <v>16</v>
      </c>
    </row>
    <row r="3623" spans="2:21" ht="28.8" x14ac:dyDescent="0.3">
      <c r="B3623" s="55" t="s">
        <v>2311</v>
      </c>
      <c r="C3623" s="459" t="s">
        <v>2361</v>
      </c>
      <c r="D3623" s="431" t="s">
        <v>2350</v>
      </c>
      <c r="E3623" s="55" t="s">
        <v>16</v>
      </c>
      <c r="F3623" s="122">
        <v>2000</v>
      </c>
      <c r="G3623" s="55" t="s">
        <v>16</v>
      </c>
      <c r="H3623" s="55" t="s">
        <v>16</v>
      </c>
      <c r="I3623" s="55" t="s">
        <v>16</v>
      </c>
      <c r="J3623" s="55" t="s">
        <v>16</v>
      </c>
      <c r="K3623" s="1"/>
      <c r="L3623" s="320" t="s">
        <v>16</v>
      </c>
      <c r="M3623" s="320" t="s">
        <v>16</v>
      </c>
      <c r="N3623" s="320" t="s">
        <v>16</v>
      </c>
      <c r="O3623" s="320" t="s">
        <v>16</v>
      </c>
      <c r="P3623" s="320" t="s">
        <v>16</v>
      </c>
      <c r="Q3623" s="320" t="s">
        <v>16</v>
      </c>
      <c r="R3623" s="320" t="s">
        <v>16</v>
      </c>
      <c r="S3623" s="320" t="s">
        <v>16</v>
      </c>
      <c r="T3623" s="320" t="s">
        <v>16</v>
      </c>
    </row>
    <row r="3624" spans="2:21" ht="43.2" x14ac:dyDescent="0.3">
      <c r="B3624" s="55" t="s">
        <v>2311</v>
      </c>
      <c r="C3624" s="459" t="s">
        <v>1137</v>
      </c>
      <c r="D3624" s="431" t="s">
        <v>2351</v>
      </c>
      <c r="E3624" s="55" t="s">
        <v>16</v>
      </c>
      <c r="F3624" s="122">
        <v>1000</v>
      </c>
      <c r="G3624" s="55" t="s">
        <v>16</v>
      </c>
      <c r="H3624" s="55" t="s">
        <v>16</v>
      </c>
      <c r="I3624" s="55" t="s">
        <v>16</v>
      </c>
      <c r="J3624" s="55" t="s">
        <v>16</v>
      </c>
      <c r="K3624" s="1"/>
      <c r="L3624" s="320" t="s">
        <v>16</v>
      </c>
      <c r="M3624" s="320" t="s">
        <v>16</v>
      </c>
      <c r="N3624" s="320" t="s">
        <v>16</v>
      </c>
      <c r="O3624" s="320" t="s">
        <v>16</v>
      </c>
      <c r="P3624" s="320" t="s">
        <v>16</v>
      </c>
      <c r="Q3624" s="320" t="s">
        <v>16</v>
      </c>
      <c r="R3624" s="320" t="s">
        <v>16</v>
      </c>
      <c r="S3624" s="320" t="s">
        <v>16</v>
      </c>
      <c r="T3624" s="320" t="s">
        <v>16</v>
      </c>
    </row>
    <row r="3625" spans="2:21" ht="41.4" x14ac:dyDescent="0.3">
      <c r="B3625" s="55" t="s">
        <v>2311</v>
      </c>
      <c r="C3625" s="333" t="s">
        <v>2362</v>
      </c>
      <c r="D3625" s="431" t="s">
        <v>2352</v>
      </c>
      <c r="E3625" s="55" t="s">
        <v>16</v>
      </c>
      <c r="F3625" s="122">
        <v>210000</v>
      </c>
      <c r="G3625" s="55" t="s">
        <v>16</v>
      </c>
      <c r="H3625" s="55" t="s">
        <v>16</v>
      </c>
      <c r="I3625" s="55" t="s">
        <v>16</v>
      </c>
      <c r="J3625" s="55" t="s">
        <v>16</v>
      </c>
      <c r="K3625" s="1"/>
      <c r="L3625" s="320" t="s">
        <v>16</v>
      </c>
      <c r="M3625" s="320" t="s">
        <v>16</v>
      </c>
      <c r="N3625" s="320" t="s">
        <v>16</v>
      </c>
      <c r="O3625" s="320" t="s">
        <v>16</v>
      </c>
      <c r="P3625" s="320" t="s">
        <v>16</v>
      </c>
      <c r="Q3625" s="320" t="s">
        <v>16</v>
      </c>
      <c r="R3625" s="320" t="s">
        <v>16</v>
      </c>
      <c r="S3625" s="320" t="s">
        <v>16</v>
      </c>
      <c r="T3625" s="320" t="s">
        <v>16</v>
      </c>
    </row>
    <row r="3626" spans="2:21" ht="27.6" x14ac:dyDescent="0.3">
      <c r="B3626" s="55" t="s">
        <v>2311</v>
      </c>
      <c r="C3626" s="333" t="s">
        <v>2367</v>
      </c>
      <c r="D3626" s="431" t="s">
        <v>192</v>
      </c>
      <c r="E3626" s="55" t="s">
        <v>16</v>
      </c>
      <c r="F3626" s="122" t="s">
        <v>16</v>
      </c>
      <c r="G3626" s="122">
        <v>300000</v>
      </c>
      <c r="H3626" s="55" t="s">
        <v>16</v>
      </c>
      <c r="I3626" s="55" t="s">
        <v>16</v>
      </c>
      <c r="J3626" s="55" t="s">
        <v>16</v>
      </c>
      <c r="K3626" s="1"/>
      <c r="L3626" s="320" t="s">
        <v>16</v>
      </c>
      <c r="M3626" s="320" t="s">
        <v>16</v>
      </c>
      <c r="N3626" s="320" t="s">
        <v>16</v>
      </c>
      <c r="O3626" s="320" t="s">
        <v>16</v>
      </c>
      <c r="P3626" s="320" t="s">
        <v>16</v>
      </c>
      <c r="Q3626" s="320" t="s">
        <v>16</v>
      </c>
      <c r="R3626" s="320" t="s">
        <v>16</v>
      </c>
      <c r="S3626" s="320" t="s">
        <v>16</v>
      </c>
      <c r="T3626" s="320" t="s">
        <v>16</v>
      </c>
    </row>
    <row r="3627" spans="2:21" x14ac:dyDescent="0.3">
      <c r="B3627" s="202" t="s">
        <v>16</v>
      </c>
      <c r="C3627" s="202" t="s">
        <v>16</v>
      </c>
      <c r="D3627" s="202" t="s">
        <v>16</v>
      </c>
      <c r="E3627" s="122" t="s">
        <v>16</v>
      </c>
      <c r="F3627" s="122" t="s">
        <v>16</v>
      </c>
      <c r="G3627" s="122" t="s">
        <v>16</v>
      </c>
      <c r="H3627" s="122" t="s">
        <v>16</v>
      </c>
      <c r="I3627" s="19"/>
      <c r="J3627" s="19"/>
      <c r="K3627" s="41"/>
      <c r="L3627" s="55" t="s">
        <v>16</v>
      </c>
      <c r="M3627" s="463" t="s">
        <v>16</v>
      </c>
      <c r="N3627" s="431" t="s">
        <v>16</v>
      </c>
      <c r="O3627" s="122" t="s">
        <v>16</v>
      </c>
      <c r="P3627" s="122" t="s">
        <v>16</v>
      </c>
      <c r="Q3627" s="122" t="s">
        <v>16</v>
      </c>
      <c r="R3627" s="122" t="s">
        <v>16</v>
      </c>
      <c r="S3627" s="122" t="s">
        <v>16</v>
      </c>
      <c r="T3627" s="122" t="s">
        <v>16</v>
      </c>
    </row>
    <row r="3628" spans="2:21" x14ac:dyDescent="0.3">
      <c r="B3628" s="377"/>
      <c r="C3628" s="378" t="s">
        <v>49</v>
      </c>
      <c r="D3628" s="377"/>
      <c r="E3628" s="379">
        <f>SUM(E3593:E3627)</f>
        <v>400000</v>
      </c>
      <c r="F3628" s="379">
        <f>SUM(F3593:F3627)</f>
        <v>907500</v>
      </c>
      <c r="G3628" s="379">
        <f>SUM(G3593:G3627)</f>
        <v>645000</v>
      </c>
      <c r="H3628" s="380">
        <f>SUM(H3593:H3627)</f>
        <v>340000</v>
      </c>
      <c r="I3628" s="379"/>
      <c r="J3628" s="379">
        <v>0</v>
      </c>
      <c r="K3628" s="1"/>
      <c r="L3628" s="368" t="s">
        <v>16</v>
      </c>
      <c r="M3628" s="381" t="s">
        <v>16</v>
      </c>
      <c r="N3628" s="334" t="s">
        <v>16</v>
      </c>
      <c r="O3628" s="202" t="s">
        <v>16</v>
      </c>
      <c r="P3628" s="202" t="s">
        <v>16</v>
      </c>
      <c r="Q3628" s="39" t="s">
        <v>16</v>
      </c>
      <c r="R3628" s="39" t="s">
        <v>16</v>
      </c>
      <c r="S3628" s="202" t="s">
        <v>16</v>
      </c>
      <c r="T3628" s="370" t="s">
        <v>16</v>
      </c>
    </row>
    <row r="3629" spans="2:21" x14ac:dyDescent="0.3">
      <c r="B3629" s="11"/>
      <c r="C3629" s="94"/>
      <c r="D3629" s="12"/>
      <c r="E3629" s="13"/>
      <c r="F3629" s="13"/>
      <c r="G3629" s="13"/>
      <c r="H3629" s="13"/>
      <c r="I3629" s="13"/>
      <c r="J3629" s="14"/>
      <c r="K3629" s="1"/>
      <c r="L3629" s="11"/>
      <c r="M3629" s="12"/>
      <c r="N3629" s="12"/>
      <c r="O3629" s="169"/>
      <c r="P3629" s="13"/>
      <c r="Q3629" s="13"/>
      <c r="R3629" s="13"/>
      <c r="S3629" s="13"/>
      <c r="T3629" s="14"/>
      <c r="U3629" s="314"/>
    </row>
    <row r="3630" spans="2:21" x14ac:dyDescent="0.3">
      <c r="B3630" s="25"/>
      <c r="C3630" s="26" t="s">
        <v>50</v>
      </c>
      <c r="D3630" s="27"/>
      <c r="E3630" s="28">
        <f>E3628</f>
        <v>400000</v>
      </c>
      <c r="F3630" s="28">
        <f>F3591+F3628</f>
        <v>917529</v>
      </c>
      <c r="G3630" s="28">
        <f>G3591+G3628</f>
        <v>695384</v>
      </c>
      <c r="H3630" s="28">
        <f>H3591+H3628</f>
        <v>443606</v>
      </c>
      <c r="I3630" s="28">
        <f>I3591+I3628</f>
        <v>1835</v>
      </c>
      <c r="J3630" s="28">
        <f>J3591+J3628</f>
        <v>4926</v>
      </c>
      <c r="K3630" s="1"/>
      <c r="L3630" s="9"/>
      <c r="M3630" s="26" t="s">
        <v>50</v>
      </c>
      <c r="N3630" s="193" t="s">
        <v>16</v>
      </c>
      <c r="O3630" s="28">
        <f>SUM(O3593:O3629)</f>
        <v>400000</v>
      </c>
      <c r="P3630" s="28">
        <f>SUM(P3593:P3629)</f>
        <v>672330</v>
      </c>
      <c r="Q3630" s="28"/>
      <c r="R3630" s="28">
        <f>SUM(R3593:R3629)</f>
        <v>312818</v>
      </c>
      <c r="S3630" s="28">
        <f>SUM(S3590:S3629)</f>
        <v>0</v>
      </c>
      <c r="T3630" s="28">
        <f>SUM(T3590:T3629)</f>
        <v>0</v>
      </c>
    </row>
    <row r="3631" spans="2:21" x14ac:dyDescent="0.3">
      <c r="F3631" s="314"/>
      <c r="G3631" s="215"/>
      <c r="H3631" s="215"/>
      <c r="L3631" s="2"/>
      <c r="M3631" s="3" t="s">
        <v>12</v>
      </c>
      <c r="N3631" s="15"/>
      <c r="O3631" s="16">
        <f>E3630-O3630</f>
        <v>0</v>
      </c>
      <c r="P3631" s="62">
        <f>F3630-P3630</f>
        <v>245199</v>
      </c>
      <c r="Q3631" s="62">
        <f>G3630-Q3630</f>
        <v>695384</v>
      </c>
      <c r="R3631" s="62">
        <f t="shared" ref="R3631" si="561">H3630-R3630</f>
        <v>130788</v>
      </c>
      <c r="S3631" s="62">
        <f t="shared" ref="S3631" si="562">I3630-S3630</f>
        <v>1835</v>
      </c>
      <c r="T3631" s="62">
        <f t="shared" ref="T3631" si="563">J3630-T3630</f>
        <v>4926</v>
      </c>
    </row>
    <row r="3632" spans="2:21" x14ac:dyDescent="0.3">
      <c r="C3632" s="63"/>
      <c r="F3632" s="314"/>
      <c r="M3632" s="1385" t="s">
        <v>23</v>
      </c>
      <c r="N3632" s="1385"/>
      <c r="R3632" s="314"/>
    </row>
    <row r="3633" spans="2:20" x14ac:dyDescent="0.3">
      <c r="C3633" s="450"/>
      <c r="D3633" s="450"/>
      <c r="E3633" s="1386"/>
      <c r="F3633" s="1386"/>
      <c r="G3633" s="450"/>
      <c r="H3633" s="450"/>
      <c r="I3633" s="450"/>
      <c r="J3633" s="145"/>
      <c r="M3633" s="346" t="s">
        <v>17</v>
      </c>
      <c r="N3633" s="83">
        <f>P3631</f>
        <v>245199</v>
      </c>
      <c r="O3633" s="453" t="s">
        <v>2366</v>
      </c>
      <c r="P3633" s="454"/>
      <c r="Q3633" s="454"/>
      <c r="R3633" s="454"/>
      <c r="S3633" s="454"/>
      <c r="T3633" s="454"/>
    </row>
    <row r="3634" spans="2:20" x14ac:dyDescent="0.3">
      <c r="C3634" s="450"/>
      <c r="D3634" s="450"/>
      <c r="E3634" s="451"/>
      <c r="F3634" s="451"/>
      <c r="G3634" s="282"/>
      <c r="H3634" s="280"/>
      <c r="I3634" s="280"/>
      <c r="J3634" s="280"/>
      <c r="M3634" s="346" t="s">
        <v>18</v>
      </c>
      <c r="N3634" s="83">
        <f>Q3631</f>
        <v>695384</v>
      </c>
      <c r="O3634" s="133"/>
      <c r="P3634" s="134"/>
      <c r="Q3634" s="134"/>
      <c r="R3634" s="131"/>
      <c r="S3634" s="233"/>
      <c r="T3634" s="314"/>
    </row>
    <row r="3635" spans="2:20" x14ac:dyDescent="0.3">
      <c r="C3635" s="450"/>
      <c r="D3635" s="450"/>
      <c r="E3635" s="1377"/>
      <c r="F3635" s="1377"/>
      <c r="G3635" s="282"/>
      <c r="H3635" s="280"/>
      <c r="I3635" s="280"/>
      <c r="J3635" s="280"/>
      <c r="M3635" s="346" t="s">
        <v>19</v>
      </c>
      <c r="N3635" s="83">
        <f>R3631</f>
        <v>130788</v>
      </c>
      <c r="O3635" s="136"/>
      <c r="P3635" s="171"/>
      <c r="Q3635" s="324"/>
      <c r="R3635" s="240"/>
      <c r="S3635" s="314"/>
      <c r="T3635" s="314"/>
    </row>
    <row r="3636" spans="2:20" x14ac:dyDescent="0.3">
      <c r="C3636" s="190"/>
      <c r="D3636" s="190"/>
      <c r="E3636" s="1374"/>
      <c r="F3636" s="1374"/>
      <c r="G3636" s="278"/>
      <c r="H3636" s="279"/>
      <c r="I3636" s="280"/>
      <c r="J3636" s="281"/>
      <c r="M3636" s="346" t="s">
        <v>20</v>
      </c>
      <c r="N3636" s="83">
        <f>S3631</f>
        <v>1835</v>
      </c>
      <c r="O3636" s="324"/>
      <c r="P3636" s="324"/>
      <c r="Q3636" s="324"/>
      <c r="R3636" s="241"/>
    </row>
    <row r="3637" spans="2:20" x14ac:dyDescent="0.3">
      <c r="C3637" s="190"/>
      <c r="D3637" s="190"/>
      <c r="E3637" s="452"/>
      <c r="F3637" s="452"/>
      <c r="G3637" s="278"/>
      <c r="H3637" s="283"/>
      <c r="I3637" s="280"/>
      <c r="J3637" s="281"/>
      <c r="M3637" s="346" t="s">
        <v>21</v>
      </c>
      <c r="N3637" s="83">
        <f>T3631</f>
        <v>4926</v>
      </c>
      <c r="O3637" s="137"/>
      <c r="P3637" s="324"/>
      <c r="Q3637" s="455"/>
      <c r="R3637" s="314"/>
    </row>
    <row r="3638" spans="2:20" ht="15" thickBot="1" x14ac:dyDescent="0.35">
      <c r="C3638" s="450"/>
      <c r="D3638" s="190"/>
      <c r="E3638" s="452"/>
      <c r="F3638" s="452"/>
      <c r="G3638" s="278"/>
      <c r="H3638" s="283"/>
      <c r="I3638" s="280"/>
      <c r="J3638" s="281"/>
      <c r="M3638" s="345" t="s">
        <v>22</v>
      </c>
      <c r="N3638" s="344">
        <f>SUM(N3633:N3637)</f>
        <v>1078132</v>
      </c>
      <c r="O3638" s="314"/>
      <c r="R3638" s="314"/>
    </row>
    <row r="3639" spans="2:20" ht="15" thickTop="1" x14ac:dyDescent="0.3">
      <c r="C3639" s="450"/>
      <c r="D3639" s="190"/>
      <c r="E3639" s="452"/>
      <c r="F3639" s="452"/>
      <c r="G3639" s="278"/>
      <c r="H3639" s="283"/>
      <c r="I3639" s="280"/>
      <c r="J3639" s="281"/>
      <c r="M3639" s="345"/>
      <c r="N3639" s="442"/>
      <c r="O3639" s="314"/>
      <c r="R3639" s="314"/>
    </row>
    <row r="3640" spans="2:20" x14ac:dyDescent="0.3">
      <c r="C3640" s="450"/>
      <c r="D3640" s="190"/>
      <c r="E3640" s="452"/>
      <c r="F3640" s="452"/>
      <c r="G3640" s="278"/>
      <c r="H3640" s="283"/>
      <c r="I3640" s="280"/>
      <c r="J3640" s="281"/>
      <c r="M3640" s="345"/>
      <c r="N3640" s="442"/>
      <c r="O3640" s="314"/>
      <c r="R3640" s="314"/>
    </row>
    <row r="3641" spans="2:20" x14ac:dyDescent="0.3">
      <c r="C3641" s="461"/>
      <c r="D3641" s="190"/>
      <c r="E3641" s="462"/>
      <c r="F3641" s="462"/>
      <c r="G3641" s="278"/>
      <c r="H3641" s="283"/>
      <c r="I3641" s="280"/>
      <c r="J3641" s="281"/>
      <c r="M3641" s="345"/>
      <c r="N3641" s="442"/>
      <c r="O3641" s="314"/>
      <c r="R3641" s="314"/>
    </row>
    <row r="3642" spans="2:20" x14ac:dyDescent="0.3">
      <c r="C3642" s="461"/>
      <c r="D3642" s="190"/>
      <c r="E3642" s="462"/>
      <c r="F3642" s="462"/>
      <c r="G3642" s="278"/>
      <c r="H3642" s="283"/>
      <c r="I3642" s="280"/>
      <c r="J3642" s="281"/>
      <c r="M3642" s="345"/>
      <c r="N3642" s="442"/>
      <c r="O3642" s="314"/>
      <c r="R3642" s="314"/>
    </row>
    <row r="3643" spans="2:20" x14ac:dyDescent="0.3">
      <c r="C3643" s="450"/>
      <c r="D3643" s="190"/>
      <c r="E3643" s="452"/>
      <c r="F3643" s="452"/>
      <c r="G3643" s="278"/>
      <c r="H3643" s="283"/>
      <c r="I3643" s="280"/>
      <c r="J3643" s="281"/>
      <c r="M3643" s="198"/>
      <c r="N3643" s="121"/>
      <c r="O3643" s="314"/>
      <c r="S3643" s="314"/>
    </row>
    <row r="3644" spans="2:20" x14ac:dyDescent="0.3">
      <c r="C3644" s="450"/>
      <c r="D3644" s="190"/>
      <c r="E3644" s="452"/>
      <c r="F3644" s="452"/>
      <c r="G3644" s="278"/>
      <c r="H3644" s="283"/>
      <c r="I3644" s="280"/>
      <c r="J3644" s="281"/>
      <c r="M3644" s="198"/>
      <c r="N3644" s="121"/>
      <c r="O3644" s="314"/>
      <c r="S3644" s="314"/>
    </row>
    <row r="3645" spans="2:20" x14ac:dyDescent="0.3">
      <c r="R3645" s="180"/>
    </row>
    <row r="3646" spans="2:20" x14ac:dyDescent="0.3">
      <c r="B3646" s="1357" t="s">
        <v>2370</v>
      </c>
      <c r="C3646" s="1357"/>
      <c r="D3646" s="1357"/>
      <c r="E3646" s="1357"/>
      <c r="F3646" s="1357"/>
      <c r="G3646" s="1357"/>
      <c r="H3646" s="1357"/>
      <c r="I3646" s="1357"/>
      <c r="J3646" s="1357"/>
      <c r="K3646" s="1357"/>
      <c r="L3646" s="1357"/>
      <c r="M3646" s="1357"/>
      <c r="N3646" s="1357"/>
      <c r="O3646" s="1357"/>
      <c r="P3646" s="1357"/>
      <c r="Q3646" s="1357"/>
      <c r="R3646" s="1357"/>
      <c r="S3646" s="1357"/>
      <c r="T3646" s="1357"/>
    </row>
    <row r="3653" spans="2:20" ht="15.6" x14ac:dyDescent="0.3">
      <c r="B3653" s="1349" t="s">
        <v>2373</v>
      </c>
      <c r="C3653" s="1349"/>
      <c r="D3653" s="1349"/>
      <c r="E3653" s="1349"/>
      <c r="F3653" s="1349"/>
      <c r="G3653" s="1349"/>
      <c r="H3653" s="1349"/>
      <c r="I3653" s="1349"/>
      <c r="J3653" s="1349"/>
      <c r="K3653" s="1349"/>
      <c r="L3653" s="1349"/>
      <c r="M3653" s="1349"/>
      <c r="N3653" s="1349"/>
      <c r="O3653" s="1349"/>
      <c r="P3653" s="1349"/>
      <c r="Q3653" s="1349"/>
      <c r="R3653" s="1349"/>
      <c r="S3653" s="1349"/>
      <c r="T3653" s="1349"/>
    </row>
    <row r="3654" spans="2:20" ht="15.6" x14ac:dyDescent="0.3">
      <c r="B3654" s="1350" t="s">
        <v>10</v>
      </c>
      <c r="C3654" s="1350"/>
      <c r="D3654" s="1350"/>
      <c r="E3654" s="1350"/>
      <c r="F3654" s="1350"/>
      <c r="G3654" s="1350"/>
      <c r="H3654" s="1350"/>
      <c r="I3654" s="1350"/>
      <c r="J3654" s="1350"/>
      <c r="K3654" s="1350"/>
      <c r="L3654" s="1350"/>
      <c r="M3654" s="1350"/>
      <c r="N3654" s="1350"/>
      <c r="O3654" s="1350"/>
      <c r="P3654" s="1350"/>
      <c r="Q3654" s="1350"/>
      <c r="R3654" s="1350"/>
      <c r="S3654" s="1350"/>
      <c r="T3654" s="1350"/>
    </row>
    <row r="3655" spans="2:20" x14ac:dyDescent="0.3">
      <c r="B3655" s="1351" t="s">
        <v>11</v>
      </c>
      <c r="C3655" s="1351"/>
      <c r="D3655" s="1351"/>
      <c r="E3655" s="1351"/>
      <c r="F3655" s="1351"/>
      <c r="G3655" s="1351"/>
      <c r="H3655" s="1351"/>
      <c r="I3655" s="1351"/>
      <c r="J3655" s="1351"/>
      <c r="K3655" s="1351"/>
      <c r="L3655" s="1351"/>
      <c r="M3655" s="1351"/>
      <c r="N3655" s="1351"/>
      <c r="O3655" s="1351"/>
      <c r="P3655" s="1351"/>
      <c r="Q3655" s="1351"/>
      <c r="R3655" s="1351"/>
      <c r="S3655" s="1351"/>
      <c r="T3655" s="1351"/>
    </row>
    <row r="3656" spans="2:20" x14ac:dyDescent="0.3">
      <c r="B3656" s="1352" t="s">
        <v>2381</v>
      </c>
      <c r="C3656" s="1352"/>
      <c r="D3656" s="1352"/>
      <c r="E3656" s="1352"/>
      <c r="F3656" s="1352"/>
      <c r="G3656" s="1352"/>
      <c r="H3656" s="1352"/>
      <c r="I3656" s="1352"/>
      <c r="J3656" s="1352"/>
      <c r="K3656" s="1352"/>
      <c r="L3656" s="1352"/>
      <c r="M3656" s="1352"/>
      <c r="N3656" s="1352"/>
      <c r="O3656" s="1352"/>
      <c r="P3656" s="1352"/>
      <c r="Q3656" s="1352"/>
      <c r="R3656" s="1352"/>
      <c r="S3656" s="1352"/>
      <c r="T3656" s="1352"/>
    </row>
    <row r="3657" spans="2:20" ht="15" thickBot="1" x14ac:dyDescent="0.35">
      <c r="B3657" s="309"/>
      <c r="C3657" s="309"/>
      <c r="D3657" s="309"/>
      <c r="E3657" s="309"/>
      <c r="F3657" s="309"/>
      <c r="G3657" s="309"/>
      <c r="H3657" s="309"/>
      <c r="I3657" s="309"/>
      <c r="J3657" s="309"/>
      <c r="L3657" s="309"/>
      <c r="M3657" s="309"/>
      <c r="N3657" s="309"/>
      <c r="O3657" s="309"/>
      <c r="P3657" s="309"/>
      <c r="Q3657" s="309"/>
      <c r="R3657" s="1362" t="s">
        <v>2382</v>
      </c>
      <c r="S3657" s="1363"/>
      <c r="T3657" s="1363"/>
    </row>
    <row r="3658" spans="2:20" ht="15" thickTop="1" x14ac:dyDescent="0.3">
      <c r="B3658" s="1354" t="s">
        <v>8</v>
      </c>
      <c r="C3658" s="1354"/>
      <c r="D3658" s="1354"/>
      <c r="E3658" s="1354"/>
      <c r="F3658" s="1354"/>
      <c r="G3658" s="1354"/>
      <c r="H3658" s="1354"/>
      <c r="I3658" s="1354"/>
      <c r="J3658" s="1354"/>
      <c r="L3658" s="1354" t="s">
        <v>9</v>
      </c>
      <c r="M3658" s="1354"/>
      <c r="N3658" s="1354"/>
      <c r="O3658" s="1354"/>
      <c r="P3658" s="1354"/>
      <c r="Q3658" s="1354"/>
      <c r="R3658" s="1354"/>
      <c r="S3658" s="1354"/>
      <c r="T3658" s="1354"/>
    </row>
    <row r="3659" spans="2:20" x14ac:dyDescent="0.3">
      <c r="B3659" s="4" t="s">
        <v>0</v>
      </c>
      <c r="C3659" s="4" t="s">
        <v>1</v>
      </c>
      <c r="D3659" s="4" t="s">
        <v>2</v>
      </c>
      <c r="E3659" s="4" t="s">
        <v>13</v>
      </c>
      <c r="F3659" s="4" t="s">
        <v>3</v>
      </c>
      <c r="G3659" s="4" t="s">
        <v>4</v>
      </c>
      <c r="H3659" s="4" t="s">
        <v>5</v>
      </c>
      <c r="I3659" s="4" t="s">
        <v>6</v>
      </c>
      <c r="J3659" s="4" t="s">
        <v>7</v>
      </c>
      <c r="K3659" s="180"/>
      <c r="L3659" s="4" t="s">
        <v>0</v>
      </c>
      <c r="M3659" s="4" t="s">
        <v>1</v>
      </c>
      <c r="N3659" s="30" t="s">
        <v>1234</v>
      </c>
      <c r="O3659" s="4" t="s">
        <v>13</v>
      </c>
      <c r="P3659" s="4" t="s">
        <v>3</v>
      </c>
      <c r="Q3659" s="4" t="s">
        <v>4</v>
      </c>
      <c r="R3659" s="4" t="s">
        <v>5</v>
      </c>
      <c r="S3659" s="4" t="s">
        <v>6</v>
      </c>
      <c r="T3659" s="4" t="s">
        <v>7</v>
      </c>
    </row>
    <row r="3660" spans="2:20" x14ac:dyDescent="0.3">
      <c r="B3660" s="310"/>
      <c r="C3660" s="311"/>
      <c r="D3660" s="311"/>
      <c r="E3660" s="5"/>
      <c r="F3660" s="5"/>
      <c r="G3660" s="5"/>
      <c r="H3660" s="5"/>
      <c r="I3660" s="5"/>
      <c r="J3660" s="6"/>
      <c r="L3660" s="310"/>
      <c r="M3660" s="311"/>
      <c r="N3660" s="311"/>
      <c r="O3660" s="5"/>
      <c r="P3660" s="5"/>
      <c r="Q3660" s="5"/>
      <c r="R3660" s="5"/>
      <c r="S3660" s="5"/>
      <c r="T3660" s="6"/>
    </row>
    <row r="3661" spans="2:20" x14ac:dyDescent="0.3">
      <c r="B3661" s="55" t="s">
        <v>2372</v>
      </c>
      <c r="C3661" s="17" t="s">
        <v>15</v>
      </c>
      <c r="D3661" s="18" t="s">
        <v>16</v>
      </c>
      <c r="E3661" s="19" t="s">
        <v>16</v>
      </c>
      <c r="F3661" s="19">
        <f>N3633</f>
        <v>245199</v>
      </c>
      <c r="G3661" s="49">
        <f>N3634</f>
        <v>695384</v>
      </c>
      <c r="H3661" s="49">
        <f>N3635</f>
        <v>130788</v>
      </c>
      <c r="I3661" s="20">
        <f>N3636</f>
        <v>1835</v>
      </c>
      <c r="J3661" s="20">
        <f>N3637</f>
        <v>4926</v>
      </c>
      <c r="K3661" s="1"/>
      <c r="L3661" s="55" t="s">
        <v>16</v>
      </c>
      <c r="M3661" s="55" t="s">
        <v>16</v>
      </c>
      <c r="N3661" s="55" t="s">
        <v>16</v>
      </c>
      <c r="O3661" s="122" t="s">
        <v>16</v>
      </c>
      <c r="P3661" s="122" t="s">
        <v>16</v>
      </c>
      <c r="Q3661" s="122" t="s">
        <v>16</v>
      </c>
      <c r="R3661" s="122" t="s">
        <v>16</v>
      </c>
      <c r="S3661" s="122" t="s">
        <v>16</v>
      </c>
      <c r="T3661" s="122" t="s">
        <v>16</v>
      </c>
    </row>
    <row r="3662" spans="2:20" ht="27.6" x14ac:dyDescent="0.3">
      <c r="B3662" s="55" t="s">
        <v>2386</v>
      </c>
      <c r="C3662" s="474" t="s">
        <v>2385</v>
      </c>
      <c r="D3662" s="122" t="s">
        <v>16</v>
      </c>
      <c r="E3662" s="122" t="s">
        <v>16</v>
      </c>
      <c r="F3662" s="122" t="s">
        <v>16</v>
      </c>
      <c r="G3662" s="122" t="s">
        <v>16</v>
      </c>
      <c r="H3662" s="100">
        <v>210000</v>
      </c>
      <c r="I3662" s="122" t="s">
        <v>16</v>
      </c>
      <c r="J3662" s="122" t="s">
        <v>16</v>
      </c>
      <c r="K3662" s="1"/>
      <c r="L3662" s="55" t="s">
        <v>2386</v>
      </c>
      <c r="M3662" s="474" t="s">
        <v>2385</v>
      </c>
      <c r="N3662" s="55" t="s">
        <v>16</v>
      </c>
      <c r="O3662" s="122" t="s">
        <v>16</v>
      </c>
      <c r="P3662" s="100">
        <v>210000</v>
      </c>
      <c r="Q3662" s="122" t="s">
        <v>16</v>
      </c>
      <c r="R3662" s="122" t="s">
        <v>16</v>
      </c>
      <c r="S3662" s="122" t="s">
        <v>16</v>
      </c>
      <c r="T3662" s="122" t="s">
        <v>16</v>
      </c>
    </row>
    <row r="3663" spans="2:20" ht="27.6" x14ac:dyDescent="0.3">
      <c r="B3663" s="55" t="s">
        <v>2386</v>
      </c>
      <c r="C3663" s="474" t="s">
        <v>2384</v>
      </c>
      <c r="D3663" s="122" t="s">
        <v>16</v>
      </c>
      <c r="E3663" s="122" t="s">
        <v>16</v>
      </c>
      <c r="F3663" s="122" t="s">
        <v>16</v>
      </c>
      <c r="G3663" s="100">
        <v>210000</v>
      </c>
      <c r="H3663" s="122" t="s">
        <v>16</v>
      </c>
      <c r="I3663" s="122" t="s">
        <v>16</v>
      </c>
      <c r="J3663" s="122" t="s">
        <v>16</v>
      </c>
      <c r="K3663" s="1"/>
      <c r="L3663" s="55" t="s">
        <v>2386</v>
      </c>
      <c r="M3663" s="474" t="s">
        <v>2384</v>
      </c>
      <c r="N3663" s="55" t="s">
        <v>16</v>
      </c>
      <c r="O3663" s="122" t="s">
        <v>16</v>
      </c>
      <c r="P3663" s="122" t="s">
        <v>16</v>
      </c>
      <c r="Q3663" s="122" t="s">
        <v>16</v>
      </c>
      <c r="R3663" s="100">
        <v>210000</v>
      </c>
      <c r="S3663" s="122" t="s">
        <v>16</v>
      </c>
      <c r="T3663" s="122" t="s">
        <v>16</v>
      </c>
    </row>
    <row r="3664" spans="2:20" x14ac:dyDescent="0.3">
      <c r="B3664" s="55" t="s">
        <v>2386</v>
      </c>
      <c r="C3664" s="474" t="s">
        <v>2383</v>
      </c>
      <c r="D3664" s="122" t="s">
        <v>16</v>
      </c>
      <c r="E3664" s="122" t="s">
        <v>16</v>
      </c>
      <c r="F3664" s="122" t="s">
        <v>16</v>
      </c>
      <c r="G3664" s="100">
        <v>14300</v>
      </c>
      <c r="H3664" s="122" t="s">
        <v>16</v>
      </c>
      <c r="I3664" s="122" t="s">
        <v>16</v>
      </c>
      <c r="J3664" s="122" t="s">
        <v>16</v>
      </c>
      <c r="K3664" s="1"/>
      <c r="L3664" s="55" t="s">
        <v>2386</v>
      </c>
      <c r="M3664" s="474" t="s">
        <v>2383</v>
      </c>
      <c r="N3664" s="122"/>
      <c r="O3664" s="122" t="s">
        <v>16</v>
      </c>
      <c r="P3664" s="100">
        <v>14300</v>
      </c>
      <c r="Q3664" s="122" t="s">
        <v>16</v>
      </c>
      <c r="R3664" s="122" t="s">
        <v>16</v>
      </c>
      <c r="S3664" s="122" t="s">
        <v>16</v>
      </c>
      <c r="T3664" s="122" t="s">
        <v>16</v>
      </c>
    </row>
    <row r="3665" spans="2:20" ht="55.2" x14ac:dyDescent="0.3">
      <c r="B3665" s="55" t="s">
        <v>2372</v>
      </c>
      <c r="C3665" s="473" t="s">
        <v>2380</v>
      </c>
      <c r="D3665" s="431" t="s">
        <v>2374</v>
      </c>
      <c r="E3665" s="122" t="s">
        <v>16</v>
      </c>
      <c r="F3665" s="122" t="s">
        <v>16</v>
      </c>
      <c r="G3665" s="122" t="s">
        <v>16</v>
      </c>
      <c r="H3665" s="122" t="s">
        <v>16</v>
      </c>
      <c r="I3665" s="122" t="s">
        <v>16</v>
      </c>
      <c r="J3665" s="122" t="s">
        <v>16</v>
      </c>
      <c r="K3665" s="1"/>
      <c r="L3665" s="55" t="s">
        <v>2372</v>
      </c>
      <c r="M3665" s="411" t="s">
        <v>2390</v>
      </c>
      <c r="N3665" s="320">
        <v>447</v>
      </c>
      <c r="O3665" s="122" t="s">
        <v>16</v>
      </c>
      <c r="P3665" s="122" t="s">
        <v>16</v>
      </c>
      <c r="Q3665" s="122">
        <v>1000000</v>
      </c>
      <c r="R3665" s="122" t="s">
        <v>16</v>
      </c>
      <c r="S3665" s="122" t="s">
        <v>16</v>
      </c>
      <c r="T3665" s="122" t="s">
        <v>16</v>
      </c>
    </row>
    <row r="3666" spans="2:20" ht="28.8" x14ac:dyDescent="0.3">
      <c r="B3666" s="55" t="s">
        <v>2372</v>
      </c>
      <c r="C3666" s="459" t="s">
        <v>2378</v>
      </c>
      <c r="D3666" s="431" t="s">
        <v>2375</v>
      </c>
      <c r="E3666" s="122" t="s">
        <v>16</v>
      </c>
      <c r="F3666" s="122" t="s">
        <v>16</v>
      </c>
      <c r="G3666" s="122">
        <v>100000</v>
      </c>
      <c r="H3666" s="122" t="s">
        <v>16</v>
      </c>
      <c r="I3666" s="122" t="s">
        <v>16</v>
      </c>
      <c r="J3666" s="122" t="s">
        <v>16</v>
      </c>
      <c r="K3666" s="1"/>
      <c r="L3666" s="55" t="s">
        <v>2372</v>
      </c>
      <c r="M3666" s="420" t="s">
        <v>2389</v>
      </c>
      <c r="N3666" s="410" t="s">
        <v>2377</v>
      </c>
      <c r="O3666" s="122">
        <v>18000</v>
      </c>
      <c r="P3666" s="122" t="s">
        <v>16</v>
      </c>
      <c r="Q3666" s="122" t="s">
        <v>16</v>
      </c>
      <c r="R3666" s="122" t="s">
        <v>16</v>
      </c>
      <c r="S3666" s="122" t="s">
        <v>16</v>
      </c>
      <c r="T3666" s="122" t="s">
        <v>16</v>
      </c>
    </row>
    <row r="3667" spans="2:20" ht="28.8" x14ac:dyDescent="0.3">
      <c r="B3667" s="55" t="s">
        <v>2372</v>
      </c>
      <c r="C3667" s="459" t="s">
        <v>685</v>
      </c>
      <c r="D3667" s="431" t="s">
        <v>2376</v>
      </c>
      <c r="E3667" s="122" t="s">
        <v>16</v>
      </c>
      <c r="F3667" s="122" t="s">
        <v>16</v>
      </c>
      <c r="G3667" s="122" t="s">
        <v>16</v>
      </c>
      <c r="H3667" s="122" t="s">
        <v>16</v>
      </c>
      <c r="I3667" s="122" t="s">
        <v>16</v>
      </c>
      <c r="J3667" s="122" t="s">
        <v>16</v>
      </c>
      <c r="K3667" s="1"/>
      <c r="L3667" s="55" t="s">
        <v>2386</v>
      </c>
      <c r="M3667" s="458" t="s">
        <v>2387</v>
      </c>
      <c r="N3667" s="320">
        <v>1</v>
      </c>
      <c r="O3667" s="122" t="s">
        <v>16</v>
      </c>
      <c r="P3667" s="122">
        <v>330</v>
      </c>
      <c r="Q3667" s="122" t="s">
        <v>16</v>
      </c>
      <c r="R3667" s="122" t="s">
        <v>16</v>
      </c>
      <c r="S3667" s="122" t="s">
        <v>16</v>
      </c>
      <c r="T3667" s="122" t="s">
        <v>16</v>
      </c>
    </row>
    <row r="3668" spans="2:20" ht="41.4" x14ac:dyDescent="0.3">
      <c r="B3668" s="55" t="s">
        <v>2372</v>
      </c>
      <c r="C3668" s="459" t="s">
        <v>2379</v>
      </c>
      <c r="D3668" s="431" t="s">
        <v>2377</v>
      </c>
      <c r="E3668" s="122">
        <v>18000</v>
      </c>
      <c r="F3668" s="122" t="s">
        <v>16</v>
      </c>
      <c r="G3668" s="122" t="s">
        <v>16</v>
      </c>
      <c r="H3668" s="122" t="s">
        <v>16</v>
      </c>
      <c r="I3668" s="122" t="s">
        <v>16</v>
      </c>
      <c r="J3668" s="122" t="s">
        <v>16</v>
      </c>
      <c r="K3668" s="1"/>
      <c r="L3668" s="55" t="s">
        <v>2386</v>
      </c>
      <c r="M3668" s="420" t="s">
        <v>2388</v>
      </c>
      <c r="N3668" s="320">
        <v>2</v>
      </c>
      <c r="O3668" s="122" t="s">
        <v>16</v>
      </c>
      <c r="P3668" s="122">
        <v>800</v>
      </c>
      <c r="Q3668" s="122" t="s">
        <v>16</v>
      </c>
      <c r="R3668" s="122" t="s">
        <v>16</v>
      </c>
      <c r="S3668" s="122" t="s">
        <v>16</v>
      </c>
      <c r="T3668" s="122" t="s">
        <v>16</v>
      </c>
    </row>
    <row r="3669" spans="2:20" x14ac:dyDescent="0.3">
      <c r="B3669" s="377"/>
      <c r="C3669" s="378" t="s">
        <v>49</v>
      </c>
      <c r="D3669" s="377"/>
      <c r="E3669" s="379">
        <f>SUM(E3665:E3668)</f>
        <v>18000</v>
      </c>
      <c r="F3669" s="379">
        <f>SUM(F3662:F3668)</f>
        <v>0</v>
      </c>
      <c r="G3669" s="379">
        <f>SUM(G3662:G3668)</f>
        <v>324300</v>
      </c>
      <c r="H3669" s="380">
        <f>SUM(H3662:H3668)</f>
        <v>210000</v>
      </c>
      <c r="I3669" s="379"/>
      <c r="J3669" s="379">
        <v>0</v>
      </c>
      <c r="K3669" s="1"/>
      <c r="L3669" s="368" t="s">
        <v>16</v>
      </c>
      <c r="M3669" s="381" t="s">
        <v>16</v>
      </c>
      <c r="N3669" s="334" t="s">
        <v>16</v>
      </c>
      <c r="O3669" s="202" t="s">
        <v>16</v>
      </c>
      <c r="P3669" s="202" t="s">
        <v>16</v>
      </c>
      <c r="Q3669" s="39" t="s">
        <v>16</v>
      </c>
      <c r="R3669" s="39" t="s">
        <v>16</v>
      </c>
      <c r="S3669" s="202" t="s">
        <v>16</v>
      </c>
      <c r="T3669" s="370" t="s">
        <v>16</v>
      </c>
    </row>
    <row r="3670" spans="2:20" x14ac:dyDescent="0.3">
      <c r="B3670" s="11"/>
      <c r="C3670" s="94"/>
      <c r="D3670" s="12"/>
      <c r="E3670" s="13"/>
      <c r="F3670" s="13"/>
      <c r="G3670" s="13"/>
      <c r="H3670" s="13"/>
      <c r="I3670" s="13"/>
      <c r="J3670" s="14"/>
      <c r="K3670" s="1"/>
      <c r="L3670" s="11"/>
      <c r="M3670" s="12"/>
      <c r="N3670" s="12"/>
      <c r="O3670" s="169"/>
      <c r="P3670" s="13"/>
      <c r="Q3670" s="13"/>
      <c r="R3670" s="13"/>
      <c r="S3670" s="13"/>
      <c r="T3670" s="14"/>
    </row>
    <row r="3671" spans="2:20" x14ac:dyDescent="0.3">
      <c r="B3671" s="25"/>
      <c r="C3671" s="26" t="s">
        <v>50</v>
      </c>
      <c r="D3671" s="27"/>
      <c r="E3671" s="28">
        <f>E3669</f>
        <v>18000</v>
      </c>
      <c r="F3671" s="28">
        <f>F3661+F3669</f>
        <v>245199</v>
      </c>
      <c r="G3671" s="28">
        <f>G3661+G3669</f>
        <v>1019684</v>
      </c>
      <c r="H3671" s="28">
        <f>H3661+H3669</f>
        <v>340788</v>
      </c>
      <c r="I3671" s="28">
        <f>I3661+I3669</f>
        <v>1835</v>
      </c>
      <c r="J3671" s="28">
        <f>J3661+J3669</f>
        <v>4926</v>
      </c>
      <c r="K3671" s="1"/>
      <c r="L3671" s="9"/>
      <c r="M3671" s="26" t="s">
        <v>50</v>
      </c>
      <c r="N3671" s="193" t="s">
        <v>16</v>
      </c>
      <c r="O3671" s="28">
        <f>SUM(O3665:O3670)</f>
        <v>18000</v>
      </c>
      <c r="P3671" s="28">
        <f>SUM(P3662:P3670)</f>
        <v>225430</v>
      </c>
      <c r="Q3671" s="28">
        <f>SUM(Q3662:Q3670)</f>
        <v>1000000</v>
      </c>
      <c r="R3671" s="28">
        <f>SUM(R3662:R3670)</f>
        <v>210000</v>
      </c>
      <c r="S3671" s="28">
        <f>SUM(S3660:S3670)</f>
        <v>0</v>
      </c>
      <c r="T3671" s="28">
        <f>SUM(T3660:T3670)</f>
        <v>0</v>
      </c>
    </row>
    <row r="3672" spans="2:20" x14ac:dyDescent="0.3">
      <c r="F3672" s="314"/>
      <c r="G3672" s="215"/>
      <c r="H3672" s="215"/>
      <c r="L3672" s="2"/>
      <c r="M3672" s="3" t="s">
        <v>12</v>
      </c>
      <c r="N3672" s="15"/>
      <c r="O3672" s="16">
        <f>E3671-O3671</f>
        <v>0</v>
      </c>
      <c r="P3672" s="62">
        <f>F3671-P3671</f>
        <v>19769</v>
      </c>
      <c r="Q3672" s="62">
        <f>G3671-Q3671</f>
        <v>19684</v>
      </c>
      <c r="R3672" s="62">
        <f t="shared" ref="R3672" si="564">H3671-R3671</f>
        <v>130788</v>
      </c>
      <c r="S3672" s="62">
        <f t="shared" ref="S3672" si="565">I3671-S3671</f>
        <v>1835</v>
      </c>
      <c r="T3672" s="62">
        <f t="shared" ref="T3672" si="566">J3671-T3671</f>
        <v>4926</v>
      </c>
    </row>
    <row r="3673" spans="2:20" x14ac:dyDescent="0.3">
      <c r="C3673" s="63"/>
      <c r="F3673" s="314"/>
      <c r="M3673" s="1385" t="s">
        <v>23</v>
      </c>
      <c r="N3673" s="1385"/>
      <c r="R3673" s="314"/>
    </row>
    <row r="3674" spans="2:20" x14ac:dyDescent="0.3">
      <c r="C3674" s="467"/>
      <c r="D3674" s="467"/>
      <c r="E3674" s="1386"/>
      <c r="F3674" s="1386"/>
      <c r="G3674" s="467"/>
      <c r="H3674" s="467"/>
      <c r="I3674" s="467"/>
      <c r="J3674" s="145"/>
      <c r="M3674" s="346" t="s">
        <v>17</v>
      </c>
      <c r="N3674" s="83">
        <f>P3672</f>
        <v>19769</v>
      </c>
      <c r="O3674" s="470"/>
      <c r="P3674" s="471"/>
      <c r="Q3674" s="471"/>
      <c r="R3674" s="471"/>
      <c r="S3674" s="471"/>
      <c r="T3674" s="471"/>
    </row>
    <row r="3675" spans="2:20" x14ac:dyDescent="0.3">
      <c r="C3675" s="467"/>
      <c r="D3675" s="467"/>
      <c r="E3675" s="468"/>
      <c r="F3675" s="468"/>
      <c r="G3675" s="282"/>
      <c r="H3675" s="280"/>
      <c r="I3675" s="280"/>
      <c r="J3675" s="280"/>
      <c r="M3675" s="346" t="s">
        <v>18</v>
      </c>
      <c r="N3675" s="83">
        <f>Q3672</f>
        <v>19684</v>
      </c>
      <c r="O3675" s="133"/>
      <c r="P3675" s="134"/>
      <c r="Q3675" s="134"/>
      <c r="R3675" s="131"/>
      <c r="S3675" s="233"/>
      <c r="T3675" s="314"/>
    </row>
    <row r="3676" spans="2:20" x14ac:dyDescent="0.3">
      <c r="C3676" s="467"/>
      <c r="D3676" s="467"/>
      <c r="E3676" s="1377"/>
      <c r="F3676" s="1377"/>
      <c r="G3676" s="282"/>
      <c r="H3676" s="280"/>
      <c r="I3676" s="280"/>
      <c r="J3676" s="280"/>
      <c r="M3676" s="346" t="s">
        <v>19</v>
      </c>
      <c r="N3676" s="83">
        <f>R3672</f>
        <v>130788</v>
      </c>
      <c r="O3676" s="136"/>
      <c r="P3676" s="171"/>
      <c r="Q3676" s="324"/>
      <c r="R3676" s="240"/>
      <c r="S3676" s="314"/>
      <c r="T3676" s="314"/>
    </row>
    <row r="3677" spans="2:20" x14ac:dyDescent="0.3">
      <c r="C3677" s="190"/>
      <c r="D3677" s="190"/>
      <c r="E3677" s="1374"/>
      <c r="F3677" s="1374"/>
      <c r="G3677" s="278"/>
      <c r="H3677" s="279"/>
      <c r="I3677" s="280"/>
      <c r="J3677" s="281"/>
      <c r="M3677" s="346" t="s">
        <v>20</v>
      </c>
      <c r="N3677" s="83">
        <f>S3672</f>
        <v>1835</v>
      </c>
      <c r="O3677" s="324"/>
      <c r="P3677" s="324"/>
      <c r="Q3677" s="324"/>
      <c r="R3677" s="241"/>
    </row>
    <row r="3678" spans="2:20" x14ac:dyDescent="0.3">
      <c r="C3678" s="190"/>
      <c r="D3678" s="190"/>
      <c r="E3678" s="469"/>
      <c r="F3678" s="469"/>
      <c r="G3678" s="278"/>
      <c r="H3678" s="283"/>
      <c r="I3678" s="280"/>
      <c r="J3678" s="281"/>
      <c r="M3678" s="346" t="s">
        <v>21</v>
      </c>
      <c r="N3678" s="83">
        <f>T3672</f>
        <v>4926</v>
      </c>
      <c r="O3678" s="137"/>
      <c r="P3678" s="324"/>
      <c r="Q3678" s="472"/>
      <c r="R3678" s="314"/>
    </row>
    <row r="3679" spans="2:20" ht="15" thickBot="1" x14ac:dyDescent="0.35">
      <c r="C3679" s="467"/>
      <c r="D3679" s="190"/>
      <c r="E3679" s="469"/>
      <c r="F3679" s="469"/>
      <c r="G3679" s="278"/>
      <c r="H3679" s="283"/>
      <c r="I3679" s="280"/>
      <c r="J3679" s="281"/>
      <c r="M3679" s="345" t="s">
        <v>22</v>
      </c>
      <c r="N3679" s="344">
        <f>SUM(N3674:N3678)</f>
        <v>177002</v>
      </c>
      <c r="O3679" s="314"/>
      <c r="P3679" s="314"/>
      <c r="R3679" s="314"/>
    </row>
    <row r="3680" spans="2:20" ht="15" thickTop="1" x14ac:dyDescent="0.3">
      <c r="C3680" s="467"/>
      <c r="D3680" s="190"/>
      <c r="E3680" s="469"/>
      <c r="F3680" s="469"/>
      <c r="G3680" s="278"/>
      <c r="H3680" s="283"/>
      <c r="I3680" s="280"/>
      <c r="J3680" s="281"/>
      <c r="M3680" s="345"/>
      <c r="N3680" s="442"/>
      <c r="O3680" s="314"/>
      <c r="R3680" s="314"/>
    </row>
    <row r="3681" spans="2:20" x14ac:dyDescent="0.3">
      <c r="C3681" s="467"/>
      <c r="D3681" s="190"/>
      <c r="E3681" s="469"/>
      <c r="F3681" s="469"/>
      <c r="G3681" s="278"/>
      <c r="H3681" s="283"/>
      <c r="I3681" s="280"/>
      <c r="J3681" s="281"/>
      <c r="M3681" s="345"/>
      <c r="N3681" s="442"/>
      <c r="O3681" s="314"/>
      <c r="R3681" s="314"/>
    </row>
    <row r="3682" spans="2:20" x14ac:dyDescent="0.3">
      <c r="C3682" s="467"/>
      <c r="D3682" s="190"/>
      <c r="E3682" s="469"/>
      <c r="F3682" s="469"/>
      <c r="G3682" s="278"/>
      <c r="H3682" s="283"/>
      <c r="I3682" s="280"/>
      <c r="J3682" s="281"/>
      <c r="M3682" s="345"/>
      <c r="N3682" s="442"/>
      <c r="O3682" s="314"/>
      <c r="R3682" s="314"/>
    </row>
    <row r="3683" spans="2:20" x14ac:dyDescent="0.3">
      <c r="C3683" s="467"/>
      <c r="D3683" s="190"/>
      <c r="E3683" s="469"/>
      <c r="F3683" s="469"/>
      <c r="G3683" s="278"/>
      <c r="H3683" s="283"/>
      <c r="I3683" s="280"/>
      <c r="J3683" s="281"/>
      <c r="M3683" s="345"/>
      <c r="N3683" s="442"/>
      <c r="O3683" s="314"/>
      <c r="R3683" s="314"/>
    </row>
    <row r="3684" spans="2:20" x14ac:dyDescent="0.3">
      <c r="C3684" s="467"/>
      <c r="D3684" s="190"/>
      <c r="E3684" s="469"/>
      <c r="F3684" s="469"/>
      <c r="G3684" s="278"/>
      <c r="H3684" s="283"/>
      <c r="I3684" s="280"/>
      <c r="J3684" s="281"/>
      <c r="M3684" s="198"/>
      <c r="N3684" s="121"/>
      <c r="O3684" s="314"/>
      <c r="S3684" s="314"/>
    </row>
    <row r="3685" spans="2:20" x14ac:dyDescent="0.3">
      <c r="C3685" s="467"/>
      <c r="D3685" s="190"/>
      <c r="E3685" s="469"/>
      <c r="F3685" s="469"/>
      <c r="G3685" s="278"/>
      <c r="H3685" s="283"/>
      <c r="I3685" s="280"/>
      <c r="J3685" s="281"/>
      <c r="M3685" s="198"/>
      <c r="N3685" s="121"/>
      <c r="O3685" s="314"/>
      <c r="S3685" s="314"/>
    </row>
    <row r="3686" spans="2:20" x14ac:dyDescent="0.3">
      <c r="R3686" s="180"/>
    </row>
    <row r="3687" spans="2:20" x14ac:dyDescent="0.3">
      <c r="B3687" s="1357" t="s">
        <v>2370</v>
      </c>
      <c r="C3687" s="1357"/>
      <c r="D3687" s="1357"/>
      <c r="E3687" s="1357"/>
      <c r="F3687" s="1357"/>
      <c r="G3687" s="1357"/>
      <c r="H3687" s="1357"/>
      <c r="I3687" s="1357"/>
      <c r="J3687" s="1357"/>
      <c r="K3687" s="1357"/>
      <c r="L3687" s="1357"/>
      <c r="M3687" s="1357"/>
      <c r="N3687" s="1357"/>
      <c r="O3687" s="1357"/>
      <c r="P3687" s="1357"/>
      <c r="Q3687" s="1357"/>
      <c r="R3687" s="1357"/>
      <c r="S3687" s="1357"/>
      <c r="T3687" s="1357"/>
    </row>
    <row r="3694" spans="2:20" ht="15.6" x14ac:dyDescent="0.3">
      <c r="B3694" s="1349" t="s">
        <v>2391</v>
      </c>
      <c r="C3694" s="1349"/>
      <c r="D3694" s="1349"/>
      <c r="E3694" s="1349"/>
      <c r="F3694" s="1349"/>
      <c r="G3694" s="1349"/>
      <c r="H3694" s="1349"/>
      <c r="I3694" s="1349"/>
      <c r="J3694" s="1349"/>
      <c r="K3694" s="1349"/>
      <c r="L3694" s="1349"/>
      <c r="M3694" s="1349"/>
      <c r="N3694" s="1349"/>
      <c r="O3694" s="1349"/>
      <c r="P3694" s="1349"/>
      <c r="Q3694" s="1349"/>
      <c r="R3694" s="1349"/>
      <c r="S3694" s="1349"/>
      <c r="T3694" s="1349"/>
    </row>
    <row r="3695" spans="2:20" ht="15.6" x14ac:dyDescent="0.3">
      <c r="B3695" s="1350" t="s">
        <v>10</v>
      </c>
      <c r="C3695" s="1350"/>
      <c r="D3695" s="1350"/>
      <c r="E3695" s="1350"/>
      <c r="F3695" s="1350"/>
      <c r="G3695" s="1350"/>
      <c r="H3695" s="1350"/>
      <c r="I3695" s="1350"/>
      <c r="J3695" s="1350"/>
      <c r="K3695" s="1350"/>
      <c r="L3695" s="1350"/>
      <c r="M3695" s="1350"/>
      <c r="N3695" s="1350"/>
      <c r="O3695" s="1350"/>
      <c r="P3695" s="1350"/>
      <c r="Q3695" s="1350"/>
      <c r="R3695" s="1350"/>
      <c r="S3695" s="1350"/>
      <c r="T3695" s="1350"/>
    </row>
    <row r="3696" spans="2:20" x14ac:dyDescent="0.3">
      <c r="B3696" s="1351" t="s">
        <v>11</v>
      </c>
      <c r="C3696" s="1351"/>
      <c r="D3696" s="1351"/>
      <c r="E3696" s="1351"/>
      <c r="F3696" s="1351"/>
      <c r="G3696" s="1351"/>
      <c r="H3696" s="1351"/>
      <c r="I3696" s="1351"/>
      <c r="J3696" s="1351"/>
      <c r="K3696" s="1351"/>
      <c r="L3696" s="1351"/>
      <c r="M3696" s="1351"/>
      <c r="N3696" s="1351"/>
      <c r="O3696" s="1351"/>
      <c r="P3696" s="1351"/>
      <c r="Q3696" s="1351"/>
      <c r="R3696" s="1351"/>
      <c r="S3696" s="1351"/>
      <c r="T3696" s="1351"/>
    </row>
    <row r="3697" spans="2:20" x14ac:dyDescent="0.3">
      <c r="B3697" s="1352" t="s">
        <v>2422</v>
      </c>
      <c r="C3697" s="1352"/>
      <c r="D3697" s="1352"/>
      <c r="E3697" s="1352"/>
      <c r="F3697" s="1352"/>
      <c r="G3697" s="1352"/>
      <c r="H3697" s="1352"/>
      <c r="I3697" s="1352"/>
      <c r="J3697" s="1352"/>
      <c r="K3697" s="1352"/>
      <c r="L3697" s="1352"/>
      <c r="M3697" s="1352"/>
      <c r="N3697" s="1352"/>
      <c r="O3697" s="1352"/>
      <c r="P3697" s="1352"/>
      <c r="Q3697" s="1352"/>
      <c r="R3697" s="1352"/>
      <c r="S3697" s="1352"/>
      <c r="T3697" s="1352"/>
    </row>
    <row r="3698" spans="2:20" ht="15" thickBot="1" x14ac:dyDescent="0.35">
      <c r="B3698" s="309"/>
      <c r="C3698" s="309"/>
      <c r="D3698" s="309"/>
      <c r="E3698" s="309"/>
      <c r="F3698" s="309"/>
      <c r="G3698" s="309"/>
      <c r="H3698" s="309"/>
      <c r="I3698" s="309"/>
      <c r="J3698" s="309"/>
      <c r="L3698" s="309"/>
      <c r="M3698" s="309"/>
      <c r="N3698" s="309"/>
      <c r="O3698" s="309"/>
      <c r="P3698" s="309"/>
      <c r="Q3698" s="309"/>
      <c r="R3698" s="1362" t="s">
        <v>2423</v>
      </c>
      <c r="S3698" s="1363"/>
      <c r="T3698" s="1363"/>
    </row>
    <row r="3699" spans="2:20" ht="15" thickTop="1" x14ac:dyDescent="0.3">
      <c r="B3699" s="1354" t="s">
        <v>8</v>
      </c>
      <c r="C3699" s="1354"/>
      <c r="D3699" s="1354"/>
      <c r="E3699" s="1354"/>
      <c r="F3699" s="1354"/>
      <c r="G3699" s="1354"/>
      <c r="H3699" s="1354"/>
      <c r="I3699" s="1354"/>
      <c r="J3699" s="1354"/>
      <c r="L3699" s="1354" t="s">
        <v>9</v>
      </c>
      <c r="M3699" s="1354"/>
      <c r="N3699" s="1354"/>
      <c r="O3699" s="1354"/>
      <c r="P3699" s="1354"/>
      <c r="Q3699" s="1354"/>
      <c r="R3699" s="1354"/>
      <c r="S3699" s="1354"/>
      <c r="T3699" s="1354"/>
    </row>
    <row r="3700" spans="2:20" x14ac:dyDescent="0.3">
      <c r="B3700" s="4" t="s">
        <v>0</v>
      </c>
      <c r="C3700" s="4" t="s">
        <v>1</v>
      </c>
      <c r="D3700" s="4" t="s">
        <v>2</v>
      </c>
      <c r="E3700" s="4" t="s">
        <v>13</v>
      </c>
      <c r="F3700" s="4" t="s">
        <v>3</v>
      </c>
      <c r="G3700" s="4" t="s">
        <v>4</v>
      </c>
      <c r="H3700" s="4" t="s">
        <v>5</v>
      </c>
      <c r="I3700" s="4" t="s">
        <v>6</v>
      </c>
      <c r="J3700" s="4" t="s">
        <v>7</v>
      </c>
      <c r="K3700" s="180"/>
      <c r="L3700" s="4" t="s">
        <v>0</v>
      </c>
      <c r="M3700" s="4" t="s">
        <v>1</v>
      </c>
      <c r="N3700" s="30" t="s">
        <v>1234</v>
      </c>
      <c r="O3700" s="4" t="s">
        <v>13</v>
      </c>
      <c r="P3700" s="4" t="s">
        <v>3</v>
      </c>
      <c r="Q3700" s="4" t="s">
        <v>4</v>
      </c>
      <c r="R3700" s="4" t="s">
        <v>5</v>
      </c>
      <c r="S3700" s="4" t="s">
        <v>6</v>
      </c>
      <c r="T3700" s="4" t="s">
        <v>7</v>
      </c>
    </row>
    <row r="3701" spans="2:20" x14ac:dyDescent="0.3">
      <c r="B3701" s="310"/>
      <c r="C3701" s="311"/>
      <c r="D3701" s="311"/>
      <c r="E3701" s="5"/>
      <c r="F3701" s="5"/>
      <c r="G3701" s="5"/>
      <c r="H3701" s="5"/>
      <c r="I3701" s="5"/>
      <c r="J3701" s="6"/>
      <c r="L3701" s="310"/>
      <c r="M3701" s="311"/>
      <c r="N3701" s="311"/>
      <c r="O3701" s="5"/>
      <c r="P3701" s="5"/>
      <c r="Q3701" s="5"/>
      <c r="R3701" s="5"/>
      <c r="S3701" s="5"/>
      <c r="T3701" s="6"/>
    </row>
    <row r="3702" spans="2:20" x14ac:dyDescent="0.3">
      <c r="B3702" s="55" t="s">
        <v>2392</v>
      </c>
      <c r="C3702" s="17" t="s">
        <v>2421</v>
      </c>
      <c r="D3702" s="18" t="s">
        <v>16</v>
      </c>
      <c r="E3702" s="19" t="s">
        <v>16</v>
      </c>
      <c r="F3702" s="19">
        <f>N3674</f>
        <v>19769</v>
      </c>
      <c r="G3702" s="49">
        <f>N3675</f>
        <v>19684</v>
      </c>
      <c r="H3702" s="49">
        <f>N3676</f>
        <v>130788</v>
      </c>
      <c r="I3702" s="20">
        <f>N3677</f>
        <v>1835</v>
      </c>
      <c r="J3702" s="20">
        <f>N3678</f>
        <v>4926</v>
      </c>
      <c r="K3702" s="1"/>
      <c r="L3702" s="55" t="s">
        <v>16</v>
      </c>
      <c r="M3702" s="55" t="s">
        <v>16</v>
      </c>
      <c r="N3702" s="55" t="s">
        <v>16</v>
      </c>
      <c r="O3702" s="122" t="s">
        <v>16</v>
      </c>
      <c r="P3702" s="122" t="s">
        <v>16</v>
      </c>
      <c r="Q3702" s="122" t="s">
        <v>16</v>
      </c>
      <c r="R3702" s="122" t="s">
        <v>16</v>
      </c>
      <c r="S3702" s="122" t="s">
        <v>16</v>
      </c>
      <c r="T3702" s="122" t="s">
        <v>16</v>
      </c>
    </row>
    <row r="3703" spans="2:20" ht="27.6" x14ac:dyDescent="0.3">
      <c r="B3703" s="55" t="s">
        <v>16</v>
      </c>
      <c r="C3703" s="18" t="s">
        <v>16</v>
      </c>
      <c r="D3703" s="18" t="s">
        <v>16</v>
      </c>
      <c r="E3703" s="19" t="s">
        <v>16</v>
      </c>
      <c r="F3703" s="19" t="s">
        <v>16</v>
      </c>
      <c r="G3703" s="54" t="s">
        <v>16</v>
      </c>
      <c r="H3703" s="54" t="s">
        <v>16</v>
      </c>
      <c r="I3703" s="19" t="s">
        <v>16</v>
      </c>
      <c r="J3703" s="19" t="s">
        <v>16</v>
      </c>
      <c r="K3703" s="1"/>
      <c r="L3703" s="486">
        <v>44937</v>
      </c>
      <c r="M3703" s="487" t="s">
        <v>2367</v>
      </c>
      <c r="N3703" s="116" t="s">
        <v>2432</v>
      </c>
      <c r="O3703" s="188">
        <v>200000</v>
      </c>
      <c r="P3703" s="1388" t="s">
        <v>685</v>
      </c>
      <c r="Q3703" s="1389"/>
      <c r="R3703" s="1389"/>
      <c r="S3703" s="1389"/>
      <c r="T3703" s="1390"/>
    </row>
    <row r="3704" spans="2:20" ht="27.6" x14ac:dyDescent="0.3">
      <c r="B3704" s="55" t="s">
        <v>2392</v>
      </c>
      <c r="C3704" s="333" t="s">
        <v>2424</v>
      </c>
      <c r="D3704" s="431" t="s">
        <v>2425</v>
      </c>
      <c r="E3704" s="122">
        <v>500000</v>
      </c>
      <c r="F3704" s="122" t="s">
        <v>16</v>
      </c>
      <c r="G3704" s="188" t="s">
        <v>16</v>
      </c>
      <c r="H3704" s="188" t="s">
        <v>16</v>
      </c>
      <c r="I3704" s="122" t="s">
        <v>16</v>
      </c>
      <c r="J3704" s="122" t="s">
        <v>16</v>
      </c>
      <c r="K3704" s="1"/>
      <c r="L3704" s="488" t="s">
        <v>2426</v>
      </c>
      <c r="M3704" s="487" t="s">
        <v>2367</v>
      </c>
      <c r="N3704" s="116" t="s">
        <v>2376</v>
      </c>
      <c r="O3704" s="188">
        <v>300000</v>
      </c>
      <c r="P3704" s="1388" t="s">
        <v>685</v>
      </c>
      <c r="Q3704" s="1389"/>
      <c r="R3704" s="1389"/>
      <c r="S3704" s="1389"/>
      <c r="T3704" s="1390"/>
    </row>
    <row r="3705" spans="2:20" ht="41.4" x14ac:dyDescent="0.3">
      <c r="B3705" s="55" t="s">
        <v>2392</v>
      </c>
      <c r="C3705" s="474" t="s">
        <v>2398</v>
      </c>
      <c r="D3705" s="431" t="s">
        <v>2393</v>
      </c>
      <c r="E3705" s="19" t="s">
        <v>16</v>
      </c>
      <c r="F3705" s="122">
        <v>1100</v>
      </c>
      <c r="G3705" s="122" t="s">
        <v>16</v>
      </c>
      <c r="H3705" s="122" t="s">
        <v>16</v>
      </c>
      <c r="I3705" s="122" t="s">
        <v>16</v>
      </c>
      <c r="J3705" s="122" t="s">
        <v>16</v>
      </c>
      <c r="K3705" s="1"/>
      <c r="L3705" s="488" t="s">
        <v>2372</v>
      </c>
      <c r="M3705" s="489" t="s">
        <v>2431</v>
      </c>
      <c r="N3705" s="188">
        <v>279</v>
      </c>
      <c r="O3705" s="188" t="s">
        <v>16</v>
      </c>
      <c r="P3705" s="188" t="s">
        <v>16</v>
      </c>
      <c r="Q3705" s="188" t="s">
        <v>16</v>
      </c>
      <c r="R3705" s="100">
        <v>100000</v>
      </c>
      <c r="S3705" s="188" t="s">
        <v>16</v>
      </c>
      <c r="T3705" s="188" t="s">
        <v>16</v>
      </c>
    </row>
    <row r="3706" spans="2:20" ht="41.4" x14ac:dyDescent="0.3">
      <c r="B3706" s="55" t="s">
        <v>2392</v>
      </c>
      <c r="C3706" s="474" t="s">
        <v>2399</v>
      </c>
      <c r="D3706" s="431" t="s">
        <v>2394</v>
      </c>
      <c r="E3706" s="122">
        <v>100000</v>
      </c>
      <c r="F3706" s="19" t="s">
        <v>16</v>
      </c>
      <c r="G3706" s="122" t="s">
        <v>16</v>
      </c>
      <c r="H3706" s="122" t="s">
        <v>16</v>
      </c>
      <c r="I3706" s="122" t="s">
        <v>16</v>
      </c>
      <c r="J3706" s="122" t="s">
        <v>16</v>
      </c>
      <c r="K3706" s="1"/>
      <c r="L3706" s="488" t="s">
        <v>2392</v>
      </c>
      <c r="M3706" s="489" t="s">
        <v>2404</v>
      </c>
      <c r="N3706" s="490" t="s">
        <v>2405</v>
      </c>
      <c r="O3706" s="188">
        <v>300000</v>
      </c>
      <c r="P3706" s="188" t="s">
        <v>16</v>
      </c>
      <c r="Q3706" s="188" t="s">
        <v>16</v>
      </c>
      <c r="R3706" s="188" t="s">
        <v>16</v>
      </c>
      <c r="S3706" s="188" t="s">
        <v>16</v>
      </c>
      <c r="T3706" s="188" t="s">
        <v>16</v>
      </c>
    </row>
    <row r="3707" spans="2:20" ht="41.4" x14ac:dyDescent="0.3">
      <c r="B3707" s="55" t="s">
        <v>2392</v>
      </c>
      <c r="C3707" s="411" t="s">
        <v>2400</v>
      </c>
      <c r="D3707" s="431" t="s">
        <v>2395</v>
      </c>
      <c r="E3707" s="122">
        <v>200000</v>
      </c>
      <c r="F3707" s="19" t="s">
        <v>16</v>
      </c>
      <c r="G3707" s="122" t="s">
        <v>16</v>
      </c>
      <c r="H3707" s="122" t="s">
        <v>16</v>
      </c>
      <c r="I3707" s="122" t="s">
        <v>16</v>
      </c>
      <c r="J3707" s="122" t="s">
        <v>16</v>
      </c>
      <c r="K3707" s="1"/>
      <c r="L3707" s="488" t="s">
        <v>2392</v>
      </c>
      <c r="M3707" s="491" t="s">
        <v>2430</v>
      </c>
      <c r="N3707" s="116" t="s">
        <v>2429</v>
      </c>
      <c r="O3707" s="188" t="s">
        <v>16</v>
      </c>
      <c r="P3707" s="188">
        <v>500000</v>
      </c>
      <c r="Q3707" s="188" t="s">
        <v>16</v>
      </c>
      <c r="R3707" s="188">
        <v>200000</v>
      </c>
      <c r="S3707" s="188" t="s">
        <v>16</v>
      </c>
      <c r="T3707" s="188" t="s">
        <v>16</v>
      </c>
    </row>
    <row r="3708" spans="2:20" ht="43.2" x14ac:dyDescent="0.3">
      <c r="B3708" s="55" t="s">
        <v>2392</v>
      </c>
      <c r="C3708" s="459" t="s">
        <v>2401</v>
      </c>
      <c r="D3708" s="431" t="s">
        <v>2396</v>
      </c>
      <c r="E3708" s="122" t="s">
        <v>16</v>
      </c>
      <c r="F3708" s="122">
        <v>200000</v>
      </c>
      <c r="G3708" s="122" t="s">
        <v>16</v>
      </c>
      <c r="H3708" s="122" t="s">
        <v>16</v>
      </c>
      <c r="I3708" s="122" t="s">
        <v>16</v>
      </c>
      <c r="J3708" s="122" t="s">
        <v>16</v>
      </c>
      <c r="K3708" s="1"/>
      <c r="L3708" s="488" t="s">
        <v>2392</v>
      </c>
      <c r="M3708" s="492" t="s">
        <v>2428</v>
      </c>
      <c r="N3708" s="493">
        <v>1</v>
      </c>
      <c r="O3708" s="493" t="s">
        <v>16</v>
      </c>
      <c r="P3708" s="494">
        <f>120115+50000</f>
        <v>170115</v>
      </c>
      <c r="Q3708" s="493" t="s">
        <v>16</v>
      </c>
      <c r="R3708" s="493" t="s">
        <v>16</v>
      </c>
      <c r="S3708" s="493" t="s">
        <v>16</v>
      </c>
      <c r="T3708" s="493" t="s">
        <v>16</v>
      </c>
    </row>
    <row r="3709" spans="2:20" ht="27.6" x14ac:dyDescent="0.3">
      <c r="B3709" s="55" t="s">
        <v>2392</v>
      </c>
      <c r="C3709" s="474" t="s">
        <v>2402</v>
      </c>
      <c r="D3709" s="431" t="s">
        <v>2397</v>
      </c>
      <c r="E3709" s="122" t="s">
        <v>16</v>
      </c>
      <c r="F3709" s="122">
        <v>3300</v>
      </c>
      <c r="G3709" s="122" t="s">
        <v>16</v>
      </c>
      <c r="H3709" s="122" t="s">
        <v>16</v>
      </c>
      <c r="I3709" s="122" t="s">
        <v>16</v>
      </c>
      <c r="J3709" s="122" t="s">
        <v>16</v>
      </c>
      <c r="K3709" s="1"/>
      <c r="L3709" s="488" t="s">
        <v>2392</v>
      </c>
      <c r="M3709" s="489" t="s">
        <v>2433</v>
      </c>
      <c r="N3709" s="495">
        <v>2</v>
      </c>
      <c r="O3709" s="54" t="s">
        <v>16</v>
      </c>
      <c r="P3709" s="100">
        <f>3600+830</f>
        <v>4430</v>
      </c>
      <c r="Q3709" s="188" t="s">
        <v>16</v>
      </c>
      <c r="R3709" s="188" t="s">
        <v>16</v>
      </c>
      <c r="S3709" s="188" t="s">
        <v>16</v>
      </c>
      <c r="T3709" s="188" t="s">
        <v>16</v>
      </c>
    </row>
    <row r="3710" spans="2:20" ht="28.8" x14ac:dyDescent="0.3">
      <c r="B3710" s="55" t="s">
        <v>2392</v>
      </c>
      <c r="C3710" s="459" t="s">
        <v>2418</v>
      </c>
      <c r="D3710" s="431" t="s">
        <v>2403</v>
      </c>
      <c r="E3710" s="122" t="s">
        <v>16</v>
      </c>
      <c r="F3710" s="122">
        <v>100000</v>
      </c>
      <c r="G3710" s="122" t="s">
        <v>16</v>
      </c>
      <c r="H3710" s="122" t="s">
        <v>16</v>
      </c>
      <c r="I3710" s="122" t="s">
        <v>16</v>
      </c>
      <c r="J3710" s="122" t="s">
        <v>16</v>
      </c>
      <c r="K3710" s="1"/>
      <c r="L3710" s="488" t="s">
        <v>2406</v>
      </c>
      <c r="M3710" s="491" t="s">
        <v>2434</v>
      </c>
      <c r="N3710" s="495">
        <v>3</v>
      </c>
      <c r="O3710" s="54" t="s">
        <v>16</v>
      </c>
      <c r="P3710" s="188">
        <v>7000</v>
      </c>
      <c r="Q3710" s="39" t="s">
        <v>16</v>
      </c>
      <c r="R3710" s="39" t="s">
        <v>16</v>
      </c>
      <c r="S3710" s="39" t="s">
        <v>16</v>
      </c>
      <c r="T3710" s="39" t="s">
        <v>16</v>
      </c>
    </row>
    <row r="3711" spans="2:20" ht="41.4" x14ac:dyDescent="0.3">
      <c r="B3711" s="55" t="s">
        <v>2406</v>
      </c>
      <c r="C3711" s="474" t="s">
        <v>2412</v>
      </c>
      <c r="D3711" s="431" t="s">
        <v>2407</v>
      </c>
      <c r="E3711" s="122" t="s">
        <v>16</v>
      </c>
      <c r="F3711" s="122" t="s">
        <v>16</v>
      </c>
      <c r="G3711" s="122" t="s">
        <v>16</v>
      </c>
      <c r="H3711" s="122">
        <v>100000</v>
      </c>
      <c r="I3711" s="122" t="s">
        <v>16</v>
      </c>
      <c r="J3711" s="122" t="s">
        <v>16</v>
      </c>
      <c r="K3711" s="1"/>
      <c r="L3711" s="488" t="s">
        <v>2406</v>
      </c>
      <c r="M3711" s="496" t="s">
        <v>2415</v>
      </c>
      <c r="N3711" s="490" t="s">
        <v>2409</v>
      </c>
      <c r="O3711" s="188">
        <v>50000</v>
      </c>
      <c r="P3711" s="188" t="s">
        <v>16</v>
      </c>
      <c r="Q3711" s="188" t="s">
        <v>16</v>
      </c>
      <c r="R3711" s="188" t="s">
        <v>16</v>
      </c>
      <c r="S3711" s="188" t="s">
        <v>16</v>
      </c>
      <c r="T3711" s="188" t="s">
        <v>16</v>
      </c>
    </row>
    <row r="3712" spans="2:20" ht="41.4" x14ac:dyDescent="0.3">
      <c r="B3712" s="55" t="s">
        <v>2406</v>
      </c>
      <c r="C3712" s="474" t="s">
        <v>2413</v>
      </c>
      <c r="D3712" s="431" t="s">
        <v>2408</v>
      </c>
      <c r="E3712" s="122" t="s">
        <v>16</v>
      </c>
      <c r="F3712" s="122" t="s">
        <v>16</v>
      </c>
      <c r="G3712" s="122" t="s">
        <v>16</v>
      </c>
      <c r="H3712" s="122">
        <v>100000</v>
      </c>
      <c r="I3712" s="122" t="s">
        <v>16</v>
      </c>
      <c r="J3712" s="122" t="s">
        <v>16</v>
      </c>
      <c r="K3712" s="1"/>
      <c r="L3712" s="488" t="s">
        <v>2406</v>
      </c>
      <c r="M3712" s="491" t="s">
        <v>2417</v>
      </c>
      <c r="N3712" s="116" t="s">
        <v>2411</v>
      </c>
      <c r="O3712" s="188">
        <v>100000</v>
      </c>
      <c r="P3712" s="39" t="s">
        <v>16</v>
      </c>
      <c r="Q3712" s="39" t="s">
        <v>16</v>
      </c>
      <c r="R3712" s="39" t="s">
        <v>16</v>
      </c>
      <c r="S3712" s="39" t="s">
        <v>16</v>
      </c>
      <c r="T3712" s="39" t="s">
        <v>16</v>
      </c>
    </row>
    <row r="3713" spans="2:21" ht="27.6" x14ac:dyDescent="0.3">
      <c r="B3713" s="55" t="s">
        <v>2406</v>
      </c>
      <c r="C3713" s="474" t="s">
        <v>2414</v>
      </c>
      <c r="D3713" s="431" t="s">
        <v>2409</v>
      </c>
      <c r="E3713" s="122">
        <v>50000</v>
      </c>
      <c r="F3713" s="122" t="s">
        <v>16</v>
      </c>
      <c r="G3713" s="122" t="s">
        <v>16</v>
      </c>
      <c r="H3713" s="122" t="s">
        <v>16</v>
      </c>
      <c r="I3713" s="122" t="s">
        <v>16</v>
      </c>
      <c r="J3713" s="122" t="s">
        <v>16</v>
      </c>
      <c r="K3713" s="1"/>
      <c r="L3713" s="488" t="s">
        <v>2392</v>
      </c>
      <c r="M3713" s="497" t="s">
        <v>2436</v>
      </c>
      <c r="N3713" s="498" t="s">
        <v>1065</v>
      </c>
      <c r="O3713" s="202" t="s">
        <v>16</v>
      </c>
      <c r="P3713" s="202" t="s">
        <v>16</v>
      </c>
      <c r="Q3713" s="39" t="s">
        <v>16</v>
      </c>
      <c r="R3713" s="39">
        <v>583</v>
      </c>
      <c r="S3713" s="39" t="s">
        <v>16</v>
      </c>
      <c r="T3713" s="39" t="s">
        <v>16</v>
      </c>
    </row>
    <row r="3714" spans="2:21" ht="27.6" x14ac:dyDescent="0.3">
      <c r="B3714" s="55" t="s">
        <v>2406</v>
      </c>
      <c r="C3714" s="474" t="s">
        <v>2416</v>
      </c>
      <c r="D3714" s="431" t="s">
        <v>2410</v>
      </c>
      <c r="E3714" s="122" t="s">
        <v>16</v>
      </c>
      <c r="F3714" s="122" t="s">
        <v>16</v>
      </c>
      <c r="G3714" s="122" t="s">
        <v>16</v>
      </c>
      <c r="H3714" s="122">
        <v>50000</v>
      </c>
      <c r="I3714" s="122" t="s">
        <v>16</v>
      </c>
      <c r="J3714" s="122" t="s">
        <v>16</v>
      </c>
      <c r="K3714" s="1"/>
      <c r="L3714" s="488" t="s">
        <v>16</v>
      </c>
      <c r="M3714" s="202" t="s">
        <v>16</v>
      </c>
      <c r="N3714" s="498" t="s">
        <v>16</v>
      </c>
      <c r="O3714" s="202" t="s">
        <v>16</v>
      </c>
      <c r="P3714" s="202" t="s">
        <v>16</v>
      </c>
      <c r="Q3714" s="202" t="s">
        <v>16</v>
      </c>
      <c r="R3714" s="202" t="s">
        <v>16</v>
      </c>
      <c r="S3714" s="202" t="s">
        <v>16</v>
      </c>
      <c r="T3714" s="202" t="s">
        <v>16</v>
      </c>
    </row>
    <row r="3715" spans="2:21" ht="27.6" x14ac:dyDescent="0.3">
      <c r="B3715" s="55" t="s">
        <v>2406</v>
      </c>
      <c r="C3715" s="474" t="s">
        <v>2416</v>
      </c>
      <c r="D3715" s="431" t="s">
        <v>2411</v>
      </c>
      <c r="E3715" s="122">
        <v>100000</v>
      </c>
      <c r="F3715" s="122" t="s">
        <v>16</v>
      </c>
      <c r="G3715" s="122" t="s">
        <v>16</v>
      </c>
      <c r="H3715" s="122" t="s">
        <v>16</v>
      </c>
      <c r="I3715" s="122" t="s">
        <v>16</v>
      </c>
      <c r="J3715" s="122" t="s">
        <v>16</v>
      </c>
      <c r="K3715" s="1"/>
      <c r="L3715" s="202" t="s">
        <v>16</v>
      </c>
      <c r="M3715" s="202" t="s">
        <v>16</v>
      </c>
      <c r="N3715" s="202" t="s">
        <v>16</v>
      </c>
      <c r="O3715" s="202" t="s">
        <v>16</v>
      </c>
      <c r="P3715" s="202" t="s">
        <v>16</v>
      </c>
      <c r="Q3715" s="202" t="s">
        <v>16</v>
      </c>
      <c r="R3715" s="202" t="s">
        <v>16</v>
      </c>
      <c r="S3715" s="202" t="s">
        <v>16</v>
      </c>
      <c r="T3715" s="202" t="s">
        <v>16</v>
      </c>
    </row>
    <row r="3716" spans="2:21" ht="27.6" x14ac:dyDescent="0.3">
      <c r="B3716" s="55" t="s">
        <v>2392</v>
      </c>
      <c r="C3716" s="474" t="s">
        <v>2427</v>
      </c>
      <c r="D3716" s="431" t="s">
        <v>192</v>
      </c>
      <c r="E3716" s="122" t="s">
        <v>16</v>
      </c>
      <c r="F3716" s="122">
        <f>300000+178000</f>
        <v>478000</v>
      </c>
      <c r="G3716" s="122" t="s">
        <v>16</v>
      </c>
      <c r="H3716" s="122"/>
      <c r="I3716" s="122"/>
      <c r="J3716" s="122"/>
      <c r="K3716" s="1"/>
      <c r="L3716" s="122" t="s">
        <v>16</v>
      </c>
      <c r="M3716" s="122" t="s">
        <v>16</v>
      </c>
      <c r="N3716" s="122" t="s">
        <v>16</v>
      </c>
      <c r="O3716" s="122" t="s">
        <v>16</v>
      </c>
      <c r="P3716" s="122" t="s">
        <v>16</v>
      </c>
      <c r="Q3716" s="122" t="s">
        <v>16</v>
      </c>
      <c r="R3716" s="122" t="s">
        <v>16</v>
      </c>
      <c r="S3716" s="122" t="s">
        <v>16</v>
      </c>
      <c r="T3716" s="122" t="s">
        <v>16</v>
      </c>
    </row>
    <row r="3717" spans="2:21" x14ac:dyDescent="0.3">
      <c r="B3717" s="55" t="s">
        <v>2392</v>
      </c>
      <c r="C3717" s="458" t="s">
        <v>2419</v>
      </c>
      <c r="D3717" s="431" t="s">
        <v>192</v>
      </c>
      <c r="E3717" s="122" t="s">
        <v>16</v>
      </c>
      <c r="F3717" s="485">
        <v>70000</v>
      </c>
      <c r="G3717" s="122" t="s">
        <v>16</v>
      </c>
      <c r="H3717" s="122" t="s">
        <v>16</v>
      </c>
      <c r="I3717" s="122" t="s">
        <v>16</v>
      </c>
      <c r="J3717" s="122" t="s">
        <v>16</v>
      </c>
      <c r="K3717" s="1"/>
      <c r="L3717" s="122" t="s">
        <v>16</v>
      </c>
      <c r="M3717" s="122" t="s">
        <v>16</v>
      </c>
      <c r="N3717" s="122" t="s">
        <v>16</v>
      </c>
      <c r="O3717" s="122" t="s">
        <v>16</v>
      </c>
      <c r="P3717" s="122" t="s">
        <v>16</v>
      </c>
      <c r="Q3717" s="122" t="s">
        <v>16</v>
      </c>
      <c r="R3717" s="122" t="s">
        <v>16</v>
      </c>
      <c r="S3717" s="122" t="s">
        <v>16</v>
      </c>
      <c r="T3717" s="122" t="s">
        <v>16</v>
      </c>
      <c r="U3717" s="314"/>
    </row>
    <row r="3718" spans="2:21" ht="28.8" x14ac:dyDescent="0.3">
      <c r="B3718" s="55" t="s">
        <v>2392</v>
      </c>
      <c r="C3718" s="416" t="s">
        <v>2420</v>
      </c>
      <c r="D3718" s="431" t="s">
        <v>192</v>
      </c>
      <c r="E3718" s="122" t="s">
        <v>16</v>
      </c>
      <c r="F3718" s="485">
        <v>30000</v>
      </c>
      <c r="G3718" s="122" t="s">
        <v>16</v>
      </c>
      <c r="H3718" s="122" t="s">
        <v>16</v>
      </c>
      <c r="I3718" s="122" t="s">
        <v>16</v>
      </c>
      <c r="J3718" s="122" t="s">
        <v>16</v>
      </c>
      <c r="K3718" s="1"/>
      <c r="L3718" s="122" t="s">
        <v>16</v>
      </c>
      <c r="M3718" s="122" t="s">
        <v>16</v>
      </c>
      <c r="N3718" s="122" t="s">
        <v>16</v>
      </c>
      <c r="O3718" s="122" t="s">
        <v>16</v>
      </c>
      <c r="P3718" s="122" t="s">
        <v>16</v>
      </c>
      <c r="Q3718" s="122" t="s">
        <v>16</v>
      </c>
      <c r="R3718" s="122" t="s">
        <v>16</v>
      </c>
      <c r="S3718" s="122" t="s">
        <v>16</v>
      </c>
      <c r="T3718" s="122" t="s">
        <v>16</v>
      </c>
    </row>
    <row r="3719" spans="2:21" x14ac:dyDescent="0.3">
      <c r="B3719" s="55" t="s">
        <v>2392</v>
      </c>
      <c r="C3719" s="458" t="s">
        <v>2419</v>
      </c>
      <c r="D3719" s="431" t="s">
        <v>192</v>
      </c>
      <c r="E3719" s="122" t="s">
        <v>16</v>
      </c>
      <c r="F3719" s="122" t="s">
        <v>16</v>
      </c>
      <c r="G3719" s="19" t="s">
        <v>16</v>
      </c>
      <c r="H3719" s="122">
        <v>22000</v>
      </c>
      <c r="I3719" s="122" t="s">
        <v>16</v>
      </c>
      <c r="J3719" s="122" t="s">
        <v>16</v>
      </c>
      <c r="K3719" s="1"/>
      <c r="L3719" s="122" t="s">
        <v>16</v>
      </c>
      <c r="M3719" s="122" t="s">
        <v>16</v>
      </c>
      <c r="N3719" s="122" t="s">
        <v>16</v>
      </c>
      <c r="O3719" s="122" t="s">
        <v>16</v>
      </c>
      <c r="P3719" s="122" t="s">
        <v>16</v>
      </c>
      <c r="Q3719" s="122" t="s">
        <v>16</v>
      </c>
      <c r="R3719" s="122" t="s">
        <v>16</v>
      </c>
      <c r="S3719" s="122" t="s">
        <v>16</v>
      </c>
      <c r="T3719" s="122" t="s">
        <v>16</v>
      </c>
    </row>
    <row r="3720" spans="2:21" x14ac:dyDescent="0.3">
      <c r="B3720" s="122" t="s">
        <v>16</v>
      </c>
      <c r="C3720" s="122" t="s">
        <v>16</v>
      </c>
      <c r="D3720" s="122" t="s">
        <v>16</v>
      </c>
      <c r="E3720" s="122" t="s">
        <v>16</v>
      </c>
      <c r="F3720" s="122" t="s">
        <v>16</v>
      </c>
      <c r="G3720" s="122" t="s">
        <v>16</v>
      </c>
      <c r="H3720" s="122" t="s">
        <v>16</v>
      </c>
      <c r="I3720" s="19" t="s">
        <v>16</v>
      </c>
      <c r="J3720" s="19" t="s">
        <v>16</v>
      </c>
      <c r="K3720" s="1"/>
      <c r="L3720" s="122" t="s">
        <v>16</v>
      </c>
      <c r="M3720" s="122" t="s">
        <v>16</v>
      </c>
      <c r="N3720" s="122" t="s">
        <v>16</v>
      </c>
      <c r="O3720" s="122" t="s">
        <v>16</v>
      </c>
      <c r="P3720" s="122" t="s">
        <v>16</v>
      </c>
      <c r="Q3720" s="122" t="s">
        <v>16</v>
      </c>
      <c r="R3720" s="122" t="s">
        <v>16</v>
      </c>
      <c r="S3720" s="122" t="s">
        <v>16</v>
      </c>
      <c r="T3720" s="122" t="s">
        <v>16</v>
      </c>
    </row>
    <row r="3721" spans="2:21" x14ac:dyDescent="0.3">
      <c r="B3721" s="377"/>
      <c r="C3721" s="378" t="s">
        <v>49</v>
      </c>
      <c r="D3721" s="377"/>
      <c r="E3721" s="379">
        <f>SUM(E3703:E3720)</f>
        <v>950000</v>
      </c>
      <c r="F3721" s="379">
        <f>SUM(F3705:F3720)</f>
        <v>882400</v>
      </c>
      <c r="G3721" s="379"/>
      <c r="H3721" s="380">
        <f>SUM(H3711:H3720)</f>
        <v>272000</v>
      </c>
      <c r="I3721" s="379"/>
      <c r="J3721" s="379">
        <v>0</v>
      </c>
      <c r="K3721" s="1"/>
      <c r="L3721" s="368" t="s">
        <v>16</v>
      </c>
      <c r="M3721" s="381" t="s">
        <v>16</v>
      </c>
      <c r="N3721" s="334" t="s">
        <v>16</v>
      </c>
      <c r="O3721" s="202" t="s">
        <v>16</v>
      </c>
      <c r="P3721" s="202" t="s">
        <v>16</v>
      </c>
      <c r="Q3721" s="39" t="s">
        <v>16</v>
      </c>
      <c r="R3721" s="39" t="s">
        <v>16</v>
      </c>
      <c r="S3721" s="202" t="s">
        <v>16</v>
      </c>
      <c r="T3721" s="370" t="s">
        <v>16</v>
      </c>
    </row>
    <row r="3722" spans="2:21" x14ac:dyDescent="0.3">
      <c r="B3722" s="11"/>
      <c r="C3722" s="94"/>
      <c r="D3722" s="12"/>
      <c r="E3722" s="13"/>
      <c r="F3722" s="13"/>
      <c r="G3722" s="13"/>
      <c r="H3722" s="13"/>
      <c r="I3722" s="13"/>
      <c r="J3722" s="14"/>
      <c r="K3722" s="1"/>
      <c r="L3722" s="11"/>
      <c r="M3722" s="12"/>
      <c r="N3722" s="12"/>
      <c r="O3722" s="169"/>
      <c r="P3722" s="13"/>
      <c r="Q3722" s="13"/>
      <c r="R3722" s="13"/>
      <c r="S3722" s="13"/>
      <c r="T3722" s="14"/>
    </row>
    <row r="3723" spans="2:21" x14ac:dyDescent="0.3">
      <c r="B3723" s="25"/>
      <c r="C3723" s="26" t="s">
        <v>50</v>
      </c>
      <c r="D3723" s="27"/>
      <c r="E3723" s="28">
        <f>E3721</f>
        <v>950000</v>
      </c>
      <c r="F3723" s="28">
        <f>F3702+F3721</f>
        <v>902169</v>
      </c>
      <c r="G3723" s="28">
        <f>G3702+G3721</f>
        <v>19684</v>
      </c>
      <c r="H3723" s="28">
        <f>H3702+H3721</f>
        <v>402788</v>
      </c>
      <c r="I3723" s="28">
        <f>I3702+I3721</f>
        <v>1835</v>
      </c>
      <c r="J3723" s="28">
        <f>J3702+J3721</f>
        <v>4926</v>
      </c>
      <c r="K3723" s="1"/>
      <c r="L3723" s="9"/>
      <c r="M3723" s="26" t="s">
        <v>50</v>
      </c>
      <c r="N3723" s="193" t="s">
        <v>16</v>
      </c>
      <c r="O3723" s="28">
        <f>SUM(O3703:O3722)</f>
        <v>950000</v>
      </c>
      <c r="P3723" s="28">
        <f>SUM(P3707:P3722)</f>
        <v>681545</v>
      </c>
      <c r="Q3723" s="28"/>
      <c r="R3723" s="28">
        <f>SUM(R3705:R3722)</f>
        <v>300583</v>
      </c>
      <c r="S3723" s="28">
        <f>SUM(S3701:S3722)</f>
        <v>0</v>
      </c>
      <c r="T3723" s="28">
        <f>SUM(T3701:T3722)</f>
        <v>0</v>
      </c>
    </row>
    <row r="3724" spans="2:21" x14ac:dyDescent="0.3">
      <c r="F3724" s="314"/>
      <c r="G3724" s="215"/>
      <c r="H3724" s="215"/>
      <c r="L3724" s="2"/>
      <c r="M3724" s="3" t="s">
        <v>12</v>
      </c>
      <c r="N3724" s="15"/>
      <c r="O3724" s="16">
        <f>E3723-O3723</f>
        <v>0</v>
      </c>
      <c r="P3724" s="62">
        <f>F3723-P3723</f>
        <v>220624</v>
      </c>
      <c r="Q3724" s="62">
        <f>G3723-Q3723</f>
        <v>19684</v>
      </c>
      <c r="R3724" s="62">
        <f t="shared" ref="R3724" si="567">H3723-R3723</f>
        <v>102205</v>
      </c>
      <c r="S3724" s="62">
        <f t="shared" ref="S3724" si="568">I3723-S3723</f>
        <v>1835</v>
      </c>
      <c r="T3724" s="62">
        <f t="shared" ref="T3724" si="569">J3723-T3723</f>
        <v>4926</v>
      </c>
    </row>
    <row r="3725" spans="2:21" x14ac:dyDescent="0.3">
      <c r="C3725" s="63"/>
      <c r="F3725" s="314"/>
      <c r="H3725" s="314"/>
      <c r="M3725" s="1385" t="s">
        <v>23</v>
      </c>
      <c r="N3725" s="1385"/>
      <c r="P3725" s="314"/>
      <c r="R3725" s="314"/>
    </row>
    <row r="3726" spans="2:21" x14ac:dyDescent="0.3">
      <c r="C3726" s="475"/>
      <c r="D3726" s="475"/>
      <c r="E3726" s="1386"/>
      <c r="F3726" s="1386"/>
      <c r="G3726" s="475"/>
      <c r="H3726" s="475"/>
      <c r="I3726" s="475"/>
      <c r="J3726" s="145"/>
      <c r="M3726" s="346" t="s">
        <v>17</v>
      </c>
      <c r="N3726" s="83">
        <f>P3724</f>
        <v>220624</v>
      </c>
      <c r="O3726" s="1364" t="s">
        <v>2435</v>
      </c>
      <c r="P3726" s="1365"/>
      <c r="Q3726" s="1365"/>
      <c r="R3726" s="1365"/>
      <c r="S3726" s="1365"/>
      <c r="T3726" s="1365"/>
    </row>
    <row r="3727" spans="2:21" x14ac:dyDescent="0.3">
      <c r="C3727" s="475"/>
      <c r="D3727" s="475"/>
      <c r="E3727" s="476"/>
      <c r="F3727" s="476"/>
      <c r="G3727" s="282"/>
      <c r="H3727" s="280"/>
      <c r="I3727" s="280"/>
      <c r="J3727" s="280"/>
      <c r="M3727" s="346" t="s">
        <v>18</v>
      </c>
      <c r="N3727" s="83">
        <f>Q3724</f>
        <v>19684</v>
      </c>
      <c r="O3727" s="133"/>
      <c r="P3727" s="134"/>
      <c r="Q3727" s="134"/>
      <c r="R3727" s="131"/>
      <c r="S3727" s="233"/>
      <c r="T3727" s="314"/>
    </row>
    <row r="3728" spans="2:21" x14ac:dyDescent="0.3">
      <c r="C3728" s="475"/>
      <c r="D3728" s="475"/>
      <c r="E3728" s="1376"/>
      <c r="F3728" s="1377"/>
      <c r="G3728" s="282"/>
      <c r="H3728" s="280"/>
      <c r="I3728" s="280"/>
      <c r="J3728" s="280"/>
      <c r="M3728" s="346" t="s">
        <v>19</v>
      </c>
      <c r="N3728" s="83">
        <f>R3724</f>
        <v>102205</v>
      </c>
      <c r="O3728" s="136"/>
      <c r="P3728" s="171"/>
      <c r="Q3728" s="324"/>
      <c r="R3728" s="240"/>
      <c r="S3728" s="314"/>
      <c r="T3728" s="314"/>
    </row>
    <row r="3729" spans="2:20" x14ac:dyDescent="0.3">
      <c r="C3729" s="190"/>
      <c r="D3729" s="190"/>
      <c r="E3729" s="1374"/>
      <c r="F3729" s="1374"/>
      <c r="G3729" s="278"/>
      <c r="H3729" s="279"/>
      <c r="I3729" s="280"/>
      <c r="J3729" s="281"/>
      <c r="M3729" s="346" t="s">
        <v>20</v>
      </c>
      <c r="N3729" s="83">
        <f>S3724</f>
        <v>1835</v>
      </c>
      <c r="O3729" s="324"/>
      <c r="P3729" s="324"/>
      <c r="Q3729" s="324"/>
      <c r="R3729" s="241"/>
    </row>
    <row r="3730" spans="2:20" x14ac:dyDescent="0.3">
      <c r="C3730" s="190"/>
      <c r="D3730" s="190"/>
      <c r="E3730" s="477"/>
      <c r="F3730" s="477"/>
      <c r="G3730" s="278"/>
      <c r="H3730" s="283"/>
      <c r="I3730" s="280"/>
      <c r="J3730" s="281"/>
      <c r="M3730" s="346" t="s">
        <v>21</v>
      </c>
      <c r="N3730" s="83">
        <f>T3724</f>
        <v>4926</v>
      </c>
      <c r="O3730" s="137"/>
      <c r="P3730" s="324"/>
      <c r="Q3730" s="478"/>
      <c r="R3730" s="314"/>
    </row>
    <row r="3731" spans="2:20" ht="15" thickBot="1" x14ac:dyDescent="0.35">
      <c r="C3731" s="475"/>
      <c r="D3731" s="190"/>
      <c r="E3731" s="477"/>
      <c r="F3731" s="477"/>
      <c r="G3731" s="278"/>
      <c r="H3731" s="283"/>
      <c r="I3731" s="280"/>
      <c r="J3731" s="281"/>
      <c r="M3731" s="345" t="s">
        <v>22</v>
      </c>
      <c r="N3731" s="344">
        <f>SUM(N3726:N3730)</f>
        <v>349274</v>
      </c>
      <c r="O3731" s="314"/>
      <c r="P3731" s="314"/>
      <c r="R3731" s="314"/>
    </row>
    <row r="3732" spans="2:20" ht="15" thickTop="1" x14ac:dyDescent="0.3">
      <c r="C3732" s="475"/>
      <c r="D3732" s="190"/>
      <c r="E3732" s="477"/>
      <c r="F3732" s="477"/>
      <c r="G3732" s="278"/>
      <c r="H3732" s="283"/>
      <c r="I3732" s="280"/>
      <c r="J3732" s="281"/>
      <c r="M3732" s="345"/>
      <c r="N3732" s="442"/>
      <c r="O3732" s="314"/>
      <c r="R3732" s="314"/>
    </row>
    <row r="3733" spans="2:20" x14ac:dyDescent="0.3">
      <c r="C3733" s="475"/>
      <c r="D3733" s="190"/>
      <c r="E3733" s="477"/>
      <c r="F3733" s="477"/>
      <c r="G3733" s="278"/>
      <c r="H3733" s="283"/>
      <c r="I3733" s="280"/>
      <c r="J3733" s="281"/>
      <c r="M3733" s="345"/>
      <c r="N3733" s="442"/>
      <c r="O3733" s="314"/>
      <c r="R3733" s="314"/>
    </row>
    <row r="3734" spans="2:20" x14ac:dyDescent="0.3">
      <c r="C3734" s="480"/>
      <c r="D3734" s="190"/>
      <c r="E3734" s="479"/>
      <c r="F3734" s="479"/>
      <c r="G3734" s="278"/>
      <c r="H3734" s="283"/>
      <c r="I3734" s="280"/>
      <c r="J3734" s="281"/>
      <c r="M3734" s="345"/>
      <c r="N3734" s="442"/>
      <c r="O3734" s="314"/>
      <c r="R3734" s="314"/>
    </row>
    <row r="3735" spans="2:20" x14ac:dyDescent="0.3">
      <c r="C3735" s="480"/>
      <c r="D3735" s="190"/>
      <c r="E3735" s="479"/>
      <c r="F3735" s="479"/>
      <c r="G3735" s="278"/>
      <c r="H3735" s="283"/>
      <c r="I3735" s="280"/>
      <c r="J3735" s="281"/>
      <c r="M3735" s="345"/>
      <c r="N3735" s="442"/>
      <c r="O3735" s="314"/>
      <c r="R3735" s="314"/>
    </row>
    <row r="3736" spans="2:20" x14ac:dyDescent="0.3">
      <c r="C3736" s="475"/>
      <c r="D3736" s="190"/>
      <c r="E3736" s="477"/>
      <c r="F3736" s="477"/>
      <c r="G3736" s="278"/>
      <c r="H3736" s="283"/>
      <c r="I3736" s="280"/>
      <c r="J3736" s="281"/>
      <c r="M3736" s="345"/>
      <c r="N3736" s="442"/>
      <c r="O3736" s="314"/>
      <c r="R3736" s="314"/>
    </row>
    <row r="3737" spans="2:20" x14ac:dyDescent="0.3">
      <c r="C3737" s="475"/>
      <c r="D3737" s="190"/>
      <c r="E3737" s="477"/>
      <c r="F3737" s="477"/>
      <c r="G3737" s="278"/>
      <c r="H3737" s="283"/>
      <c r="I3737" s="280"/>
      <c r="J3737" s="281"/>
      <c r="M3737" s="345"/>
      <c r="N3737" s="442"/>
      <c r="O3737" s="314"/>
      <c r="R3737" s="314"/>
    </row>
    <row r="3738" spans="2:20" x14ac:dyDescent="0.3">
      <c r="C3738" s="475"/>
      <c r="D3738" s="190"/>
      <c r="E3738" s="477"/>
      <c r="F3738" s="477"/>
      <c r="G3738" s="278"/>
      <c r="H3738" s="283"/>
      <c r="I3738" s="280"/>
      <c r="J3738" s="281"/>
      <c r="M3738" s="198"/>
      <c r="N3738" s="121"/>
      <c r="O3738" s="314"/>
      <c r="S3738" s="314"/>
    </row>
    <row r="3739" spans="2:20" x14ac:dyDescent="0.3">
      <c r="C3739" s="475"/>
      <c r="D3739" s="190"/>
      <c r="E3739" s="477"/>
      <c r="F3739" s="477"/>
      <c r="G3739" s="278"/>
      <c r="H3739" s="283"/>
      <c r="I3739" s="280"/>
      <c r="J3739" s="281"/>
      <c r="M3739" s="198"/>
      <c r="N3739" s="121"/>
      <c r="O3739" s="314"/>
      <c r="S3739" s="314"/>
    </row>
    <row r="3740" spans="2:20" x14ac:dyDescent="0.3">
      <c r="R3740" s="180"/>
    </row>
    <row r="3741" spans="2:20" x14ac:dyDescent="0.3">
      <c r="B3741" s="1357" t="s">
        <v>2370</v>
      </c>
      <c r="C3741" s="1357"/>
      <c r="D3741" s="1357"/>
      <c r="E3741" s="1357"/>
      <c r="F3741" s="1357"/>
      <c r="G3741" s="1357"/>
      <c r="H3741" s="1357"/>
      <c r="I3741" s="1357"/>
      <c r="J3741" s="1357"/>
      <c r="K3741" s="1357"/>
      <c r="L3741" s="1357"/>
      <c r="M3741" s="1357"/>
      <c r="N3741" s="1357"/>
      <c r="O3741" s="1357"/>
      <c r="P3741" s="1357"/>
      <c r="Q3741" s="1357"/>
      <c r="R3741" s="1357"/>
      <c r="S3741" s="1357"/>
      <c r="T3741" s="1357"/>
    </row>
    <row r="3750" spans="2:20" ht="15.6" x14ac:dyDescent="0.3">
      <c r="B3750" s="1349" t="s">
        <v>2437</v>
      </c>
      <c r="C3750" s="1349"/>
      <c r="D3750" s="1349"/>
      <c r="E3750" s="1349"/>
      <c r="F3750" s="1349"/>
      <c r="G3750" s="1349"/>
      <c r="H3750" s="1349"/>
      <c r="I3750" s="1349"/>
      <c r="J3750" s="1349"/>
      <c r="K3750" s="1349"/>
      <c r="L3750" s="1349"/>
      <c r="M3750" s="1349"/>
      <c r="N3750" s="1349"/>
      <c r="O3750" s="1349"/>
      <c r="P3750" s="1349"/>
      <c r="Q3750" s="1349"/>
      <c r="R3750" s="1349"/>
      <c r="S3750" s="1349"/>
      <c r="T3750" s="1349"/>
    </row>
    <row r="3751" spans="2:20" ht="15.6" x14ac:dyDescent="0.3">
      <c r="B3751" s="1350" t="s">
        <v>10</v>
      </c>
      <c r="C3751" s="1350"/>
      <c r="D3751" s="1350"/>
      <c r="E3751" s="1350"/>
      <c r="F3751" s="1350"/>
      <c r="G3751" s="1350"/>
      <c r="H3751" s="1350"/>
      <c r="I3751" s="1350"/>
      <c r="J3751" s="1350"/>
      <c r="K3751" s="1350"/>
      <c r="L3751" s="1350"/>
      <c r="M3751" s="1350"/>
      <c r="N3751" s="1350"/>
      <c r="O3751" s="1350"/>
      <c r="P3751" s="1350"/>
      <c r="Q3751" s="1350"/>
      <c r="R3751" s="1350"/>
      <c r="S3751" s="1350"/>
      <c r="T3751" s="1350"/>
    </row>
    <row r="3752" spans="2:20" x14ac:dyDescent="0.3">
      <c r="B3752" s="1351" t="s">
        <v>11</v>
      </c>
      <c r="C3752" s="1351"/>
      <c r="D3752" s="1351"/>
      <c r="E3752" s="1351"/>
      <c r="F3752" s="1351"/>
      <c r="G3752" s="1351"/>
      <c r="H3752" s="1351"/>
      <c r="I3752" s="1351"/>
      <c r="J3752" s="1351"/>
      <c r="K3752" s="1351"/>
      <c r="L3752" s="1351"/>
      <c r="M3752" s="1351"/>
      <c r="N3752" s="1351"/>
      <c r="O3752" s="1351"/>
      <c r="P3752" s="1351"/>
      <c r="Q3752" s="1351"/>
      <c r="R3752" s="1351"/>
      <c r="S3752" s="1351"/>
      <c r="T3752" s="1351"/>
    </row>
    <row r="3753" spans="2:20" x14ac:dyDescent="0.3">
      <c r="B3753" s="1352" t="s">
        <v>2439</v>
      </c>
      <c r="C3753" s="1352"/>
      <c r="D3753" s="1352"/>
      <c r="E3753" s="1352"/>
      <c r="F3753" s="1352"/>
      <c r="G3753" s="1352"/>
      <c r="H3753" s="1352"/>
      <c r="I3753" s="1352"/>
      <c r="J3753" s="1352"/>
      <c r="K3753" s="1352"/>
      <c r="L3753" s="1352"/>
      <c r="M3753" s="1352"/>
      <c r="N3753" s="1352"/>
      <c r="O3753" s="1352"/>
      <c r="P3753" s="1352"/>
      <c r="Q3753" s="1352"/>
      <c r="R3753" s="1352"/>
      <c r="S3753" s="1352"/>
      <c r="T3753" s="1352"/>
    </row>
    <row r="3754" spans="2:20" ht="15" thickBot="1" x14ac:dyDescent="0.35">
      <c r="B3754" s="309"/>
      <c r="C3754" s="309"/>
      <c r="D3754" s="309"/>
      <c r="E3754" s="309"/>
      <c r="F3754" s="309"/>
      <c r="G3754" s="309"/>
      <c r="H3754" s="309"/>
      <c r="I3754" s="309"/>
      <c r="J3754" s="309"/>
      <c r="L3754" s="309"/>
      <c r="M3754" s="309"/>
      <c r="N3754" s="309"/>
      <c r="O3754" s="309"/>
      <c r="P3754" s="309"/>
      <c r="Q3754" s="309"/>
      <c r="R3754" s="1362" t="s">
        <v>2440</v>
      </c>
      <c r="S3754" s="1363"/>
      <c r="T3754" s="1363"/>
    </row>
    <row r="3755" spans="2:20" ht="15" thickTop="1" x14ac:dyDescent="0.3">
      <c r="B3755" s="1354" t="s">
        <v>8</v>
      </c>
      <c r="C3755" s="1354"/>
      <c r="D3755" s="1354"/>
      <c r="E3755" s="1354"/>
      <c r="F3755" s="1354"/>
      <c r="G3755" s="1354"/>
      <c r="H3755" s="1354"/>
      <c r="I3755" s="1354"/>
      <c r="J3755" s="1354"/>
      <c r="L3755" s="1354" t="s">
        <v>9</v>
      </c>
      <c r="M3755" s="1354"/>
      <c r="N3755" s="1354"/>
      <c r="O3755" s="1354"/>
      <c r="P3755" s="1354"/>
      <c r="Q3755" s="1354"/>
      <c r="R3755" s="1354"/>
      <c r="S3755" s="1354"/>
      <c r="T3755" s="1354"/>
    </row>
    <row r="3756" spans="2:20" x14ac:dyDescent="0.3">
      <c r="B3756" s="4" t="s">
        <v>0</v>
      </c>
      <c r="C3756" s="4" t="s">
        <v>1</v>
      </c>
      <c r="D3756" s="4" t="s">
        <v>2</v>
      </c>
      <c r="E3756" s="4" t="s">
        <v>13</v>
      </c>
      <c r="F3756" s="4" t="s">
        <v>3</v>
      </c>
      <c r="G3756" s="4" t="s">
        <v>4</v>
      </c>
      <c r="H3756" s="4" t="s">
        <v>5</v>
      </c>
      <c r="I3756" s="4" t="s">
        <v>6</v>
      </c>
      <c r="J3756" s="4" t="s">
        <v>7</v>
      </c>
      <c r="K3756" s="180"/>
      <c r="L3756" s="4" t="s">
        <v>0</v>
      </c>
      <c r="M3756" s="4" t="s">
        <v>1</v>
      </c>
      <c r="N3756" s="30" t="s">
        <v>1234</v>
      </c>
      <c r="O3756" s="4" t="s">
        <v>13</v>
      </c>
      <c r="P3756" s="4" t="s">
        <v>3</v>
      </c>
      <c r="Q3756" s="4" t="s">
        <v>4</v>
      </c>
      <c r="R3756" s="4" t="s">
        <v>5</v>
      </c>
      <c r="S3756" s="4" t="s">
        <v>6</v>
      </c>
      <c r="T3756" s="4" t="s">
        <v>7</v>
      </c>
    </row>
    <row r="3757" spans="2:20" x14ac:dyDescent="0.3">
      <c r="B3757" s="310"/>
      <c r="C3757" s="311"/>
      <c r="D3757" s="311"/>
      <c r="E3757" s="5"/>
      <c r="F3757" s="5"/>
      <c r="G3757" s="5"/>
      <c r="H3757" s="5"/>
      <c r="I3757" s="5"/>
      <c r="J3757" s="6"/>
      <c r="L3757" s="310"/>
      <c r="M3757" s="311"/>
      <c r="N3757" s="311"/>
      <c r="O3757" s="5"/>
      <c r="P3757" s="5"/>
      <c r="Q3757" s="5"/>
      <c r="R3757" s="5"/>
      <c r="S3757" s="5"/>
      <c r="T3757" s="6"/>
    </row>
    <row r="3758" spans="2:20" x14ac:dyDescent="0.3">
      <c r="B3758" s="55" t="s">
        <v>2438</v>
      </c>
      <c r="C3758" s="17" t="s">
        <v>2421</v>
      </c>
      <c r="D3758" s="18" t="s">
        <v>16</v>
      </c>
      <c r="E3758" s="19" t="s">
        <v>16</v>
      </c>
      <c r="F3758" s="19">
        <f>N3726</f>
        <v>220624</v>
      </c>
      <c r="G3758" s="49">
        <f>N3727</f>
        <v>19684</v>
      </c>
      <c r="H3758" s="49">
        <f>N3728</f>
        <v>102205</v>
      </c>
      <c r="I3758" s="20">
        <f>N3729</f>
        <v>1835</v>
      </c>
      <c r="J3758" s="20">
        <f>N3730</f>
        <v>4926</v>
      </c>
      <c r="K3758" s="1"/>
      <c r="L3758" s="55" t="s">
        <v>16</v>
      </c>
      <c r="M3758" s="55" t="s">
        <v>16</v>
      </c>
      <c r="N3758" s="55" t="s">
        <v>16</v>
      </c>
      <c r="O3758" s="122" t="s">
        <v>16</v>
      </c>
      <c r="P3758" s="122" t="s">
        <v>16</v>
      </c>
      <c r="Q3758" s="122" t="s">
        <v>16</v>
      </c>
      <c r="R3758" s="122" t="s">
        <v>16</v>
      </c>
      <c r="S3758" s="122" t="s">
        <v>16</v>
      </c>
      <c r="T3758" s="122" t="s">
        <v>16</v>
      </c>
    </row>
    <row r="3759" spans="2:20" x14ac:dyDescent="0.3">
      <c r="B3759" s="55" t="s">
        <v>2438</v>
      </c>
      <c r="C3759" s="474" t="s">
        <v>2459</v>
      </c>
      <c r="D3759" s="122" t="s">
        <v>16</v>
      </c>
      <c r="E3759" s="122" t="s">
        <v>16</v>
      </c>
      <c r="F3759" s="122" t="s">
        <v>16</v>
      </c>
      <c r="G3759" s="122" t="s">
        <v>16</v>
      </c>
      <c r="H3759" s="122">
        <v>200000</v>
      </c>
      <c r="I3759" s="55" t="s">
        <v>16</v>
      </c>
      <c r="J3759" s="55" t="s">
        <v>16</v>
      </c>
      <c r="K3759" s="1"/>
      <c r="L3759" s="488" t="s">
        <v>2438</v>
      </c>
      <c r="M3759" s="489" t="s">
        <v>2459</v>
      </c>
      <c r="N3759" s="54" t="s">
        <v>16</v>
      </c>
      <c r="O3759" s="188"/>
      <c r="P3759" s="188">
        <v>200000</v>
      </c>
      <c r="Q3759" s="188"/>
      <c r="R3759" s="100"/>
      <c r="S3759" s="188"/>
      <c r="T3759" s="188"/>
    </row>
    <row r="3760" spans="2:20" ht="55.2" x14ac:dyDescent="0.3">
      <c r="B3760" s="488" t="s">
        <v>2438</v>
      </c>
      <c r="C3760" s="489" t="s">
        <v>2447</v>
      </c>
      <c r="D3760" s="116" t="s">
        <v>2441</v>
      </c>
      <c r="E3760" s="488" t="s">
        <v>16</v>
      </c>
      <c r="F3760" s="488" t="s">
        <v>16</v>
      </c>
      <c r="G3760" s="488" t="s">
        <v>16</v>
      </c>
      <c r="H3760" s="188">
        <v>200000</v>
      </c>
      <c r="I3760" s="488" t="s">
        <v>16</v>
      </c>
      <c r="J3760" s="488" t="s">
        <v>16</v>
      </c>
      <c r="K3760" s="1"/>
      <c r="L3760" s="488" t="s">
        <v>2438</v>
      </c>
      <c r="M3760" s="346" t="s">
        <v>2453</v>
      </c>
      <c r="N3760" s="488">
        <v>1</v>
      </c>
      <c r="O3760" s="488" t="s">
        <v>16</v>
      </c>
      <c r="P3760" s="188">
        <v>10000</v>
      </c>
      <c r="Q3760" s="488" t="s">
        <v>16</v>
      </c>
      <c r="R3760" s="488" t="s">
        <v>16</v>
      </c>
      <c r="S3760" s="488" t="s">
        <v>16</v>
      </c>
      <c r="T3760" s="488" t="s">
        <v>16</v>
      </c>
    </row>
    <row r="3761" spans="2:20" ht="41.4" x14ac:dyDescent="0.3">
      <c r="B3761" s="488" t="s">
        <v>2438</v>
      </c>
      <c r="C3761" s="491" t="s">
        <v>2448</v>
      </c>
      <c r="D3761" s="116" t="s">
        <v>2442</v>
      </c>
      <c r="E3761" s="188">
        <v>20000</v>
      </c>
      <c r="F3761" s="488" t="s">
        <v>16</v>
      </c>
      <c r="G3761" s="488" t="s">
        <v>16</v>
      </c>
      <c r="H3761" s="488" t="s">
        <v>16</v>
      </c>
      <c r="I3761" s="488" t="s">
        <v>16</v>
      </c>
      <c r="J3761" s="488" t="s">
        <v>16</v>
      </c>
      <c r="K3761" s="1"/>
      <c r="L3761" s="488" t="s">
        <v>2451</v>
      </c>
      <c r="M3761" s="506" t="s">
        <v>2458</v>
      </c>
      <c r="N3761" s="488">
        <v>2</v>
      </c>
      <c r="O3761" s="488" t="s">
        <v>16</v>
      </c>
      <c r="P3761" s="188">
        <v>20000</v>
      </c>
      <c r="Q3761" s="488" t="s">
        <v>16</v>
      </c>
      <c r="R3761" s="488" t="s">
        <v>16</v>
      </c>
      <c r="S3761" s="488" t="s">
        <v>16</v>
      </c>
      <c r="T3761" s="488" t="s">
        <v>16</v>
      </c>
    </row>
    <row r="3762" spans="2:20" ht="41.4" x14ac:dyDescent="0.3">
      <c r="B3762" s="488" t="s">
        <v>2451</v>
      </c>
      <c r="C3762" s="491" t="s">
        <v>2452</v>
      </c>
      <c r="D3762" s="116" t="s">
        <v>2443</v>
      </c>
      <c r="E3762" s="188">
        <v>25000</v>
      </c>
      <c r="F3762" s="188">
        <v>145000</v>
      </c>
      <c r="G3762" s="488" t="s">
        <v>16</v>
      </c>
      <c r="H3762" s="488" t="s">
        <v>16</v>
      </c>
      <c r="I3762" s="488" t="s">
        <v>16</v>
      </c>
      <c r="J3762" s="488" t="s">
        <v>16</v>
      </c>
      <c r="K3762" s="1"/>
      <c r="L3762" s="488" t="s">
        <v>2438</v>
      </c>
      <c r="M3762" s="489" t="s">
        <v>2455</v>
      </c>
      <c r="N3762" s="490" t="s">
        <v>2442</v>
      </c>
      <c r="O3762" s="188">
        <v>20000</v>
      </c>
      <c r="P3762" s="488" t="s">
        <v>16</v>
      </c>
      <c r="Q3762" s="488" t="s">
        <v>16</v>
      </c>
      <c r="R3762" s="488" t="s">
        <v>16</v>
      </c>
      <c r="S3762" s="488" t="s">
        <v>16</v>
      </c>
      <c r="T3762" s="488" t="s">
        <v>16</v>
      </c>
    </row>
    <row r="3763" spans="2:20" ht="41.4" x14ac:dyDescent="0.3">
      <c r="B3763" s="488" t="s">
        <v>2451</v>
      </c>
      <c r="C3763" s="491" t="s">
        <v>2449</v>
      </c>
      <c r="D3763" s="116" t="s">
        <v>2444</v>
      </c>
      <c r="E3763" s="488" t="s">
        <v>16</v>
      </c>
      <c r="F3763" s="188">
        <v>20000</v>
      </c>
      <c r="G3763" s="488" t="s">
        <v>16</v>
      </c>
      <c r="H3763" s="488" t="s">
        <v>16</v>
      </c>
      <c r="I3763" s="488" t="s">
        <v>16</v>
      </c>
      <c r="J3763" s="488" t="s">
        <v>16</v>
      </c>
      <c r="K3763" s="1"/>
      <c r="L3763" s="488" t="s">
        <v>2451</v>
      </c>
      <c r="M3763" s="491" t="s">
        <v>785</v>
      </c>
      <c r="N3763" s="116" t="s">
        <v>2443</v>
      </c>
      <c r="O3763" s="188">
        <v>25000</v>
      </c>
      <c r="P3763" s="488" t="s">
        <v>16</v>
      </c>
      <c r="Q3763" s="488" t="s">
        <v>16</v>
      </c>
      <c r="R3763" s="488" t="s">
        <v>16</v>
      </c>
      <c r="S3763" s="488" t="s">
        <v>16</v>
      </c>
      <c r="T3763" s="488" t="s">
        <v>16</v>
      </c>
    </row>
    <row r="3764" spans="2:20" ht="55.2" x14ac:dyDescent="0.3">
      <c r="B3764" s="488" t="s">
        <v>2451</v>
      </c>
      <c r="C3764" s="346" t="s">
        <v>2450</v>
      </c>
      <c r="D3764" s="116" t="s">
        <v>2445</v>
      </c>
      <c r="E3764" s="488" t="s">
        <v>16</v>
      </c>
      <c r="F3764" s="188">
        <v>60000</v>
      </c>
      <c r="G3764" s="488" t="s">
        <v>16</v>
      </c>
      <c r="H3764" s="488" t="s">
        <v>16</v>
      </c>
      <c r="I3764" s="488" t="s">
        <v>16</v>
      </c>
      <c r="J3764" s="488" t="s">
        <v>16</v>
      </c>
      <c r="K3764" s="1"/>
      <c r="L3764" s="488" t="s">
        <v>2454</v>
      </c>
      <c r="M3764" s="491" t="s">
        <v>2460</v>
      </c>
      <c r="N3764" s="488">
        <v>283</v>
      </c>
      <c r="O3764" s="188" t="s">
        <v>16</v>
      </c>
      <c r="P3764" s="188">
        <v>600000</v>
      </c>
      <c r="Q3764" s="488" t="s">
        <v>16</v>
      </c>
      <c r="R3764" s="188">
        <v>900000</v>
      </c>
      <c r="S3764" s="488" t="s">
        <v>16</v>
      </c>
      <c r="T3764" s="488" t="s">
        <v>16</v>
      </c>
    </row>
    <row r="3765" spans="2:20" ht="27.6" x14ac:dyDescent="0.3">
      <c r="B3765" s="488" t="s">
        <v>2451</v>
      </c>
      <c r="C3765" s="489" t="s">
        <v>2456</v>
      </c>
      <c r="D3765" s="116" t="s">
        <v>2446</v>
      </c>
      <c r="E3765" s="488" t="s">
        <v>16</v>
      </c>
      <c r="F3765" s="188">
        <v>200000</v>
      </c>
      <c r="G3765" s="488" t="s">
        <v>16</v>
      </c>
      <c r="H3765" s="188">
        <v>200000</v>
      </c>
      <c r="I3765" s="488" t="s">
        <v>16</v>
      </c>
      <c r="J3765" s="488" t="s">
        <v>16</v>
      </c>
      <c r="K3765" s="1"/>
      <c r="L3765" s="488" t="s">
        <v>2451</v>
      </c>
      <c r="M3765" s="487" t="s">
        <v>2462</v>
      </c>
      <c r="N3765" s="488">
        <v>3</v>
      </c>
      <c r="O3765" s="488" t="s">
        <v>16</v>
      </c>
      <c r="P3765" s="488">
        <v>7010</v>
      </c>
      <c r="Q3765" s="488" t="s">
        <v>16</v>
      </c>
      <c r="R3765" s="488" t="s">
        <v>16</v>
      </c>
      <c r="S3765" s="488" t="s">
        <v>16</v>
      </c>
      <c r="T3765" s="488" t="s">
        <v>16</v>
      </c>
    </row>
    <row r="3766" spans="2:20" ht="24" customHeight="1" x14ac:dyDescent="0.3">
      <c r="B3766" s="488" t="s">
        <v>2451</v>
      </c>
      <c r="C3766" s="489" t="s">
        <v>2420</v>
      </c>
      <c r="D3766" s="116" t="s">
        <v>192</v>
      </c>
      <c r="E3766" s="488" t="s">
        <v>16</v>
      </c>
      <c r="F3766" s="188">
        <v>200000</v>
      </c>
      <c r="G3766" s="488" t="s">
        <v>16</v>
      </c>
      <c r="H3766" s="488" t="s">
        <v>16</v>
      </c>
      <c r="I3766" s="488" t="s">
        <v>16</v>
      </c>
      <c r="J3766" s="488" t="s">
        <v>16</v>
      </c>
      <c r="K3766" s="1"/>
      <c r="L3766" s="55" t="s">
        <v>16</v>
      </c>
      <c r="M3766" s="55" t="s">
        <v>16</v>
      </c>
      <c r="N3766" s="55" t="s">
        <v>16</v>
      </c>
      <c r="O3766" s="55" t="s">
        <v>16</v>
      </c>
      <c r="P3766" s="55" t="s">
        <v>16</v>
      </c>
      <c r="Q3766" s="55" t="s">
        <v>16</v>
      </c>
      <c r="R3766" s="55" t="s">
        <v>16</v>
      </c>
      <c r="S3766" s="55" t="s">
        <v>16</v>
      </c>
      <c r="T3766" s="39"/>
    </row>
    <row r="3767" spans="2:20" ht="27.6" x14ac:dyDescent="0.3">
      <c r="B3767" s="488" t="s">
        <v>2454</v>
      </c>
      <c r="C3767" s="491" t="s">
        <v>2457</v>
      </c>
      <c r="D3767" s="116" t="s">
        <v>192</v>
      </c>
      <c r="E3767" s="188" t="s">
        <v>16</v>
      </c>
      <c r="F3767" s="188" t="s">
        <v>16</v>
      </c>
      <c r="G3767" s="188" t="s">
        <v>16</v>
      </c>
      <c r="H3767" s="188">
        <v>200000</v>
      </c>
      <c r="I3767" s="54" t="s">
        <v>16</v>
      </c>
      <c r="J3767" s="54" t="s">
        <v>16</v>
      </c>
      <c r="K3767" s="1"/>
      <c r="L3767" s="55" t="s">
        <v>16</v>
      </c>
      <c r="M3767" s="55" t="s">
        <v>16</v>
      </c>
      <c r="N3767" s="55" t="s">
        <v>16</v>
      </c>
      <c r="O3767" s="55" t="s">
        <v>16</v>
      </c>
      <c r="P3767" s="55" t="s">
        <v>16</v>
      </c>
      <c r="Q3767" s="55" t="s">
        <v>16</v>
      </c>
      <c r="R3767" s="55" t="s">
        <v>16</v>
      </c>
      <c r="S3767" s="55" t="s">
        <v>16</v>
      </c>
      <c r="T3767" s="122" t="s">
        <v>16</v>
      </c>
    </row>
    <row r="3768" spans="2:20" x14ac:dyDescent="0.3">
      <c r="B3768" s="488"/>
      <c r="C3768" s="505" t="s">
        <v>2461</v>
      </c>
      <c r="D3768" s="116"/>
      <c r="E3768" s="39"/>
      <c r="F3768" s="39"/>
      <c r="G3768" s="39"/>
      <c r="H3768" s="39"/>
      <c r="I3768" s="91"/>
      <c r="J3768" s="91"/>
      <c r="K3768" s="1"/>
      <c r="L3768" s="55" t="s">
        <v>16</v>
      </c>
      <c r="M3768" s="55" t="s">
        <v>16</v>
      </c>
      <c r="N3768" s="55" t="s">
        <v>16</v>
      </c>
      <c r="O3768" s="55" t="s">
        <v>16</v>
      </c>
      <c r="P3768" s="55" t="s">
        <v>16</v>
      </c>
      <c r="Q3768" s="55" t="s">
        <v>16</v>
      </c>
      <c r="R3768" s="55" t="s">
        <v>16</v>
      </c>
      <c r="S3768" s="55" t="s">
        <v>16</v>
      </c>
      <c r="T3768" s="122" t="s">
        <v>16</v>
      </c>
    </row>
    <row r="3769" spans="2:20" ht="27.6" x14ac:dyDescent="0.3">
      <c r="B3769" s="488" t="s">
        <v>2278</v>
      </c>
      <c r="C3769" s="496" t="s">
        <v>2314</v>
      </c>
      <c r="D3769" s="493">
        <v>2</v>
      </c>
      <c r="E3769" s="188" t="s">
        <v>16</v>
      </c>
      <c r="F3769" s="188">
        <v>7000</v>
      </c>
      <c r="G3769" s="39" t="s">
        <v>16</v>
      </c>
      <c r="H3769" s="39" t="s">
        <v>16</v>
      </c>
      <c r="I3769" s="91" t="s">
        <v>16</v>
      </c>
      <c r="J3769" s="91" t="s">
        <v>16</v>
      </c>
      <c r="K3769" s="1"/>
      <c r="L3769" s="55" t="s">
        <v>16</v>
      </c>
      <c r="M3769" s="55" t="s">
        <v>16</v>
      </c>
      <c r="N3769" s="55" t="s">
        <v>16</v>
      </c>
      <c r="O3769" s="55" t="s">
        <v>16</v>
      </c>
      <c r="P3769" s="55" t="s">
        <v>16</v>
      </c>
      <c r="Q3769" s="55" t="s">
        <v>16</v>
      </c>
      <c r="R3769" s="55" t="s">
        <v>16</v>
      </c>
      <c r="S3769" s="55" t="s">
        <v>16</v>
      </c>
      <c r="T3769" s="122" t="s">
        <v>16</v>
      </c>
    </row>
    <row r="3770" spans="2:20" x14ac:dyDescent="0.3">
      <c r="B3770" s="196"/>
      <c r="C3770" s="503" t="s">
        <v>49</v>
      </c>
      <c r="D3770" s="196"/>
      <c r="E3770" s="197">
        <f>SUM(E3761:E3767)</f>
        <v>45000</v>
      </c>
      <c r="F3770" s="197">
        <f>SUM(F3762:F3769)</f>
        <v>632000</v>
      </c>
      <c r="G3770" s="197"/>
      <c r="H3770" s="504">
        <f>SUM(H3759:H3767)</f>
        <v>800000</v>
      </c>
      <c r="I3770" s="197"/>
      <c r="J3770" s="197">
        <v>0</v>
      </c>
      <c r="K3770" s="1"/>
      <c r="L3770" s="368" t="s">
        <v>16</v>
      </c>
      <c r="M3770" s="381" t="s">
        <v>16</v>
      </c>
      <c r="N3770" s="334" t="s">
        <v>16</v>
      </c>
      <c r="O3770" s="202" t="s">
        <v>16</v>
      </c>
      <c r="P3770" s="202" t="s">
        <v>16</v>
      </c>
      <c r="Q3770" s="39" t="s">
        <v>16</v>
      </c>
      <c r="R3770" s="39" t="s">
        <v>16</v>
      </c>
      <c r="S3770" s="202" t="s">
        <v>16</v>
      </c>
      <c r="T3770" s="370" t="s">
        <v>16</v>
      </c>
    </row>
    <row r="3771" spans="2:20" x14ac:dyDescent="0.3">
      <c r="B3771" s="11"/>
      <c r="C3771" s="94"/>
      <c r="D3771" s="12"/>
      <c r="E3771" s="13"/>
      <c r="F3771" s="13"/>
      <c r="G3771" s="13"/>
      <c r="H3771" s="13"/>
      <c r="I3771" s="13"/>
      <c r="J3771" s="14"/>
      <c r="K3771" s="1"/>
      <c r="L3771" s="11"/>
      <c r="M3771" s="12"/>
      <c r="N3771" s="12"/>
      <c r="O3771" s="169"/>
      <c r="P3771" s="13"/>
      <c r="Q3771" s="13"/>
      <c r="R3771" s="13"/>
      <c r="S3771" s="13"/>
      <c r="T3771" s="14"/>
    </row>
    <row r="3772" spans="2:20" x14ac:dyDescent="0.3">
      <c r="B3772" s="25"/>
      <c r="C3772" s="26" t="s">
        <v>50</v>
      </c>
      <c r="D3772" s="27"/>
      <c r="E3772" s="28">
        <f>E3770</f>
        <v>45000</v>
      </c>
      <c r="F3772" s="28">
        <f>F3758+F3770</f>
        <v>852624</v>
      </c>
      <c r="G3772" s="28">
        <f>G3758+G3770</f>
        <v>19684</v>
      </c>
      <c r="H3772" s="28">
        <f>H3758+H3770</f>
        <v>902205</v>
      </c>
      <c r="I3772" s="28">
        <f>I3758+I3770</f>
        <v>1835</v>
      </c>
      <c r="J3772" s="28">
        <f>J3758+J3770</f>
        <v>4926</v>
      </c>
      <c r="K3772" s="1"/>
      <c r="L3772" s="9"/>
      <c r="M3772" s="26" t="s">
        <v>50</v>
      </c>
      <c r="N3772" s="193" t="s">
        <v>16</v>
      </c>
      <c r="O3772" s="28">
        <f>SUM(O3759:O3771)</f>
        <v>45000</v>
      </c>
      <c r="P3772" s="28">
        <f>SUM(P3759:P3771)</f>
        <v>837010</v>
      </c>
      <c r="Q3772" s="28"/>
      <c r="R3772" s="28">
        <f>SUM(R3759:R3771)</f>
        <v>900000</v>
      </c>
      <c r="S3772" s="28">
        <f>SUM(S3757:S3771)</f>
        <v>0</v>
      </c>
      <c r="T3772" s="28">
        <f>SUM(T3757:T3771)</f>
        <v>0</v>
      </c>
    </row>
    <row r="3773" spans="2:20" x14ac:dyDescent="0.3">
      <c r="F3773" s="314"/>
      <c r="G3773" s="215"/>
      <c r="H3773" s="215"/>
      <c r="L3773" s="2"/>
      <c r="M3773" s="3" t="s">
        <v>12</v>
      </c>
      <c r="N3773" s="15"/>
      <c r="O3773" s="16">
        <f>E3772-O3772</f>
        <v>0</v>
      </c>
      <c r="P3773" s="62">
        <f>F3772-P3772</f>
        <v>15614</v>
      </c>
      <c r="Q3773" s="62">
        <f>G3772-Q3772</f>
        <v>19684</v>
      </c>
      <c r="R3773" s="62">
        <f t="shared" ref="R3773" si="570">H3772-R3772</f>
        <v>2205</v>
      </c>
      <c r="S3773" s="62">
        <f t="shared" ref="S3773" si="571">I3772-S3772</f>
        <v>1835</v>
      </c>
      <c r="T3773" s="62">
        <f t="shared" ref="T3773" si="572">J3772-T3772</f>
        <v>4926</v>
      </c>
    </row>
    <row r="3774" spans="2:20" x14ac:dyDescent="0.3">
      <c r="C3774" s="63"/>
      <c r="F3774" s="314"/>
      <c r="H3774" s="314"/>
      <c r="M3774" s="1385" t="s">
        <v>23</v>
      </c>
      <c r="N3774" s="1385"/>
      <c r="P3774" s="314"/>
      <c r="R3774" s="314"/>
    </row>
    <row r="3775" spans="2:20" x14ac:dyDescent="0.3">
      <c r="C3775" s="481"/>
      <c r="D3775" s="481"/>
      <c r="E3775" s="1386"/>
      <c r="F3775" s="1386"/>
      <c r="G3775" s="481"/>
      <c r="H3775" s="481"/>
      <c r="I3775" s="481"/>
      <c r="J3775" s="145"/>
      <c r="M3775" s="346" t="s">
        <v>17</v>
      </c>
      <c r="N3775" s="83">
        <f>P3773</f>
        <v>15614</v>
      </c>
      <c r="O3775" s="1364"/>
      <c r="P3775" s="1365"/>
      <c r="Q3775" s="1365"/>
      <c r="R3775" s="1365"/>
      <c r="S3775" s="1365"/>
      <c r="T3775" s="1365"/>
    </row>
    <row r="3776" spans="2:20" x14ac:dyDescent="0.3">
      <c r="C3776" s="481"/>
      <c r="D3776" s="481"/>
      <c r="E3776" s="482"/>
      <c r="F3776" s="482"/>
      <c r="G3776" s="282"/>
      <c r="H3776" s="280"/>
      <c r="I3776" s="280"/>
      <c r="J3776" s="280"/>
      <c r="M3776" s="346" t="s">
        <v>18</v>
      </c>
      <c r="N3776" s="83">
        <f>Q3773</f>
        <v>19684</v>
      </c>
      <c r="O3776" s="133"/>
      <c r="P3776" s="134"/>
      <c r="Q3776" s="134"/>
      <c r="R3776" s="131"/>
      <c r="S3776" s="233"/>
      <c r="T3776" s="314"/>
    </row>
    <row r="3777" spans="2:20" x14ac:dyDescent="0.3">
      <c r="C3777" s="481"/>
      <c r="D3777" s="481"/>
      <c r="E3777" s="1376"/>
      <c r="F3777" s="1377"/>
      <c r="G3777" s="282"/>
      <c r="H3777" s="280"/>
      <c r="I3777" s="280"/>
      <c r="J3777" s="280"/>
      <c r="M3777" s="346" t="s">
        <v>19</v>
      </c>
      <c r="N3777" s="83">
        <f>R3773</f>
        <v>2205</v>
      </c>
      <c r="O3777" s="136"/>
      <c r="P3777" s="171"/>
      <c r="Q3777" s="324"/>
      <c r="R3777" s="240"/>
      <c r="S3777" s="314"/>
      <c r="T3777" s="314"/>
    </row>
    <row r="3778" spans="2:20" x14ac:dyDescent="0.3">
      <c r="C3778" s="190"/>
      <c r="D3778" s="190"/>
      <c r="E3778" s="1374"/>
      <c r="F3778" s="1374"/>
      <c r="G3778" s="278"/>
      <c r="H3778" s="279"/>
      <c r="I3778" s="280"/>
      <c r="J3778" s="281"/>
      <c r="M3778" s="346" t="s">
        <v>20</v>
      </c>
      <c r="N3778" s="83">
        <f>S3773</f>
        <v>1835</v>
      </c>
      <c r="O3778" s="324"/>
      <c r="P3778" s="324"/>
      <c r="Q3778" s="324"/>
      <c r="R3778" s="241"/>
    </row>
    <row r="3779" spans="2:20" x14ac:dyDescent="0.3">
      <c r="C3779" s="190"/>
      <c r="D3779" s="190"/>
      <c r="E3779" s="483"/>
      <c r="F3779" s="483"/>
      <c r="G3779" s="278"/>
      <c r="H3779" s="283"/>
      <c r="I3779" s="280"/>
      <c r="J3779" s="281"/>
      <c r="M3779" s="346" t="s">
        <v>21</v>
      </c>
      <c r="N3779" s="83">
        <f>T3773</f>
        <v>4926</v>
      </c>
      <c r="O3779" s="137"/>
      <c r="P3779" s="324"/>
      <c r="Q3779" s="484"/>
      <c r="R3779" s="314"/>
    </row>
    <row r="3780" spans="2:20" ht="15" thickBot="1" x14ac:dyDescent="0.35">
      <c r="C3780" s="481"/>
      <c r="D3780" s="190"/>
      <c r="E3780" s="483"/>
      <c r="F3780" s="483"/>
      <c r="G3780" s="278"/>
      <c r="H3780" s="283"/>
      <c r="I3780" s="280"/>
      <c r="J3780" s="281"/>
      <c r="M3780" s="345" t="s">
        <v>22</v>
      </c>
      <c r="N3780" s="344">
        <f>SUM(N3775:N3779)</f>
        <v>44264</v>
      </c>
      <c r="O3780" s="314"/>
      <c r="P3780" s="314"/>
      <c r="R3780" s="314"/>
    </row>
    <row r="3781" spans="2:20" ht="15" thickTop="1" x14ac:dyDescent="0.3">
      <c r="C3781" s="481"/>
      <c r="D3781" s="190"/>
      <c r="E3781" s="483"/>
      <c r="F3781" s="483"/>
      <c r="G3781" s="278"/>
      <c r="H3781" s="283"/>
      <c r="I3781" s="280"/>
      <c r="J3781" s="281"/>
      <c r="M3781" s="345"/>
      <c r="N3781" s="442"/>
      <c r="O3781" s="314"/>
      <c r="R3781" s="314"/>
    </row>
    <row r="3782" spans="2:20" x14ac:dyDescent="0.3">
      <c r="C3782" s="481"/>
      <c r="D3782" s="190"/>
      <c r="E3782" s="483"/>
      <c r="F3782" s="483"/>
      <c r="G3782" s="278"/>
      <c r="H3782" s="283"/>
      <c r="I3782" s="280"/>
      <c r="J3782" s="281"/>
      <c r="M3782" s="345"/>
      <c r="N3782" s="442"/>
      <c r="O3782" s="314"/>
      <c r="R3782" s="314"/>
    </row>
    <row r="3783" spans="2:20" x14ac:dyDescent="0.3">
      <c r="C3783" s="481"/>
      <c r="D3783" s="190"/>
      <c r="E3783" s="483"/>
      <c r="F3783" s="483"/>
      <c r="G3783" s="278"/>
      <c r="H3783" s="283"/>
      <c r="I3783" s="280"/>
      <c r="J3783" s="281"/>
      <c r="M3783" s="345"/>
      <c r="N3783" s="442"/>
      <c r="O3783" s="314"/>
      <c r="R3783" s="314"/>
    </row>
    <row r="3784" spans="2:20" x14ac:dyDescent="0.3">
      <c r="C3784" s="481"/>
      <c r="D3784" s="190"/>
      <c r="E3784" s="483"/>
      <c r="F3784" s="483"/>
      <c r="G3784" s="278"/>
      <c r="H3784" s="283"/>
      <c r="I3784" s="280"/>
      <c r="J3784" s="281"/>
      <c r="M3784" s="345"/>
      <c r="N3784" s="442"/>
      <c r="O3784" s="314"/>
      <c r="R3784" s="314"/>
    </row>
    <row r="3785" spans="2:20" x14ac:dyDescent="0.3">
      <c r="C3785" s="481"/>
      <c r="D3785" s="190"/>
      <c r="E3785" s="483"/>
      <c r="F3785" s="483"/>
      <c r="G3785" s="278"/>
      <c r="H3785" s="283"/>
      <c r="I3785" s="280"/>
      <c r="J3785" s="281"/>
      <c r="M3785" s="345"/>
      <c r="N3785" s="442"/>
      <c r="O3785" s="314"/>
      <c r="R3785" s="314"/>
    </row>
    <row r="3786" spans="2:20" x14ac:dyDescent="0.3">
      <c r="R3786" s="180"/>
    </row>
    <row r="3787" spans="2:20" x14ac:dyDescent="0.3">
      <c r="B3787" s="1357" t="s">
        <v>2370</v>
      </c>
      <c r="C3787" s="1357"/>
      <c r="D3787" s="1357"/>
      <c r="E3787" s="1357"/>
      <c r="F3787" s="1357"/>
      <c r="G3787" s="1357"/>
      <c r="H3787" s="1357"/>
      <c r="I3787" s="1357"/>
      <c r="J3787" s="1357"/>
      <c r="K3787" s="1357"/>
      <c r="L3787" s="1357"/>
      <c r="M3787" s="1357"/>
      <c r="N3787" s="1357"/>
      <c r="O3787" s="1357"/>
      <c r="P3787" s="1357"/>
      <c r="Q3787" s="1357"/>
      <c r="R3787" s="1357"/>
      <c r="S3787" s="1357"/>
      <c r="T3787" s="1357"/>
    </row>
    <row r="3797" spans="2:20" ht="15.6" x14ac:dyDescent="0.3">
      <c r="B3797" s="1349" t="s">
        <v>2463</v>
      </c>
      <c r="C3797" s="1349"/>
      <c r="D3797" s="1349"/>
      <c r="E3797" s="1349"/>
      <c r="F3797" s="1349"/>
      <c r="G3797" s="1349"/>
      <c r="H3797" s="1349"/>
      <c r="I3797" s="1349"/>
      <c r="J3797" s="1349"/>
      <c r="K3797" s="1349"/>
      <c r="L3797" s="1349"/>
      <c r="M3797" s="1349"/>
      <c r="N3797" s="1349"/>
      <c r="O3797" s="1349"/>
      <c r="P3797" s="1349"/>
      <c r="Q3797" s="1349"/>
      <c r="R3797" s="1349"/>
      <c r="S3797" s="1349"/>
      <c r="T3797" s="1349"/>
    </row>
    <row r="3798" spans="2:20" ht="15.6" x14ac:dyDescent="0.3">
      <c r="B3798" s="1350" t="s">
        <v>10</v>
      </c>
      <c r="C3798" s="1350"/>
      <c r="D3798" s="1350"/>
      <c r="E3798" s="1350"/>
      <c r="F3798" s="1350"/>
      <c r="G3798" s="1350"/>
      <c r="H3798" s="1350"/>
      <c r="I3798" s="1350"/>
      <c r="J3798" s="1350"/>
      <c r="K3798" s="1350"/>
      <c r="L3798" s="1350"/>
      <c r="M3798" s="1350"/>
      <c r="N3798" s="1350"/>
      <c r="O3798" s="1350"/>
      <c r="P3798" s="1350"/>
      <c r="Q3798" s="1350"/>
      <c r="R3798" s="1350"/>
      <c r="S3798" s="1350"/>
      <c r="T3798" s="1350"/>
    </row>
    <row r="3799" spans="2:20" x14ac:dyDescent="0.3">
      <c r="B3799" s="1351" t="s">
        <v>11</v>
      </c>
      <c r="C3799" s="1351"/>
      <c r="D3799" s="1351"/>
      <c r="E3799" s="1351"/>
      <c r="F3799" s="1351"/>
      <c r="G3799" s="1351"/>
      <c r="H3799" s="1351"/>
      <c r="I3799" s="1351"/>
      <c r="J3799" s="1351"/>
      <c r="K3799" s="1351"/>
      <c r="L3799" s="1351"/>
      <c r="M3799" s="1351"/>
      <c r="N3799" s="1351"/>
      <c r="O3799" s="1351"/>
      <c r="P3799" s="1351"/>
      <c r="Q3799" s="1351"/>
      <c r="R3799" s="1351"/>
      <c r="S3799" s="1351"/>
      <c r="T3799" s="1351"/>
    </row>
    <row r="3800" spans="2:20" x14ac:dyDescent="0.3">
      <c r="B3800" s="1352" t="s">
        <v>2464</v>
      </c>
      <c r="C3800" s="1352"/>
      <c r="D3800" s="1352"/>
      <c r="E3800" s="1352"/>
      <c r="F3800" s="1352"/>
      <c r="G3800" s="1352"/>
      <c r="H3800" s="1352"/>
      <c r="I3800" s="1352"/>
      <c r="J3800" s="1352"/>
      <c r="K3800" s="1352"/>
      <c r="L3800" s="1352"/>
      <c r="M3800" s="1352"/>
      <c r="N3800" s="1352"/>
      <c r="O3800" s="1352"/>
      <c r="P3800" s="1352"/>
      <c r="Q3800" s="1352"/>
      <c r="R3800" s="1352"/>
      <c r="S3800" s="1352"/>
      <c r="T3800" s="1352"/>
    </row>
    <row r="3801" spans="2:20" ht="15" thickBot="1" x14ac:dyDescent="0.35">
      <c r="B3801" s="309"/>
      <c r="C3801" s="309"/>
      <c r="D3801" s="309"/>
      <c r="E3801" s="309"/>
      <c r="F3801" s="309"/>
      <c r="G3801" s="309"/>
      <c r="H3801" s="309"/>
      <c r="I3801" s="309"/>
      <c r="J3801" s="309"/>
      <c r="L3801" s="309"/>
      <c r="M3801" s="309"/>
      <c r="N3801" s="309"/>
      <c r="O3801" s="309"/>
      <c r="P3801" s="309"/>
      <c r="Q3801" s="309"/>
      <c r="R3801" s="1362" t="s">
        <v>2465</v>
      </c>
      <c r="S3801" s="1363"/>
      <c r="T3801" s="1363"/>
    </row>
    <row r="3802" spans="2:20" ht="15" thickTop="1" x14ac:dyDescent="0.3">
      <c r="B3802" s="1354" t="s">
        <v>8</v>
      </c>
      <c r="C3802" s="1354"/>
      <c r="D3802" s="1354"/>
      <c r="E3802" s="1354"/>
      <c r="F3802" s="1354"/>
      <c r="G3802" s="1354"/>
      <c r="H3802" s="1354"/>
      <c r="I3802" s="1354"/>
      <c r="J3802" s="1354"/>
      <c r="L3802" s="1354" t="s">
        <v>9</v>
      </c>
      <c r="M3802" s="1354"/>
      <c r="N3802" s="1354"/>
      <c r="O3802" s="1354"/>
      <c r="P3802" s="1354"/>
      <c r="Q3802" s="1354"/>
      <c r="R3802" s="1354"/>
      <c r="S3802" s="1354"/>
      <c r="T3802" s="1354"/>
    </row>
    <row r="3803" spans="2:20" x14ac:dyDescent="0.3">
      <c r="B3803" s="4" t="s">
        <v>0</v>
      </c>
      <c r="C3803" s="4" t="s">
        <v>1</v>
      </c>
      <c r="D3803" s="4" t="s">
        <v>2</v>
      </c>
      <c r="E3803" s="4" t="s">
        <v>13</v>
      </c>
      <c r="F3803" s="4" t="s">
        <v>3</v>
      </c>
      <c r="G3803" s="4" t="s">
        <v>4</v>
      </c>
      <c r="H3803" s="4" t="s">
        <v>5</v>
      </c>
      <c r="I3803" s="4" t="s">
        <v>6</v>
      </c>
      <c r="J3803" s="4" t="s">
        <v>7</v>
      </c>
      <c r="K3803" s="180"/>
      <c r="L3803" s="4" t="s">
        <v>0</v>
      </c>
      <c r="M3803" s="4" t="s">
        <v>1</v>
      </c>
      <c r="N3803" s="30" t="s">
        <v>1234</v>
      </c>
      <c r="O3803" s="4" t="s">
        <v>13</v>
      </c>
      <c r="P3803" s="4" t="s">
        <v>3</v>
      </c>
      <c r="Q3803" s="4" t="s">
        <v>4</v>
      </c>
      <c r="R3803" s="4" t="s">
        <v>5</v>
      </c>
      <c r="S3803" s="4" t="s">
        <v>6</v>
      </c>
      <c r="T3803" s="4" t="s">
        <v>7</v>
      </c>
    </row>
    <row r="3804" spans="2:20" x14ac:dyDescent="0.3">
      <c r="B3804" s="310"/>
      <c r="C3804" s="311"/>
      <c r="D3804" s="311"/>
      <c r="E3804" s="5"/>
      <c r="F3804" s="5"/>
      <c r="G3804" s="5"/>
      <c r="H3804" s="5"/>
      <c r="I3804" s="5"/>
      <c r="J3804" s="6"/>
      <c r="L3804" s="310"/>
      <c r="M3804" s="311"/>
      <c r="N3804" s="311"/>
      <c r="O3804" s="5"/>
      <c r="P3804" s="5"/>
      <c r="Q3804" s="5"/>
      <c r="R3804" s="5"/>
      <c r="S3804" s="5"/>
      <c r="T3804" s="6"/>
    </row>
    <row r="3805" spans="2:20" x14ac:dyDescent="0.3">
      <c r="B3805" s="55" t="s">
        <v>2466</v>
      </c>
      <c r="C3805" s="17" t="s">
        <v>2421</v>
      </c>
      <c r="D3805" s="18" t="s">
        <v>16</v>
      </c>
      <c r="E3805" s="19" t="s">
        <v>16</v>
      </c>
      <c r="F3805" s="19">
        <f>N3775</f>
        <v>15614</v>
      </c>
      <c r="G3805" s="49">
        <f>N3776</f>
        <v>19684</v>
      </c>
      <c r="H3805" s="49">
        <f>N3777</f>
        <v>2205</v>
      </c>
      <c r="I3805" s="20">
        <f>N3778</f>
        <v>1835</v>
      </c>
      <c r="J3805" s="20">
        <f>N3779</f>
        <v>4926</v>
      </c>
      <c r="K3805" s="1"/>
      <c r="L3805" s="55" t="s">
        <v>16</v>
      </c>
      <c r="M3805" s="55" t="s">
        <v>16</v>
      </c>
      <c r="N3805" s="55" t="s">
        <v>16</v>
      </c>
      <c r="O3805" s="122" t="s">
        <v>16</v>
      </c>
      <c r="P3805" s="122" t="s">
        <v>16</v>
      </c>
      <c r="Q3805" s="122" t="s">
        <v>16</v>
      </c>
      <c r="R3805" s="122" t="s">
        <v>16</v>
      </c>
      <c r="S3805" s="122" t="s">
        <v>16</v>
      </c>
      <c r="T3805" s="122" t="s">
        <v>16</v>
      </c>
    </row>
    <row r="3806" spans="2:20" ht="27.6" x14ac:dyDescent="0.3">
      <c r="B3806" s="55" t="s">
        <v>2466</v>
      </c>
      <c r="C3806" s="491" t="s">
        <v>2472</v>
      </c>
      <c r="D3806" s="116" t="s">
        <v>2467</v>
      </c>
      <c r="E3806" s="188">
        <v>100000</v>
      </c>
      <c r="F3806" s="122" t="s">
        <v>16</v>
      </c>
      <c r="G3806" s="122" t="s">
        <v>16</v>
      </c>
      <c r="H3806" s="122" t="s">
        <v>16</v>
      </c>
      <c r="I3806" s="122" t="s">
        <v>16</v>
      </c>
      <c r="J3806" s="122" t="s">
        <v>16</v>
      </c>
      <c r="K3806" s="1"/>
      <c r="L3806" s="37" t="s">
        <v>2454</v>
      </c>
      <c r="M3806" s="509" t="s">
        <v>2457</v>
      </c>
      <c r="N3806" s="116" t="s">
        <v>192</v>
      </c>
      <c r="O3806" s="39">
        <v>200000</v>
      </c>
      <c r="P3806" s="122" t="s">
        <v>16</v>
      </c>
      <c r="Q3806" s="122" t="s">
        <v>16</v>
      </c>
      <c r="R3806" s="122" t="s">
        <v>16</v>
      </c>
      <c r="S3806" s="122" t="s">
        <v>16</v>
      </c>
      <c r="T3806" s="122" t="s">
        <v>16</v>
      </c>
    </row>
    <row r="3807" spans="2:20" ht="41.4" x14ac:dyDescent="0.3">
      <c r="B3807" s="55" t="s">
        <v>2466</v>
      </c>
      <c r="C3807" s="491" t="s">
        <v>2473</v>
      </c>
      <c r="D3807" s="116" t="s">
        <v>2468</v>
      </c>
      <c r="E3807" s="188">
        <v>100000</v>
      </c>
      <c r="F3807" s="122" t="s">
        <v>16</v>
      </c>
      <c r="G3807" s="122" t="s">
        <v>16</v>
      </c>
      <c r="H3807" s="122" t="s">
        <v>16</v>
      </c>
      <c r="I3807" s="122" t="s">
        <v>16</v>
      </c>
      <c r="J3807" s="122" t="s">
        <v>16</v>
      </c>
      <c r="K3807" s="1"/>
      <c r="L3807" s="55" t="s">
        <v>2466</v>
      </c>
      <c r="M3807" s="489" t="s">
        <v>2476</v>
      </c>
      <c r="N3807" s="116" t="s">
        <v>2469</v>
      </c>
      <c r="O3807" s="188">
        <v>100000</v>
      </c>
      <c r="P3807" s="122" t="s">
        <v>16</v>
      </c>
      <c r="Q3807" s="122" t="s">
        <v>16</v>
      </c>
      <c r="R3807" s="122" t="s">
        <v>16</v>
      </c>
      <c r="S3807" s="122" t="s">
        <v>16</v>
      </c>
      <c r="T3807" s="122" t="s">
        <v>16</v>
      </c>
    </row>
    <row r="3808" spans="2:20" ht="41.4" x14ac:dyDescent="0.3">
      <c r="B3808" s="55" t="s">
        <v>2466</v>
      </c>
      <c r="C3808" s="491" t="s">
        <v>2474</v>
      </c>
      <c r="D3808" s="116" t="s">
        <v>2469</v>
      </c>
      <c r="E3808" s="188">
        <v>100000</v>
      </c>
      <c r="F3808" s="122" t="s">
        <v>16</v>
      </c>
      <c r="G3808" s="122" t="s">
        <v>16</v>
      </c>
      <c r="H3808" s="122" t="s">
        <v>16</v>
      </c>
      <c r="I3808" s="122" t="s">
        <v>16</v>
      </c>
      <c r="J3808" s="122" t="s">
        <v>16</v>
      </c>
      <c r="K3808" s="1"/>
      <c r="L3808" s="55" t="s">
        <v>2392</v>
      </c>
      <c r="M3808" s="474" t="s">
        <v>2427</v>
      </c>
      <c r="N3808" s="431" t="s">
        <v>192</v>
      </c>
      <c r="O3808" s="122">
        <f>300000+178000</f>
        <v>478000</v>
      </c>
      <c r="P3808" s="122" t="s">
        <v>16</v>
      </c>
      <c r="Q3808" s="122" t="s">
        <v>16</v>
      </c>
      <c r="R3808" s="122" t="s">
        <v>16</v>
      </c>
      <c r="S3808" s="122" t="s">
        <v>16</v>
      </c>
      <c r="T3808" s="122" t="s">
        <v>16</v>
      </c>
    </row>
    <row r="3809" spans="2:20" ht="41.4" x14ac:dyDescent="0.3">
      <c r="B3809" s="55" t="s">
        <v>2466</v>
      </c>
      <c r="C3809" s="491" t="s">
        <v>2475</v>
      </c>
      <c r="D3809" s="116" t="s">
        <v>2470</v>
      </c>
      <c r="E3809" s="122">
        <f>300000+178000</f>
        <v>478000</v>
      </c>
      <c r="F3809" s="122" t="s">
        <v>16</v>
      </c>
      <c r="G3809" s="122" t="s">
        <v>16</v>
      </c>
      <c r="H3809" s="122" t="s">
        <v>16</v>
      </c>
      <c r="I3809" s="122" t="s">
        <v>16</v>
      </c>
      <c r="J3809" s="122" t="s">
        <v>16</v>
      </c>
      <c r="K3809" s="1"/>
      <c r="L3809" s="55" t="s">
        <v>2466</v>
      </c>
      <c r="M3809" s="489" t="s">
        <v>2479</v>
      </c>
      <c r="N3809" s="116" t="s">
        <v>2471</v>
      </c>
      <c r="O3809" s="188">
        <v>100000</v>
      </c>
      <c r="P3809" s="122" t="s">
        <v>16</v>
      </c>
      <c r="Q3809" s="122" t="s">
        <v>16</v>
      </c>
      <c r="R3809" s="122" t="s">
        <v>16</v>
      </c>
      <c r="S3809" s="122" t="s">
        <v>16</v>
      </c>
      <c r="T3809" s="122" t="s">
        <v>16</v>
      </c>
    </row>
    <row r="3810" spans="2:20" ht="43.2" x14ac:dyDescent="0.3">
      <c r="B3810" s="55" t="s">
        <v>2466</v>
      </c>
      <c r="C3810" s="491" t="s">
        <v>2474</v>
      </c>
      <c r="D3810" s="116" t="s">
        <v>2471</v>
      </c>
      <c r="E3810" s="188">
        <v>100000</v>
      </c>
      <c r="F3810" s="122" t="s">
        <v>16</v>
      </c>
      <c r="G3810" s="122" t="s">
        <v>16</v>
      </c>
      <c r="H3810" s="122" t="s">
        <v>16</v>
      </c>
      <c r="I3810" s="122" t="s">
        <v>16</v>
      </c>
      <c r="J3810" s="122" t="s">
        <v>16</v>
      </c>
      <c r="K3810" s="1"/>
      <c r="L3810" s="55" t="s">
        <v>2466</v>
      </c>
      <c r="M3810" s="459" t="s">
        <v>2480</v>
      </c>
      <c r="N3810" s="488">
        <v>1</v>
      </c>
      <c r="O3810" s="122" t="s">
        <v>16</v>
      </c>
      <c r="P3810" s="122">
        <v>10000</v>
      </c>
      <c r="Q3810" s="122" t="s">
        <v>16</v>
      </c>
      <c r="R3810" s="122" t="s">
        <v>16</v>
      </c>
      <c r="S3810" s="122" t="s">
        <v>16</v>
      </c>
      <c r="T3810" s="122" t="s">
        <v>16</v>
      </c>
    </row>
    <row r="3811" spans="2:20" ht="41.4" x14ac:dyDescent="0.3">
      <c r="B3811" s="55" t="s">
        <v>2466</v>
      </c>
      <c r="C3811" s="491" t="s">
        <v>2477</v>
      </c>
      <c r="D3811" s="116" t="s">
        <v>2478</v>
      </c>
      <c r="E3811" s="122" t="s">
        <v>16</v>
      </c>
      <c r="F3811" s="188">
        <v>30000</v>
      </c>
      <c r="G3811" s="122" t="s">
        <v>16</v>
      </c>
      <c r="H3811" s="122" t="s">
        <v>16</v>
      </c>
      <c r="I3811" s="122" t="s">
        <v>16</v>
      </c>
      <c r="J3811" s="122" t="s">
        <v>16</v>
      </c>
      <c r="K3811" s="1"/>
      <c r="L3811" s="55" t="s">
        <v>2466</v>
      </c>
      <c r="M3811" s="459" t="s">
        <v>2481</v>
      </c>
      <c r="N3811" s="488">
        <v>2</v>
      </c>
      <c r="O3811" s="122" t="s">
        <v>16</v>
      </c>
      <c r="P3811" s="122">
        <v>10000</v>
      </c>
      <c r="Q3811" s="122" t="s">
        <v>16</v>
      </c>
      <c r="R3811" s="122" t="s">
        <v>16</v>
      </c>
      <c r="S3811" s="122" t="s">
        <v>16</v>
      </c>
      <c r="T3811" s="122" t="s">
        <v>16</v>
      </c>
    </row>
    <row r="3812" spans="2:20" ht="28.8" x14ac:dyDescent="0.3">
      <c r="B3812" s="122" t="s">
        <v>16</v>
      </c>
      <c r="C3812" s="122" t="s">
        <v>16</v>
      </c>
      <c r="D3812" s="122" t="s">
        <v>16</v>
      </c>
      <c r="E3812" s="122" t="s">
        <v>16</v>
      </c>
      <c r="F3812" s="122" t="s">
        <v>16</v>
      </c>
      <c r="G3812" s="122" t="s">
        <v>16</v>
      </c>
      <c r="H3812" s="122" t="s">
        <v>16</v>
      </c>
      <c r="I3812" s="122" t="s">
        <v>16</v>
      </c>
      <c r="J3812" s="122" t="s">
        <v>16</v>
      </c>
      <c r="K3812" s="1"/>
      <c r="L3812" s="55" t="s">
        <v>2466</v>
      </c>
      <c r="M3812" s="460" t="s">
        <v>2482</v>
      </c>
      <c r="N3812" s="55">
        <v>3</v>
      </c>
      <c r="O3812" s="122" t="s">
        <v>16</v>
      </c>
      <c r="P3812" s="122">
        <v>3400</v>
      </c>
      <c r="Q3812" s="122" t="s">
        <v>16</v>
      </c>
      <c r="R3812" s="122" t="s">
        <v>16</v>
      </c>
      <c r="S3812" s="122" t="s">
        <v>16</v>
      </c>
      <c r="T3812" s="122" t="s">
        <v>16</v>
      </c>
    </row>
    <row r="3813" spans="2:20" x14ac:dyDescent="0.3">
      <c r="B3813" s="122" t="s">
        <v>16</v>
      </c>
      <c r="C3813" s="122" t="s">
        <v>16</v>
      </c>
      <c r="D3813" s="122" t="s">
        <v>16</v>
      </c>
      <c r="E3813" s="122" t="s">
        <v>16</v>
      </c>
      <c r="F3813" s="122" t="s">
        <v>16</v>
      </c>
      <c r="G3813" s="122" t="s">
        <v>16</v>
      </c>
      <c r="H3813" s="122" t="s">
        <v>16</v>
      </c>
      <c r="I3813" s="122" t="s">
        <v>16</v>
      </c>
      <c r="J3813" s="122" t="s">
        <v>16</v>
      </c>
      <c r="K3813" s="1"/>
      <c r="L3813" s="55" t="s">
        <v>2466</v>
      </c>
      <c r="M3813" s="333" t="s">
        <v>2483</v>
      </c>
      <c r="N3813" s="55">
        <v>4</v>
      </c>
      <c r="O3813" s="122" t="s">
        <v>16</v>
      </c>
      <c r="P3813" s="122">
        <v>1640</v>
      </c>
      <c r="Q3813" s="122" t="s">
        <v>16</v>
      </c>
      <c r="R3813" s="122" t="s">
        <v>16</v>
      </c>
      <c r="S3813" s="122" t="s">
        <v>16</v>
      </c>
      <c r="T3813" s="122" t="s">
        <v>16</v>
      </c>
    </row>
    <row r="3814" spans="2:20" x14ac:dyDescent="0.3">
      <c r="B3814" s="196"/>
      <c r="C3814" s="503" t="s">
        <v>49</v>
      </c>
      <c r="D3814" s="196"/>
      <c r="E3814" s="197">
        <f>SUM(E3806:E3813)</f>
        <v>878000</v>
      </c>
      <c r="F3814" s="197">
        <f>SUM(F3806:F3813)</f>
        <v>30000</v>
      </c>
      <c r="G3814" s="197"/>
      <c r="H3814" s="504">
        <f>SUM(H3806:H3813)</f>
        <v>0</v>
      </c>
      <c r="I3814" s="197"/>
      <c r="J3814" s="197">
        <v>0</v>
      </c>
      <c r="K3814" s="1"/>
      <c r="L3814" s="368" t="s">
        <v>16</v>
      </c>
      <c r="M3814" s="381" t="s">
        <v>16</v>
      </c>
      <c r="N3814" s="334" t="s">
        <v>16</v>
      </c>
      <c r="O3814" s="202" t="s">
        <v>16</v>
      </c>
      <c r="P3814" s="202" t="s">
        <v>16</v>
      </c>
      <c r="Q3814" s="39" t="s">
        <v>16</v>
      </c>
      <c r="R3814" s="39" t="s">
        <v>16</v>
      </c>
      <c r="S3814" s="202" t="s">
        <v>16</v>
      </c>
      <c r="T3814" s="370" t="s">
        <v>16</v>
      </c>
    </row>
    <row r="3815" spans="2:20" x14ac:dyDescent="0.3">
      <c r="B3815" s="11"/>
      <c r="C3815" s="94"/>
      <c r="D3815" s="12"/>
      <c r="E3815" s="13"/>
      <c r="F3815" s="13"/>
      <c r="G3815" s="13"/>
      <c r="H3815" s="13"/>
      <c r="I3815" s="13"/>
      <c r="J3815" s="14"/>
      <c r="K3815" s="1"/>
      <c r="L3815" s="11"/>
      <c r="M3815" s="12"/>
      <c r="N3815" s="12"/>
      <c r="O3815" s="169"/>
      <c r="P3815" s="13"/>
      <c r="Q3815" s="13"/>
      <c r="R3815" s="13"/>
      <c r="S3815" s="13"/>
      <c r="T3815" s="14"/>
    </row>
    <row r="3816" spans="2:20" x14ac:dyDescent="0.3">
      <c r="B3816" s="25"/>
      <c r="C3816" s="26" t="s">
        <v>50</v>
      </c>
      <c r="D3816" s="27"/>
      <c r="E3816" s="28">
        <f>E3814</f>
        <v>878000</v>
      </c>
      <c r="F3816" s="28">
        <f>F3805+F3814</f>
        <v>45614</v>
      </c>
      <c r="G3816" s="28">
        <f>G3805+G3814</f>
        <v>19684</v>
      </c>
      <c r="H3816" s="28">
        <f>H3805+H3814</f>
        <v>2205</v>
      </c>
      <c r="I3816" s="28">
        <f>I3805+I3814</f>
        <v>1835</v>
      </c>
      <c r="J3816" s="28">
        <f>J3805+J3814</f>
        <v>4926</v>
      </c>
      <c r="K3816" s="1"/>
      <c r="L3816" s="9"/>
      <c r="M3816" s="26" t="s">
        <v>50</v>
      </c>
      <c r="N3816" s="193" t="s">
        <v>16</v>
      </c>
      <c r="O3816" s="28">
        <f>SUM(O3806:O3815)</f>
        <v>878000</v>
      </c>
      <c r="P3816" s="28">
        <f>SUM(P3806:P3815)</f>
        <v>25040</v>
      </c>
      <c r="Q3816" s="28"/>
      <c r="R3816" s="28">
        <f>SUM(R3806:R3815)</f>
        <v>0</v>
      </c>
      <c r="S3816" s="28">
        <f>SUM(S3804:S3815)</f>
        <v>0</v>
      </c>
      <c r="T3816" s="28">
        <f>SUM(T3804:T3815)</f>
        <v>0</v>
      </c>
    </row>
    <row r="3817" spans="2:20" x14ac:dyDescent="0.3">
      <c r="F3817" s="314"/>
      <c r="G3817" s="215"/>
      <c r="H3817" s="215"/>
      <c r="L3817" s="2"/>
      <c r="M3817" s="3" t="s">
        <v>12</v>
      </c>
      <c r="N3817" s="15"/>
      <c r="O3817" s="16">
        <f>E3816-O3816</f>
        <v>0</v>
      </c>
      <c r="P3817" s="62">
        <f>F3816-P3816</f>
        <v>20574</v>
      </c>
      <c r="Q3817" s="62">
        <f>G3816-Q3816</f>
        <v>19684</v>
      </c>
      <c r="R3817" s="62">
        <f t="shared" ref="R3817" si="573">H3816-R3816</f>
        <v>2205</v>
      </c>
      <c r="S3817" s="62">
        <f t="shared" ref="S3817" si="574">I3816-S3816</f>
        <v>1835</v>
      </c>
      <c r="T3817" s="62">
        <f t="shared" ref="T3817" si="575">J3816-T3816</f>
        <v>4926</v>
      </c>
    </row>
    <row r="3818" spans="2:20" x14ac:dyDescent="0.3">
      <c r="C3818" s="63"/>
      <c r="F3818" s="314"/>
      <c r="H3818" s="314"/>
      <c r="M3818" s="1385" t="s">
        <v>23</v>
      </c>
      <c r="N3818" s="1385"/>
      <c r="P3818" s="314"/>
      <c r="R3818" s="314"/>
    </row>
    <row r="3819" spans="2:20" x14ac:dyDescent="0.3">
      <c r="C3819" s="499"/>
      <c r="D3819" s="499"/>
      <c r="E3819" s="1386"/>
      <c r="F3819" s="1386"/>
      <c r="G3819" s="499"/>
      <c r="H3819" s="499"/>
      <c r="I3819" s="499"/>
      <c r="J3819" s="145"/>
      <c r="M3819" s="346" t="s">
        <v>17</v>
      </c>
      <c r="N3819" s="83">
        <f>P3817</f>
        <v>20574</v>
      </c>
      <c r="O3819" s="1364"/>
      <c r="P3819" s="1365"/>
      <c r="Q3819" s="1365"/>
      <c r="R3819" s="1365"/>
      <c r="S3819" s="1365"/>
      <c r="T3819" s="1365"/>
    </row>
    <row r="3820" spans="2:20" x14ac:dyDescent="0.3">
      <c r="C3820" s="499"/>
      <c r="D3820" s="499"/>
      <c r="E3820" s="500"/>
      <c r="F3820" s="500"/>
      <c r="G3820" s="282"/>
      <c r="H3820" s="280"/>
      <c r="I3820" s="280"/>
      <c r="J3820" s="280"/>
      <c r="M3820" s="346" t="s">
        <v>18</v>
      </c>
      <c r="N3820" s="83">
        <f>Q3817</f>
        <v>19684</v>
      </c>
      <c r="O3820" s="133"/>
      <c r="P3820" s="134"/>
      <c r="Q3820" s="134"/>
      <c r="R3820" s="131"/>
      <c r="S3820" s="233"/>
      <c r="T3820" s="314"/>
    </row>
    <row r="3821" spans="2:20" x14ac:dyDescent="0.3">
      <c r="C3821" s="499"/>
      <c r="D3821" s="499"/>
      <c r="E3821" s="1376"/>
      <c r="F3821" s="1377"/>
      <c r="G3821" s="282"/>
      <c r="H3821" s="280"/>
      <c r="I3821" s="280"/>
      <c r="J3821" s="280"/>
      <c r="M3821" s="346" t="s">
        <v>19</v>
      </c>
      <c r="N3821" s="83">
        <f>R3817</f>
        <v>2205</v>
      </c>
      <c r="O3821" s="136"/>
      <c r="P3821" s="171"/>
      <c r="Q3821" s="324"/>
      <c r="R3821" s="240"/>
      <c r="S3821" s="314"/>
      <c r="T3821" s="314"/>
    </row>
    <row r="3822" spans="2:20" x14ac:dyDescent="0.3">
      <c r="C3822" s="190"/>
      <c r="D3822" s="190"/>
      <c r="E3822" s="1374"/>
      <c r="F3822" s="1374"/>
      <c r="G3822" s="278"/>
      <c r="H3822" s="279"/>
      <c r="I3822" s="280"/>
      <c r="J3822" s="281"/>
      <c r="M3822" s="346" t="s">
        <v>20</v>
      </c>
      <c r="N3822" s="83">
        <f>S3817</f>
        <v>1835</v>
      </c>
      <c r="O3822" s="324"/>
      <c r="P3822" s="324"/>
      <c r="Q3822" s="324"/>
      <c r="R3822" s="241"/>
    </row>
    <row r="3823" spans="2:20" x14ac:dyDescent="0.3">
      <c r="C3823" s="190"/>
      <c r="D3823" s="190"/>
      <c r="E3823" s="501"/>
      <c r="F3823" s="501"/>
      <c r="G3823" s="278"/>
      <c r="H3823" s="283"/>
      <c r="I3823" s="280"/>
      <c r="J3823" s="281"/>
      <c r="M3823" s="346" t="s">
        <v>21</v>
      </c>
      <c r="N3823" s="83">
        <f>T3817</f>
        <v>4926</v>
      </c>
      <c r="O3823" s="137"/>
      <c r="P3823" s="324"/>
      <c r="Q3823" s="502"/>
      <c r="R3823" s="314"/>
    </row>
    <row r="3824" spans="2:20" ht="15" thickBot="1" x14ac:dyDescent="0.35">
      <c r="C3824" s="499"/>
      <c r="D3824" s="190"/>
      <c r="E3824" s="501"/>
      <c r="F3824" s="501"/>
      <c r="G3824" s="278"/>
      <c r="H3824" s="283"/>
      <c r="I3824" s="280"/>
      <c r="J3824" s="281"/>
      <c r="M3824" s="345" t="s">
        <v>22</v>
      </c>
      <c r="N3824" s="344">
        <f>SUM(N3819:N3823)</f>
        <v>49224</v>
      </c>
      <c r="O3824" s="314"/>
      <c r="P3824" s="314"/>
      <c r="R3824" s="314"/>
    </row>
    <row r="3825" spans="2:20" ht="15" thickTop="1" x14ac:dyDescent="0.3">
      <c r="C3825" s="499"/>
      <c r="D3825" s="190"/>
      <c r="E3825" s="501"/>
      <c r="F3825" s="501"/>
      <c r="G3825" s="278"/>
      <c r="H3825" s="283"/>
      <c r="I3825" s="280"/>
      <c r="J3825" s="281"/>
      <c r="M3825" s="345"/>
      <c r="N3825" s="442"/>
      <c r="O3825" s="314"/>
      <c r="R3825" s="314"/>
    </row>
    <row r="3826" spans="2:20" x14ac:dyDescent="0.3">
      <c r="C3826" s="499"/>
      <c r="D3826" s="190"/>
      <c r="E3826" s="501"/>
      <c r="F3826" s="501"/>
      <c r="G3826" s="278"/>
      <c r="H3826" s="283"/>
      <c r="I3826" s="280"/>
      <c r="J3826" s="281"/>
      <c r="M3826" s="345"/>
      <c r="N3826" s="442"/>
      <c r="O3826" s="314"/>
      <c r="R3826" s="314"/>
    </row>
    <row r="3827" spans="2:20" x14ac:dyDescent="0.3">
      <c r="C3827" s="499"/>
      <c r="D3827" s="190"/>
      <c r="E3827" s="501"/>
      <c r="F3827" s="501"/>
      <c r="G3827" s="278"/>
      <c r="H3827" s="283"/>
      <c r="I3827" s="280"/>
      <c r="J3827" s="281"/>
      <c r="M3827" s="345"/>
      <c r="N3827" s="442"/>
      <c r="O3827" s="314"/>
      <c r="R3827" s="314"/>
    </row>
    <row r="3828" spans="2:20" x14ac:dyDescent="0.3">
      <c r="C3828" s="499"/>
      <c r="D3828" s="190"/>
      <c r="E3828" s="501"/>
      <c r="F3828" s="501"/>
      <c r="G3828" s="278"/>
      <c r="H3828" s="283"/>
      <c r="I3828" s="280"/>
      <c r="J3828" s="281"/>
      <c r="M3828" s="345"/>
      <c r="N3828" s="442"/>
      <c r="O3828" s="314"/>
      <c r="R3828" s="314"/>
    </row>
    <row r="3829" spans="2:20" x14ac:dyDescent="0.3">
      <c r="C3829" s="499"/>
      <c r="D3829" s="190"/>
      <c r="E3829" s="501"/>
      <c r="F3829" s="501"/>
      <c r="G3829" s="278"/>
      <c r="H3829" s="283"/>
      <c r="I3829" s="280"/>
      <c r="J3829" s="281"/>
      <c r="M3829" s="345"/>
      <c r="N3829" s="442"/>
      <c r="O3829" s="314"/>
      <c r="R3829" s="314"/>
    </row>
    <row r="3830" spans="2:20" x14ac:dyDescent="0.3">
      <c r="C3830" s="508"/>
      <c r="D3830" s="190"/>
      <c r="E3830" s="507"/>
      <c r="F3830" s="507"/>
      <c r="G3830" s="278"/>
      <c r="H3830" s="283"/>
      <c r="I3830" s="280"/>
      <c r="J3830" s="281"/>
      <c r="M3830" s="345"/>
      <c r="N3830" s="442"/>
      <c r="O3830" s="314"/>
      <c r="R3830" s="314"/>
    </row>
    <row r="3831" spans="2:20" x14ac:dyDescent="0.3">
      <c r="R3831" s="180"/>
    </row>
    <row r="3832" spans="2:20" x14ac:dyDescent="0.3">
      <c r="B3832" s="1357" t="s">
        <v>2370</v>
      </c>
      <c r="C3832" s="1357"/>
      <c r="D3832" s="1357"/>
      <c r="E3832" s="1357"/>
      <c r="F3832" s="1357"/>
      <c r="G3832" s="1357"/>
      <c r="H3832" s="1357"/>
      <c r="I3832" s="1357"/>
      <c r="J3832" s="1357"/>
      <c r="K3832" s="1357"/>
      <c r="L3832" s="1357"/>
      <c r="M3832" s="1357"/>
      <c r="N3832" s="1357"/>
      <c r="O3832" s="1357"/>
      <c r="P3832" s="1357"/>
      <c r="Q3832" s="1357"/>
      <c r="R3832" s="1357"/>
      <c r="S3832" s="1357"/>
      <c r="T3832" s="1357"/>
    </row>
    <row r="3838" spans="2:20" ht="15.6" x14ac:dyDescent="0.3">
      <c r="B3838" s="1349" t="s">
        <v>2484</v>
      </c>
      <c r="C3838" s="1349"/>
      <c r="D3838" s="1349"/>
      <c r="E3838" s="1349"/>
      <c r="F3838" s="1349"/>
      <c r="G3838" s="1349"/>
      <c r="H3838" s="1349"/>
      <c r="I3838" s="1349"/>
      <c r="J3838" s="1349"/>
      <c r="K3838" s="1349"/>
      <c r="L3838" s="1349"/>
      <c r="M3838" s="1349"/>
      <c r="N3838" s="1349"/>
      <c r="O3838" s="1349"/>
      <c r="P3838" s="1349"/>
      <c r="Q3838" s="1349"/>
      <c r="R3838" s="1349"/>
      <c r="S3838" s="1349"/>
      <c r="T3838" s="1349"/>
    </row>
    <row r="3839" spans="2:20" ht="15.6" x14ac:dyDescent="0.3">
      <c r="B3839" s="1350" t="s">
        <v>10</v>
      </c>
      <c r="C3839" s="1350"/>
      <c r="D3839" s="1350"/>
      <c r="E3839" s="1350"/>
      <c r="F3839" s="1350"/>
      <c r="G3839" s="1350"/>
      <c r="H3839" s="1350"/>
      <c r="I3839" s="1350"/>
      <c r="J3839" s="1350"/>
      <c r="K3839" s="1350"/>
      <c r="L3839" s="1350"/>
      <c r="M3839" s="1350"/>
      <c r="N3839" s="1350"/>
      <c r="O3839" s="1350"/>
      <c r="P3839" s="1350"/>
      <c r="Q3839" s="1350"/>
      <c r="R3839" s="1350"/>
      <c r="S3839" s="1350"/>
      <c r="T3839" s="1350"/>
    </row>
    <row r="3840" spans="2:20" x14ac:dyDescent="0.3">
      <c r="B3840" s="1351" t="s">
        <v>11</v>
      </c>
      <c r="C3840" s="1351"/>
      <c r="D3840" s="1351"/>
      <c r="E3840" s="1351"/>
      <c r="F3840" s="1351"/>
      <c r="G3840" s="1351"/>
      <c r="H3840" s="1351"/>
      <c r="I3840" s="1351"/>
      <c r="J3840" s="1351"/>
      <c r="K3840" s="1351"/>
      <c r="L3840" s="1351"/>
      <c r="M3840" s="1351"/>
      <c r="N3840" s="1351"/>
      <c r="O3840" s="1351"/>
      <c r="P3840" s="1351"/>
      <c r="Q3840" s="1351"/>
      <c r="R3840" s="1351"/>
      <c r="S3840" s="1351"/>
      <c r="T3840" s="1351"/>
    </row>
    <row r="3841" spans="2:20" x14ac:dyDescent="0.3">
      <c r="B3841" s="1352" t="s">
        <v>2497</v>
      </c>
      <c r="C3841" s="1352"/>
      <c r="D3841" s="1352"/>
      <c r="E3841" s="1352"/>
      <c r="F3841" s="1352"/>
      <c r="G3841" s="1352"/>
      <c r="H3841" s="1352"/>
      <c r="I3841" s="1352"/>
      <c r="J3841" s="1352"/>
      <c r="K3841" s="1352"/>
      <c r="L3841" s="1352"/>
      <c r="M3841" s="1352"/>
      <c r="N3841" s="1352"/>
      <c r="O3841" s="1352"/>
      <c r="P3841" s="1352"/>
      <c r="Q3841" s="1352"/>
      <c r="R3841" s="1352"/>
      <c r="S3841" s="1352"/>
      <c r="T3841" s="1352"/>
    </row>
    <row r="3842" spans="2:20" ht="15" thickBot="1" x14ac:dyDescent="0.35">
      <c r="B3842" s="309"/>
      <c r="C3842" s="309"/>
      <c r="D3842" s="309"/>
      <c r="E3842" s="309"/>
      <c r="F3842" s="309"/>
      <c r="G3842" s="309"/>
      <c r="H3842" s="309"/>
      <c r="I3842" s="309"/>
      <c r="J3842" s="309"/>
      <c r="L3842" s="309"/>
      <c r="M3842" s="309"/>
      <c r="N3842" s="309"/>
      <c r="O3842" s="309"/>
      <c r="P3842" s="309"/>
      <c r="Q3842" s="309"/>
      <c r="R3842" s="1362" t="s">
        <v>2498</v>
      </c>
      <c r="S3842" s="1363"/>
      <c r="T3842" s="1363"/>
    </row>
    <row r="3843" spans="2:20" ht="15" thickTop="1" x14ac:dyDescent="0.3">
      <c r="B3843" s="1354" t="s">
        <v>8</v>
      </c>
      <c r="C3843" s="1354"/>
      <c r="D3843" s="1354"/>
      <c r="E3843" s="1354"/>
      <c r="F3843" s="1354"/>
      <c r="G3843" s="1354"/>
      <c r="H3843" s="1354"/>
      <c r="I3843" s="1354"/>
      <c r="J3843" s="1354"/>
      <c r="L3843" s="1354" t="s">
        <v>9</v>
      </c>
      <c r="M3843" s="1354"/>
      <c r="N3843" s="1354"/>
      <c r="O3843" s="1354"/>
      <c r="P3843" s="1354"/>
      <c r="Q3843" s="1354"/>
      <c r="R3843" s="1354"/>
      <c r="S3843" s="1354"/>
      <c r="T3843" s="1354"/>
    </row>
    <row r="3844" spans="2:20" x14ac:dyDescent="0.3">
      <c r="B3844" s="4" t="s">
        <v>0</v>
      </c>
      <c r="C3844" s="4" t="s">
        <v>1</v>
      </c>
      <c r="D3844" s="4" t="s">
        <v>2</v>
      </c>
      <c r="E3844" s="4" t="s">
        <v>13</v>
      </c>
      <c r="F3844" s="4" t="s">
        <v>3</v>
      </c>
      <c r="G3844" s="4" t="s">
        <v>4</v>
      </c>
      <c r="H3844" s="4" t="s">
        <v>5</v>
      </c>
      <c r="I3844" s="4" t="s">
        <v>6</v>
      </c>
      <c r="J3844" s="4" t="s">
        <v>7</v>
      </c>
      <c r="K3844" s="180"/>
      <c r="L3844" s="4" t="s">
        <v>0</v>
      </c>
      <c r="M3844" s="4" t="s">
        <v>1</v>
      </c>
      <c r="N3844" s="30" t="s">
        <v>1234</v>
      </c>
      <c r="O3844" s="4" t="s">
        <v>13</v>
      </c>
      <c r="P3844" s="4" t="s">
        <v>3</v>
      </c>
      <c r="Q3844" s="4" t="s">
        <v>4</v>
      </c>
      <c r="R3844" s="4" t="s">
        <v>5</v>
      </c>
      <c r="S3844" s="4" t="s">
        <v>6</v>
      </c>
      <c r="T3844" s="4" t="s">
        <v>7</v>
      </c>
    </row>
    <row r="3845" spans="2:20" x14ac:dyDescent="0.3">
      <c r="B3845" s="310"/>
      <c r="C3845" s="311"/>
      <c r="D3845" s="311"/>
      <c r="E3845" s="5"/>
      <c r="F3845" s="5"/>
      <c r="G3845" s="5"/>
      <c r="H3845" s="5"/>
      <c r="I3845" s="5"/>
      <c r="J3845" s="6"/>
      <c r="L3845" s="310"/>
      <c r="M3845" s="311"/>
      <c r="N3845" s="311"/>
      <c r="O3845" s="5"/>
      <c r="P3845" s="5"/>
      <c r="Q3845" s="5"/>
      <c r="R3845" s="5"/>
      <c r="S3845" s="5"/>
      <c r="T3845" s="6"/>
    </row>
    <row r="3846" spans="2:20" x14ac:dyDescent="0.3">
      <c r="B3846" s="55" t="s">
        <v>2485</v>
      </c>
      <c r="C3846" s="17" t="s">
        <v>2421</v>
      </c>
      <c r="D3846" s="18" t="s">
        <v>16</v>
      </c>
      <c r="E3846" s="19" t="s">
        <v>16</v>
      </c>
      <c r="F3846" s="19">
        <f>N3819</f>
        <v>20574</v>
      </c>
      <c r="G3846" s="49">
        <f>N3820</f>
        <v>19684</v>
      </c>
      <c r="H3846" s="49">
        <f>N3821</f>
        <v>2205</v>
      </c>
      <c r="I3846" s="20">
        <f>N3822</f>
        <v>1835</v>
      </c>
      <c r="J3846" s="20">
        <f>N3823</f>
        <v>4926</v>
      </c>
      <c r="K3846" s="1"/>
      <c r="L3846" s="55" t="s">
        <v>16</v>
      </c>
      <c r="M3846" s="55" t="s">
        <v>16</v>
      </c>
      <c r="N3846" s="55" t="s">
        <v>16</v>
      </c>
      <c r="O3846" s="122" t="s">
        <v>16</v>
      </c>
      <c r="P3846" s="122" t="s">
        <v>16</v>
      </c>
      <c r="Q3846" s="122" t="s">
        <v>16</v>
      </c>
      <c r="R3846" s="122" t="s">
        <v>16</v>
      </c>
      <c r="S3846" s="122" t="s">
        <v>16</v>
      </c>
      <c r="T3846" s="122" t="s">
        <v>16</v>
      </c>
    </row>
    <row r="3847" spans="2:20" ht="27.6" x14ac:dyDescent="0.3">
      <c r="B3847" s="55" t="s">
        <v>2485</v>
      </c>
      <c r="C3847" s="491" t="s">
        <v>2486</v>
      </c>
      <c r="D3847" s="116" t="s">
        <v>2489</v>
      </c>
      <c r="E3847" s="188">
        <v>100000</v>
      </c>
      <c r="F3847" s="55" t="s">
        <v>16</v>
      </c>
      <c r="G3847" s="55" t="s">
        <v>16</v>
      </c>
      <c r="H3847" s="55" t="s">
        <v>16</v>
      </c>
      <c r="I3847" s="55" t="s">
        <v>16</v>
      </c>
      <c r="J3847" s="55" t="s">
        <v>16</v>
      </c>
      <c r="K3847" s="1"/>
      <c r="L3847" s="55" t="s">
        <v>2485</v>
      </c>
      <c r="M3847" s="514" t="s">
        <v>2487</v>
      </c>
      <c r="N3847" s="116" t="s">
        <v>2489</v>
      </c>
      <c r="O3847" s="188">
        <v>79000</v>
      </c>
      <c r="P3847" s="55" t="s">
        <v>16</v>
      </c>
      <c r="Q3847" s="55" t="s">
        <v>16</v>
      </c>
      <c r="R3847" s="55" t="s">
        <v>16</v>
      </c>
      <c r="S3847" s="55" t="s">
        <v>16</v>
      </c>
      <c r="T3847" s="55" t="s">
        <v>16</v>
      </c>
    </row>
    <row r="3848" spans="2:20" ht="41.4" x14ac:dyDescent="0.3">
      <c r="B3848" s="55" t="s">
        <v>2490</v>
      </c>
      <c r="C3848" s="491" t="s">
        <v>2491</v>
      </c>
      <c r="D3848" s="116" t="s">
        <v>2492</v>
      </c>
      <c r="E3848" s="188">
        <v>50000</v>
      </c>
      <c r="F3848" s="55" t="s">
        <v>16</v>
      </c>
      <c r="G3848" s="55" t="s">
        <v>16</v>
      </c>
      <c r="H3848" s="55" t="s">
        <v>16</v>
      </c>
      <c r="I3848" s="55" t="s">
        <v>16</v>
      </c>
      <c r="J3848" s="55" t="s">
        <v>16</v>
      </c>
      <c r="K3848" s="1"/>
      <c r="L3848" s="55" t="s">
        <v>2485</v>
      </c>
      <c r="M3848" s="491" t="s">
        <v>2495</v>
      </c>
      <c r="N3848" s="116" t="s">
        <v>2489</v>
      </c>
      <c r="O3848" s="188">
        <v>21000</v>
      </c>
      <c r="P3848" s="55" t="s">
        <v>16</v>
      </c>
      <c r="Q3848" s="55" t="s">
        <v>16</v>
      </c>
      <c r="R3848" s="55" t="s">
        <v>16</v>
      </c>
      <c r="S3848" s="55" t="s">
        <v>16</v>
      </c>
      <c r="T3848" s="55" t="s">
        <v>16</v>
      </c>
    </row>
    <row r="3849" spans="2:20" ht="41.4" x14ac:dyDescent="0.3">
      <c r="B3849" s="55" t="s">
        <v>2490</v>
      </c>
      <c r="C3849" s="491" t="s">
        <v>2493</v>
      </c>
      <c r="D3849" s="116" t="s">
        <v>2494</v>
      </c>
      <c r="E3849" s="188">
        <v>10000</v>
      </c>
      <c r="F3849" s="55" t="s">
        <v>16</v>
      </c>
      <c r="G3849" s="55" t="s">
        <v>16</v>
      </c>
      <c r="H3849" s="55" t="s">
        <v>16</v>
      </c>
      <c r="I3849" s="55" t="s">
        <v>16</v>
      </c>
      <c r="J3849" s="55" t="s">
        <v>16</v>
      </c>
      <c r="K3849" s="1"/>
      <c r="L3849" s="55" t="s">
        <v>2485</v>
      </c>
      <c r="M3849" s="333" t="s">
        <v>2221</v>
      </c>
      <c r="N3849" s="488">
        <v>1</v>
      </c>
      <c r="O3849" s="55" t="s">
        <v>16</v>
      </c>
      <c r="P3849" s="122">
        <v>325</v>
      </c>
      <c r="Q3849" s="55" t="s">
        <v>16</v>
      </c>
      <c r="R3849" s="55" t="s">
        <v>16</v>
      </c>
      <c r="S3849" s="55" t="s">
        <v>16</v>
      </c>
      <c r="T3849" s="55" t="s">
        <v>16</v>
      </c>
    </row>
    <row r="3850" spans="2:20" x14ac:dyDescent="0.3">
      <c r="B3850" s="55" t="s">
        <v>16</v>
      </c>
      <c r="C3850" s="55" t="s">
        <v>16</v>
      </c>
      <c r="D3850" s="55" t="s">
        <v>16</v>
      </c>
      <c r="E3850" s="55" t="s">
        <v>16</v>
      </c>
      <c r="F3850" s="55" t="s">
        <v>16</v>
      </c>
      <c r="G3850" s="55" t="s">
        <v>16</v>
      </c>
      <c r="H3850" s="55" t="s">
        <v>16</v>
      </c>
      <c r="I3850" s="55" t="s">
        <v>16</v>
      </c>
      <c r="J3850" s="55" t="s">
        <v>16</v>
      </c>
      <c r="K3850" s="1"/>
      <c r="L3850" s="55" t="s">
        <v>2485</v>
      </c>
      <c r="M3850" s="516" t="s">
        <v>2488</v>
      </c>
      <c r="N3850" s="488">
        <v>2</v>
      </c>
      <c r="O3850" s="55" t="s">
        <v>16</v>
      </c>
      <c r="P3850" s="122">
        <v>155</v>
      </c>
      <c r="Q3850" s="55" t="s">
        <v>16</v>
      </c>
      <c r="R3850" s="55" t="s">
        <v>16</v>
      </c>
      <c r="S3850" s="55" t="s">
        <v>16</v>
      </c>
      <c r="T3850" s="55" t="s">
        <v>16</v>
      </c>
    </row>
    <row r="3851" spans="2:20" ht="27.6" x14ac:dyDescent="0.3">
      <c r="B3851" s="55" t="s">
        <v>16</v>
      </c>
      <c r="C3851" s="55" t="s">
        <v>16</v>
      </c>
      <c r="D3851" s="55" t="s">
        <v>16</v>
      </c>
      <c r="E3851" s="55" t="s">
        <v>16</v>
      </c>
      <c r="F3851" s="55" t="s">
        <v>16</v>
      </c>
      <c r="G3851" s="55" t="s">
        <v>16</v>
      </c>
      <c r="H3851" s="55" t="s">
        <v>16</v>
      </c>
      <c r="I3851" s="55" t="s">
        <v>16</v>
      </c>
      <c r="J3851" s="55" t="s">
        <v>16</v>
      </c>
      <c r="K3851" s="1"/>
      <c r="L3851" s="55" t="s">
        <v>2490</v>
      </c>
      <c r="M3851" s="516" t="s">
        <v>2496</v>
      </c>
      <c r="N3851" s="116" t="s">
        <v>2492</v>
      </c>
      <c r="O3851" s="188">
        <v>50000</v>
      </c>
      <c r="P3851" s="55" t="s">
        <v>16</v>
      </c>
      <c r="Q3851" s="55" t="s">
        <v>16</v>
      </c>
      <c r="R3851" s="55" t="s">
        <v>16</v>
      </c>
      <c r="S3851" s="55" t="s">
        <v>16</v>
      </c>
      <c r="T3851" s="55" t="s">
        <v>16</v>
      </c>
    </row>
    <row r="3852" spans="2:20" ht="27.6" x14ac:dyDescent="0.3">
      <c r="B3852" s="55" t="s">
        <v>16</v>
      </c>
      <c r="C3852" s="55" t="s">
        <v>16</v>
      </c>
      <c r="D3852" s="55" t="s">
        <v>16</v>
      </c>
      <c r="E3852" s="55" t="s">
        <v>16</v>
      </c>
      <c r="F3852" s="55" t="s">
        <v>16</v>
      </c>
      <c r="G3852" s="55" t="s">
        <v>16</v>
      </c>
      <c r="H3852" s="55" t="s">
        <v>16</v>
      </c>
      <c r="I3852" s="55" t="s">
        <v>16</v>
      </c>
      <c r="J3852" s="55" t="s">
        <v>16</v>
      </c>
      <c r="K3852" s="1"/>
      <c r="L3852" s="55" t="s">
        <v>2490</v>
      </c>
      <c r="M3852" s="516" t="s">
        <v>2496</v>
      </c>
      <c r="N3852" s="116" t="s">
        <v>2494</v>
      </c>
      <c r="O3852" s="188">
        <v>10000</v>
      </c>
      <c r="P3852" s="55" t="s">
        <v>16</v>
      </c>
      <c r="Q3852" s="55" t="s">
        <v>16</v>
      </c>
      <c r="R3852" s="55" t="s">
        <v>16</v>
      </c>
      <c r="S3852" s="55" t="s">
        <v>16</v>
      </c>
      <c r="T3852" s="55" t="s">
        <v>16</v>
      </c>
    </row>
    <row r="3853" spans="2:20" ht="27.6" x14ac:dyDescent="0.3">
      <c r="B3853" s="55" t="s">
        <v>16</v>
      </c>
      <c r="C3853" s="55" t="s">
        <v>16</v>
      </c>
      <c r="D3853" s="55" t="s">
        <v>16</v>
      </c>
      <c r="E3853" s="55" t="s">
        <v>16</v>
      </c>
      <c r="F3853" s="55" t="s">
        <v>16</v>
      </c>
      <c r="G3853" s="55" t="s">
        <v>16</v>
      </c>
      <c r="H3853" s="55" t="s">
        <v>16</v>
      </c>
      <c r="I3853" s="55" t="s">
        <v>16</v>
      </c>
      <c r="J3853" s="55" t="s">
        <v>16</v>
      </c>
      <c r="K3853" s="1"/>
      <c r="L3853" s="55" t="s">
        <v>2490</v>
      </c>
      <c r="M3853" s="515" t="s">
        <v>2499</v>
      </c>
      <c r="N3853" s="488">
        <v>3</v>
      </c>
      <c r="O3853" s="55" t="s">
        <v>16</v>
      </c>
      <c r="P3853" s="122">
        <v>305</v>
      </c>
      <c r="Q3853" s="55" t="s">
        <v>16</v>
      </c>
      <c r="R3853" s="55" t="s">
        <v>16</v>
      </c>
      <c r="S3853" s="55" t="s">
        <v>16</v>
      </c>
      <c r="T3853" s="55" t="s">
        <v>16</v>
      </c>
    </row>
    <row r="3854" spans="2:20" x14ac:dyDescent="0.3">
      <c r="B3854" s="55" t="s">
        <v>16</v>
      </c>
      <c r="C3854" s="55" t="s">
        <v>16</v>
      </c>
      <c r="D3854" s="55" t="s">
        <v>16</v>
      </c>
      <c r="E3854" s="55" t="s">
        <v>16</v>
      </c>
      <c r="F3854" s="55" t="s">
        <v>16</v>
      </c>
      <c r="G3854" s="55" t="s">
        <v>16</v>
      </c>
      <c r="H3854" s="55" t="s">
        <v>16</v>
      </c>
      <c r="I3854" s="55" t="s">
        <v>16</v>
      </c>
      <c r="J3854" s="55" t="s">
        <v>16</v>
      </c>
      <c r="K3854" s="1"/>
      <c r="L3854" s="55" t="s">
        <v>2490</v>
      </c>
      <c r="M3854" s="516" t="s">
        <v>2221</v>
      </c>
      <c r="N3854" s="488">
        <v>4</v>
      </c>
      <c r="O3854" s="55" t="s">
        <v>16</v>
      </c>
      <c r="P3854" s="521">
        <v>285</v>
      </c>
      <c r="Q3854" s="55" t="s">
        <v>16</v>
      </c>
      <c r="R3854" s="55" t="s">
        <v>16</v>
      </c>
      <c r="S3854" s="55" t="s">
        <v>16</v>
      </c>
      <c r="T3854" s="55" t="s">
        <v>16</v>
      </c>
    </row>
    <row r="3855" spans="2:20" x14ac:dyDescent="0.3">
      <c r="B3855" s="196"/>
      <c r="C3855" s="503" t="s">
        <v>49</v>
      </c>
      <c r="D3855" s="196"/>
      <c r="E3855" s="197">
        <f>SUM(E3847:E3854)</f>
        <v>160000</v>
      </c>
      <c r="F3855" s="197">
        <f>SUM(F3847:F3854)</f>
        <v>0</v>
      </c>
      <c r="G3855" s="197"/>
      <c r="H3855" s="504">
        <f>SUM(H3847:H3854)</f>
        <v>0</v>
      </c>
      <c r="I3855" s="197"/>
      <c r="J3855" s="197">
        <v>0</v>
      </c>
      <c r="K3855" s="1"/>
      <c r="L3855" s="368" t="s">
        <v>16</v>
      </c>
      <c r="M3855" s="522" t="s">
        <v>16</v>
      </c>
      <c r="N3855" s="334" t="s">
        <v>16</v>
      </c>
      <c r="O3855" s="202" t="s">
        <v>16</v>
      </c>
      <c r="P3855" s="202" t="s">
        <v>16</v>
      </c>
      <c r="Q3855" s="39" t="s">
        <v>16</v>
      </c>
      <c r="R3855" s="39" t="s">
        <v>16</v>
      </c>
      <c r="S3855" s="202" t="s">
        <v>16</v>
      </c>
      <c r="T3855" s="370" t="s">
        <v>16</v>
      </c>
    </row>
    <row r="3856" spans="2:20" x14ac:dyDescent="0.3">
      <c r="B3856" s="11"/>
      <c r="C3856" s="94"/>
      <c r="D3856" s="12"/>
      <c r="E3856" s="13"/>
      <c r="F3856" s="13"/>
      <c r="G3856" s="13"/>
      <c r="H3856" s="13"/>
      <c r="I3856" s="13"/>
      <c r="J3856" s="14"/>
      <c r="K3856" s="1"/>
      <c r="L3856" s="11"/>
      <c r="M3856" s="12"/>
      <c r="N3856" s="12"/>
      <c r="O3856" s="169"/>
      <c r="P3856" s="13"/>
      <c r="Q3856" s="13"/>
      <c r="R3856" s="13"/>
      <c r="S3856" s="13"/>
      <c r="T3856" s="14"/>
    </row>
    <row r="3857" spans="2:20" x14ac:dyDescent="0.3">
      <c r="B3857" s="25"/>
      <c r="C3857" s="26" t="s">
        <v>50</v>
      </c>
      <c r="D3857" s="27"/>
      <c r="E3857" s="28">
        <f>E3855</f>
        <v>160000</v>
      </c>
      <c r="F3857" s="28">
        <f>F3846+F3855</f>
        <v>20574</v>
      </c>
      <c r="G3857" s="28">
        <f>G3846+G3855</f>
        <v>19684</v>
      </c>
      <c r="H3857" s="28">
        <f>H3846+H3855</f>
        <v>2205</v>
      </c>
      <c r="I3857" s="28">
        <f>I3846+I3855</f>
        <v>1835</v>
      </c>
      <c r="J3857" s="28">
        <f>J3846+J3855</f>
        <v>4926</v>
      </c>
      <c r="K3857" s="1"/>
      <c r="L3857" s="9"/>
      <c r="M3857" s="26" t="s">
        <v>50</v>
      </c>
      <c r="N3857" s="193" t="s">
        <v>16</v>
      </c>
      <c r="O3857" s="28">
        <f>SUM(O3847:O3856)</f>
        <v>160000</v>
      </c>
      <c r="P3857" s="28">
        <f>SUM(P3849:P3856)</f>
        <v>1070</v>
      </c>
      <c r="Q3857" s="28"/>
      <c r="R3857" s="28">
        <f>SUM(R3847:R3856)</f>
        <v>0</v>
      </c>
      <c r="S3857" s="28">
        <f>SUM(S3845:S3856)</f>
        <v>0</v>
      </c>
      <c r="T3857" s="28">
        <f>SUM(T3845:T3856)</f>
        <v>0</v>
      </c>
    </row>
    <row r="3858" spans="2:20" x14ac:dyDescent="0.3">
      <c r="F3858" s="314"/>
      <c r="G3858" s="215"/>
      <c r="H3858" s="215"/>
      <c r="L3858" s="2"/>
      <c r="M3858" s="3" t="s">
        <v>12</v>
      </c>
      <c r="N3858" s="15"/>
      <c r="O3858" s="16">
        <f>E3857-O3857</f>
        <v>0</v>
      </c>
      <c r="P3858" s="62">
        <f>F3857-P3857</f>
        <v>19504</v>
      </c>
      <c r="Q3858" s="62">
        <f>G3857-Q3857</f>
        <v>19684</v>
      </c>
      <c r="R3858" s="62">
        <f t="shared" ref="R3858" si="576">H3857-R3857</f>
        <v>2205</v>
      </c>
      <c r="S3858" s="62">
        <f t="shared" ref="S3858" si="577">I3857-S3857</f>
        <v>1835</v>
      </c>
      <c r="T3858" s="62">
        <f t="shared" ref="T3858" si="578">J3857-T3857</f>
        <v>4926</v>
      </c>
    </row>
    <row r="3859" spans="2:20" x14ac:dyDescent="0.3">
      <c r="C3859" s="63"/>
      <c r="F3859" s="314"/>
      <c r="H3859" s="314"/>
      <c r="M3859" s="1385" t="s">
        <v>23</v>
      </c>
      <c r="N3859" s="1385"/>
      <c r="P3859" s="314"/>
      <c r="R3859" s="314"/>
    </row>
    <row r="3860" spans="2:20" x14ac:dyDescent="0.3">
      <c r="C3860" s="510"/>
      <c r="D3860" s="510"/>
      <c r="E3860" s="1386"/>
      <c r="F3860" s="1386"/>
      <c r="G3860" s="510"/>
      <c r="H3860" s="510"/>
      <c r="I3860" s="510"/>
      <c r="J3860" s="145"/>
      <c r="M3860" s="346" t="s">
        <v>17</v>
      </c>
      <c r="N3860" s="83">
        <f>P3858</f>
        <v>19504</v>
      </c>
      <c r="O3860" s="1364"/>
      <c r="P3860" s="1365"/>
      <c r="Q3860" s="1365"/>
      <c r="R3860" s="1365"/>
      <c r="S3860" s="1365"/>
      <c r="T3860" s="1365"/>
    </row>
    <row r="3861" spans="2:20" x14ac:dyDescent="0.3">
      <c r="C3861" s="510"/>
      <c r="D3861" s="510"/>
      <c r="E3861" s="511"/>
      <c r="F3861" s="511"/>
      <c r="G3861" s="282"/>
      <c r="H3861" s="280"/>
      <c r="I3861" s="280"/>
      <c r="J3861" s="280"/>
      <c r="M3861" s="346" t="s">
        <v>18</v>
      </c>
      <c r="N3861" s="83">
        <f>Q3858</f>
        <v>19684</v>
      </c>
      <c r="O3861" s="133"/>
      <c r="P3861" s="134"/>
      <c r="Q3861" s="134"/>
      <c r="R3861" s="131"/>
      <c r="S3861" s="233"/>
      <c r="T3861" s="314"/>
    </row>
    <row r="3862" spans="2:20" x14ac:dyDescent="0.3">
      <c r="C3862" s="510"/>
      <c r="D3862" s="510"/>
      <c r="E3862" s="1376"/>
      <c r="F3862" s="1377"/>
      <c r="G3862" s="282"/>
      <c r="H3862" s="280"/>
      <c r="I3862" s="280"/>
      <c r="J3862" s="280"/>
      <c r="M3862" s="346" t="s">
        <v>19</v>
      </c>
      <c r="N3862" s="83">
        <f>R3858</f>
        <v>2205</v>
      </c>
      <c r="O3862" s="136"/>
      <c r="P3862" s="171"/>
      <c r="Q3862" s="324"/>
      <c r="R3862" s="240"/>
      <c r="S3862" s="314"/>
      <c r="T3862" s="314"/>
    </row>
    <row r="3863" spans="2:20" x14ac:dyDescent="0.3">
      <c r="C3863" s="190"/>
      <c r="D3863" s="190"/>
      <c r="E3863" s="1374"/>
      <c r="F3863" s="1374"/>
      <c r="G3863" s="278"/>
      <c r="H3863" s="279"/>
      <c r="I3863" s="280"/>
      <c r="J3863" s="281"/>
      <c r="M3863" s="346" t="s">
        <v>20</v>
      </c>
      <c r="N3863" s="83">
        <f>S3858</f>
        <v>1835</v>
      </c>
      <c r="O3863" s="324"/>
      <c r="P3863" s="324"/>
      <c r="Q3863" s="324"/>
      <c r="R3863" s="241"/>
    </row>
    <row r="3864" spans="2:20" x14ac:dyDescent="0.3">
      <c r="C3864" s="190"/>
      <c r="D3864" s="190"/>
      <c r="E3864" s="512"/>
      <c r="F3864" s="512"/>
      <c r="G3864" s="278"/>
      <c r="H3864" s="283"/>
      <c r="I3864" s="280"/>
      <c r="J3864" s="281"/>
      <c r="M3864" s="346" t="s">
        <v>21</v>
      </c>
      <c r="N3864" s="83">
        <f>T3858</f>
        <v>4926</v>
      </c>
      <c r="O3864" s="137"/>
      <c r="P3864" s="324"/>
      <c r="Q3864" s="513"/>
      <c r="R3864" s="314"/>
    </row>
    <row r="3865" spans="2:20" ht="15" thickBot="1" x14ac:dyDescent="0.35">
      <c r="C3865" s="510"/>
      <c r="D3865" s="190"/>
      <c r="E3865" s="512"/>
      <c r="F3865" s="512"/>
      <c r="G3865" s="278"/>
      <c r="H3865" s="283"/>
      <c r="I3865" s="280"/>
      <c r="J3865" s="281"/>
      <c r="M3865" s="345" t="s">
        <v>22</v>
      </c>
      <c r="N3865" s="344">
        <f>SUM(N3860:N3864)</f>
        <v>48154</v>
      </c>
      <c r="O3865" s="314"/>
      <c r="P3865" s="314"/>
      <c r="R3865" s="314"/>
    </row>
    <row r="3866" spans="2:20" ht="15" thickTop="1" x14ac:dyDescent="0.3">
      <c r="C3866" s="510"/>
      <c r="D3866" s="190"/>
      <c r="E3866" s="512"/>
      <c r="F3866" s="512"/>
      <c r="G3866" s="278"/>
      <c r="H3866" s="283"/>
      <c r="I3866" s="280"/>
      <c r="J3866" s="281"/>
      <c r="M3866" s="345"/>
      <c r="N3866" s="442"/>
      <c r="O3866" s="314"/>
      <c r="R3866" s="314"/>
    </row>
    <row r="3867" spans="2:20" x14ac:dyDescent="0.3">
      <c r="C3867" s="510"/>
      <c r="D3867" s="190"/>
      <c r="E3867" s="512"/>
      <c r="F3867" s="512"/>
      <c r="G3867" s="278"/>
      <c r="H3867" s="283"/>
      <c r="I3867" s="280"/>
      <c r="J3867" s="281"/>
      <c r="M3867" s="345"/>
      <c r="N3867" s="442"/>
      <c r="O3867" s="314"/>
      <c r="R3867" s="314"/>
    </row>
    <row r="3868" spans="2:20" x14ac:dyDescent="0.3">
      <c r="C3868" s="510"/>
      <c r="D3868" s="190"/>
      <c r="E3868" s="512"/>
      <c r="F3868" s="512"/>
      <c r="G3868" s="278"/>
      <c r="H3868" s="283"/>
      <c r="I3868" s="280"/>
      <c r="J3868" s="281"/>
      <c r="M3868" s="345"/>
      <c r="N3868" s="442"/>
      <c r="O3868" s="314"/>
      <c r="R3868" s="314"/>
    </row>
    <row r="3869" spans="2:20" x14ac:dyDescent="0.3">
      <c r="C3869" s="510"/>
      <c r="D3869" s="190"/>
      <c r="E3869" s="512"/>
      <c r="F3869" s="512"/>
      <c r="G3869" s="278"/>
      <c r="H3869" s="283"/>
      <c r="I3869" s="280"/>
      <c r="J3869" s="281"/>
      <c r="M3869" s="345"/>
      <c r="N3869" s="442"/>
      <c r="O3869" s="314"/>
      <c r="R3869" s="314"/>
    </row>
    <row r="3870" spans="2:20" x14ac:dyDescent="0.3">
      <c r="C3870" s="510"/>
      <c r="D3870" s="190"/>
      <c r="E3870" s="512"/>
      <c r="F3870" s="512"/>
      <c r="G3870" s="278"/>
      <c r="H3870" s="283"/>
      <c r="I3870" s="280"/>
      <c r="J3870" s="281"/>
      <c r="M3870" s="345"/>
      <c r="N3870" s="442"/>
      <c r="O3870" s="314"/>
      <c r="R3870" s="314"/>
    </row>
    <row r="3871" spans="2:20" x14ac:dyDescent="0.3">
      <c r="C3871" s="510"/>
      <c r="D3871" s="190"/>
      <c r="E3871" s="512"/>
      <c r="F3871" s="512"/>
      <c r="G3871" s="278"/>
      <c r="H3871" s="283"/>
      <c r="I3871" s="280"/>
      <c r="J3871" s="281"/>
      <c r="M3871" s="345"/>
      <c r="N3871" s="442"/>
      <c r="O3871" s="314"/>
      <c r="R3871" s="314"/>
    </row>
    <row r="3872" spans="2:20" x14ac:dyDescent="0.3">
      <c r="R3872" s="180"/>
    </row>
    <row r="3873" spans="2:20" x14ac:dyDescent="0.3">
      <c r="B3873" s="1357" t="s">
        <v>2370</v>
      </c>
      <c r="C3873" s="1357"/>
      <c r="D3873" s="1357"/>
      <c r="E3873" s="1357"/>
      <c r="F3873" s="1357"/>
      <c r="G3873" s="1357"/>
      <c r="H3873" s="1357"/>
      <c r="I3873" s="1357"/>
      <c r="J3873" s="1357"/>
      <c r="K3873" s="1357"/>
      <c r="L3873" s="1357"/>
      <c r="M3873" s="1357"/>
      <c r="N3873" s="1357"/>
      <c r="O3873" s="1357"/>
      <c r="P3873" s="1357"/>
      <c r="Q3873" s="1357"/>
      <c r="R3873" s="1357"/>
      <c r="S3873" s="1357"/>
      <c r="T3873" s="1357"/>
    </row>
    <row r="3880" spans="2:20" ht="15.6" x14ac:dyDescent="0.3">
      <c r="B3880" s="1349" t="s">
        <v>2500</v>
      </c>
      <c r="C3880" s="1349"/>
      <c r="D3880" s="1349"/>
      <c r="E3880" s="1349"/>
      <c r="F3880" s="1349"/>
      <c r="G3880" s="1349"/>
      <c r="H3880" s="1349"/>
      <c r="I3880" s="1349"/>
      <c r="J3880" s="1349"/>
      <c r="K3880" s="1349"/>
      <c r="L3880" s="1349"/>
      <c r="M3880" s="1349"/>
      <c r="N3880" s="1349"/>
      <c r="O3880" s="1349"/>
      <c r="P3880" s="1349"/>
      <c r="Q3880" s="1349"/>
      <c r="R3880" s="1349"/>
      <c r="S3880" s="1349"/>
      <c r="T3880" s="1349"/>
    </row>
    <row r="3881" spans="2:20" ht="15.6" x14ac:dyDescent="0.3">
      <c r="B3881" s="1350" t="s">
        <v>10</v>
      </c>
      <c r="C3881" s="1350"/>
      <c r="D3881" s="1350"/>
      <c r="E3881" s="1350"/>
      <c r="F3881" s="1350"/>
      <c r="G3881" s="1350"/>
      <c r="H3881" s="1350"/>
      <c r="I3881" s="1350"/>
      <c r="J3881" s="1350"/>
      <c r="K3881" s="1350"/>
      <c r="L3881" s="1350"/>
      <c r="M3881" s="1350"/>
      <c r="N3881" s="1350"/>
      <c r="O3881" s="1350"/>
      <c r="P3881" s="1350"/>
      <c r="Q3881" s="1350"/>
      <c r="R3881" s="1350"/>
      <c r="S3881" s="1350"/>
      <c r="T3881" s="1350"/>
    </row>
    <row r="3882" spans="2:20" x14ac:dyDescent="0.3">
      <c r="B3882" s="1351" t="s">
        <v>11</v>
      </c>
      <c r="C3882" s="1351"/>
      <c r="D3882" s="1351"/>
      <c r="E3882" s="1351"/>
      <c r="F3882" s="1351"/>
      <c r="G3882" s="1351"/>
      <c r="H3882" s="1351"/>
      <c r="I3882" s="1351"/>
      <c r="J3882" s="1351"/>
      <c r="K3882" s="1351"/>
      <c r="L3882" s="1351"/>
      <c r="M3882" s="1351"/>
      <c r="N3882" s="1351"/>
      <c r="O3882" s="1351"/>
      <c r="P3882" s="1351"/>
      <c r="Q3882" s="1351"/>
      <c r="R3882" s="1351"/>
      <c r="S3882" s="1351"/>
      <c r="T3882" s="1351"/>
    </row>
    <row r="3883" spans="2:20" x14ac:dyDescent="0.3">
      <c r="B3883" s="1352" t="s">
        <v>2501</v>
      </c>
      <c r="C3883" s="1352"/>
      <c r="D3883" s="1352"/>
      <c r="E3883" s="1352"/>
      <c r="F3883" s="1352"/>
      <c r="G3883" s="1352"/>
      <c r="H3883" s="1352"/>
      <c r="I3883" s="1352"/>
      <c r="J3883" s="1352"/>
      <c r="K3883" s="1352"/>
      <c r="L3883" s="1352"/>
      <c r="M3883" s="1352"/>
      <c r="N3883" s="1352"/>
      <c r="O3883" s="1352"/>
      <c r="P3883" s="1352"/>
      <c r="Q3883" s="1352"/>
      <c r="R3883" s="1352"/>
      <c r="S3883" s="1352"/>
      <c r="T3883" s="1352"/>
    </row>
    <row r="3884" spans="2:20" ht="15" thickBot="1" x14ac:dyDescent="0.35">
      <c r="B3884" s="309"/>
      <c r="C3884" s="309"/>
      <c r="D3884" s="309"/>
      <c r="E3884" s="309"/>
      <c r="F3884" s="309"/>
      <c r="G3884" s="309"/>
      <c r="H3884" s="309"/>
      <c r="I3884" s="309"/>
      <c r="J3884" s="309"/>
      <c r="L3884" s="309"/>
      <c r="M3884" s="309"/>
      <c r="N3884" s="309"/>
      <c r="O3884" s="309"/>
      <c r="P3884" s="309"/>
      <c r="Q3884" s="309"/>
      <c r="R3884" s="1362" t="s">
        <v>2502</v>
      </c>
      <c r="S3884" s="1363"/>
      <c r="T3884" s="1363"/>
    </row>
    <row r="3885" spans="2:20" ht="15" thickTop="1" x14ac:dyDescent="0.3">
      <c r="B3885" s="1354" t="s">
        <v>8</v>
      </c>
      <c r="C3885" s="1354"/>
      <c r="D3885" s="1354"/>
      <c r="E3885" s="1354"/>
      <c r="F3885" s="1354"/>
      <c r="G3885" s="1354"/>
      <c r="H3885" s="1354"/>
      <c r="I3885" s="1354"/>
      <c r="J3885" s="1354"/>
      <c r="L3885" s="1354" t="s">
        <v>9</v>
      </c>
      <c r="M3885" s="1354"/>
      <c r="N3885" s="1354"/>
      <c r="O3885" s="1354"/>
      <c r="P3885" s="1354"/>
      <c r="Q3885" s="1354"/>
      <c r="R3885" s="1354"/>
      <c r="S3885" s="1354"/>
      <c r="T3885" s="1354"/>
    </row>
    <row r="3886" spans="2:20" x14ac:dyDescent="0.3">
      <c r="B3886" s="4" t="s">
        <v>0</v>
      </c>
      <c r="C3886" s="4" t="s">
        <v>1</v>
      </c>
      <c r="D3886" s="4" t="s">
        <v>2</v>
      </c>
      <c r="E3886" s="4" t="s">
        <v>13</v>
      </c>
      <c r="F3886" s="4" t="s">
        <v>3</v>
      </c>
      <c r="G3886" s="4" t="s">
        <v>4</v>
      </c>
      <c r="H3886" s="4" t="s">
        <v>5</v>
      </c>
      <c r="I3886" s="4" t="s">
        <v>6</v>
      </c>
      <c r="J3886" s="4" t="s">
        <v>7</v>
      </c>
      <c r="K3886" s="180"/>
      <c r="L3886" s="4" t="s">
        <v>0</v>
      </c>
      <c r="M3886" s="4" t="s">
        <v>1</v>
      </c>
      <c r="N3886" s="30" t="s">
        <v>1234</v>
      </c>
      <c r="O3886" s="4" t="s">
        <v>13</v>
      </c>
      <c r="P3886" s="4" t="s">
        <v>3</v>
      </c>
      <c r="Q3886" s="4" t="s">
        <v>4</v>
      </c>
      <c r="R3886" s="4" t="s">
        <v>5</v>
      </c>
      <c r="S3886" s="4" t="s">
        <v>6</v>
      </c>
      <c r="T3886" s="4" t="s">
        <v>7</v>
      </c>
    </row>
    <row r="3887" spans="2:20" x14ac:dyDescent="0.3">
      <c r="B3887" s="310"/>
      <c r="C3887" s="311"/>
      <c r="D3887" s="311"/>
      <c r="E3887" s="5"/>
      <c r="F3887" s="5"/>
      <c r="G3887" s="5"/>
      <c r="H3887" s="5"/>
      <c r="I3887" s="5"/>
      <c r="J3887" s="6"/>
      <c r="L3887" s="310"/>
      <c r="M3887" s="311"/>
      <c r="N3887" s="311"/>
      <c r="O3887" s="5"/>
      <c r="P3887" s="5"/>
      <c r="Q3887" s="5"/>
      <c r="R3887" s="5"/>
      <c r="S3887" s="5"/>
      <c r="T3887" s="6"/>
    </row>
    <row r="3888" spans="2:20" x14ac:dyDescent="0.3">
      <c r="B3888" s="55" t="s">
        <v>2503</v>
      </c>
      <c r="C3888" s="17" t="s">
        <v>2421</v>
      </c>
      <c r="D3888" s="18" t="s">
        <v>16</v>
      </c>
      <c r="E3888" s="19" t="s">
        <v>16</v>
      </c>
      <c r="F3888" s="19">
        <f>N3860</f>
        <v>19504</v>
      </c>
      <c r="G3888" s="49">
        <f>N3861</f>
        <v>19684</v>
      </c>
      <c r="H3888" s="49">
        <f>N3862</f>
        <v>2205</v>
      </c>
      <c r="I3888" s="20">
        <f>N3863</f>
        <v>1835</v>
      </c>
      <c r="J3888" s="20">
        <f>N3864</f>
        <v>4926</v>
      </c>
      <c r="K3888" s="1"/>
      <c r="L3888" s="55" t="s">
        <v>16</v>
      </c>
      <c r="M3888" s="55" t="s">
        <v>16</v>
      </c>
      <c r="N3888" s="55" t="s">
        <v>16</v>
      </c>
      <c r="O3888" s="122" t="s">
        <v>16</v>
      </c>
      <c r="P3888" s="122" t="s">
        <v>16</v>
      </c>
      <c r="Q3888" s="122" t="s">
        <v>16</v>
      </c>
      <c r="R3888" s="122" t="s">
        <v>16</v>
      </c>
      <c r="S3888" s="122" t="s">
        <v>16</v>
      </c>
      <c r="T3888" s="122" t="s">
        <v>16</v>
      </c>
    </row>
    <row r="3889" spans="2:20" ht="27.6" x14ac:dyDescent="0.3">
      <c r="B3889" s="55" t="s">
        <v>2503</v>
      </c>
      <c r="C3889" s="491" t="s">
        <v>2504</v>
      </c>
      <c r="D3889" s="116" t="s">
        <v>2505</v>
      </c>
      <c r="E3889" s="55" t="s">
        <v>16</v>
      </c>
      <c r="F3889" s="55">
        <v>3300</v>
      </c>
      <c r="G3889" s="55" t="s">
        <v>16</v>
      </c>
      <c r="H3889" s="55" t="s">
        <v>16</v>
      </c>
      <c r="I3889" s="55" t="s">
        <v>16</v>
      </c>
      <c r="J3889" s="55" t="s">
        <v>16</v>
      </c>
      <c r="K3889" s="1"/>
      <c r="L3889" s="55" t="s">
        <v>2503</v>
      </c>
      <c r="M3889" s="491" t="s">
        <v>2509</v>
      </c>
      <c r="N3889" s="488">
        <v>1</v>
      </c>
      <c r="O3889" s="55" t="s">
        <v>16</v>
      </c>
      <c r="P3889" s="122">
        <v>2500</v>
      </c>
      <c r="Q3889" s="55" t="s">
        <v>16</v>
      </c>
      <c r="R3889" s="55" t="s">
        <v>16</v>
      </c>
      <c r="S3889" s="55" t="s">
        <v>16</v>
      </c>
      <c r="T3889" s="55" t="s">
        <v>16</v>
      </c>
    </row>
    <row r="3890" spans="2:20" ht="27.6" x14ac:dyDescent="0.3">
      <c r="B3890" s="55" t="s">
        <v>2503</v>
      </c>
      <c r="C3890" s="491" t="s">
        <v>2559</v>
      </c>
      <c r="D3890" s="116" t="s">
        <v>2506</v>
      </c>
      <c r="E3890" s="55" t="s">
        <v>16</v>
      </c>
      <c r="F3890" s="55" t="s">
        <v>16</v>
      </c>
      <c r="G3890" s="55" t="s">
        <v>16</v>
      </c>
      <c r="H3890" s="122">
        <v>100000</v>
      </c>
      <c r="I3890" s="55" t="s">
        <v>16</v>
      </c>
      <c r="J3890" s="55" t="s">
        <v>16</v>
      </c>
      <c r="K3890" s="1"/>
      <c r="L3890" s="55" t="s">
        <v>2503</v>
      </c>
      <c r="M3890" s="333" t="s">
        <v>2221</v>
      </c>
      <c r="N3890" s="488">
        <v>2</v>
      </c>
      <c r="O3890" s="55" t="s">
        <v>16</v>
      </c>
      <c r="P3890" s="122">
        <v>175</v>
      </c>
      <c r="Q3890" s="55" t="s">
        <v>16</v>
      </c>
      <c r="R3890" s="55" t="s">
        <v>16</v>
      </c>
      <c r="S3890" s="55" t="s">
        <v>16</v>
      </c>
      <c r="T3890" s="55" t="s">
        <v>16</v>
      </c>
    </row>
    <row r="3891" spans="2:20" ht="27.6" x14ac:dyDescent="0.3">
      <c r="B3891" s="55" t="s">
        <v>2503</v>
      </c>
      <c r="C3891" s="491" t="s">
        <v>2508</v>
      </c>
      <c r="D3891" s="116" t="s">
        <v>2507</v>
      </c>
      <c r="E3891" s="55" t="s">
        <v>16</v>
      </c>
      <c r="F3891" s="55" t="s">
        <v>16</v>
      </c>
      <c r="G3891" s="122">
        <v>65500</v>
      </c>
      <c r="H3891" s="55" t="s">
        <v>16</v>
      </c>
      <c r="I3891" s="55" t="s">
        <v>16</v>
      </c>
      <c r="J3891" s="55" t="s">
        <v>16</v>
      </c>
      <c r="K3891" s="1"/>
      <c r="L3891" s="55" t="s">
        <v>2503</v>
      </c>
      <c r="M3891" s="333" t="s">
        <v>2510</v>
      </c>
      <c r="N3891" s="488">
        <v>3</v>
      </c>
      <c r="O3891" s="55" t="s">
        <v>16</v>
      </c>
      <c r="P3891" s="122">
        <v>80</v>
      </c>
      <c r="Q3891" s="55" t="s">
        <v>16</v>
      </c>
      <c r="R3891" s="55" t="s">
        <v>16</v>
      </c>
      <c r="S3891" s="55" t="s">
        <v>16</v>
      </c>
      <c r="T3891" s="55" t="s">
        <v>16</v>
      </c>
    </row>
    <row r="3892" spans="2:20" x14ac:dyDescent="0.3">
      <c r="B3892" s="196"/>
      <c r="C3892" s="503" t="s">
        <v>49</v>
      </c>
      <c r="D3892" s="196"/>
      <c r="E3892" s="197">
        <f>SUM(E3889:E3891)</f>
        <v>0</v>
      </c>
      <c r="F3892" s="197">
        <f>SUM(F3889:F3891)</f>
        <v>3300</v>
      </c>
      <c r="G3892" s="197">
        <f>SUM(G3889:G3891)</f>
        <v>65500</v>
      </c>
      <c r="H3892" s="504">
        <f>SUM(H3889:H3891)</f>
        <v>100000</v>
      </c>
      <c r="I3892" s="197"/>
      <c r="J3892" s="197">
        <v>0</v>
      </c>
      <c r="K3892" s="1"/>
      <c r="L3892" s="368" t="s">
        <v>16</v>
      </c>
      <c r="M3892" s="522" t="s">
        <v>16</v>
      </c>
      <c r="N3892" s="334" t="s">
        <v>16</v>
      </c>
      <c r="O3892" s="55" t="s">
        <v>16</v>
      </c>
      <c r="P3892" s="202" t="s">
        <v>16</v>
      </c>
      <c r="Q3892" s="39" t="s">
        <v>16</v>
      </c>
      <c r="R3892" s="39" t="s">
        <v>16</v>
      </c>
      <c r="S3892" s="202" t="s">
        <v>16</v>
      </c>
      <c r="T3892" s="370" t="s">
        <v>16</v>
      </c>
    </row>
    <row r="3893" spans="2:20" x14ac:dyDescent="0.3">
      <c r="B3893" s="11"/>
      <c r="C3893" s="94"/>
      <c r="D3893" s="12"/>
      <c r="E3893" s="13"/>
      <c r="F3893" s="13"/>
      <c r="G3893" s="13"/>
      <c r="H3893" s="13"/>
      <c r="I3893" s="13"/>
      <c r="J3893" s="14"/>
      <c r="K3893" s="1"/>
      <c r="L3893" s="11"/>
      <c r="M3893" s="12"/>
      <c r="N3893" s="12"/>
      <c r="O3893" s="169"/>
      <c r="P3893" s="13"/>
      <c r="Q3893" s="13"/>
      <c r="R3893" s="13"/>
      <c r="S3893" s="13"/>
      <c r="T3893" s="14"/>
    </row>
    <row r="3894" spans="2:20" x14ac:dyDescent="0.3">
      <c r="B3894" s="25"/>
      <c r="C3894" s="26" t="s">
        <v>50</v>
      </c>
      <c r="D3894" s="27"/>
      <c r="E3894" s="28">
        <f>E3892</f>
        <v>0</v>
      </c>
      <c r="F3894" s="28">
        <f>F3888+F3892</f>
        <v>22804</v>
      </c>
      <c r="G3894" s="28">
        <f>G3888+G3892</f>
        <v>85184</v>
      </c>
      <c r="H3894" s="28">
        <f>H3888+H3892</f>
        <v>102205</v>
      </c>
      <c r="I3894" s="28">
        <f>I3888+I3892</f>
        <v>1835</v>
      </c>
      <c r="J3894" s="28">
        <f>J3888+J3892</f>
        <v>4926</v>
      </c>
      <c r="K3894" s="1"/>
      <c r="L3894" s="9"/>
      <c r="M3894" s="26" t="s">
        <v>50</v>
      </c>
      <c r="N3894" s="193" t="s">
        <v>16</v>
      </c>
      <c r="O3894" s="28">
        <f>SUM(O3889:O3893)</f>
        <v>0</v>
      </c>
      <c r="P3894" s="28">
        <f>SUM(P3889:P3893)</f>
        <v>2755</v>
      </c>
      <c r="Q3894" s="28"/>
      <c r="R3894" s="28">
        <f>SUM(R3889:R3893)</f>
        <v>0</v>
      </c>
      <c r="S3894" s="28">
        <f>SUM(S3887:S3893)</f>
        <v>0</v>
      </c>
      <c r="T3894" s="28">
        <f>SUM(T3887:T3893)</f>
        <v>0</v>
      </c>
    </row>
    <row r="3895" spans="2:20" x14ac:dyDescent="0.3">
      <c r="F3895" s="314"/>
      <c r="G3895" s="215"/>
      <c r="H3895" s="215"/>
      <c r="L3895" s="2"/>
      <c r="M3895" s="3" t="s">
        <v>12</v>
      </c>
      <c r="N3895" s="15"/>
      <c r="O3895" s="16">
        <f>E3894-O3894</f>
        <v>0</v>
      </c>
      <c r="P3895" s="62">
        <f>F3894-P3894</f>
        <v>20049</v>
      </c>
      <c r="Q3895" s="62">
        <f>G3894-Q3894</f>
        <v>85184</v>
      </c>
      <c r="R3895" s="62">
        <f t="shared" ref="R3895" si="579">H3894-R3894</f>
        <v>102205</v>
      </c>
      <c r="S3895" s="62">
        <f t="shared" ref="S3895" si="580">I3894-S3894</f>
        <v>1835</v>
      </c>
      <c r="T3895" s="62">
        <f t="shared" ref="T3895" si="581">J3894-T3894</f>
        <v>4926</v>
      </c>
    </row>
    <row r="3896" spans="2:20" x14ac:dyDescent="0.3">
      <c r="C3896" s="63"/>
      <c r="F3896" s="314"/>
      <c r="H3896" s="314"/>
      <c r="M3896" s="1385" t="s">
        <v>23</v>
      </c>
      <c r="N3896" s="1385"/>
      <c r="P3896" s="314"/>
      <c r="R3896" s="314"/>
    </row>
    <row r="3897" spans="2:20" x14ac:dyDescent="0.3">
      <c r="C3897" s="518"/>
      <c r="D3897" s="518"/>
      <c r="E3897" s="1386"/>
      <c r="F3897" s="1386"/>
      <c r="G3897" s="518"/>
      <c r="H3897" s="518"/>
      <c r="I3897" s="518"/>
      <c r="J3897" s="145"/>
      <c r="M3897" s="346" t="s">
        <v>17</v>
      </c>
      <c r="N3897" s="83">
        <f>P3895</f>
        <v>20049</v>
      </c>
      <c r="O3897" s="1364"/>
      <c r="P3897" s="1365"/>
      <c r="Q3897" s="1365"/>
      <c r="R3897" s="1365"/>
      <c r="S3897" s="1365"/>
      <c r="T3897" s="1365"/>
    </row>
    <row r="3898" spans="2:20" x14ac:dyDescent="0.3">
      <c r="C3898" s="518"/>
      <c r="D3898" s="518"/>
      <c r="E3898" s="519"/>
      <c r="F3898" s="519"/>
      <c r="G3898" s="282"/>
      <c r="H3898" s="280"/>
      <c r="I3898" s="280"/>
      <c r="J3898" s="280"/>
      <c r="M3898" s="346" t="s">
        <v>18</v>
      </c>
      <c r="N3898" s="83">
        <f>Q3895</f>
        <v>85184</v>
      </c>
      <c r="O3898" s="133"/>
      <c r="P3898" s="134"/>
      <c r="Q3898" s="134"/>
      <c r="R3898" s="131"/>
      <c r="S3898" s="233"/>
      <c r="T3898" s="314"/>
    </row>
    <row r="3899" spans="2:20" x14ac:dyDescent="0.3">
      <c r="C3899" s="518"/>
      <c r="D3899" s="518"/>
      <c r="E3899" s="1376"/>
      <c r="F3899" s="1377"/>
      <c r="G3899" s="282"/>
      <c r="H3899" s="280"/>
      <c r="I3899" s="280"/>
      <c r="J3899" s="280"/>
      <c r="M3899" s="346" t="s">
        <v>19</v>
      </c>
      <c r="N3899" s="83">
        <f>R3895</f>
        <v>102205</v>
      </c>
      <c r="O3899" s="136"/>
      <c r="P3899" s="171"/>
      <c r="Q3899" s="324"/>
      <c r="R3899" s="240"/>
      <c r="S3899" s="314"/>
      <c r="T3899" s="314"/>
    </row>
    <row r="3900" spans="2:20" x14ac:dyDescent="0.3">
      <c r="C3900" s="190"/>
      <c r="D3900" s="190"/>
      <c r="E3900" s="1374"/>
      <c r="F3900" s="1374"/>
      <c r="G3900" s="278"/>
      <c r="H3900" s="279"/>
      <c r="I3900" s="280"/>
      <c r="J3900" s="281"/>
      <c r="M3900" s="346" t="s">
        <v>20</v>
      </c>
      <c r="N3900" s="83">
        <f>S3895</f>
        <v>1835</v>
      </c>
      <c r="O3900" s="324"/>
      <c r="P3900" s="324"/>
      <c r="Q3900" s="324"/>
      <c r="R3900" s="241"/>
    </row>
    <row r="3901" spans="2:20" x14ac:dyDescent="0.3">
      <c r="C3901" s="190"/>
      <c r="D3901" s="190"/>
      <c r="E3901" s="517"/>
      <c r="F3901" s="517"/>
      <c r="G3901" s="278"/>
      <c r="H3901" s="283"/>
      <c r="I3901" s="280"/>
      <c r="J3901" s="281"/>
      <c r="M3901" s="346" t="s">
        <v>21</v>
      </c>
      <c r="N3901" s="83">
        <f>T3895</f>
        <v>4926</v>
      </c>
      <c r="O3901" s="137"/>
      <c r="P3901" s="324"/>
      <c r="Q3901" s="520"/>
      <c r="R3901" s="314"/>
    </row>
    <row r="3902" spans="2:20" ht="15" thickBot="1" x14ac:dyDescent="0.35">
      <c r="C3902" s="518"/>
      <c r="D3902" s="190"/>
      <c r="E3902" s="517"/>
      <c r="F3902" s="517"/>
      <c r="G3902" s="278"/>
      <c r="H3902" s="283"/>
      <c r="I3902" s="280"/>
      <c r="J3902" s="281"/>
      <c r="M3902" s="345" t="s">
        <v>22</v>
      </c>
      <c r="N3902" s="344">
        <f>SUM(N3897:N3901)</f>
        <v>214199</v>
      </c>
      <c r="O3902" s="314"/>
      <c r="P3902" s="314"/>
      <c r="R3902" s="314"/>
    </row>
    <row r="3903" spans="2:20" ht="15" thickTop="1" x14ac:dyDescent="0.3">
      <c r="C3903" s="518"/>
      <c r="D3903" s="190"/>
      <c r="E3903" s="517"/>
      <c r="F3903" s="517"/>
      <c r="G3903" s="278"/>
      <c r="H3903" s="283"/>
      <c r="I3903" s="280"/>
      <c r="J3903" s="281"/>
      <c r="M3903" s="345"/>
      <c r="N3903" s="442"/>
      <c r="O3903" s="314"/>
      <c r="R3903" s="314"/>
    </row>
    <row r="3904" spans="2:20" x14ac:dyDescent="0.3">
      <c r="C3904" s="518"/>
      <c r="D3904" s="190"/>
      <c r="E3904" s="517"/>
      <c r="F3904" s="517"/>
      <c r="G3904" s="278"/>
      <c r="H3904" s="283"/>
      <c r="I3904" s="280"/>
      <c r="J3904" s="281"/>
      <c r="M3904" s="345"/>
      <c r="N3904" s="442"/>
      <c r="O3904" s="314"/>
      <c r="R3904" s="314"/>
    </row>
    <row r="3905" spans="2:20" x14ac:dyDescent="0.3">
      <c r="C3905" s="518"/>
      <c r="D3905" s="190"/>
      <c r="E3905" s="517"/>
      <c r="F3905" s="517"/>
      <c r="G3905" s="278"/>
      <c r="H3905" s="283"/>
      <c r="I3905" s="280"/>
      <c r="J3905" s="281"/>
      <c r="M3905" s="345"/>
      <c r="N3905" s="442"/>
      <c r="O3905" s="314"/>
      <c r="R3905" s="314"/>
    </row>
    <row r="3906" spans="2:20" x14ac:dyDescent="0.3">
      <c r="C3906" s="518"/>
      <c r="D3906" s="190"/>
      <c r="E3906" s="517"/>
      <c r="F3906" s="517"/>
      <c r="G3906" s="278"/>
      <c r="H3906" s="283"/>
      <c r="I3906" s="280"/>
      <c r="J3906" s="281"/>
      <c r="M3906" s="345"/>
      <c r="N3906" s="442"/>
      <c r="O3906" s="314"/>
      <c r="R3906" s="314"/>
    </row>
    <row r="3907" spans="2:20" x14ac:dyDescent="0.3">
      <c r="C3907" s="518"/>
      <c r="D3907" s="190"/>
      <c r="E3907" s="517"/>
      <c r="F3907" s="517"/>
      <c r="G3907" s="278"/>
      <c r="H3907" s="283"/>
      <c r="I3907" s="280"/>
      <c r="J3907" s="281"/>
      <c r="M3907" s="345"/>
      <c r="N3907" s="442"/>
      <c r="O3907" s="314"/>
      <c r="R3907" s="314"/>
    </row>
    <row r="3908" spans="2:20" x14ac:dyDescent="0.3">
      <c r="C3908" s="518"/>
      <c r="D3908" s="190"/>
      <c r="E3908" s="517"/>
      <c r="F3908" s="517"/>
      <c r="G3908" s="278"/>
      <c r="H3908" s="283"/>
      <c r="I3908" s="280"/>
      <c r="J3908" s="281"/>
      <c r="M3908" s="345"/>
      <c r="N3908" s="442"/>
      <c r="O3908" s="314"/>
      <c r="R3908" s="314"/>
    </row>
    <row r="3909" spans="2:20" x14ac:dyDescent="0.3">
      <c r="R3909" s="180"/>
    </row>
    <row r="3910" spans="2:20" x14ac:dyDescent="0.3">
      <c r="B3910" s="1357" t="s">
        <v>2370</v>
      </c>
      <c r="C3910" s="1357"/>
      <c r="D3910" s="1357"/>
      <c r="E3910" s="1357"/>
      <c r="F3910" s="1357"/>
      <c r="G3910" s="1357"/>
      <c r="H3910" s="1357"/>
      <c r="I3910" s="1357"/>
      <c r="J3910" s="1357"/>
      <c r="K3910" s="1357"/>
      <c r="L3910" s="1357"/>
      <c r="M3910" s="1357"/>
      <c r="N3910" s="1357"/>
      <c r="O3910" s="1357"/>
      <c r="P3910" s="1357"/>
      <c r="Q3910" s="1357"/>
      <c r="R3910" s="1357"/>
      <c r="S3910" s="1357"/>
      <c r="T3910" s="1357"/>
    </row>
    <row r="3915" spans="2:20" ht="15.6" x14ac:dyDescent="0.3">
      <c r="B3915" s="1349" t="s">
        <v>2522</v>
      </c>
      <c r="C3915" s="1349"/>
      <c r="D3915" s="1349"/>
      <c r="E3915" s="1349"/>
      <c r="F3915" s="1349"/>
      <c r="G3915" s="1349"/>
      <c r="H3915" s="1349"/>
      <c r="I3915" s="1349"/>
      <c r="J3915" s="1349"/>
      <c r="K3915" s="1349"/>
      <c r="L3915" s="1349"/>
      <c r="M3915" s="1349"/>
      <c r="N3915" s="1349"/>
      <c r="O3915" s="1349"/>
      <c r="P3915" s="1349"/>
      <c r="Q3915" s="1349"/>
      <c r="R3915" s="1349"/>
      <c r="S3915" s="1349"/>
      <c r="T3915" s="1349"/>
    </row>
    <row r="3916" spans="2:20" ht="15.6" x14ac:dyDescent="0.3">
      <c r="B3916" s="1350" t="s">
        <v>10</v>
      </c>
      <c r="C3916" s="1350"/>
      <c r="D3916" s="1350"/>
      <c r="E3916" s="1350"/>
      <c r="F3916" s="1350"/>
      <c r="G3916" s="1350"/>
      <c r="H3916" s="1350"/>
      <c r="I3916" s="1350"/>
      <c r="J3916" s="1350"/>
      <c r="K3916" s="1350"/>
      <c r="L3916" s="1350"/>
      <c r="M3916" s="1350"/>
      <c r="N3916" s="1350"/>
      <c r="O3916" s="1350"/>
      <c r="P3916" s="1350"/>
      <c r="Q3916" s="1350"/>
      <c r="R3916" s="1350"/>
      <c r="S3916" s="1350"/>
      <c r="T3916" s="1350"/>
    </row>
    <row r="3917" spans="2:20" x14ac:dyDescent="0.3">
      <c r="B3917" s="1351" t="s">
        <v>11</v>
      </c>
      <c r="C3917" s="1351"/>
      <c r="D3917" s="1351"/>
      <c r="E3917" s="1351"/>
      <c r="F3917" s="1351"/>
      <c r="G3917" s="1351"/>
      <c r="H3917" s="1351"/>
      <c r="I3917" s="1351"/>
      <c r="J3917" s="1351"/>
      <c r="K3917" s="1351"/>
      <c r="L3917" s="1351"/>
      <c r="M3917" s="1351"/>
      <c r="N3917" s="1351"/>
      <c r="O3917" s="1351"/>
      <c r="P3917" s="1351"/>
      <c r="Q3917" s="1351"/>
      <c r="R3917" s="1351"/>
      <c r="S3917" s="1351"/>
      <c r="T3917" s="1351"/>
    </row>
    <row r="3918" spans="2:20" x14ac:dyDescent="0.3">
      <c r="B3918" s="1352" t="s">
        <v>2544</v>
      </c>
      <c r="C3918" s="1352"/>
      <c r="D3918" s="1352"/>
      <c r="E3918" s="1352"/>
      <c r="F3918" s="1352"/>
      <c r="G3918" s="1352"/>
      <c r="H3918" s="1352"/>
      <c r="I3918" s="1352"/>
      <c r="J3918" s="1352"/>
      <c r="K3918" s="1352"/>
      <c r="L3918" s="1352"/>
      <c r="M3918" s="1352"/>
      <c r="N3918" s="1352"/>
      <c r="O3918" s="1352"/>
      <c r="P3918" s="1352"/>
      <c r="Q3918" s="1352"/>
      <c r="R3918" s="1352"/>
      <c r="S3918" s="1352"/>
      <c r="T3918" s="1352"/>
    </row>
    <row r="3919" spans="2:20" ht="15" thickBot="1" x14ac:dyDescent="0.35">
      <c r="B3919" s="309"/>
      <c r="C3919" s="309"/>
      <c r="D3919" s="309"/>
      <c r="E3919" s="309"/>
      <c r="F3919" s="309"/>
      <c r="G3919" s="309"/>
      <c r="H3919" s="309"/>
      <c r="I3919" s="309"/>
      <c r="J3919" s="309"/>
      <c r="L3919" s="309"/>
      <c r="M3919" s="309"/>
      <c r="N3919" s="309"/>
      <c r="O3919" s="309"/>
      <c r="P3919" s="309"/>
      <c r="Q3919" s="309"/>
      <c r="R3919" s="1362" t="s">
        <v>2545</v>
      </c>
      <c r="S3919" s="1363"/>
      <c r="T3919" s="1363"/>
    </row>
    <row r="3920" spans="2:20" ht="15" thickTop="1" x14ac:dyDescent="0.3">
      <c r="B3920" s="1354" t="s">
        <v>8</v>
      </c>
      <c r="C3920" s="1354"/>
      <c r="D3920" s="1354"/>
      <c r="E3920" s="1354"/>
      <c r="F3920" s="1354"/>
      <c r="G3920" s="1354"/>
      <c r="H3920" s="1354"/>
      <c r="I3920" s="1354"/>
      <c r="J3920" s="1354"/>
      <c r="L3920" s="1354" t="s">
        <v>9</v>
      </c>
      <c r="M3920" s="1354"/>
      <c r="N3920" s="1354"/>
      <c r="O3920" s="1354"/>
      <c r="P3920" s="1354"/>
      <c r="Q3920" s="1354"/>
      <c r="R3920" s="1354"/>
      <c r="S3920" s="1354"/>
      <c r="T3920" s="1354"/>
    </row>
    <row r="3921" spans="2:20" x14ac:dyDescent="0.3">
      <c r="B3921" s="4" t="s">
        <v>0</v>
      </c>
      <c r="C3921" s="4" t="s">
        <v>1</v>
      </c>
      <c r="D3921" s="4" t="s">
        <v>2</v>
      </c>
      <c r="E3921" s="4" t="s">
        <v>13</v>
      </c>
      <c r="F3921" s="4" t="s">
        <v>3</v>
      </c>
      <c r="G3921" s="4" t="s">
        <v>4</v>
      </c>
      <c r="H3921" s="4" t="s">
        <v>5</v>
      </c>
      <c r="I3921" s="4" t="s">
        <v>6</v>
      </c>
      <c r="J3921" s="4" t="s">
        <v>7</v>
      </c>
      <c r="K3921" s="180"/>
      <c r="L3921" s="4" t="s">
        <v>0</v>
      </c>
      <c r="M3921" s="4" t="s">
        <v>1</v>
      </c>
      <c r="N3921" s="30" t="s">
        <v>1234</v>
      </c>
      <c r="O3921" s="4" t="s">
        <v>13</v>
      </c>
      <c r="P3921" s="4" t="s">
        <v>3</v>
      </c>
      <c r="Q3921" s="4" t="s">
        <v>4</v>
      </c>
      <c r="R3921" s="4" t="s">
        <v>5</v>
      </c>
      <c r="S3921" s="4" t="s">
        <v>6</v>
      </c>
      <c r="T3921" s="4" t="s">
        <v>7</v>
      </c>
    </row>
    <row r="3922" spans="2:20" x14ac:dyDescent="0.3">
      <c r="B3922" s="310"/>
      <c r="C3922" s="311"/>
      <c r="D3922" s="311"/>
      <c r="E3922" s="5"/>
      <c r="F3922" s="5"/>
      <c r="G3922" s="5"/>
      <c r="H3922" s="5"/>
      <c r="I3922" s="5"/>
      <c r="J3922" s="6"/>
      <c r="L3922" s="310"/>
      <c r="M3922" s="311"/>
      <c r="N3922" s="311"/>
      <c r="O3922" s="5"/>
      <c r="P3922" s="5"/>
      <c r="Q3922" s="5"/>
      <c r="R3922" s="5"/>
      <c r="S3922" s="5"/>
      <c r="T3922" s="6"/>
    </row>
    <row r="3923" spans="2:20" x14ac:dyDescent="0.3">
      <c r="B3923" s="55" t="s">
        <v>2520</v>
      </c>
      <c r="C3923" s="17" t="s">
        <v>2421</v>
      </c>
      <c r="D3923" s="18" t="s">
        <v>16</v>
      </c>
      <c r="E3923" s="19" t="s">
        <v>16</v>
      </c>
      <c r="F3923" s="19">
        <f>N3897</f>
        <v>20049</v>
      </c>
      <c r="G3923" s="49">
        <f>N3898</f>
        <v>85184</v>
      </c>
      <c r="H3923" s="49">
        <f>N3899</f>
        <v>102205</v>
      </c>
      <c r="I3923" s="20">
        <f>N3900</f>
        <v>1835</v>
      </c>
      <c r="J3923" s="20">
        <f>N3901</f>
        <v>4926</v>
      </c>
      <c r="K3923" s="1"/>
      <c r="L3923" s="55" t="s">
        <v>16</v>
      </c>
      <c r="M3923" s="55" t="s">
        <v>16</v>
      </c>
      <c r="N3923" s="55" t="s">
        <v>16</v>
      </c>
      <c r="O3923" s="122" t="s">
        <v>16</v>
      </c>
      <c r="P3923" s="122" t="s">
        <v>16</v>
      </c>
      <c r="Q3923" s="122" t="s">
        <v>16</v>
      </c>
      <c r="R3923" s="122" t="s">
        <v>16</v>
      </c>
      <c r="S3923" s="122" t="s">
        <v>16</v>
      </c>
      <c r="T3923" s="122" t="s">
        <v>16</v>
      </c>
    </row>
    <row r="3924" spans="2:20" x14ac:dyDescent="0.3">
      <c r="B3924" s="55"/>
      <c r="C3924" s="17"/>
      <c r="D3924" s="18"/>
      <c r="E3924" s="19"/>
      <c r="F3924" s="19"/>
      <c r="G3924" s="49"/>
      <c r="H3924" s="49"/>
      <c r="I3924" s="20"/>
      <c r="J3924" s="20"/>
      <c r="K3924" s="1"/>
      <c r="L3924" s="55"/>
      <c r="M3924" s="55"/>
      <c r="N3924" s="55"/>
      <c r="O3924" s="122"/>
      <c r="P3924" s="122"/>
      <c r="Q3924" s="122"/>
      <c r="R3924" s="122"/>
      <c r="S3924" s="122"/>
      <c r="T3924" s="122"/>
    </row>
    <row r="3925" spans="2:20" ht="27.6" x14ac:dyDescent="0.3">
      <c r="B3925" s="55" t="s">
        <v>2520</v>
      </c>
      <c r="C3925" s="491" t="s">
        <v>2523</v>
      </c>
      <c r="D3925" s="116" t="s">
        <v>2511</v>
      </c>
      <c r="E3925" s="122">
        <v>35000</v>
      </c>
      <c r="F3925" s="55" t="s">
        <v>16</v>
      </c>
      <c r="G3925" s="55" t="s">
        <v>16</v>
      </c>
      <c r="H3925" s="122">
        <v>15000</v>
      </c>
      <c r="I3925" s="55" t="s">
        <v>16</v>
      </c>
      <c r="J3925" s="55" t="s">
        <v>16</v>
      </c>
      <c r="K3925" s="1"/>
      <c r="L3925" s="55" t="s">
        <v>2520</v>
      </c>
      <c r="M3925" s="491" t="s">
        <v>2537</v>
      </c>
      <c r="N3925" s="116" t="s">
        <v>2511</v>
      </c>
      <c r="O3925" s="122">
        <v>35000</v>
      </c>
      <c r="P3925" s="55" t="s">
        <v>16</v>
      </c>
      <c r="Q3925" s="55" t="s">
        <v>16</v>
      </c>
      <c r="R3925" s="55" t="s">
        <v>16</v>
      </c>
      <c r="S3925" s="55" t="s">
        <v>16</v>
      </c>
      <c r="T3925" s="55" t="s">
        <v>16</v>
      </c>
    </row>
    <row r="3926" spans="2:20" ht="41.4" x14ac:dyDescent="0.3">
      <c r="B3926" s="55" t="s">
        <v>2520</v>
      </c>
      <c r="C3926" s="491" t="s">
        <v>2542</v>
      </c>
      <c r="D3926" s="116" t="s">
        <v>2512</v>
      </c>
      <c r="E3926" s="122" t="s">
        <v>16</v>
      </c>
      <c r="F3926" s="202">
        <v>70000</v>
      </c>
      <c r="G3926" s="55" t="s">
        <v>16</v>
      </c>
      <c r="H3926" s="122">
        <v>380000</v>
      </c>
      <c r="I3926" s="55" t="s">
        <v>16</v>
      </c>
      <c r="J3926" s="55" t="s">
        <v>16</v>
      </c>
      <c r="K3926" s="1"/>
      <c r="L3926" s="55" t="s">
        <v>2520</v>
      </c>
      <c r="M3926" s="333" t="s">
        <v>2538</v>
      </c>
      <c r="N3926" s="116" t="s">
        <v>2517</v>
      </c>
      <c r="O3926" s="122">
        <v>80500</v>
      </c>
      <c r="P3926" s="55" t="s">
        <v>16</v>
      </c>
      <c r="Q3926" s="55" t="s">
        <v>16</v>
      </c>
      <c r="R3926" s="55" t="s">
        <v>16</v>
      </c>
      <c r="S3926" s="55" t="s">
        <v>16</v>
      </c>
      <c r="T3926" s="55" t="s">
        <v>16</v>
      </c>
    </row>
    <row r="3927" spans="2:20" ht="27.6" x14ac:dyDescent="0.3">
      <c r="B3927" s="55" t="s">
        <v>2520</v>
      </c>
      <c r="C3927" s="491" t="s">
        <v>2525</v>
      </c>
      <c r="D3927" s="116" t="s">
        <v>2513</v>
      </c>
      <c r="E3927" s="55" t="s">
        <v>16</v>
      </c>
      <c r="F3927" s="122">
        <v>50000</v>
      </c>
      <c r="G3927" s="55" t="s">
        <v>16</v>
      </c>
      <c r="H3927" s="55" t="s">
        <v>16</v>
      </c>
      <c r="I3927" s="55" t="s">
        <v>16</v>
      </c>
      <c r="J3927" s="55" t="s">
        <v>16</v>
      </c>
      <c r="K3927" s="1"/>
      <c r="L3927" s="55" t="s">
        <v>2520</v>
      </c>
      <c r="M3927" s="333" t="s">
        <v>2538</v>
      </c>
      <c r="N3927" s="116" t="s">
        <v>2518</v>
      </c>
      <c r="O3927" s="122">
        <v>17500</v>
      </c>
      <c r="P3927" s="55" t="s">
        <v>16</v>
      </c>
      <c r="Q3927" s="55" t="s">
        <v>16</v>
      </c>
      <c r="R3927" s="55" t="s">
        <v>16</v>
      </c>
      <c r="S3927" s="55" t="s">
        <v>16</v>
      </c>
      <c r="T3927" s="55" t="s">
        <v>16</v>
      </c>
    </row>
    <row r="3928" spans="2:20" ht="41.4" x14ac:dyDescent="0.3">
      <c r="B3928" s="55" t="s">
        <v>2520</v>
      </c>
      <c r="C3928" s="491" t="s">
        <v>2526</v>
      </c>
      <c r="D3928" s="116" t="s">
        <v>2514</v>
      </c>
      <c r="E3928" s="55" t="s">
        <v>16</v>
      </c>
      <c r="F3928" s="122">
        <v>50000</v>
      </c>
      <c r="G3928" s="55" t="s">
        <v>16</v>
      </c>
      <c r="H3928" s="55" t="s">
        <v>16</v>
      </c>
      <c r="I3928" s="55" t="s">
        <v>16</v>
      </c>
      <c r="J3928" s="55" t="s">
        <v>16</v>
      </c>
      <c r="K3928" s="1"/>
      <c r="L3928" s="55" t="s">
        <v>2520</v>
      </c>
      <c r="M3928" s="333" t="s">
        <v>2539</v>
      </c>
      <c r="N3928" s="116" t="s">
        <v>2519</v>
      </c>
      <c r="O3928" s="122">
        <v>50000</v>
      </c>
      <c r="P3928" s="55" t="s">
        <v>16</v>
      </c>
      <c r="Q3928" s="55" t="s">
        <v>16</v>
      </c>
      <c r="R3928" s="55" t="s">
        <v>16</v>
      </c>
      <c r="S3928" s="55" t="s">
        <v>16</v>
      </c>
      <c r="T3928" s="55" t="s">
        <v>16</v>
      </c>
    </row>
    <row r="3929" spans="2:20" ht="41.4" x14ac:dyDescent="0.3">
      <c r="B3929" s="55" t="s">
        <v>2520</v>
      </c>
      <c r="C3929" s="491" t="s">
        <v>2527</v>
      </c>
      <c r="D3929" s="116" t="s">
        <v>2515</v>
      </c>
      <c r="E3929" s="55" t="s">
        <v>16</v>
      </c>
      <c r="F3929" s="122">
        <v>30000</v>
      </c>
      <c r="G3929" s="55" t="s">
        <v>16</v>
      </c>
      <c r="H3929" s="55" t="s">
        <v>16</v>
      </c>
      <c r="I3929" s="55" t="s">
        <v>16</v>
      </c>
      <c r="J3929" s="55" t="s">
        <v>16</v>
      </c>
      <c r="K3929" s="1"/>
      <c r="L3929" s="55" t="s">
        <v>2520</v>
      </c>
      <c r="M3929" s="333" t="s">
        <v>2539</v>
      </c>
      <c r="N3929" s="116" t="s">
        <v>2521</v>
      </c>
      <c r="O3929" s="122">
        <v>50000</v>
      </c>
      <c r="P3929" s="55" t="s">
        <v>16</v>
      </c>
      <c r="Q3929" s="55" t="s">
        <v>16</v>
      </c>
      <c r="R3929" s="55" t="s">
        <v>16</v>
      </c>
      <c r="S3929" s="55" t="s">
        <v>16</v>
      </c>
      <c r="T3929" s="55" t="s">
        <v>16</v>
      </c>
    </row>
    <row r="3930" spans="2:20" ht="41.4" x14ac:dyDescent="0.3">
      <c r="B3930" s="55" t="s">
        <v>2520</v>
      </c>
      <c r="C3930" s="491" t="s">
        <v>2528</v>
      </c>
      <c r="D3930" s="116" t="s">
        <v>2516</v>
      </c>
      <c r="E3930" s="55" t="s">
        <v>16</v>
      </c>
      <c r="F3930" s="122">
        <v>100000</v>
      </c>
      <c r="G3930" s="55" t="s">
        <v>16</v>
      </c>
      <c r="H3930" s="55" t="s">
        <v>16</v>
      </c>
      <c r="I3930" s="55" t="s">
        <v>16</v>
      </c>
      <c r="J3930" s="55" t="s">
        <v>16</v>
      </c>
      <c r="K3930" s="1"/>
      <c r="L3930" s="55" t="s">
        <v>2520</v>
      </c>
      <c r="M3930" s="333" t="s">
        <v>2195</v>
      </c>
      <c r="N3930" s="116" t="s">
        <v>2531</v>
      </c>
      <c r="O3930" s="122">
        <v>40000</v>
      </c>
      <c r="P3930" s="122">
        <v>5000</v>
      </c>
      <c r="Q3930" s="55" t="s">
        <v>16</v>
      </c>
      <c r="R3930" s="55" t="s">
        <v>16</v>
      </c>
      <c r="S3930" s="55" t="s">
        <v>16</v>
      </c>
      <c r="T3930" s="55" t="s">
        <v>16</v>
      </c>
    </row>
    <row r="3931" spans="2:20" ht="27.6" x14ac:dyDescent="0.3">
      <c r="B3931" s="55" t="s">
        <v>2520</v>
      </c>
      <c r="C3931" s="491" t="s">
        <v>2524</v>
      </c>
      <c r="D3931" s="116" t="s">
        <v>2517</v>
      </c>
      <c r="E3931" s="122">
        <v>80500</v>
      </c>
      <c r="F3931" s="55" t="s">
        <v>16</v>
      </c>
      <c r="G3931" s="55" t="s">
        <v>16</v>
      </c>
      <c r="H3931" s="55" t="s">
        <v>16</v>
      </c>
      <c r="I3931" s="55" t="s">
        <v>16</v>
      </c>
      <c r="J3931" s="55" t="s">
        <v>16</v>
      </c>
      <c r="K3931" s="1"/>
      <c r="L3931" s="55" t="s">
        <v>2520</v>
      </c>
      <c r="M3931" s="333" t="s">
        <v>2543</v>
      </c>
      <c r="N3931" s="488">
        <v>1</v>
      </c>
      <c r="O3931" s="122"/>
      <c r="P3931" s="122">
        <v>5000</v>
      </c>
      <c r="Q3931" s="55" t="s">
        <v>16</v>
      </c>
      <c r="R3931" s="55" t="s">
        <v>16</v>
      </c>
      <c r="S3931" s="55" t="s">
        <v>16</v>
      </c>
      <c r="T3931" s="55" t="s">
        <v>16</v>
      </c>
    </row>
    <row r="3932" spans="2:20" ht="41.4" x14ac:dyDescent="0.3">
      <c r="B3932" s="55" t="s">
        <v>2520</v>
      </c>
      <c r="C3932" s="491" t="s">
        <v>2529</v>
      </c>
      <c r="D3932" s="116" t="s">
        <v>2518</v>
      </c>
      <c r="E3932" s="122">
        <v>17500</v>
      </c>
      <c r="F3932" s="55" t="s">
        <v>16</v>
      </c>
      <c r="G3932" s="55" t="s">
        <v>16</v>
      </c>
      <c r="H3932" s="55" t="s">
        <v>16</v>
      </c>
      <c r="I3932" s="55" t="s">
        <v>16</v>
      </c>
      <c r="J3932" s="55" t="s">
        <v>16</v>
      </c>
      <c r="K3932" s="1"/>
      <c r="L3932" s="55" t="s">
        <v>2520</v>
      </c>
      <c r="M3932" s="333" t="s">
        <v>2540</v>
      </c>
      <c r="N3932" s="116" t="s">
        <v>2531</v>
      </c>
      <c r="O3932" s="122">
        <v>10000</v>
      </c>
      <c r="P3932" s="55" t="s">
        <v>16</v>
      </c>
      <c r="Q3932" s="55" t="s">
        <v>16</v>
      </c>
      <c r="R3932" s="55" t="s">
        <v>16</v>
      </c>
      <c r="S3932" s="55" t="s">
        <v>16</v>
      </c>
      <c r="T3932" s="55" t="s">
        <v>16</v>
      </c>
    </row>
    <row r="3933" spans="2:20" ht="41.4" x14ac:dyDescent="0.3">
      <c r="B3933" s="55" t="s">
        <v>2520</v>
      </c>
      <c r="C3933" s="491" t="s">
        <v>2529</v>
      </c>
      <c r="D3933" s="116" t="s">
        <v>2519</v>
      </c>
      <c r="E3933" s="122">
        <v>50000</v>
      </c>
      <c r="F3933" s="55" t="s">
        <v>16</v>
      </c>
      <c r="G3933" s="55" t="s">
        <v>16</v>
      </c>
      <c r="H3933" s="55" t="s">
        <v>16</v>
      </c>
      <c r="I3933" s="55" t="s">
        <v>16</v>
      </c>
      <c r="J3933" s="55" t="s">
        <v>16</v>
      </c>
      <c r="K3933" s="1"/>
      <c r="L3933" s="55" t="s">
        <v>2520</v>
      </c>
      <c r="M3933" s="333" t="s">
        <v>2541</v>
      </c>
      <c r="N3933" s="116" t="s">
        <v>2532</v>
      </c>
      <c r="O3933" s="55" t="s">
        <v>16</v>
      </c>
      <c r="P3933" s="122">
        <v>200000</v>
      </c>
      <c r="Q3933" s="55" t="s">
        <v>16</v>
      </c>
      <c r="R3933" s="55" t="s">
        <v>16</v>
      </c>
      <c r="S3933" s="55" t="s">
        <v>16</v>
      </c>
      <c r="T3933" s="55" t="s">
        <v>16</v>
      </c>
    </row>
    <row r="3934" spans="2:20" ht="57.6" x14ac:dyDescent="0.3">
      <c r="B3934" s="55" t="s">
        <v>2520</v>
      </c>
      <c r="C3934" s="491" t="s">
        <v>2533</v>
      </c>
      <c r="D3934" s="116" t="s">
        <v>2521</v>
      </c>
      <c r="E3934" s="122">
        <v>50000</v>
      </c>
      <c r="F3934" s="55" t="s">
        <v>16</v>
      </c>
      <c r="G3934" s="55" t="s">
        <v>16</v>
      </c>
      <c r="H3934" s="55" t="s">
        <v>16</v>
      </c>
      <c r="I3934" s="55" t="s">
        <v>16</v>
      </c>
      <c r="J3934" s="55" t="s">
        <v>16</v>
      </c>
      <c r="K3934" s="1"/>
      <c r="L3934" s="55" t="s">
        <v>2520</v>
      </c>
      <c r="M3934" s="459" t="s">
        <v>2546</v>
      </c>
      <c r="N3934" s="488" t="s">
        <v>2553</v>
      </c>
      <c r="O3934" s="55" t="s">
        <v>16</v>
      </c>
      <c r="P3934" s="456">
        <v>206500</v>
      </c>
      <c r="Q3934" s="122">
        <v>80000</v>
      </c>
      <c r="R3934" s="122">
        <v>115000</v>
      </c>
      <c r="S3934" s="55" t="s">
        <v>16</v>
      </c>
      <c r="T3934" s="55" t="s">
        <v>16</v>
      </c>
    </row>
    <row r="3935" spans="2:20" ht="43.2" x14ac:dyDescent="0.3">
      <c r="B3935" s="55" t="s">
        <v>2520</v>
      </c>
      <c r="C3935" s="491" t="s">
        <v>2534</v>
      </c>
      <c r="D3935" s="116" t="s">
        <v>2530</v>
      </c>
      <c r="E3935" s="55" t="s">
        <v>16</v>
      </c>
      <c r="F3935" s="122">
        <v>45000</v>
      </c>
      <c r="G3935" s="55" t="s">
        <v>16</v>
      </c>
      <c r="H3935" s="55" t="s">
        <v>16</v>
      </c>
      <c r="I3935" s="55" t="s">
        <v>16</v>
      </c>
      <c r="J3935" s="55" t="s">
        <v>16</v>
      </c>
      <c r="K3935" s="1"/>
      <c r="L3935" s="55" t="s">
        <v>2520</v>
      </c>
      <c r="M3935" s="416" t="s">
        <v>2552</v>
      </c>
      <c r="N3935" s="488">
        <v>282</v>
      </c>
      <c r="O3935" s="122" t="s">
        <v>16</v>
      </c>
      <c r="P3935" s="122" t="s">
        <v>16</v>
      </c>
      <c r="Q3935" s="55" t="s">
        <v>16</v>
      </c>
      <c r="R3935" s="122">
        <v>425000</v>
      </c>
      <c r="S3935" s="55" t="s">
        <v>16</v>
      </c>
      <c r="T3935" s="55" t="s">
        <v>16</v>
      </c>
    </row>
    <row r="3936" spans="2:20" ht="55.2" x14ac:dyDescent="0.3">
      <c r="B3936" s="55" t="s">
        <v>2520</v>
      </c>
      <c r="C3936" s="491" t="s">
        <v>2535</v>
      </c>
      <c r="D3936" s="116" t="s">
        <v>2531</v>
      </c>
      <c r="E3936" s="122">
        <v>50000</v>
      </c>
      <c r="F3936" s="55" t="s">
        <v>16</v>
      </c>
      <c r="G3936" s="55" t="s">
        <v>16</v>
      </c>
      <c r="H3936" s="55" t="s">
        <v>16</v>
      </c>
      <c r="I3936" s="55" t="s">
        <v>16</v>
      </c>
      <c r="J3936" s="55" t="s">
        <v>16</v>
      </c>
      <c r="K3936" s="1"/>
      <c r="L3936" s="55" t="s">
        <v>2520</v>
      </c>
      <c r="M3936" s="369" t="s">
        <v>2549</v>
      </c>
      <c r="N3936" s="488">
        <v>3</v>
      </c>
      <c r="O3936" s="122" t="s">
        <v>16</v>
      </c>
      <c r="P3936" s="202">
        <v>80000</v>
      </c>
      <c r="Q3936" s="55" t="s">
        <v>16</v>
      </c>
      <c r="R3936" s="55" t="s">
        <v>16</v>
      </c>
      <c r="S3936" s="55" t="s">
        <v>16</v>
      </c>
      <c r="T3936" s="55" t="s">
        <v>16</v>
      </c>
    </row>
    <row r="3937" spans="2:20" ht="27.6" x14ac:dyDescent="0.3">
      <c r="B3937" s="55" t="s">
        <v>2520</v>
      </c>
      <c r="C3937" s="491" t="s">
        <v>2536</v>
      </c>
      <c r="D3937" s="116" t="s">
        <v>2532</v>
      </c>
      <c r="E3937" s="122" t="s">
        <v>16</v>
      </c>
      <c r="F3937" s="122">
        <v>200000</v>
      </c>
      <c r="G3937" s="55" t="s">
        <v>16</v>
      </c>
      <c r="H3937" s="55" t="s">
        <v>16</v>
      </c>
      <c r="I3937" s="55" t="s">
        <v>16</v>
      </c>
      <c r="J3937" s="55" t="s">
        <v>16</v>
      </c>
      <c r="K3937" s="1"/>
      <c r="L3937" s="55" t="s">
        <v>2520</v>
      </c>
      <c r="M3937" s="355" t="s">
        <v>2550</v>
      </c>
      <c r="N3937" s="488">
        <v>4</v>
      </c>
      <c r="O3937" s="122" t="s">
        <v>16</v>
      </c>
      <c r="P3937" s="122">
        <v>5500</v>
      </c>
      <c r="Q3937" s="55"/>
      <c r="R3937" s="55"/>
      <c r="S3937" s="55"/>
      <c r="T3937" s="55"/>
    </row>
    <row r="3938" spans="2:20" ht="41.4" x14ac:dyDescent="0.3">
      <c r="B3938" s="55" t="s">
        <v>2520</v>
      </c>
      <c r="C3938" s="491" t="s">
        <v>2548</v>
      </c>
      <c r="D3938" s="116" t="s">
        <v>2547</v>
      </c>
      <c r="E3938" s="122">
        <v>5000</v>
      </c>
      <c r="F3938" s="55" t="s">
        <v>16</v>
      </c>
      <c r="G3938" s="55" t="s">
        <v>16</v>
      </c>
      <c r="H3938" s="55">
        <v>45000</v>
      </c>
      <c r="I3938" s="55" t="s">
        <v>16</v>
      </c>
      <c r="J3938" s="55" t="s">
        <v>16</v>
      </c>
      <c r="K3938" s="1"/>
      <c r="L3938" s="55" t="s">
        <v>2520</v>
      </c>
      <c r="M3938" s="550" t="s">
        <v>2509</v>
      </c>
      <c r="N3938" s="488">
        <v>5</v>
      </c>
      <c r="O3938" s="122" t="s">
        <v>16</v>
      </c>
      <c r="P3938" s="122">
        <v>3100</v>
      </c>
      <c r="Q3938" s="55" t="s">
        <v>16</v>
      </c>
      <c r="R3938" s="55" t="s">
        <v>16</v>
      </c>
      <c r="S3938" s="55" t="s">
        <v>16</v>
      </c>
      <c r="T3938" s="55" t="s">
        <v>16</v>
      </c>
    </row>
    <row r="3939" spans="2:20" ht="41.4" x14ac:dyDescent="0.3">
      <c r="B3939" s="55" t="s">
        <v>16</v>
      </c>
      <c r="C3939" s="55" t="s">
        <v>16</v>
      </c>
      <c r="D3939" s="55" t="s">
        <v>16</v>
      </c>
      <c r="E3939" s="55" t="s">
        <v>16</v>
      </c>
      <c r="F3939" s="55" t="s">
        <v>16</v>
      </c>
      <c r="G3939" s="55" t="s">
        <v>16</v>
      </c>
      <c r="H3939" s="55" t="s">
        <v>16</v>
      </c>
      <c r="I3939" s="55" t="s">
        <v>16</v>
      </c>
      <c r="J3939" s="55" t="s">
        <v>16</v>
      </c>
      <c r="K3939" s="1"/>
      <c r="L3939" s="55" t="s">
        <v>2520</v>
      </c>
      <c r="M3939" s="333" t="s">
        <v>2551</v>
      </c>
      <c r="N3939" s="488">
        <v>6</v>
      </c>
      <c r="O3939" s="122" t="s">
        <v>16</v>
      </c>
      <c r="P3939" s="122">
        <v>1000</v>
      </c>
      <c r="Q3939" s="55" t="s">
        <v>16</v>
      </c>
      <c r="R3939" s="55" t="s">
        <v>16</v>
      </c>
      <c r="S3939" s="55" t="s">
        <v>16</v>
      </c>
      <c r="T3939" s="55" t="s">
        <v>16</v>
      </c>
    </row>
    <row r="3940" spans="2:20" x14ac:dyDescent="0.3">
      <c r="B3940" s="55" t="s">
        <v>16</v>
      </c>
      <c r="C3940" s="55" t="s">
        <v>16</v>
      </c>
      <c r="D3940" s="55" t="s">
        <v>16</v>
      </c>
      <c r="E3940" s="55" t="s">
        <v>16</v>
      </c>
      <c r="F3940" s="55" t="s">
        <v>16</v>
      </c>
      <c r="G3940" s="55" t="s">
        <v>16</v>
      </c>
      <c r="H3940" s="55" t="s">
        <v>16</v>
      </c>
      <c r="I3940" s="55" t="s">
        <v>16</v>
      </c>
      <c r="J3940" s="55" t="s">
        <v>16</v>
      </c>
      <c r="K3940" s="1"/>
      <c r="L3940" s="55"/>
      <c r="M3940" s="333" t="s">
        <v>2554</v>
      </c>
      <c r="N3940" s="488">
        <v>7</v>
      </c>
      <c r="O3940" s="122" t="s">
        <v>16</v>
      </c>
      <c r="P3940" s="122">
        <v>360</v>
      </c>
      <c r="Q3940" s="55" t="s">
        <v>16</v>
      </c>
      <c r="R3940" s="55" t="s">
        <v>16</v>
      </c>
      <c r="S3940" s="55" t="s">
        <v>16</v>
      </c>
      <c r="T3940" s="55" t="s">
        <v>16</v>
      </c>
    </row>
    <row r="3941" spans="2:20" x14ac:dyDescent="0.3">
      <c r="B3941" s="55" t="s">
        <v>16</v>
      </c>
      <c r="C3941" s="55" t="s">
        <v>16</v>
      </c>
      <c r="D3941" s="55" t="s">
        <v>16</v>
      </c>
      <c r="E3941" s="55" t="s">
        <v>16</v>
      </c>
      <c r="F3941" s="55" t="s">
        <v>16</v>
      </c>
      <c r="G3941" s="55" t="s">
        <v>16</v>
      </c>
      <c r="H3941" s="55" t="s">
        <v>16</v>
      </c>
      <c r="I3941" s="55" t="s">
        <v>16</v>
      </c>
      <c r="J3941" s="55" t="s">
        <v>16</v>
      </c>
      <c r="K3941" s="1"/>
      <c r="L3941" s="55" t="s">
        <v>2520</v>
      </c>
      <c r="M3941" s="333" t="s">
        <v>2555</v>
      </c>
      <c r="N3941" s="488">
        <v>8</v>
      </c>
      <c r="O3941" s="122" t="s">
        <v>16</v>
      </c>
      <c r="P3941" s="122">
        <v>400</v>
      </c>
      <c r="Q3941" s="55" t="s">
        <v>16</v>
      </c>
      <c r="R3941" s="55" t="s">
        <v>16</v>
      </c>
      <c r="S3941" s="55" t="s">
        <v>16</v>
      </c>
      <c r="T3941" s="55" t="s">
        <v>16</v>
      </c>
    </row>
    <row r="3942" spans="2:20" x14ac:dyDescent="0.3">
      <c r="B3942" s="55" t="s">
        <v>16</v>
      </c>
      <c r="C3942" s="55" t="s">
        <v>16</v>
      </c>
      <c r="D3942" s="55" t="s">
        <v>16</v>
      </c>
      <c r="E3942" s="55" t="s">
        <v>16</v>
      </c>
      <c r="F3942" s="55" t="s">
        <v>16</v>
      </c>
      <c r="G3942" s="55" t="s">
        <v>16</v>
      </c>
      <c r="H3942" s="55" t="s">
        <v>16</v>
      </c>
      <c r="I3942" s="55" t="s">
        <v>16</v>
      </c>
      <c r="J3942" s="55" t="s">
        <v>16</v>
      </c>
      <c r="K3942" s="1"/>
      <c r="L3942" s="55" t="s">
        <v>2520</v>
      </c>
      <c r="M3942" s="333" t="s">
        <v>2556</v>
      </c>
      <c r="N3942" s="488">
        <v>9</v>
      </c>
      <c r="O3942" s="122" t="s">
        <v>16</v>
      </c>
      <c r="P3942" s="122">
        <v>300</v>
      </c>
      <c r="Q3942" s="55" t="s">
        <v>16</v>
      </c>
      <c r="R3942" s="55" t="s">
        <v>16</v>
      </c>
      <c r="S3942" s="55" t="s">
        <v>16</v>
      </c>
      <c r="T3942" s="55" t="s">
        <v>16</v>
      </c>
    </row>
    <row r="3943" spans="2:20" x14ac:dyDescent="0.3">
      <c r="B3943" s="55" t="s">
        <v>16</v>
      </c>
      <c r="C3943" s="55" t="s">
        <v>16</v>
      </c>
      <c r="D3943" s="55" t="s">
        <v>16</v>
      </c>
      <c r="E3943" s="55" t="s">
        <v>16</v>
      </c>
      <c r="F3943" s="55" t="s">
        <v>16</v>
      </c>
      <c r="G3943" s="55" t="s">
        <v>16</v>
      </c>
      <c r="H3943" s="55" t="s">
        <v>16</v>
      </c>
      <c r="I3943" s="55" t="s">
        <v>16</v>
      </c>
      <c r="J3943" s="55" t="s">
        <v>16</v>
      </c>
      <c r="K3943" s="1"/>
      <c r="L3943" s="55" t="s">
        <v>2520</v>
      </c>
      <c r="M3943" s="333" t="s">
        <v>2557</v>
      </c>
      <c r="N3943" s="488">
        <v>10</v>
      </c>
      <c r="O3943" s="122" t="s">
        <v>16</v>
      </c>
      <c r="P3943" s="122">
        <v>500</v>
      </c>
      <c r="Q3943" s="55" t="s">
        <v>16</v>
      </c>
      <c r="R3943" s="55" t="s">
        <v>16</v>
      </c>
      <c r="S3943" s="55" t="s">
        <v>16</v>
      </c>
      <c r="T3943" s="55" t="s">
        <v>16</v>
      </c>
    </row>
    <row r="3944" spans="2:20" ht="41.4" x14ac:dyDescent="0.3">
      <c r="B3944" s="55" t="s">
        <v>16</v>
      </c>
      <c r="C3944" s="55" t="s">
        <v>16</v>
      </c>
      <c r="D3944" s="55" t="s">
        <v>16</v>
      </c>
      <c r="E3944" s="55" t="s">
        <v>16</v>
      </c>
      <c r="F3944" s="55" t="s">
        <v>16</v>
      </c>
      <c r="G3944" s="55" t="s">
        <v>16</v>
      </c>
      <c r="H3944" s="55" t="s">
        <v>16</v>
      </c>
      <c r="I3944" s="55" t="s">
        <v>16</v>
      </c>
      <c r="J3944" s="55" t="s">
        <v>16</v>
      </c>
      <c r="K3944" s="1"/>
      <c r="L3944" s="55" t="s">
        <v>2520</v>
      </c>
      <c r="M3944" s="333" t="s">
        <v>2558</v>
      </c>
      <c r="N3944" s="116" t="s">
        <v>2547</v>
      </c>
      <c r="O3944" s="122">
        <v>5000</v>
      </c>
      <c r="P3944" s="55" t="s">
        <v>16</v>
      </c>
      <c r="Q3944" s="55" t="s">
        <v>16</v>
      </c>
      <c r="R3944" s="55" t="s">
        <v>16</v>
      </c>
      <c r="S3944" s="55" t="s">
        <v>16</v>
      </c>
      <c r="T3944" s="55" t="s">
        <v>16</v>
      </c>
    </row>
    <row r="3945" spans="2:20" x14ac:dyDescent="0.3">
      <c r="B3945" s="196"/>
      <c r="C3945" s="503" t="s">
        <v>49</v>
      </c>
      <c r="D3945" s="196"/>
      <c r="E3945" s="197">
        <f>SUM(E3925:E3943)</f>
        <v>288000</v>
      </c>
      <c r="F3945" s="197">
        <f>SUM(F3925:F3943)</f>
        <v>545000</v>
      </c>
      <c r="G3945" s="197"/>
      <c r="H3945" s="504">
        <f>SUM(H3925:H3943)</f>
        <v>440000</v>
      </c>
      <c r="I3945" s="197"/>
      <c r="J3945" s="197">
        <v>0</v>
      </c>
      <c r="K3945" s="1"/>
      <c r="L3945" s="368" t="s">
        <v>16</v>
      </c>
      <c r="M3945" s="522" t="s">
        <v>16</v>
      </c>
      <c r="N3945" s="334" t="s">
        <v>16</v>
      </c>
      <c r="O3945" s="122" t="s">
        <v>16</v>
      </c>
      <c r="P3945" s="202" t="s">
        <v>16</v>
      </c>
      <c r="Q3945" s="39" t="s">
        <v>16</v>
      </c>
      <c r="R3945" s="39" t="s">
        <v>16</v>
      </c>
      <c r="S3945" s="202" t="s">
        <v>16</v>
      </c>
      <c r="T3945" s="370" t="s">
        <v>16</v>
      </c>
    </row>
    <row r="3946" spans="2:20" x14ac:dyDescent="0.3">
      <c r="B3946" s="11"/>
      <c r="C3946" s="94"/>
      <c r="D3946" s="12"/>
      <c r="E3946" s="13"/>
      <c r="F3946" s="13"/>
      <c r="G3946" s="13"/>
      <c r="H3946" s="13"/>
      <c r="I3946" s="13"/>
      <c r="J3946" s="14"/>
      <c r="K3946" s="1"/>
      <c r="L3946" s="11"/>
      <c r="M3946" s="12"/>
      <c r="N3946" s="12"/>
      <c r="O3946" s="169"/>
      <c r="P3946" s="13"/>
      <c r="Q3946" s="13"/>
      <c r="R3946" s="13"/>
      <c r="S3946" s="13"/>
      <c r="T3946" s="14"/>
    </row>
    <row r="3947" spans="2:20" x14ac:dyDescent="0.3">
      <c r="B3947" s="25"/>
      <c r="C3947" s="26" t="s">
        <v>50</v>
      </c>
      <c r="D3947" s="27"/>
      <c r="E3947" s="28">
        <f>E3945</f>
        <v>288000</v>
      </c>
      <c r="F3947" s="28">
        <f>F3923+F3945</f>
        <v>565049</v>
      </c>
      <c r="G3947" s="28">
        <f>G3923+G3945</f>
        <v>85184</v>
      </c>
      <c r="H3947" s="28">
        <f>H3923+H3945</f>
        <v>542205</v>
      </c>
      <c r="I3947" s="28">
        <f>I3923+I3945</f>
        <v>1835</v>
      </c>
      <c r="J3947" s="28">
        <f>J3923+J3945</f>
        <v>4926</v>
      </c>
      <c r="K3947" s="1"/>
      <c r="L3947" s="9"/>
      <c r="M3947" s="26" t="s">
        <v>50</v>
      </c>
      <c r="N3947" s="193" t="s">
        <v>16</v>
      </c>
      <c r="O3947" s="28">
        <f>SUM(O3925:O3946)</f>
        <v>288000</v>
      </c>
      <c r="P3947" s="28">
        <f>SUM(P3925:P3946)</f>
        <v>507660</v>
      </c>
      <c r="Q3947" s="28">
        <f>SUM(Q3925:Q3946)</f>
        <v>80000</v>
      </c>
      <c r="R3947" s="28">
        <f>SUM(R3925:R3946)</f>
        <v>540000</v>
      </c>
      <c r="S3947" s="28">
        <f>SUM(S3922:S3946)</f>
        <v>0</v>
      </c>
      <c r="T3947" s="28">
        <f>SUM(T3922:T3946)</f>
        <v>0</v>
      </c>
    </row>
    <row r="3948" spans="2:20" x14ac:dyDescent="0.3">
      <c r="F3948" s="314"/>
      <c r="G3948" s="215"/>
      <c r="H3948" s="215"/>
      <c r="L3948" s="2"/>
      <c r="M3948" s="3" t="s">
        <v>12</v>
      </c>
      <c r="N3948" s="15"/>
      <c r="O3948" s="16">
        <f>E3947-O3947</f>
        <v>0</v>
      </c>
      <c r="P3948" s="62">
        <f>F3947-P3947</f>
        <v>57389</v>
      </c>
      <c r="Q3948" s="62">
        <f>G3947-Q3947</f>
        <v>5184</v>
      </c>
      <c r="R3948" s="62">
        <f t="shared" ref="R3948" si="582">H3947-R3947</f>
        <v>2205</v>
      </c>
      <c r="S3948" s="62">
        <f t="shared" ref="S3948" si="583">I3947-S3947</f>
        <v>1835</v>
      </c>
      <c r="T3948" s="62">
        <f t="shared" ref="T3948" si="584">J3947-T3947</f>
        <v>4926</v>
      </c>
    </row>
    <row r="3949" spans="2:20" x14ac:dyDescent="0.3">
      <c r="C3949" s="63"/>
      <c r="F3949" s="314"/>
      <c r="H3949" s="314"/>
      <c r="M3949" s="1385" t="s">
        <v>23</v>
      </c>
      <c r="N3949" s="1385"/>
      <c r="P3949" s="314"/>
      <c r="R3949" s="314"/>
    </row>
    <row r="3950" spans="2:20" x14ac:dyDescent="0.3">
      <c r="C3950" s="523"/>
      <c r="D3950" s="523"/>
      <c r="E3950" s="1386"/>
      <c r="F3950" s="1386"/>
      <c r="G3950" s="523"/>
      <c r="H3950" s="523"/>
      <c r="I3950" s="523"/>
      <c r="J3950" s="145"/>
      <c r="M3950" s="346" t="s">
        <v>17</v>
      </c>
      <c r="N3950" s="83">
        <f>P3948</f>
        <v>57389</v>
      </c>
      <c r="O3950" s="1364"/>
      <c r="P3950" s="1365"/>
      <c r="Q3950" s="1365"/>
      <c r="R3950" s="1365"/>
      <c r="S3950" s="1365"/>
      <c r="T3950" s="1365"/>
    </row>
    <row r="3951" spans="2:20" x14ac:dyDescent="0.3">
      <c r="C3951" s="523"/>
      <c r="D3951" s="523"/>
      <c r="E3951" s="524"/>
      <c r="F3951" s="524"/>
      <c r="G3951" s="282"/>
      <c r="H3951" s="280"/>
      <c r="I3951" s="280"/>
      <c r="J3951" s="280"/>
      <c r="M3951" s="346" t="s">
        <v>18</v>
      </c>
      <c r="N3951" s="83">
        <f>Q3948</f>
        <v>5184</v>
      </c>
      <c r="O3951" s="133"/>
      <c r="P3951" s="134"/>
      <c r="Q3951" s="134"/>
      <c r="R3951" s="131"/>
      <c r="S3951" s="233"/>
      <c r="T3951" s="314"/>
    </row>
    <row r="3952" spans="2:20" x14ac:dyDescent="0.3">
      <c r="C3952" s="523"/>
      <c r="D3952" s="523"/>
      <c r="E3952" s="1376"/>
      <c r="F3952" s="1377"/>
      <c r="G3952" s="282"/>
      <c r="H3952" s="280"/>
      <c r="I3952" s="280"/>
      <c r="J3952" s="280"/>
      <c r="M3952" s="346" t="s">
        <v>19</v>
      </c>
      <c r="N3952" s="83">
        <f>R3948</f>
        <v>2205</v>
      </c>
      <c r="O3952" s="136"/>
      <c r="P3952" s="171"/>
      <c r="Q3952" s="324"/>
      <c r="R3952" s="240"/>
      <c r="S3952" s="314"/>
      <c r="T3952" s="314"/>
    </row>
    <row r="3953" spans="2:20" x14ac:dyDescent="0.3">
      <c r="C3953" s="190"/>
      <c r="D3953" s="190"/>
      <c r="E3953" s="1374"/>
      <c r="F3953" s="1374"/>
      <c r="G3953" s="278"/>
      <c r="H3953" s="279"/>
      <c r="I3953" s="280"/>
      <c r="J3953" s="281"/>
      <c r="M3953" s="346" t="s">
        <v>20</v>
      </c>
      <c r="N3953" s="83">
        <f>S3948</f>
        <v>1835</v>
      </c>
      <c r="O3953" s="324"/>
      <c r="P3953" s="324"/>
      <c r="Q3953" s="324"/>
      <c r="R3953" s="241"/>
    </row>
    <row r="3954" spans="2:20" x14ac:dyDescent="0.3">
      <c r="C3954" s="190"/>
      <c r="D3954" s="190"/>
      <c r="E3954" s="525"/>
      <c r="F3954" s="525"/>
      <c r="G3954" s="278"/>
      <c r="H3954" s="283"/>
      <c r="I3954" s="280"/>
      <c r="J3954" s="281"/>
      <c r="M3954" s="346" t="s">
        <v>21</v>
      </c>
      <c r="N3954" s="83">
        <f>T3948</f>
        <v>4926</v>
      </c>
      <c r="O3954" s="137"/>
      <c r="P3954" s="324"/>
      <c r="Q3954" s="526"/>
      <c r="R3954" s="314"/>
    </row>
    <row r="3955" spans="2:20" ht="15" thickBot="1" x14ac:dyDescent="0.35">
      <c r="C3955" s="523"/>
      <c r="D3955" s="190"/>
      <c r="E3955" s="525"/>
      <c r="F3955" s="525"/>
      <c r="G3955" s="278"/>
      <c r="H3955" s="283"/>
      <c r="I3955" s="280"/>
      <c r="J3955" s="281"/>
      <c r="M3955" s="345" t="s">
        <v>22</v>
      </c>
      <c r="N3955" s="344">
        <f>SUM(N3950:N3954)</f>
        <v>71539</v>
      </c>
      <c r="O3955" s="314"/>
      <c r="P3955" s="314"/>
      <c r="R3955" s="314"/>
    </row>
    <row r="3956" spans="2:20" ht="15" thickTop="1" x14ac:dyDescent="0.3">
      <c r="C3956" s="523"/>
      <c r="D3956" s="190"/>
      <c r="E3956" s="525"/>
      <c r="F3956" s="525"/>
      <c r="G3956" s="278"/>
      <c r="H3956" s="283"/>
      <c r="I3956" s="280"/>
      <c r="J3956" s="281"/>
      <c r="M3956" s="345"/>
      <c r="N3956" s="442"/>
      <c r="O3956" s="314"/>
      <c r="R3956" s="314"/>
    </row>
    <row r="3957" spans="2:20" x14ac:dyDescent="0.3">
      <c r="C3957" s="523"/>
      <c r="D3957" s="190"/>
      <c r="E3957" s="525"/>
      <c r="F3957" s="525"/>
      <c r="G3957" s="278"/>
      <c r="H3957" s="283"/>
      <c r="I3957" s="280"/>
      <c r="J3957" s="281"/>
      <c r="M3957" s="345"/>
      <c r="N3957" s="442"/>
      <c r="O3957" s="314"/>
      <c r="R3957" s="314"/>
    </row>
    <row r="3958" spans="2:20" x14ac:dyDescent="0.3">
      <c r="C3958" s="523"/>
      <c r="D3958" s="190"/>
      <c r="E3958" s="525"/>
      <c r="F3958" s="525"/>
      <c r="G3958" s="278"/>
      <c r="H3958" s="283"/>
      <c r="I3958" s="280"/>
      <c r="J3958" s="281"/>
      <c r="M3958" s="345"/>
      <c r="N3958" s="442"/>
      <c r="O3958" s="314"/>
      <c r="R3958" s="314"/>
    </row>
    <row r="3959" spans="2:20" x14ac:dyDescent="0.3">
      <c r="C3959" s="523"/>
      <c r="D3959" s="190"/>
      <c r="E3959" s="525"/>
      <c r="F3959" s="525"/>
      <c r="G3959" s="278"/>
      <c r="H3959" s="283"/>
      <c r="I3959" s="280"/>
      <c r="J3959" s="281"/>
      <c r="M3959" s="345"/>
      <c r="N3959" s="442"/>
      <c r="O3959" s="314"/>
      <c r="R3959" s="314"/>
    </row>
    <row r="3960" spans="2:20" x14ac:dyDescent="0.3">
      <c r="C3960" s="523"/>
      <c r="D3960" s="190"/>
      <c r="E3960" s="525"/>
      <c r="F3960" s="525"/>
      <c r="G3960" s="278"/>
      <c r="H3960" s="283"/>
      <c r="I3960" s="280"/>
      <c r="J3960" s="281"/>
      <c r="M3960" s="345"/>
      <c r="N3960" s="442"/>
      <c r="O3960" s="314"/>
      <c r="R3960" s="314"/>
    </row>
    <row r="3961" spans="2:20" x14ac:dyDescent="0.3">
      <c r="C3961" s="523"/>
      <c r="D3961" s="190"/>
      <c r="E3961" s="525"/>
      <c r="F3961" s="525"/>
      <c r="G3961" s="278"/>
      <c r="H3961" s="283"/>
      <c r="I3961" s="280"/>
      <c r="J3961" s="281"/>
      <c r="M3961" s="345"/>
      <c r="N3961" s="442"/>
      <c r="O3961" s="314"/>
      <c r="R3961" s="314"/>
    </row>
    <row r="3962" spans="2:20" x14ac:dyDescent="0.3">
      <c r="R3962" s="180"/>
    </row>
    <row r="3963" spans="2:20" x14ac:dyDescent="0.3">
      <c r="B3963" s="1357" t="s">
        <v>2370</v>
      </c>
      <c r="C3963" s="1357"/>
      <c r="D3963" s="1357"/>
      <c r="E3963" s="1357"/>
      <c r="F3963" s="1357"/>
      <c r="G3963" s="1357"/>
      <c r="H3963" s="1357"/>
      <c r="I3963" s="1357"/>
      <c r="J3963" s="1357"/>
      <c r="K3963" s="1357"/>
      <c r="L3963" s="1357"/>
      <c r="M3963" s="1357"/>
      <c r="N3963" s="1357"/>
      <c r="O3963" s="1357"/>
      <c r="P3963" s="1357"/>
      <c r="Q3963" s="1357"/>
      <c r="R3963" s="1357"/>
      <c r="S3963" s="1357"/>
      <c r="T3963" s="1357"/>
    </row>
    <row r="3968" spans="2:20" ht="15.6" x14ac:dyDescent="0.3">
      <c r="B3968" s="1349" t="s">
        <v>2562</v>
      </c>
      <c r="C3968" s="1349"/>
      <c r="D3968" s="1349"/>
      <c r="E3968" s="1349"/>
      <c r="F3968" s="1349"/>
      <c r="G3968" s="1349"/>
      <c r="H3968" s="1349"/>
      <c r="I3968" s="1349"/>
      <c r="J3968" s="1349"/>
      <c r="K3968" s="1349"/>
      <c r="L3968" s="1349"/>
      <c r="M3968" s="1349"/>
      <c r="N3968" s="1349"/>
      <c r="O3968" s="1349"/>
      <c r="P3968" s="1349"/>
      <c r="Q3968" s="1349"/>
      <c r="R3968" s="1349"/>
      <c r="S3968" s="1349"/>
      <c r="T3968" s="1349"/>
    </row>
    <row r="3969" spans="2:20" ht="15.6" x14ac:dyDescent="0.3">
      <c r="B3969" s="1350" t="s">
        <v>10</v>
      </c>
      <c r="C3969" s="1350"/>
      <c r="D3969" s="1350"/>
      <c r="E3969" s="1350"/>
      <c r="F3969" s="1350"/>
      <c r="G3969" s="1350"/>
      <c r="H3969" s="1350"/>
      <c r="I3969" s="1350"/>
      <c r="J3969" s="1350"/>
      <c r="K3969" s="1350"/>
      <c r="L3969" s="1350"/>
      <c r="M3969" s="1350"/>
      <c r="N3969" s="1350"/>
      <c r="O3969" s="1350"/>
      <c r="P3969" s="1350"/>
      <c r="Q3969" s="1350"/>
      <c r="R3969" s="1350"/>
      <c r="S3969" s="1350"/>
      <c r="T3969" s="1350"/>
    </row>
    <row r="3970" spans="2:20" x14ac:dyDescent="0.3">
      <c r="B3970" s="1351" t="s">
        <v>11</v>
      </c>
      <c r="C3970" s="1351"/>
      <c r="D3970" s="1351"/>
      <c r="E3970" s="1351"/>
      <c r="F3970" s="1351"/>
      <c r="G3970" s="1351"/>
      <c r="H3970" s="1351"/>
      <c r="I3970" s="1351"/>
      <c r="J3970" s="1351"/>
      <c r="K3970" s="1351"/>
      <c r="L3970" s="1351"/>
      <c r="M3970" s="1351"/>
      <c r="N3970" s="1351"/>
      <c r="O3970" s="1351"/>
      <c r="P3970" s="1351"/>
      <c r="Q3970" s="1351"/>
      <c r="R3970" s="1351"/>
      <c r="S3970" s="1351"/>
      <c r="T3970" s="1351"/>
    </row>
    <row r="3971" spans="2:20" x14ac:dyDescent="0.3">
      <c r="B3971" s="1352" t="s">
        <v>2560</v>
      </c>
      <c r="C3971" s="1352"/>
      <c r="D3971" s="1352"/>
      <c r="E3971" s="1352"/>
      <c r="F3971" s="1352"/>
      <c r="G3971" s="1352"/>
      <c r="H3971" s="1352"/>
      <c r="I3971" s="1352"/>
      <c r="J3971" s="1352"/>
      <c r="K3971" s="1352"/>
      <c r="L3971" s="1352"/>
      <c r="M3971" s="1352"/>
      <c r="N3971" s="1352"/>
      <c r="O3971" s="1352"/>
      <c r="P3971" s="1352"/>
      <c r="Q3971" s="1352"/>
      <c r="R3971" s="1352"/>
      <c r="S3971" s="1352"/>
      <c r="T3971" s="1352"/>
    </row>
    <row r="3972" spans="2:20" ht="15" thickBot="1" x14ac:dyDescent="0.35">
      <c r="B3972" s="309"/>
      <c r="C3972" s="309"/>
      <c r="D3972" s="309"/>
      <c r="E3972" s="309"/>
      <c r="F3972" s="309"/>
      <c r="G3972" s="309"/>
      <c r="H3972" s="309"/>
      <c r="I3972" s="309"/>
      <c r="J3972" s="309"/>
      <c r="L3972" s="309"/>
      <c r="M3972" s="309"/>
      <c r="N3972" s="309"/>
      <c r="O3972" s="309"/>
      <c r="P3972" s="309"/>
      <c r="Q3972" s="309"/>
      <c r="R3972" s="1362" t="s">
        <v>2561</v>
      </c>
      <c r="S3972" s="1363"/>
      <c r="T3972" s="1363"/>
    </row>
    <row r="3973" spans="2:20" ht="15" thickTop="1" x14ac:dyDescent="0.3">
      <c r="B3973" s="1354" t="s">
        <v>8</v>
      </c>
      <c r="C3973" s="1354"/>
      <c r="D3973" s="1354"/>
      <c r="E3973" s="1354"/>
      <c r="F3973" s="1354"/>
      <c r="G3973" s="1354"/>
      <c r="H3973" s="1354"/>
      <c r="I3973" s="1354"/>
      <c r="J3973" s="1354"/>
      <c r="L3973" s="1354" t="s">
        <v>9</v>
      </c>
      <c r="M3973" s="1354"/>
      <c r="N3973" s="1354"/>
      <c r="O3973" s="1354"/>
      <c r="P3973" s="1354"/>
      <c r="Q3973" s="1354"/>
      <c r="R3973" s="1354"/>
      <c r="S3973" s="1354"/>
      <c r="T3973" s="1354"/>
    </row>
    <row r="3974" spans="2:20" x14ac:dyDescent="0.3">
      <c r="B3974" s="4" t="s">
        <v>0</v>
      </c>
      <c r="C3974" s="4" t="s">
        <v>1</v>
      </c>
      <c r="D3974" s="4" t="s">
        <v>2</v>
      </c>
      <c r="E3974" s="4" t="s">
        <v>13</v>
      </c>
      <c r="F3974" s="4" t="s">
        <v>3</v>
      </c>
      <c r="G3974" s="4" t="s">
        <v>4</v>
      </c>
      <c r="H3974" s="4" t="s">
        <v>5</v>
      </c>
      <c r="I3974" s="4" t="s">
        <v>6</v>
      </c>
      <c r="J3974" s="4" t="s">
        <v>7</v>
      </c>
      <c r="K3974" s="180"/>
      <c r="L3974" s="4" t="s">
        <v>0</v>
      </c>
      <c r="M3974" s="4" t="s">
        <v>1</v>
      </c>
      <c r="N3974" s="30" t="s">
        <v>1234</v>
      </c>
      <c r="O3974" s="4" t="s">
        <v>13</v>
      </c>
      <c r="P3974" s="4" t="s">
        <v>3</v>
      </c>
      <c r="Q3974" s="4" t="s">
        <v>4</v>
      </c>
      <c r="R3974" s="4" t="s">
        <v>5</v>
      </c>
      <c r="S3974" s="4" t="s">
        <v>6</v>
      </c>
      <c r="T3974" s="4" t="s">
        <v>7</v>
      </c>
    </row>
    <row r="3975" spans="2:20" x14ac:dyDescent="0.3">
      <c r="B3975" s="310"/>
      <c r="C3975" s="311"/>
      <c r="D3975" s="311"/>
      <c r="E3975" s="5"/>
      <c r="F3975" s="5"/>
      <c r="G3975" s="5"/>
      <c r="H3975" s="5"/>
      <c r="I3975" s="5"/>
      <c r="J3975" s="6"/>
      <c r="L3975" s="310"/>
      <c r="M3975" s="311"/>
      <c r="N3975" s="311"/>
      <c r="O3975" s="5"/>
      <c r="P3975" s="5"/>
      <c r="Q3975" s="5"/>
      <c r="R3975" s="5"/>
      <c r="S3975" s="5"/>
      <c r="T3975" s="6"/>
    </row>
    <row r="3976" spans="2:20" x14ac:dyDescent="0.3">
      <c r="B3976" s="55" t="s">
        <v>2563</v>
      </c>
      <c r="C3976" s="17" t="s">
        <v>2421</v>
      </c>
      <c r="D3976" s="18" t="s">
        <v>16</v>
      </c>
      <c r="E3976" s="19" t="s">
        <v>16</v>
      </c>
      <c r="F3976" s="19">
        <f>N3950</f>
        <v>57389</v>
      </c>
      <c r="G3976" s="49">
        <f>N3951</f>
        <v>5184</v>
      </c>
      <c r="H3976" s="49">
        <f>N3952</f>
        <v>2205</v>
      </c>
      <c r="I3976" s="20">
        <f>N3953</f>
        <v>1835</v>
      </c>
      <c r="J3976" s="20">
        <f>N3954</f>
        <v>4926</v>
      </c>
      <c r="K3976" s="1"/>
      <c r="L3976" s="55" t="s">
        <v>16</v>
      </c>
      <c r="M3976" s="55" t="s">
        <v>16</v>
      </c>
      <c r="N3976" s="55" t="s">
        <v>16</v>
      </c>
      <c r="O3976" s="122" t="s">
        <v>16</v>
      </c>
      <c r="P3976" s="122" t="s">
        <v>16</v>
      </c>
      <c r="Q3976" s="122" t="s">
        <v>16</v>
      </c>
      <c r="R3976" s="122" t="s">
        <v>16</v>
      </c>
      <c r="S3976" s="122" t="s">
        <v>16</v>
      </c>
      <c r="T3976" s="122" t="s">
        <v>16</v>
      </c>
    </row>
    <row r="3977" spans="2:20" ht="41.4" x14ac:dyDescent="0.3">
      <c r="B3977" s="55" t="s">
        <v>2564</v>
      </c>
      <c r="C3977" s="491" t="s">
        <v>2565</v>
      </c>
      <c r="D3977" s="116" t="s">
        <v>2566</v>
      </c>
      <c r="E3977" s="55" t="s">
        <v>16</v>
      </c>
      <c r="F3977" s="55" t="s">
        <v>16</v>
      </c>
      <c r="G3977" s="122">
        <v>50000</v>
      </c>
      <c r="H3977" s="55" t="s">
        <v>16</v>
      </c>
      <c r="I3977" s="55" t="s">
        <v>16</v>
      </c>
      <c r="J3977" s="55" t="s">
        <v>16</v>
      </c>
      <c r="K3977" s="1"/>
      <c r="L3977" s="55" t="s">
        <v>2563</v>
      </c>
      <c r="M3977" s="491" t="s">
        <v>2567</v>
      </c>
      <c r="N3977" s="488">
        <v>1</v>
      </c>
      <c r="O3977" s="55" t="s">
        <v>16</v>
      </c>
      <c r="P3977" s="122">
        <v>470</v>
      </c>
      <c r="Q3977" s="55" t="s">
        <v>16</v>
      </c>
      <c r="R3977" s="55" t="s">
        <v>16</v>
      </c>
      <c r="S3977" s="55" t="s">
        <v>16</v>
      </c>
      <c r="T3977" s="55" t="s">
        <v>16</v>
      </c>
    </row>
    <row r="3978" spans="2:20" x14ac:dyDescent="0.3">
      <c r="B3978" s="55" t="s">
        <v>16</v>
      </c>
      <c r="C3978" s="505" t="s">
        <v>2461</v>
      </c>
      <c r="D3978" s="55" t="s">
        <v>16</v>
      </c>
      <c r="E3978" s="55" t="s">
        <v>16</v>
      </c>
      <c r="F3978" s="55" t="s">
        <v>16</v>
      </c>
      <c r="G3978" s="55" t="s">
        <v>16</v>
      </c>
      <c r="H3978" s="55" t="s">
        <v>16</v>
      </c>
      <c r="I3978" s="55" t="s">
        <v>16</v>
      </c>
      <c r="J3978" s="55" t="s">
        <v>16</v>
      </c>
      <c r="K3978" s="1"/>
      <c r="L3978" s="55" t="s">
        <v>2563</v>
      </c>
      <c r="M3978" s="333" t="s">
        <v>2568</v>
      </c>
      <c r="N3978" s="488">
        <v>2</v>
      </c>
      <c r="O3978" s="55" t="s">
        <v>16</v>
      </c>
      <c r="P3978" s="122">
        <v>560</v>
      </c>
      <c r="Q3978" s="55" t="s">
        <v>16</v>
      </c>
      <c r="R3978" s="55" t="s">
        <v>16</v>
      </c>
      <c r="S3978" s="55" t="s">
        <v>16</v>
      </c>
      <c r="T3978" s="55" t="s">
        <v>16</v>
      </c>
    </row>
    <row r="3979" spans="2:20" ht="27.6" x14ac:dyDescent="0.3">
      <c r="B3979" s="55" t="s">
        <v>2563</v>
      </c>
      <c r="C3979" s="333" t="s">
        <v>2571</v>
      </c>
      <c r="D3979" s="488">
        <v>6</v>
      </c>
      <c r="E3979" s="55" t="s">
        <v>16</v>
      </c>
      <c r="F3979" s="122">
        <v>26207</v>
      </c>
      <c r="G3979" s="55" t="s">
        <v>16</v>
      </c>
      <c r="H3979" s="55" t="s">
        <v>16</v>
      </c>
      <c r="I3979" s="55" t="s">
        <v>16</v>
      </c>
      <c r="J3979" s="55" t="s">
        <v>16</v>
      </c>
      <c r="K3979" s="1"/>
      <c r="L3979" s="55" t="s">
        <v>2563</v>
      </c>
      <c r="M3979" s="333" t="s">
        <v>2569</v>
      </c>
      <c r="N3979" s="488">
        <v>3</v>
      </c>
      <c r="O3979" s="55" t="s">
        <v>16</v>
      </c>
      <c r="P3979" s="122">
        <v>18500</v>
      </c>
      <c r="Q3979" s="55" t="s">
        <v>16</v>
      </c>
      <c r="R3979" s="55" t="s">
        <v>16</v>
      </c>
      <c r="S3979" s="55" t="s">
        <v>16</v>
      </c>
      <c r="T3979" s="55" t="s">
        <v>16</v>
      </c>
    </row>
    <row r="3980" spans="2:20" ht="27.6" x14ac:dyDescent="0.3">
      <c r="B3980" s="55" t="s">
        <v>16</v>
      </c>
      <c r="C3980" s="55" t="s">
        <v>16</v>
      </c>
      <c r="D3980" s="55" t="s">
        <v>16</v>
      </c>
      <c r="E3980" s="55" t="s">
        <v>16</v>
      </c>
      <c r="F3980" s="55" t="s">
        <v>16</v>
      </c>
      <c r="G3980" s="55" t="s">
        <v>16</v>
      </c>
      <c r="H3980" s="55" t="s">
        <v>16</v>
      </c>
      <c r="I3980" s="55" t="s">
        <v>16</v>
      </c>
      <c r="J3980" s="55" t="s">
        <v>16</v>
      </c>
      <c r="K3980" s="1"/>
      <c r="L3980" s="55" t="s">
        <v>2563</v>
      </c>
      <c r="M3980" s="355" t="s">
        <v>2570</v>
      </c>
      <c r="N3980" s="488">
        <v>4</v>
      </c>
      <c r="O3980" s="55" t="s">
        <v>16</v>
      </c>
      <c r="P3980" s="122">
        <v>3100</v>
      </c>
      <c r="Q3980" s="55" t="s">
        <v>16</v>
      </c>
      <c r="R3980" s="55" t="s">
        <v>16</v>
      </c>
      <c r="S3980" s="55" t="s">
        <v>16</v>
      </c>
      <c r="T3980" s="55" t="s">
        <v>16</v>
      </c>
    </row>
    <row r="3981" spans="2:20" x14ac:dyDescent="0.3">
      <c r="B3981" s="55" t="s">
        <v>16</v>
      </c>
      <c r="C3981" s="55" t="s">
        <v>16</v>
      </c>
      <c r="D3981" s="55" t="s">
        <v>16</v>
      </c>
      <c r="E3981" s="55" t="s">
        <v>16</v>
      </c>
      <c r="F3981" s="55" t="s">
        <v>16</v>
      </c>
      <c r="G3981" s="55" t="s">
        <v>16</v>
      </c>
      <c r="H3981" s="55" t="s">
        <v>16</v>
      </c>
      <c r="I3981" s="55" t="s">
        <v>16</v>
      </c>
      <c r="J3981" s="55" t="s">
        <v>16</v>
      </c>
      <c r="K3981" s="1"/>
      <c r="L3981" s="55" t="s">
        <v>2563</v>
      </c>
      <c r="M3981" s="333" t="s">
        <v>2221</v>
      </c>
      <c r="N3981" s="488">
        <v>5</v>
      </c>
      <c r="O3981" s="55" t="s">
        <v>16</v>
      </c>
      <c r="P3981" s="122">
        <v>375</v>
      </c>
      <c r="Q3981" s="55" t="s">
        <v>16</v>
      </c>
      <c r="R3981" s="55" t="s">
        <v>16</v>
      </c>
      <c r="S3981" s="55" t="s">
        <v>16</v>
      </c>
      <c r="T3981" s="55" t="s">
        <v>16</v>
      </c>
    </row>
    <row r="3982" spans="2:20" x14ac:dyDescent="0.3">
      <c r="B3982" s="55" t="s">
        <v>16</v>
      </c>
      <c r="C3982" s="55" t="s">
        <v>16</v>
      </c>
      <c r="D3982" s="55" t="s">
        <v>16</v>
      </c>
      <c r="E3982" s="55" t="s">
        <v>16</v>
      </c>
      <c r="F3982" s="55" t="s">
        <v>16</v>
      </c>
      <c r="G3982" s="55" t="s">
        <v>16</v>
      </c>
      <c r="H3982" s="55" t="s">
        <v>16</v>
      </c>
      <c r="I3982" s="55" t="s">
        <v>16</v>
      </c>
      <c r="J3982" s="55" t="s">
        <v>16</v>
      </c>
      <c r="K3982" s="1"/>
      <c r="L3982" s="55" t="s">
        <v>16</v>
      </c>
      <c r="M3982" s="505" t="s">
        <v>2461</v>
      </c>
      <c r="N3982" s="55" t="s">
        <v>16</v>
      </c>
      <c r="O3982" s="55" t="s">
        <v>16</v>
      </c>
      <c r="P3982" s="55" t="s">
        <v>16</v>
      </c>
      <c r="Q3982" s="55" t="s">
        <v>16</v>
      </c>
      <c r="R3982" s="55" t="s">
        <v>16</v>
      </c>
      <c r="S3982" s="55" t="s">
        <v>16</v>
      </c>
      <c r="T3982" s="55" t="s">
        <v>16</v>
      </c>
    </row>
    <row r="3983" spans="2:20" ht="27.6" x14ac:dyDescent="0.3">
      <c r="B3983" s="55" t="s">
        <v>16</v>
      </c>
      <c r="C3983" s="55" t="s">
        <v>16</v>
      </c>
      <c r="D3983" s="55" t="s">
        <v>16</v>
      </c>
      <c r="E3983" s="55" t="s">
        <v>16</v>
      </c>
      <c r="F3983" s="55" t="s">
        <v>16</v>
      </c>
      <c r="G3983" s="55" t="s">
        <v>16</v>
      </c>
      <c r="H3983" s="55" t="s">
        <v>16</v>
      </c>
      <c r="I3983" s="55" t="s">
        <v>16</v>
      </c>
      <c r="J3983" s="55" t="s">
        <v>16</v>
      </c>
      <c r="K3983" s="1"/>
      <c r="L3983" s="55" t="s">
        <v>2563</v>
      </c>
      <c r="M3983" s="340" t="s">
        <v>2571</v>
      </c>
      <c r="N3983" s="488">
        <v>6</v>
      </c>
      <c r="O3983" s="55" t="s">
        <v>16</v>
      </c>
      <c r="P3983" s="122">
        <v>26207</v>
      </c>
      <c r="Q3983" s="55" t="s">
        <v>16</v>
      </c>
      <c r="R3983" s="55" t="s">
        <v>16</v>
      </c>
      <c r="S3983" s="55" t="s">
        <v>16</v>
      </c>
      <c r="T3983" s="55" t="s">
        <v>16</v>
      </c>
    </row>
    <row r="3984" spans="2:20" x14ac:dyDescent="0.3">
      <c r="B3984" s="196"/>
      <c r="C3984" s="503" t="s">
        <v>49</v>
      </c>
      <c r="D3984" s="196"/>
      <c r="E3984" s="197">
        <f>SUM(E3977:E3983)</f>
        <v>0</v>
      </c>
      <c r="F3984" s="197">
        <f>SUM(F3977:F3983)</f>
        <v>26207</v>
      </c>
      <c r="G3984" s="197">
        <f>SUM(G3977:G3983)</f>
        <v>50000</v>
      </c>
      <c r="H3984" s="504"/>
      <c r="I3984" s="197"/>
      <c r="J3984" s="197">
        <v>0</v>
      </c>
      <c r="K3984" s="1"/>
      <c r="L3984" s="55" t="s">
        <v>16</v>
      </c>
      <c r="M3984" s="55" t="s">
        <v>16</v>
      </c>
      <c r="N3984" s="55" t="s">
        <v>16</v>
      </c>
      <c r="O3984" s="122" t="s">
        <v>16</v>
      </c>
      <c r="P3984" s="202" t="s">
        <v>16</v>
      </c>
      <c r="Q3984" s="39" t="s">
        <v>16</v>
      </c>
      <c r="R3984" s="39" t="s">
        <v>16</v>
      </c>
      <c r="S3984" s="202" t="s">
        <v>16</v>
      </c>
      <c r="T3984" s="370" t="s">
        <v>16</v>
      </c>
    </row>
    <row r="3985" spans="2:20" x14ac:dyDescent="0.3">
      <c r="B3985" s="11"/>
      <c r="C3985" s="94"/>
      <c r="D3985" s="12"/>
      <c r="E3985" s="13"/>
      <c r="F3985" s="13"/>
      <c r="G3985" s="13"/>
      <c r="H3985" s="13"/>
      <c r="I3985" s="13"/>
      <c r="J3985" s="14"/>
      <c r="K3985" s="1"/>
      <c r="L3985" s="11"/>
      <c r="M3985" s="12"/>
      <c r="N3985" s="12"/>
      <c r="O3985" s="169"/>
      <c r="P3985" s="13"/>
      <c r="Q3985" s="13"/>
      <c r="R3985" s="13"/>
      <c r="S3985" s="13"/>
      <c r="T3985" s="14"/>
    </row>
    <row r="3986" spans="2:20" x14ac:dyDescent="0.3">
      <c r="B3986" s="25"/>
      <c r="C3986" s="26" t="s">
        <v>50</v>
      </c>
      <c r="D3986" s="27"/>
      <c r="E3986" s="28">
        <f>E3984</f>
        <v>0</v>
      </c>
      <c r="F3986" s="28">
        <f>F3976+F3984</f>
        <v>83596</v>
      </c>
      <c r="G3986" s="28">
        <f>G3976+G3984</f>
        <v>55184</v>
      </c>
      <c r="H3986" s="28">
        <f>H3976+H3984</f>
        <v>2205</v>
      </c>
      <c r="I3986" s="28">
        <f>I3976+I3984</f>
        <v>1835</v>
      </c>
      <c r="J3986" s="28">
        <f>J3976+J3984</f>
        <v>4926</v>
      </c>
      <c r="K3986" s="1"/>
      <c r="L3986" s="9"/>
      <c r="M3986" s="26" t="s">
        <v>50</v>
      </c>
      <c r="N3986" s="193" t="s">
        <v>16</v>
      </c>
      <c r="O3986" s="28">
        <f>SUM(O3977:O3985)</f>
        <v>0</v>
      </c>
      <c r="P3986" s="28">
        <f>SUM(P3977:P3985)</f>
        <v>49212</v>
      </c>
      <c r="Q3986" s="28">
        <f>SUM(Q3977:Q3985)</f>
        <v>0</v>
      </c>
      <c r="R3986" s="28">
        <f>SUM(R3977:R3985)</f>
        <v>0</v>
      </c>
      <c r="S3986" s="28">
        <f>SUM(S3975:S3985)</f>
        <v>0</v>
      </c>
      <c r="T3986" s="28">
        <f>SUM(T3975:T3985)</f>
        <v>0</v>
      </c>
    </row>
    <row r="3987" spans="2:20" x14ac:dyDescent="0.3">
      <c r="F3987" s="314"/>
      <c r="G3987" s="215"/>
      <c r="H3987" s="215"/>
      <c r="L3987" s="2"/>
      <c r="M3987" s="3" t="s">
        <v>12</v>
      </c>
      <c r="N3987" s="15"/>
      <c r="O3987" s="16">
        <f>E3986-O3986</f>
        <v>0</v>
      </c>
      <c r="P3987" s="62">
        <f>F3986-P3986</f>
        <v>34384</v>
      </c>
      <c r="Q3987" s="62">
        <f>G3986-Q3986</f>
        <v>55184</v>
      </c>
      <c r="R3987" s="62">
        <f t="shared" ref="R3987" si="585">H3986-R3986</f>
        <v>2205</v>
      </c>
      <c r="S3987" s="62">
        <f t="shared" ref="S3987" si="586">I3986-S3986</f>
        <v>1835</v>
      </c>
      <c r="T3987" s="62">
        <f t="shared" ref="T3987" si="587">J3986-T3986</f>
        <v>4926</v>
      </c>
    </row>
    <row r="3988" spans="2:20" x14ac:dyDescent="0.3">
      <c r="C3988" s="63"/>
      <c r="F3988" s="314"/>
      <c r="H3988" s="314"/>
      <c r="M3988" s="1385" t="s">
        <v>23</v>
      </c>
      <c r="N3988" s="1385"/>
      <c r="P3988" s="314"/>
      <c r="R3988" s="314"/>
    </row>
    <row r="3989" spans="2:20" x14ac:dyDescent="0.3">
      <c r="C3989" s="527"/>
      <c r="D3989" s="527"/>
      <c r="E3989" s="1386"/>
      <c r="F3989" s="1386"/>
      <c r="G3989" s="527"/>
      <c r="H3989" s="527"/>
      <c r="I3989" s="527"/>
      <c r="J3989" s="145"/>
      <c r="M3989" s="346" t="s">
        <v>17</v>
      </c>
      <c r="N3989" s="83">
        <f>P3987</f>
        <v>34384</v>
      </c>
      <c r="O3989" s="1364"/>
      <c r="P3989" s="1365"/>
      <c r="Q3989" s="1365"/>
      <c r="R3989" s="1365"/>
      <c r="S3989" s="1365"/>
      <c r="T3989" s="1365"/>
    </row>
    <row r="3990" spans="2:20" x14ac:dyDescent="0.3">
      <c r="C3990" s="527"/>
      <c r="D3990" s="527"/>
      <c r="E3990" s="528"/>
      <c r="F3990" s="528"/>
      <c r="G3990" s="282"/>
      <c r="H3990" s="280"/>
      <c r="I3990" s="280"/>
      <c r="J3990" s="280"/>
      <c r="M3990" s="346" t="s">
        <v>18</v>
      </c>
      <c r="N3990" s="83">
        <f>Q3987</f>
        <v>55184</v>
      </c>
      <c r="O3990" s="133"/>
      <c r="P3990" s="134"/>
      <c r="Q3990" s="134"/>
      <c r="R3990" s="131"/>
      <c r="S3990" s="233"/>
      <c r="T3990" s="314"/>
    </row>
    <row r="3991" spans="2:20" x14ac:dyDescent="0.3">
      <c r="C3991" s="527"/>
      <c r="D3991" s="527"/>
      <c r="E3991" s="1376"/>
      <c r="F3991" s="1377"/>
      <c r="G3991" s="282"/>
      <c r="H3991" s="280"/>
      <c r="I3991" s="280"/>
      <c r="J3991" s="280"/>
      <c r="M3991" s="346" t="s">
        <v>19</v>
      </c>
      <c r="N3991" s="83">
        <f>R3987</f>
        <v>2205</v>
      </c>
      <c r="O3991" s="136"/>
      <c r="P3991" s="171"/>
      <c r="Q3991" s="324"/>
      <c r="R3991" s="240"/>
      <c r="S3991" s="314"/>
      <c r="T3991" s="314"/>
    </row>
    <row r="3992" spans="2:20" x14ac:dyDescent="0.3">
      <c r="C3992" s="190"/>
      <c r="D3992" s="190"/>
      <c r="E3992" s="1374"/>
      <c r="F3992" s="1374"/>
      <c r="G3992" s="278"/>
      <c r="H3992" s="279"/>
      <c r="I3992" s="280"/>
      <c r="J3992" s="281"/>
      <c r="M3992" s="346" t="s">
        <v>20</v>
      </c>
      <c r="N3992" s="83">
        <f>S3987</f>
        <v>1835</v>
      </c>
      <c r="O3992" s="324"/>
      <c r="P3992" s="324"/>
      <c r="Q3992" s="324"/>
      <c r="R3992" s="241"/>
    </row>
    <row r="3993" spans="2:20" x14ac:dyDescent="0.3">
      <c r="C3993" s="190"/>
      <c r="D3993" s="190"/>
      <c r="E3993" s="529"/>
      <c r="F3993" s="529"/>
      <c r="G3993" s="278"/>
      <c r="H3993" s="283"/>
      <c r="I3993" s="280"/>
      <c r="J3993" s="281"/>
      <c r="M3993" s="346" t="s">
        <v>21</v>
      </c>
      <c r="N3993" s="83">
        <f>T3987</f>
        <v>4926</v>
      </c>
      <c r="O3993" s="137"/>
      <c r="P3993" s="324"/>
      <c r="Q3993" s="530"/>
      <c r="R3993" s="314"/>
    </row>
    <row r="3994" spans="2:20" ht="15" thickBot="1" x14ac:dyDescent="0.35">
      <c r="C3994" s="527"/>
      <c r="D3994" s="190"/>
      <c r="E3994" s="529"/>
      <c r="F3994" s="529"/>
      <c r="G3994" s="278"/>
      <c r="H3994" s="283"/>
      <c r="I3994" s="280"/>
      <c r="J3994" s="281"/>
      <c r="M3994" s="345" t="s">
        <v>22</v>
      </c>
      <c r="N3994" s="344">
        <f>SUM(N3989:N3993)</f>
        <v>98534</v>
      </c>
      <c r="O3994" s="314"/>
      <c r="P3994" s="314"/>
      <c r="R3994" s="314"/>
    </row>
    <row r="3995" spans="2:20" ht="15" thickTop="1" x14ac:dyDescent="0.3">
      <c r="C3995" s="527"/>
      <c r="D3995" s="190"/>
      <c r="E3995" s="529"/>
      <c r="F3995" s="529"/>
      <c r="G3995" s="278"/>
      <c r="H3995" s="283"/>
      <c r="I3995" s="280"/>
      <c r="J3995" s="281"/>
      <c r="M3995" s="345"/>
      <c r="N3995" s="442"/>
      <c r="O3995" s="314"/>
      <c r="R3995" s="314"/>
    </row>
    <row r="3996" spans="2:20" x14ac:dyDescent="0.3">
      <c r="C3996" s="527"/>
      <c r="D3996" s="190"/>
      <c r="E3996" s="529"/>
      <c r="F3996" s="529"/>
      <c r="G3996" s="278"/>
      <c r="H3996" s="283"/>
      <c r="I3996" s="280"/>
      <c r="J3996" s="281"/>
      <c r="M3996" s="345"/>
      <c r="N3996" s="442"/>
      <c r="O3996" s="314"/>
      <c r="R3996" s="314"/>
    </row>
    <row r="3997" spans="2:20" x14ac:dyDescent="0.3">
      <c r="C3997" s="527"/>
      <c r="D3997" s="190"/>
      <c r="E3997" s="529"/>
      <c r="F3997" s="529"/>
      <c r="G3997" s="278"/>
      <c r="H3997" s="283"/>
      <c r="I3997" s="280"/>
      <c r="J3997" s="281"/>
      <c r="M3997" s="345"/>
      <c r="N3997" s="442"/>
      <c r="O3997" s="314"/>
      <c r="R3997" s="314"/>
    </row>
    <row r="3998" spans="2:20" x14ac:dyDescent="0.3">
      <c r="C3998" s="527"/>
      <c r="D3998" s="190"/>
      <c r="E3998" s="529"/>
      <c r="F3998" s="529"/>
      <c r="G3998" s="278"/>
      <c r="H3998" s="283"/>
      <c r="I3998" s="280"/>
      <c r="J3998" s="281"/>
      <c r="M3998" s="345"/>
      <c r="N3998" s="442"/>
      <c r="O3998" s="314"/>
      <c r="R3998" s="314"/>
    </row>
    <row r="3999" spans="2:20" x14ac:dyDescent="0.3">
      <c r="C3999" s="527"/>
      <c r="D3999" s="190"/>
      <c r="E3999" s="529"/>
      <c r="F3999" s="529"/>
      <c r="G3999" s="278"/>
      <c r="H3999" s="283"/>
      <c r="I3999" s="280"/>
      <c r="J3999" s="281"/>
      <c r="M3999" s="345"/>
      <c r="N3999" s="442"/>
      <c r="O3999" s="314"/>
      <c r="R3999" s="314"/>
    </row>
    <row r="4000" spans="2:20" x14ac:dyDescent="0.3">
      <c r="C4000" s="527"/>
      <c r="D4000" s="190"/>
      <c r="E4000" s="529"/>
      <c r="F4000" s="529"/>
      <c r="G4000" s="278"/>
      <c r="H4000" s="283"/>
      <c r="I4000" s="280"/>
      <c r="J4000" s="281"/>
      <c r="M4000" s="345"/>
      <c r="N4000" s="442"/>
      <c r="O4000" s="314"/>
      <c r="R4000" s="314"/>
    </row>
    <row r="4001" spans="2:20" x14ac:dyDescent="0.3">
      <c r="R4001" s="180"/>
    </row>
    <row r="4002" spans="2:20" x14ac:dyDescent="0.3">
      <c r="B4002" s="1357" t="s">
        <v>2370</v>
      </c>
      <c r="C4002" s="1357"/>
      <c r="D4002" s="1357"/>
      <c r="E4002" s="1357"/>
      <c r="F4002" s="1357"/>
      <c r="G4002" s="1357"/>
      <c r="H4002" s="1357"/>
      <c r="I4002" s="1357"/>
      <c r="J4002" s="1357"/>
      <c r="K4002" s="1357"/>
      <c r="L4002" s="1357"/>
      <c r="M4002" s="1357"/>
      <c r="N4002" s="1357"/>
      <c r="O4002" s="1357"/>
      <c r="P4002" s="1357"/>
      <c r="Q4002" s="1357"/>
      <c r="R4002" s="1357"/>
      <c r="S4002" s="1357"/>
      <c r="T4002" s="1357"/>
    </row>
    <row r="4009" spans="2:20" ht="15.6" x14ac:dyDescent="0.3">
      <c r="B4009" s="1349" t="s">
        <v>2575</v>
      </c>
      <c r="C4009" s="1349"/>
      <c r="D4009" s="1349"/>
      <c r="E4009" s="1349"/>
      <c r="F4009" s="1349"/>
      <c r="G4009" s="1349"/>
      <c r="H4009" s="1349"/>
      <c r="I4009" s="1349"/>
      <c r="J4009" s="1349"/>
      <c r="K4009" s="1349"/>
      <c r="L4009" s="1349"/>
      <c r="M4009" s="1349"/>
      <c r="N4009" s="1349"/>
      <c r="O4009" s="1349"/>
      <c r="P4009" s="1349"/>
      <c r="Q4009" s="1349"/>
      <c r="R4009" s="1349"/>
      <c r="S4009" s="1349"/>
      <c r="T4009" s="1349"/>
    </row>
    <row r="4010" spans="2:20" ht="15.6" x14ac:dyDescent="0.3">
      <c r="B4010" s="1350" t="s">
        <v>10</v>
      </c>
      <c r="C4010" s="1350"/>
      <c r="D4010" s="1350"/>
      <c r="E4010" s="1350"/>
      <c r="F4010" s="1350"/>
      <c r="G4010" s="1350"/>
      <c r="H4010" s="1350"/>
      <c r="I4010" s="1350"/>
      <c r="J4010" s="1350"/>
      <c r="K4010" s="1350"/>
      <c r="L4010" s="1350"/>
      <c r="M4010" s="1350"/>
      <c r="N4010" s="1350"/>
      <c r="O4010" s="1350"/>
      <c r="P4010" s="1350"/>
      <c r="Q4010" s="1350"/>
      <c r="R4010" s="1350"/>
      <c r="S4010" s="1350"/>
      <c r="T4010" s="1350"/>
    </row>
    <row r="4011" spans="2:20" x14ac:dyDescent="0.3">
      <c r="B4011" s="1351" t="s">
        <v>11</v>
      </c>
      <c r="C4011" s="1351"/>
      <c r="D4011" s="1351"/>
      <c r="E4011" s="1351"/>
      <c r="F4011" s="1351"/>
      <c r="G4011" s="1351"/>
      <c r="H4011" s="1351"/>
      <c r="I4011" s="1351"/>
      <c r="J4011" s="1351"/>
      <c r="K4011" s="1351"/>
      <c r="L4011" s="1351"/>
      <c r="M4011" s="1351"/>
      <c r="N4011" s="1351"/>
      <c r="O4011" s="1351"/>
      <c r="P4011" s="1351"/>
      <c r="Q4011" s="1351"/>
      <c r="R4011" s="1351"/>
      <c r="S4011" s="1351"/>
      <c r="T4011" s="1351"/>
    </row>
    <row r="4012" spans="2:20" x14ac:dyDescent="0.3">
      <c r="B4012" s="1352" t="s">
        <v>2573</v>
      </c>
      <c r="C4012" s="1352"/>
      <c r="D4012" s="1352"/>
      <c r="E4012" s="1352"/>
      <c r="F4012" s="1352"/>
      <c r="G4012" s="1352"/>
      <c r="H4012" s="1352"/>
      <c r="I4012" s="1352"/>
      <c r="J4012" s="1352"/>
      <c r="K4012" s="1352"/>
      <c r="L4012" s="1352"/>
      <c r="M4012" s="1352"/>
      <c r="N4012" s="1352"/>
      <c r="O4012" s="1352"/>
      <c r="P4012" s="1352"/>
      <c r="Q4012" s="1352"/>
      <c r="R4012" s="1352"/>
      <c r="S4012" s="1352"/>
      <c r="T4012" s="1352"/>
    </row>
    <row r="4013" spans="2:20" ht="15" thickBot="1" x14ac:dyDescent="0.35">
      <c r="B4013" s="309"/>
      <c r="C4013" s="309"/>
      <c r="D4013" s="309"/>
      <c r="E4013" s="309"/>
      <c r="F4013" s="309"/>
      <c r="G4013" s="309"/>
      <c r="H4013" s="309"/>
      <c r="I4013" s="309"/>
      <c r="J4013" s="309"/>
      <c r="L4013" s="309"/>
      <c r="M4013" s="309"/>
      <c r="N4013" s="309"/>
      <c r="O4013" s="309"/>
      <c r="P4013" s="309"/>
      <c r="Q4013" s="309"/>
      <c r="R4013" s="1362" t="s">
        <v>2574</v>
      </c>
      <c r="S4013" s="1363"/>
      <c r="T4013" s="1363"/>
    </row>
    <row r="4014" spans="2:20" ht="15" thickTop="1" x14ac:dyDescent="0.3">
      <c r="B4014" s="1354" t="s">
        <v>8</v>
      </c>
      <c r="C4014" s="1354"/>
      <c r="D4014" s="1354"/>
      <c r="E4014" s="1354"/>
      <c r="F4014" s="1354"/>
      <c r="G4014" s="1354"/>
      <c r="H4014" s="1354"/>
      <c r="I4014" s="1354"/>
      <c r="J4014" s="1354"/>
      <c r="L4014" s="1354" t="s">
        <v>9</v>
      </c>
      <c r="M4014" s="1354"/>
      <c r="N4014" s="1354"/>
      <c r="O4014" s="1354"/>
      <c r="P4014" s="1354"/>
      <c r="Q4014" s="1354"/>
      <c r="R4014" s="1354"/>
      <c r="S4014" s="1354"/>
      <c r="T4014" s="1354"/>
    </row>
    <row r="4015" spans="2:20" x14ac:dyDescent="0.3">
      <c r="B4015" s="4" t="s">
        <v>0</v>
      </c>
      <c r="C4015" s="4" t="s">
        <v>1</v>
      </c>
      <c r="D4015" s="4" t="s">
        <v>2</v>
      </c>
      <c r="E4015" s="4" t="s">
        <v>13</v>
      </c>
      <c r="F4015" s="4" t="s">
        <v>3</v>
      </c>
      <c r="G4015" s="4" t="s">
        <v>4</v>
      </c>
      <c r="H4015" s="4" t="s">
        <v>5</v>
      </c>
      <c r="I4015" s="4" t="s">
        <v>6</v>
      </c>
      <c r="J4015" s="4" t="s">
        <v>7</v>
      </c>
      <c r="K4015" s="180"/>
      <c r="L4015" s="4" t="s">
        <v>0</v>
      </c>
      <c r="M4015" s="4" t="s">
        <v>1</v>
      </c>
      <c r="N4015" s="30" t="s">
        <v>1234</v>
      </c>
      <c r="O4015" s="4" t="s">
        <v>13</v>
      </c>
      <c r="P4015" s="4" t="s">
        <v>3</v>
      </c>
      <c r="Q4015" s="4" t="s">
        <v>4</v>
      </c>
      <c r="R4015" s="4" t="s">
        <v>5</v>
      </c>
      <c r="S4015" s="4" t="s">
        <v>6</v>
      </c>
      <c r="T4015" s="4" t="s">
        <v>7</v>
      </c>
    </row>
    <row r="4016" spans="2:20" x14ac:dyDescent="0.3">
      <c r="B4016" s="310"/>
      <c r="C4016" s="311"/>
      <c r="D4016" s="311"/>
      <c r="E4016" s="5"/>
      <c r="F4016" s="5"/>
      <c r="G4016" s="5"/>
      <c r="H4016" s="5"/>
      <c r="I4016" s="5"/>
      <c r="J4016" s="6"/>
      <c r="L4016" s="310"/>
      <c r="M4016" s="311"/>
      <c r="N4016" s="311"/>
      <c r="O4016" s="5"/>
      <c r="P4016" s="5"/>
      <c r="Q4016" s="5"/>
      <c r="R4016" s="5"/>
      <c r="S4016" s="5"/>
      <c r="T4016" s="6"/>
    </row>
    <row r="4017" spans="2:20" x14ac:dyDescent="0.3">
      <c r="B4017" s="55" t="s">
        <v>2572</v>
      </c>
      <c r="C4017" s="17" t="s">
        <v>2421</v>
      </c>
      <c r="D4017" s="18" t="s">
        <v>16</v>
      </c>
      <c r="E4017" s="19" t="s">
        <v>16</v>
      </c>
      <c r="F4017" s="19">
        <f>N3989</f>
        <v>34384</v>
      </c>
      <c r="G4017" s="49">
        <f>N3990</f>
        <v>55184</v>
      </c>
      <c r="H4017" s="49">
        <f>N3991</f>
        <v>2205</v>
      </c>
      <c r="I4017" s="20">
        <f>N3992</f>
        <v>1835</v>
      </c>
      <c r="J4017" s="20">
        <f>N3993</f>
        <v>4926</v>
      </c>
      <c r="K4017" s="1"/>
      <c r="L4017" s="55" t="s">
        <v>16</v>
      </c>
      <c r="M4017" s="55" t="s">
        <v>16</v>
      </c>
      <c r="N4017" s="55" t="s">
        <v>16</v>
      </c>
      <c r="O4017" s="122" t="s">
        <v>16</v>
      </c>
      <c r="P4017" s="122" t="s">
        <v>16</v>
      </c>
      <c r="Q4017" s="122" t="s">
        <v>16</v>
      </c>
      <c r="R4017" s="122" t="s">
        <v>16</v>
      </c>
      <c r="S4017" s="122" t="s">
        <v>16</v>
      </c>
      <c r="T4017" s="122" t="s">
        <v>16</v>
      </c>
    </row>
    <row r="4018" spans="2:20" ht="27.6" x14ac:dyDescent="0.3">
      <c r="B4018" s="55" t="s">
        <v>2572</v>
      </c>
      <c r="C4018" s="491" t="s">
        <v>2275</v>
      </c>
      <c r="D4018" s="116" t="s">
        <v>2576</v>
      </c>
      <c r="E4018" s="55" t="s">
        <v>16</v>
      </c>
      <c r="F4018" s="122">
        <v>5000</v>
      </c>
      <c r="G4018" s="55" t="s">
        <v>16</v>
      </c>
      <c r="H4018" s="55" t="s">
        <v>16</v>
      </c>
      <c r="I4018" s="55" t="s">
        <v>16</v>
      </c>
      <c r="J4018" s="55" t="s">
        <v>16</v>
      </c>
      <c r="K4018" s="1"/>
      <c r="L4018" s="55" t="s">
        <v>2572</v>
      </c>
      <c r="M4018" s="491" t="s">
        <v>2587</v>
      </c>
      <c r="N4018" s="116" t="s">
        <v>2580</v>
      </c>
      <c r="O4018" s="122">
        <v>135000</v>
      </c>
      <c r="P4018" s="122" t="s">
        <v>16</v>
      </c>
      <c r="Q4018" s="122" t="s">
        <v>16</v>
      </c>
      <c r="R4018" s="122" t="s">
        <v>16</v>
      </c>
      <c r="S4018" s="122" t="s">
        <v>16</v>
      </c>
      <c r="T4018" s="122" t="s">
        <v>16</v>
      </c>
    </row>
    <row r="4019" spans="2:20" ht="41.4" x14ac:dyDescent="0.3">
      <c r="B4019" s="55" t="s">
        <v>2572</v>
      </c>
      <c r="C4019" s="491" t="s">
        <v>2584</v>
      </c>
      <c r="D4019" s="116" t="s">
        <v>2577</v>
      </c>
      <c r="E4019" s="55">
        <v>25000</v>
      </c>
      <c r="F4019" s="122">
        <v>20000</v>
      </c>
      <c r="G4019" s="55" t="s">
        <v>16</v>
      </c>
      <c r="H4019" s="55" t="s">
        <v>16</v>
      </c>
      <c r="I4019" s="55" t="s">
        <v>16</v>
      </c>
      <c r="J4019" s="55" t="s">
        <v>16</v>
      </c>
      <c r="K4019" s="1"/>
      <c r="L4019" s="55" t="s">
        <v>2572</v>
      </c>
      <c r="M4019" s="333" t="s">
        <v>2583</v>
      </c>
      <c r="N4019" s="116" t="s">
        <v>2580</v>
      </c>
      <c r="O4019" s="122">
        <v>35000</v>
      </c>
      <c r="P4019" s="122" t="s">
        <v>16</v>
      </c>
      <c r="Q4019" s="122" t="s">
        <v>16</v>
      </c>
      <c r="R4019" s="122" t="s">
        <v>16</v>
      </c>
      <c r="S4019" s="122" t="s">
        <v>16</v>
      </c>
      <c r="T4019" s="122" t="s">
        <v>16</v>
      </c>
    </row>
    <row r="4020" spans="2:20" ht="27.6" x14ac:dyDescent="0.3">
      <c r="B4020" s="55" t="s">
        <v>2572</v>
      </c>
      <c r="C4020" s="333" t="s">
        <v>2271</v>
      </c>
      <c r="D4020" s="116" t="s">
        <v>2578</v>
      </c>
      <c r="E4020" s="55" t="s">
        <v>16</v>
      </c>
      <c r="F4020" s="122">
        <v>1100</v>
      </c>
      <c r="G4020" s="55" t="s">
        <v>16</v>
      </c>
      <c r="H4020" s="55" t="s">
        <v>16</v>
      </c>
      <c r="I4020" s="55" t="s">
        <v>16</v>
      </c>
      <c r="J4020" s="55" t="s">
        <v>16</v>
      </c>
      <c r="K4020" s="1"/>
      <c r="L4020" s="55" t="s">
        <v>2572</v>
      </c>
      <c r="M4020" s="333" t="s">
        <v>2586</v>
      </c>
      <c r="N4020" s="116" t="s">
        <v>2577</v>
      </c>
      <c r="O4020" s="202">
        <v>25000</v>
      </c>
      <c r="P4020" s="122" t="s">
        <v>16</v>
      </c>
      <c r="Q4020" s="122" t="s">
        <v>16</v>
      </c>
      <c r="R4020" s="122" t="s">
        <v>16</v>
      </c>
      <c r="S4020" s="122" t="s">
        <v>16</v>
      </c>
      <c r="T4020" s="122" t="s">
        <v>16</v>
      </c>
    </row>
    <row r="4021" spans="2:20" ht="41.4" x14ac:dyDescent="0.3">
      <c r="B4021" s="55" t="s">
        <v>2572</v>
      </c>
      <c r="C4021" s="535" t="s">
        <v>2581</v>
      </c>
      <c r="D4021" s="116" t="s">
        <v>2579</v>
      </c>
      <c r="E4021" s="55" t="s">
        <v>16</v>
      </c>
      <c r="F4021" s="122">
        <v>10000</v>
      </c>
      <c r="G4021" s="55" t="s">
        <v>16</v>
      </c>
      <c r="H4021" s="55" t="s">
        <v>16</v>
      </c>
      <c r="I4021" s="55" t="s">
        <v>16</v>
      </c>
      <c r="J4021" s="55" t="s">
        <v>16</v>
      </c>
      <c r="K4021" s="1"/>
      <c r="L4021" s="55" t="s">
        <v>2572</v>
      </c>
      <c r="M4021" s="333" t="s">
        <v>2585</v>
      </c>
      <c r="N4021" s="488">
        <v>1</v>
      </c>
      <c r="O4021" s="122" t="s">
        <v>16</v>
      </c>
      <c r="P4021" s="122">
        <v>160</v>
      </c>
      <c r="Q4021" s="122" t="s">
        <v>16</v>
      </c>
      <c r="R4021" s="122" t="s">
        <v>16</v>
      </c>
      <c r="S4021" s="122" t="s">
        <v>16</v>
      </c>
      <c r="T4021" s="122" t="s">
        <v>16</v>
      </c>
    </row>
    <row r="4022" spans="2:20" ht="41.4" x14ac:dyDescent="0.3">
      <c r="B4022" s="55" t="s">
        <v>2572</v>
      </c>
      <c r="C4022" s="333" t="s">
        <v>2582</v>
      </c>
      <c r="D4022" s="116" t="s">
        <v>2580</v>
      </c>
      <c r="E4022" s="122">
        <v>170000</v>
      </c>
      <c r="F4022" s="122" t="s">
        <v>16</v>
      </c>
      <c r="G4022" s="55" t="s">
        <v>16</v>
      </c>
      <c r="H4022" s="55" t="s">
        <v>16</v>
      </c>
      <c r="I4022" s="55" t="s">
        <v>16</v>
      </c>
      <c r="J4022" s="55" t="s">
        <v>16</v>
      </c>
      <c r="K4022" s="1"/>
      <c r="L4022" s="55" t="s">
        <v>2572</v>
      </c>
      <c r="M4022" s="411" t="s">
        <v>2588</v>
      </c>
      <c r="N4022" s="488">
        <v>2</v>
      </c>
      <c r="O4022" s="122" t="s">
        <v>16</v>
      </c>
      <c r="P4022" s="122">
        <v>450</v>
      </c>
      <c r="Q4022" s="122" t="s">
        <v>16</v>
      </c>
      <c r="R4022" s="122" t="s">
        <v>16</v>
      </c>
      <c r="S4022" s="122" t="s">
        <v>16</v>
      </c>
      <c r="T4022" s="122" t="s">
        <v>16</v>
      </c>
    </row>
    <row r="4023" spans="2:20" x14ac:dyDescent="0.3">
      <c r="B4023" s="55" t="s">
        <v>16</v>
      </c>
      <c r="C4023" s="55" t="s">
        <v>16</v>
      </c>
      <c r="D4023" s="55" t="s">
        <v>16</v>
      </c>
      <c r="E4023" s="55" t="s">
        <v>16</v>
      </c>
      <c r="F4023" s="55" t="s">
        <v>16</v>
      </c>
      <c r="G4023" s="55" t="s">
        <v>16</v>
      </c>
      <c r="H4023" s="55" t="s">
        <v>16</v>
      </c>
      <c r="I4023" s="55" t="s">
        <v>16</v>
      </c>
      <c r="J4023" s="55" t="s">
        <v>16</v>
      </c>
      <c r="K4023" s="1"/>
      <c r="L4023" s="55" t="s">
        <v>2572</v>
      </c>
      <c r="M4023" s="536" t="s">
        <v>2589</v>
      </c>
      <c r="N4023" s="488">
        <v>3</v>
      </c>
      <c r="O4023" s="122" t="s">
        <v>16</v>
      </c>
      <c r="P4023" s="122">
        <v>100</v>
      </c>
      <c r="Q4023" s="122" t="s">
        <v>16</v>
      </c>
      <c r="R4023" s="122" t="s">
        <v>16</v>
      </c>
      <c r="S4023" s="122" t="s">
        <v>16</v>
      </c>
      <c r="T4023" s="122" t="s">
        <v>16</v>
      </c>
    </row>
    <row r="4024" spans="2:20" x14ac:dyDescent="0.3">
      <c r="B4024" s="55" t="s">
        <v>16</v>
      </c>
      <c r="C4024" s="55" t="s">
        <v>16</v>
      </c>
      <c r="D4024" s="55" t="s">
        <v>16</v>
      </c>
      <c r="E4024" s="55" t="s">
        <v>16</v>
      </c>
      <c r="F4024" s="55" t="s">
        <v>16</v>
      </c>
      <c r="G4024" s="55" t="s">
        <v>16</v>
      </c>
      <c r="H4024" s="55" t="s">
        <v>16</v>
      </c>
      <c r="I4024" s="55" t="s">
        <v>16</v>
      </c>
      <c r="J4024" s="55" t="s">
        <v>16</v>
      </c>
      <c r="K4024" s="1"/>
      <c r="L4024" s="55" t="s">
        <v>2572</v>
      </c>
      <c r="M4024" s="536" t="s">
        <v>2221</v>
      </c>
      <c r="N4024" s="488">
        <v>6</v>
      </c>
      <c r="O4024" s="122" t="s">
        <v>16</v>
      </c>
      <c r="P4024" s="122">
        <v>200</v>
      </c>
      <c r="Q4024" s="122" t="s">
        <v>16</v>
      </c>
      <c r="R4024" s="122" t="s">
        <v>16</v>
      </c>
      <c r="S4024" s="122" t="s">
        <v>16</v>
      </c>
      <c r="T4024" s="122" t="s">
        <v>16</v>
      </c>
    </row>
    <row r="4025" spans="2:20" ht="15" customHeight="1" x14ac:dyDescent="0.3">
      <c r="B4025" s="196"/>
      <c r="C4025" s="503" t="s">
        <v>49</v>
      </c>
      <c r="D4025" s="196"/>
      <c r="E4025" s="197">
        <f>SUM(E4018:E4024)</f>
        <v>195000</v>
      </c>
      <c r="F4025" s="197">
        <f>SUM(F4018:F4024)</f>
        <v>36100</v>
      </c>
      <c r="G4025" s="197">
        <f>SUM(G4018:G4022)</f>
        <v>0</v>
      </c>
      <c r="H4025" s="504"/>
      <c r="I4025" s="197"/>
      <c r="J4025" s="197">
        <v>0</v>
      </c>
      <c r="K4025" s="1"/>
      <c r="L4025" s="55" t="s">
        <v>16</v>
      </c>
      <c r="M4025" s="55" t="s">
        <v>16</v>
      </c>
      <c r="N4025" s="55" t="s">
        <v>16</v>
      </c>
      <c r="O4025" s="122" t="s">
        <v>16</v>
      </c>
      <c r="P4025" s="202" t="s">
        <v>16</v>
      </c>
      <c r="Q4025" s="39" t="s">
        <v>16</v>
      </c>
      <c r="R4025" s="39" t="s">
        <v>16</v>
      </c>
      <c r="S4025" s="202" t="s">
        <v>16</v>
      </c>
      <c r="T4025" s="370" t="s">
        <v>16</v>
      </c>
    </row>
    <row r="4026" spans="2:20" x14ac:dyDescent="0.3">
      <c r="B4026" s="11"/>
      <c r="C4026" s="94"/>
      <c r="D4026" s="12"/>
      <c r="E4026" s="13"/>
      <c r="F4026" s="13"/>
      <c r="G4026" s="13"/>
      <c r="H4026" s="13"/>
      <c r="I4026" s="13"/>
      <c r="J4026" s="14"/>
      <c r="K4026" s="1"/>
      <c r="L4026" s="11"/>
      <c r="M4026" s="12"/>
      <c r="N4026" s="12"/>
      <c r="O4026" s="169"/>
      <c r="P4026" s="13"/>
      <c r="Q4026" s="13"/>
      <c r="R4026" s="13"/>
      <c r="S4026" s="13"/>
      <c r="T4026" s="14"/>
    </row>
    <row r="4027" spans="2:20" x14ac:dyDescent="0.3">
      <c r="B4027" s="25"/>
      <c r="C4027" s="26" t="s">
        <v>50</v>
      </c>
      <c r="D4027" s="27"/>
      <c r="E4027" s="28">
        <f>E4025</f>
        <v>195000</v>
      </c>
      <c r="F4027" s="28">
        <f>F4017+F4025</f>
        <v>70484</v>
      </c>
      <c r="G4027" s="28">
        <f>G4017+G4025</f>
        <v>55184</v>
      </c>
      <c r="H4027" s="28">
        <f>H4017+H4025</f>
        <v>2205</v>
      </c>
      <c r="I4027" s="28">
        <f>I4017+I4025</f>
        <v>1835</v>
      </c>
      <c r="J4027" s="28">
        <f>J4017+J4025</f>
        <v>4926</v>
      </c>
      <c r="K4027" s="1"/>
      <c r="L4027" s="9"/>
      <c r="M4027" s="26" t="s">
        <v>50</v>
      </c>
      <c r="N4027" s="193" t="s">
        <v>16</v>
      </c>
      <c r="O4027" s="28">
        <f>SUM(O4018:O4026)</f>
        <v>195000</v>
      </c>
      <c r="P4027" s="28">
        <f>SUM(P4018:P4026)</f>
        <v>910</v>
      </c>
      <c r="Q4027" s="28">
        <f>SUM(Q4018:Q4026)</f>
        <v>0</v>
      </c>
      <c r="R4027" s="28">
        <f>SUM(R4018:R4026)</f>
        <v>0</v>
      </c>
      <c r="S4027" s="28">
        <f>SUM(S4016:S4026)</f>
        <v>0</v>
      </c>
      <c r="T4027" s="28">
        <f>SUM(T4016:T4026)</f>
        <v>0</v>
      </c>
    </row>
    <row r="4028" spans="2:20" x14ac:dyDescent="0.3">
      <c r="F4028" s="314"/>
      <c r="G4028" s="215"/>
      <c r="H4028" s="215"/>
      <c r="L4028" s="2"/>
      <c r="M4028" s="3" t="s">
        <v>12</v>
      </c>
      <c r="N4028" s="15"/>
      <c r="O4028" s="16">
        <f>E4027-O4027</f>
        <v>0</v>
      </c>
      <c r="P4028" s="62">
        <f>F4027-P4027</f>
        <v>69574</v>
      </c>
      <c r="Q4028" s="62">
        <f>G4027-Q4027</f>
        <v>55184</v>
      </c>
      <c r="R4028" s="62">
        <f t="shared" ref="R4028" si="588">H4027-R4027</f>
        <v>2205</v>
      </c>
      <c r="S4028" s="62">
        <f t="shared" ref="S4028" si="589">I4027-S4027</f>
        <v>1835</v>
      </c>
      <c r="T4028" s="62">
        <f t="shared" ref="T4028" si="590">J4027-T4027</f>
        <v>4926</v>
      </c>
    </row>
    <row r="4029" spans="2:20" x14ac:dyDescent="0.3">
      <c r="C4029" s="63"/>
      <c r="F4029" s="314"/>
      <c r="H4029" s="314"/>
      <c r="M4029" s="1385" t="s">
        <v>23</v>
      </c>
      <c r="N4029" s="1385"/>
      <c r="P4029" s="314"/>
      <c r="R4029" s="314"/>
    </row>
    <row r="4030" spans="2:20" x14ac:dyDescent="0.3">
      <c r="C4030" s="531"/>
      <c r="D4030" s="531"/>
      <c r="E4030" s="1386"/>
      <c r="F4030" s="1386"/>
      <c r="G4030" s="531"/>
      <c r="H4030" s="531"/>
      <c r="I4030" s="531"/>
      <c r="J4030" s="145"/>
      <c r="M4030" s="346" t="s">
        <v>17</v>
      </c>
      <c r="N4030" s="83">
        <f>P4028</f>
        <v>69574</v>
      </c>
      <c r="O4030" s="1364"/>
      <c r="P4030" s="1365"/>
      <c r="Q4030" s="1365"/>
      <c r="R4030" s="1365"/>
      <c r="S4030" s="1365"/>
      <c r="T4030" s="1365"/>
    </row>
    <row r="4031" spans="2:20" x14ac:dyDescent="0.3">
      <c r="C4031" s="531"/>
      <c r="D4031" s="531"/>
      <c r="E4031" s="532"/>
      <c r="F4031" s="532"/>
      <c r="G4031" s="282"/>
      <c r="H4031" s="280"/>
      <c r="I4031" s="280"/>
      <c r="J4031" s="280"/>
      <c r="M4031" s="346" t="s">
        <v>18</v>
      </c>
      <c r="N4031" s="83">
        <f>Q4028</f>
        <v>55184</v>
      </c>
      <c r="O4031" s="133"/>
      <c r="P4031" s="134"/>
      <c r="Q4031" s="134"/>
      <c r="R4031" s="131"/>
      <c r="S4031" s="233"/>
      <c r="T4031" s="314"/>
    </row>
    <row r="4032" spans="2:20" x14ac:dyDescent="0.3">
      <c r="C4032" s="531"/>
      <c r="D4032" s="531"/>
      <c r="E4032" s="1376"/>
      <c r="F4032" s="1377"/>
      <c r="G4032" s="282"/>
      <c r="H4032" s="280"/>
      <c r="I4032" s="280"/>
      <c r="J4032" s="280"/>
      <c r="M4032" s="346" t="s">
        <v>19</v>
      </c>
      <c r="N4032" s="83">
        <f>R4028</f>
        <v>2205</v>
      </c>
      <c r="O4032" s="136"/>
      <c r="P4032" s="171"/>
      <c r="Q4032" s="324"/>
      <c r="R4032" s="240"/>
      <c r="S4032" s="314"/>
      <c r="T4032" s="314"/>
    </row>
    <row r="4033" spans="2:20" x14ac:dyDescent="0.3">
      <c r="C4033" s="190"/>
      <c r="D4033" s="190"/>
      <c r="E4033" s="1374"/>
      <c r="F4033" s="1374"/>
      <c r="G4033" s="278"/>
      <c r="H4033" s="279"/>
      <c r="I4033" s="280"/>
      <c r="J4033" s="281"/>
      <c r="M4033" s="346" t="s">
        <v>20</v>
      </c>
      <c r="N4033" s="83">
        <f>S4028</f>
        <v>1835</v>
      </c>
      <c r="O4033" s="324"/>
      <c r="P4033" s="324"/>
      <c r="Q4033" s="324"/>
      <c r="R4033" s="241"/>
    </row>
    <row r="4034" spans="2:20" x14ac:dyDescent="0.3">
      <c r="C4034" s="190"/>
      <c r="D4034" s="190"/>
      <c r="E4034" s="533"/>
      <c r="F4034" s="533"/>
      <c r="G4034" s="278"/>
      <c r="H4034" s="283"/>
      <c r="I4034" s="280"/>
      <c r="J4034" s="281"/>
      <c r="M4034" s="346" t="s">
        <v>21</v>
      </c>
      <c r="N4034" s="83">
        <f>T4028</f>
        <v>4926</v>
      </c>
      <c r="O4034" s="137"/>
      <c r="P4034" s="324"/>
      <c r="Q4034" s="534"/>
      <c r="R4034" s="314"/>
    </row>
    <row r="4035" spans="2:20" ht="15" thickBot="1" x14ac:dyDescent="0.35">
      <c r="C4035" s="531"/>
      <c r="D4035" s="190"/>
      <c r="E4035" s="533"/>
      <c r="F4035" s="533"/>
      <c r="G4035" s="278"/>
      <c r="H4035" s="283"/>
      <c r="I4035" s="280"/>
      <c r="J4035" s="281"/>
      <c r="M4035" s="345" t="s">
        <v>22</v>
      </c>
      <c r="N4035" s="344">
        <f>SUM(N4030:N4034)</f>
        <v>133724</v>
      </c>
      <c r="O4035" s="314"/>
      <c r="P4035" s="314"/>
      <c r="R4035" s="314"/>
    </row>
    <row r="4036" spans="2:20" ht="15" thickTop="1" x14ac:dyDescent="0.3">
      <c r="C4036" s="531"/>
      <c r="D4036" s="190"/>
      <c r="E4036" s="533"/>
      <c r="F4036" s="533"/>
      <c r="G4036" s="278"/>
      <c r="H4036" s="283"/>
      <c r="I4036" s="280"/>
      <c r="J4036" s="281"/>
      <c r="M4036" s="345"/>
      <c r="N4036" s="442"/>
      <c r="O4036" s="314"/>
      <c r="R4036" s="314"/>
    </row>
    <row r="4037" spans="2:20" x14ac:dyDescent="0.3">
      <c r="C4037" s="531"/>
      <c r="D4037" s="190"/>
      <c r="E4037" s="533"/>
      <c r="F4037" s="533"/>
      <c r="G4037" s="278"/>
      <c r="H4037" s="283"/>
      <c r="I4037" s="280"/>
      <c r="J4037" s="281"/>
      <c r="M4037" s="345"/>
      <c r="N4037" s="442"/>
      <c r="O4037" s="314"/>
      <c r="R4037" s="314"/>
    </row>
    <row r="4038" spans="2:20" x14ac:dyDescent="0.3">
      <c r="C4038" s="531"/>
      <c r="D4038" s="190"/>
      <c r="E4038" s="533"/>
      <c r="F4038" s="533"/>
      <c r="G4038" s="278"/>
      <c r="H4038" s="283"/>
      <c r="I4038" s="280"/>
      <c r="J4038" s="281"/>
      <c r="M4038" s="345"/>
      <c r="N4038" s="442"/>
      <c r="O4038" s="314"/>
      <c r="R4038" s="314"/>
    </row>
    <row r="4039" spans="2:20" x14ac:dyDescent="0.3">
      <c r="C4039" s="531"/>
      <c r="D4039" s="190"/>
      <c r="E4039" s="533"/>
      <c r="F4039" s="533"/>
      <c r="G4039" s="278"/>
      <c r="H4039" s="283"/>
      <c r="I4039" s="280"/>
      <c r="J4039" s="281"/>
      <c r="M4039" s="345"/>
      <c r="N4039" s="442"/>
      <c r="O4039" s="314"/>
      <c r="R4039" s="314"/>
    </row>
    <row r="4040" spans="2:20" x14ac:dyDescent="0.3">
      <c r="C4040" s="531"/>
      <c r="D4040" s="190"/>
      <c r="E4040" s="533"/>
      <c r="F4040" s="533"/>
      <c r="G4040" s="278"/>
      <c r="H4040" s="283"/>
      <c r="I4040" s="280"/>
      <c r="J4040" s="281"/>
      <c r="M4040" s="345"/>
      <c r="N4040" s="442"/>
      <c r="O4040" s="314"/>
      <c r="R4040" s="314"/>
    </row>
    <row r="4041" spans="2:20" x14ac:dyDescent="0.3">
      <c r="C4041" s="531"/>
      <c r="D4041" s="190"/>
      <c r="E4041" s="533"/>
      <c r="F4041" s="533"/>
      <c r="G4041" s="278"/>
      <c r="H4041" s="283"/>
      <c r="I4041" s="280"/>
      <c r="J4041" s="281"/>
      <c r="M4041" s="345"/>
      <c r="N4041" s="442"/>
      <c r="O4041" s="314"/>
      <c r="R4041" s="314"/>
    </row>
    <row r="4042" spans="2:20" x14ac:dyDescent="0.3">
      <c r="R4042" s="180"/>
    </row>
    <row r="4043" spans="2:20" x14ac:dyDescent="0.3">
      <c r="B4043" s="1357" t="s">
        <v>2370</v>
      </c>
      <c r="C4043" s="1357"/>
      <c r="D4043" s="1357"/>
      <c r="E4043" s="1357"/>
      <c r="F4043" s="1357"/>
      <c r="G4043" s="1357"/>
      <c r="H4043" s="1357"/>
      <c r="I4043" s="1357"/>
      <c r="J4043" s="1357"/>
      <c r="K4043" s="1357"/>
      <c r="L4043" s="1357"/>
      <c r="M4043" s="1357"/>
      <c r="N4043" s="1357"/>
      <c r="O4043" s="1357"/>
      <c r="P4043" s="1357"/>
      <c r="Q4043" s="1357"/>
      <c r="R4043" s="1357"/>
      <c r="S4043" s="1357"/>
      <c r="T4043" s="1357"/>
    </row>
    <row r="4049" spans="2:20" ht="15.6" x14ac:dyDescent="0.3">
      <c r="B4049" s="1349" t="s">
        <v>2590</v>
      </c>
      <c r="C4049" s="1349"/>
      <c r="D4049" s="1349"/>
      <c r="E4049" s="1349"/>
      <c r="F4049" s="1349"/>
      <c r="G4049" s="1349"/>
      <c r="H4049" s="1349"/>
      <c r="I4049" s="1349"/>
      <c r="J4049" s="1349"/>
      <c r="K4049" s="1349"/>
      <c r="L4049" s="1349"/>
      <c r="M4049" s="1349"/>
      <c r="N4049" s="1349"/>
      <c r="O4049" s="1349"/>
      <c r="P4049" s="1349"/>
      <c r="Q4049" s="1349"/>
      <c r="R4049" s="1349"/>
      <c r="S4049" s="1349"/>
      <c r="T4049" s="1349"/>
    </row>
    <row r="4050" spans="2:20" ht="15.6" x14ac:dyDescent="0.3">
      <c r="B4050" s="1350" t="s">
        <v>10</v>
      </c>
      <c r="C4050" s="1350"/>
      <c r="D4050" s="1350"/>
      <c r="E4050" s="1350"/>
      <c r="F4050" s="1350"/>
      <c r="G4050" s="1350"/>
      <c r="H4050" s="1350"/>
      <c r="I4050" s="1350"/>
      <c r="J4050" s="1350"/>
      <c r="K4050" s="1350"/>
      <c r="L4050" s="1350"/>
      <c r="M4050" s="1350"/>
      <c r="N4050" s="1350"/>
      <c r="O4050" s="1350"/>
      <c r="P4050" s="1350"/>
      <c r="Q4050" s="1350"/>
      <c r="R4050" s="1350"/>
      <c r="S4050" s="1350"/>
      <c r="T4050" s="1350"/>
    </row>
    <row r="4051" spans="2:20" x14ac:dyDescent="0.3">
      <c r="B4051" s="1351" t="s">
        <v>11</v>
      </c>
      <c r="C4051" s="1351"/>
      <c r="D4051" s="1351"/>
      <c r="E4051" s="1351"/>
      <c r="F4051" s="1351"/>
      <c r="G4051" s="1351"/>
      <c r="H4051" s="1351"/>
      <c r="I4051" s="1351"/>
      <c r="J4051" s="1351"/>
      <c r="K4051" s="1351"/>
      <c r="L4051" s="1351"/>
      <c r="M4051" s="1351"/>
      <c r="N4051" s="1351"/>
      <c r="O4051" s="1351"/>
      <c r="P4051" s="1351"/>
      <c r="Q4051" s="1351"/>
      <c r="R4051" s="1351"/>
      <c r="S4051" s="1351"/>
      <c r="T4051" s="1351"/>
    </row>
    <row r="4052" spans="2:20" x14ac:dyDescent="0.3">
      <c r="B4052" s="1352" t="s">
        <v>2591</v>
      </c>
      <c r="C4052" s="1352"/>
      <c r="D4052" s="1352"/>
      <c r="E4052" s="1352"/>
      <c r="F4052" s="1352"/>
      <c r="G4052" s="1352"/>
      <c r="H4052" s="1352"/>
      <c r="I4052" s="1352"/>
      <c r="J4052" s="1352"/>
      <c r="K4052" s="1352"/>
      <c r="L4052" s="1352"/>
      <c r="M4052" s="1352"/>
      <c r="N4052" s="1352"/>
      <c r="O4052" s="1352"/>
      <c r="P4052" s="1352"/>
      <c r="Q4052" s="1352"/>
      <c r="R4052" s="1352"/>
      <c r="S4052" s="1352"/>
      <c r="T4052" s="1352"/>
    </row>
    <row r="4053" spans="2:20" ht="15" thickBot="1" x14ac:dyDescent="0.35">
      <c r="B4053" s="309"/>
      <c r="C4053" s="309"/>
      <c r="D4053" s="309"/>
      <c r="E4053" s="309"/>
      <c r="F4053" s="309"/>
      <c r="G4053" s="309"/>
      <c r="H4053" s="309"/>
      <c r="I4053" s="309"/>
      <c r="J4053" s="309"/>
      <c r="L4053" s="309"/>
      <c r="M4053" s="309"/>
      <c r="N4053" s="309"/>
      <c r="O4053" s="309"/>
      <c r="P4053" s="309"/>
      <c r="Q4053" s="309"/>
      <c r="R4053" s="1362" t="s">
        <v>2605</v>
      </c>
      <c r="S4053" s="1363"/>
      <c r="T4053" s="1363"/>
    </row>
    <row r="4054" spans="2:20" ht="15" thickTop="1" x14ac:dyDescent="0.3">
      <c r="B4054" s="1354" t="s">
        <v>8</v>
      </c>
      <c r="C4054" s="1354"/>
      <c r="D4054" s="1354"/>
      <c r="E4054" s="1354"/>
      <c r="F4054" s="1354"/>
      <c r="G4054" s="1354"/>
      <c r="H4054" s="1354"/>
      <c r="I4054" s="1354"/>
      <c r="J4054" s="1354"/>
      <c r="L4054" s="1354" t="s">
        <v>9</v>
      </c>
      <c r="M4054" s="1354"/>
      <c r="N4054" s="1354"/>
      <c r="O4054" s="1354"/>
      <c r="P4054" s="1354"/>
      <c r="Q4054" s="1354"/>
      <c r="R4054" s="1354"/>
      <c r="S4054" s="1354"/>
      <c r="T4054" s="1354"/>
    </row>
    <row r="4055" spans="2:20" x14ac:dyDescent="0.3">
      <c r="B4055" s="4" t="s">
        <v>0</v>
      </c>
      <c r="C4055" s="4" t="s">
        <v>1</v>
      </c>
      <c r="D4055" s="4" t="s">
        <v>2</v>
      </c>
      <c r="E4055" s="4" t="s">
        <v>13</v>
      </c>
      <c r="F4055" s="4" t="s">
        <v>3</v>
      </c>
      <c r="G4055" s="4" t="s">
        <v>4</v>
      </c>
      <c r="H4055" s="4" t="s">
        <v>5</v>
      </c>
      <c r="I4055" s="4" t="s">
        <v>6</v>
      </c>
      <c r="J4055" s="4" t="s">
        <v>7</v>
      </c>
      <c r="K4055" s="180"/>
      <c r="L4055" s="4" t="s">
        <v>0</v>
      </c>
      <c r="M4055" s="4" t="s">
        <v>1</v>
      </c>
      <c r="N4055" s="30" t="s">
        <v>1234</v>
      </c>
      <c r="O4055" s="4" t="s">
        <v>13</v>
      </c>
      <c r="P4055" s="4" t="s">
        <v>3</v>
      </c>
      <c r="Q4055" s="4" t="s">
        <v>4</v>
      </c>
      <c r="R4055" s="4" t="s">
        <v>5</v>
      </c>
      <c r="S4055" s="4" t="s">
        <v>6</v>
      </c>
      <c r="T4055" s="4" t="s">
        <v>7</v>
      </c>
    </row>
    <row r="4056" spans="2:20" x14ac:dyDescent="0.3">
      <c r="B4056" s="310"/>
      <c r="C4056" s="311"/>
      <c r="D4056" s="311"/>
      <c r="E4056" s="5"/>
      <c r="F4056" s="5"/>
      <c r="G4056" s="5"/>
      <c r="H4056" s="5"/>
      <c r="I4056" s="5"/>
      <c r="J4056" s="6"/>
      <c r="L4056" s="310"/>
      <c r="M4056" s="311"/>
      <c r="N4056" s="311"/>
      <c r="O4056" s="5"/>
      <c r="P4056" s="5"/>
      <c r="Q4056" s="5"/>
      <c r="R4056" s="5"/>
      <c r="S4056" s="5"/>
      <c r="T4056" s="6"/>
    </row>
    <row r="4057" spans="2:20" x14ac:dyDescent="0.3">
      <c r="B4057" s="55" t="s">
        <v>2592</v>
      </c>
      <c r="C4057" s="17" t="s">
        <v>2421</v>
      </c>
      <c r="D4057" s="18" t="s">
        <v>16</v>
      </c>
      <c r="E4057" s="19" t="s">
        <v>16</v>
      </c>
      <c r="F4057" s="19">
        <f>N4030</f>
        <v>69574</v>
      </c>
      <c r="G4057" s="49">
        <f>N4031</f>
        <v>55184</v>
      </c>
      <c r="H4057" s="49">
        <f>N4032</f>
        <v>2205</v>
      </c>
      <c r="I4057" s="20">
        <f>N4033</f>
        <v>1835</v>
      </c>
      <c r="J4057" s="20">
        <f>N4034</f>
        <v>4926</v>
      </c>
      <c r="K4057" s="1"/>
      <c r="L4057" s="55" t="s">
        <v>16</v>
      </c>
      <c r="M4057" s="55" t="s">
        <v>16</v>
      </c>
      <c r="N4057" s="55" t="s">
        <v>16</v>
      </c>
      <c r="O4057" s="122" t="s">
        <v>16</v>
      </c>
      <c r="P4057" s="122" t="s">
        <v>16</v>
      </c>
      <c r="Q4057" s="122" t="s">
        <v>16</v>
      </c>
      <c r="R4057" s="122" t="s">
        <v>16</v>
      </c>
      <c r="S4057" s="122" t="s">
        <v>16</v>
      </c>
      <c r="T4057" s="122" t="s">
        <v>16</v>
      </c>
    </row>
    <row r="4058" spans="2:20" ht="41.4" x14ac:dyDescent="0.3">
      <c r="B4058" s="55" t="s">
        <v>2592</v>
      </c>
      <c r="C4058" s="491" t="s">
        <v>2599</v>
      </c>
      <c r="D4058" s="116" t="s">
        <v>2593</v>
      </c>
      <c r="E4058" s="55" t="s">
        <v>16</v>
      </c>
      <c r="F4058" s="55" t="s">
        <v>16</v>
      </c>
      <c r="G4058" s="122">
        <v>10000</v>
      </c>
      <c r="H4058" s="55" t="s">
        <v>16</v>
      </c>
      <c r="I4058" s="55" t="s">
        <v>16</v>
      </c>
      <c r="J4058" s="55" t="s">
        <v>16</v>
      </c>
      <c r="K4058" s="1"/>
      <c r="L4058" s="55" t="s">
        <v>2592</v>
      </c>
      <c r="M4058" s="491" t="s">
        <v>2615</v>
      </c>
      <c r="N4058" s="488">
        <v>1</v>
      </c>
      <c r="O4058" s="55" t="s">
        <v>16</v>
      </c>
      <c r="P4058" s="122">
        <v>94000</v>
      </c>
      <c r="Q4058" s="55" t="s">
        <v>16</v>
      </c>
      <c r="R4058" s="55" t="s">
        <v>16</v>
      </c>
      <c r="S4058" s="55" t="s">
        <v>16</v>
      </c>
      <c r="T4058" s="55" t="s">
        <v>16</v>
      </c>
    </row>
    <row r="4059" spans="2:20" ht="27.6" x14ac:dyDescent="0.3">
      <c r="B4059" s="55" t="s">
        <v>2592</v>
      </c>
      <c r="C4059" s="491" t="s">
        <v>2600</v>
      </c>
      <c r="D4059" s="116" t="s">
        <v>2594</v>
      </c>
      <c r="E4059" s="55" t="s">
        <v>16</v>
      </c>
      <c r="F4059" s="122">
        <v>1100</v>
      </c>
      <c r="G4059" s="55" t="s">
        <v>16</v>
      </c>
      <c r="H4059" s="55" t="s">
        <v>16</v>
      </c>
      <c r="I4059" s="55" t="s">
        <v>16</v>
      </c>
      <c r="J4059" s="55" t="s">
        <v>16</v>
      </c>
      <c r="K4059" s="1"/>
      <c r="L4059" s="55" t="s">
        <v>2592</v>
      </c>
      <c r="M4059" s="333" t="s">
        <v>2606</v>
      </c>
      <c r="N4059" s="488">
        <v>2</v>
      </c>
      <c r="O4059" s="55" t="s">
        <v>16</v>
      </c>
      <c r="P4059" s="122">
        <v>1000</v>
      </c>
      <c r="Q4059" s="55" t="s">
        <v>16</v>
      </c>
      <c r="R4059" s="55" t="s">
        <v>16</v>
      </c>
      <c r="S4059" s="55" t="s">
        <v>16</v>
      </c>
      <c r="T4059" s="55" t="s">
        <v>16</v>
      </c>
    </row>
    <row r="4060" spans="2:20" ht="27.6" x14ac:dyDescent="0.3">
      <c r="B4060" s="55" t="s">
        <v>2592</v>
      </c>
      <c r="C4060" s="491" t="s">
        <v>2601</v>
      </c>
      <c r="D4060" s="116" t="s">
        <v>2595</v>
      </c>
      <c r="E4060" s="55" t="s">
        <v>16</v>
      </c>
      <c r="F4060" s="122">
        <v>2200</v>
      </c>
      <c r="G4060" s="55" t="s">
        <v>16</v>
      </c>
      <c r="H4060" s="55" t="s">
        <v>16</v>
      </c>
      <c r="I4060" s="55" t="s">
        <v>16</v>
      </c>
      <c r="J4060" s="55" t="s">
        <v>16</v>
      </c>
      <c r="K4060" s="1"/>
      <c r="L4060" s="55" t="s">
        <v>2592</v>
      </c>
      <c r="M4060" s="333" t="s">
        <v>2570</v>
      </c>
      <c r="N4060" s="488">
        <v>3</v>
      </c>
      <c r="O4060" s="55" t="s">
        <v>16</v>
      </c>
      <c r="P4060" s="122">
        <v>4400</v>
      </c>
      <c r="Q4060" s="55" t="s">
        <v>16</v>
      </c>
      <c r="R4060" s="55" t="s">
        <v>16</v>
      </c>
      <c r="S4060" s="55" t="s">
        <v>16</v>
      </c>
      <c r="T4060" s="55" t="s">
        <v>16</v>
      </c>
    </row>
    <row r="4061" spans="2:20" ht="27.6" x14ac:dyDescent="0.3">
      <c r="B4061" s="55" t="s">
        <v>2592</v>
      </c>
      <c r="C4061" s="491" t="s">
        <v>2602</v>
      </c>
      <c r="D4061" s="116" t="s">
        <v>2596</v>
      </c>
      <c r="E4061" s="55" t="s">
        <v>16</v>
      </c>
      <c r="F4061" s="122">
        <v>2200</v>
      </c>
      <c r="G4061" s="55" t="s">
        <v>16</v>
      </c>
      <c r="H4061" s="55" t="s">
        <v>16</v>
      </c>
      <c r="I4061" s="55" t="s">
        <v>16</v>
      </c>
      <c r="J4061" s="55" t="s">
        <v>16</v>
      </c>
      <c r="K4061" s="1"/>
      <c r="L4061" s="55" t="s">
        <v>2592</v>
      </c>
      <c r="M4061" s="333" t="s">
        <v>2607</v>
      </c>
      <c r="N4061" s="488">
        <v>4</v>
      </c>
      <c r="O4061" s="55" t="s">
        <v>16</v>
      </c>
      <c r="P4061" s="122">
        <v>1520</v>
      </c>
      <c r="Q4061" s="55" t="s">
        <v>16</v>
      </c>
      <c r="R4061" s="55" t="s">
        <v>16</v>
      </c>
      <c r="S4061" s="55" t="s">
        <v>16</v>
      </c>
      <c r="T4061" s="55" t="s">
        <v>16</v>
      </c>
    </row>
    <row r="4062" spans="2:20" ht="27.6" x14ac:dyDescent="0.3">
      <c r="B4062" s="55" t="s">
        <v>2592</v>
      </c>
      <c r="C4062" s="333" t="s">
        <v>2603</v>
      </c>
      <c r="D4062" s="116" t="s">
        <v>2597</v>
      </c>
      <c r="E4062" s="55" t="s">
        <v>16</v>
      </c>
      <c r="F4062" s="122">
        <v>50000</v>
      </c>
      <c r="G4062" s="55" t="s">
        <v>16</v>
      </c>
      <c r="H4062" s="55" t="s">
        <v>16</v>
      </c>
      <c r="I4062" s="55" t="s">
        <v>16</v>
      </c>
      <c r="J4062" s="55" t="s">
        <v>16</v>
      </c>
      <c r="K4062" s="1"/>
      <c r="L4062" s="55" t="s">
        <v>2592</v>
      </c>
      <c r="M4062" s="411" t="s">
        <v>2608</v>
      </c>
      <c r="N4062" s="488">
        <v>5</v>
      </c>
      <c r="O4062" s="55" t="s">
        <v>16</v>
      </c>
      <c r="P4062" s="122">
        <v>150</v>
      </c>
      <c r="Q4062" s="55" t="s">
        <v>16</v>
      </c>
      <c r="R4062" s="55" t="s">
        <v>16</v>
      </c>
      <c r="S4062" s="55" t="s">
        <v>16</v>
      </c>
      <c r="T4062" s="55" t="s">
        <v>16</v>
      </c>
    </row>
    <row r="4063" spans="2:20" ht="41.4" x14ac:dyDescent="0.3">
      <c r="B4063" s="55" t="s">
        <v>2592</v>
      </c>
      <c r="C4063" s="541" t="s">
        <v>2604</v>
      </c>
      <c r="D4063" s="116" t="s">
        <v>2598</v>
      </c>
      <c r="E4063" s="55" t="s">
        <v>16</v>
      </c>
      <c r="F4063" s="55" t="s">
        <v>16</v>
      </c>
      <c r="G4063" s="122">
        <v>50000</v>
      </c>
      <c r="H4063" s="55" t="s">
        <v>16</v>
      </c>
      <c r="I4063" s="55" t="s">
        <v>16</v>
      </c>
      <c r="J4063" s="55" t="s">
        <v>16</v>
      </c>
      <c r="K4063" s="1"/>
      <c r="L4063" s="55" t="s">
        <v>2592</v>
      </c>
      <c r="M4063" s="411" t="s">
        <v>2609</v>
      </c>
      <c r="N4063" s="488">
        <v>6</v>
      </c>
      <c r="O4063" s="55" t="s">
        <v>16</v>
      </c>
      <c r="P4063" s="122">
        <v>2500</v>
      </c>
      <c r="Q4063" s="55" t="s">
        <v>16</v>
      </c>
      <c r="R4063" s="55" t="s">
        <v>16</v>
      </c>
      <c r="S4063" s="55" t="s">
        <v>16</v>
      </c>
      <c r="T4063" s="55" t="s">
        <v>16</v>
      </c>
    </row>
    <row r="4064" spans="2:20" ht="41.4" x14ac:dyDescent="0.3">
      <c r="B4064" s="55" t="s">
        <v>16</v>
      </c>
      <c r="C4064" s="505" t="s">
        <v>2461</v>
      </c>
      <c r="D4064" s="122" t="s">
        <v>16</v>
      </c>
      <c r="E4064" s="122" t="s">
        <v>16</v>
      </c>
      <c r="F4064" s="122" t="s">
        <v>16</v>
      </c>
      <c r="G4064" s="55" t="s">
        <v>16</v>
      </c>
      <c r="H4064" s="55" t="s">
        <v>16</v>
      </c>
      <c r="I4064" s="55" t="s">
        <v>16</v>
      </c>
      <c r="J4064" s="55" t="s">
        <v>16</v>
      </c>
      <c r="K4064" s="1"/>
      <c r="L4064" s="55" t="s">
        <v>2592</v>
      </c>
      <c r="M4064" s="411" t="s">
        <v>2610</v>
      </c>
      <c r="N4064" s="488">
        <v>7</v>
      </c>
      <c r="O4064" s="55" t="s">
        <v>16</v>
      </c>
      <c r="P4064" s="122">
        <v>2300</v>
      </c>
      <c r="Q4064" s="55" t="s">
        <v>16</v>
      </c>
      <c r="R4064" s="55" t="s">
        <v>16</v>
      </c>
      <c r="S4064" s="55" t="s">
        <v>16</v>
      </c>
      <c r="T4064" s="55" t="s">
        <v>16</v>
      </c>
    </row>
    <row r="4065" spans="2:20" ht="27.6" x14ac:dyDescent="0.3">
      <c r="B4065" s="55" t="s">
        <v>2520</v>
      </c>
      <c r="C4065" s="333" t="s">
        <v>2550</v>
      </c>
      <c r="D4065" s="488">
        <v>14</v>
      </c>
      <c r="E4065" s="122" t="s">
        <v>16</v>
      </c>
      <c r="F4065" s="122">
        <v>5500</v>
      </c>
      <c r="G4065" s="55" t="s">
        <v>16</v>
      </c>
      <c r="H4065" s="55" t="s">
        <v>16</v>
      </c>
      <c r="I4065" s="55" t="s">
        <v>16</v>
      </c>
      <c r="J4065" s="55" t="s">
        <v>16</v>
      </c>
      <c r="K4065" s="1"/>
      <c r="L4065" s="55" t="s">
        <v>2592</v>
      </c>
      <c r="M4065" s="411" t="s">
        <v>2611</v>
      </c>
      <c r="N4065" s="488">
        <v>8</v>
      </c>
      <c r="O4065" s="55" t="s">
        <v>16</v>
      </c>
      <c r="P4065" s="122">
        <v>200</v>
      </c>
      <c r="Q4065" s="55" t="s">
        <v>16</v>
      </c>
      <c r="R4065" s="55" t="s">
        <v>16</v>
      </c>
      <c r="S4065" s="55" t="s">
        <v>16</v>
      </c>
      <c r="T4065" s="55" t="s">
        <v>16</v>
      </c>
    </row>
    <row r="4066" spans="2:20" ht="27.6" x14ac:dyDescent="0.3">
      <c r="B4066" s="55" t="s">
        <v>16</v>
      </c>
      <c r="C4066" s="55" t="s">
        <v>16</v>
      </c>
      <c r="D4066" s="55" t="s">
        <v>16</v>
      </c>
      <c r="E4066" s="55" t="s">
        <v>16</v>
      </c>
      <c r="F4066" s="55" t="s">
        <v>16</v>
      </c>
      <c r="G4066" s="55" t="s">
        <v>16</v>
      </c>
      <c r="H4066" s="55" t="s">
        <v>16</v>
      </c>
      <c r="I4066" s="55" t="s">
        <v>16</v>
      </c>
      <c r="J4066" s="55" t="s">
        <v>16</v>
      </c>
      <c r="K4066" s="1"/>
      <c r="L4066" s="55" t="s">
        <v>2592</v>
      </c>
      <c r="M4066" s="411" t="s">
        <v>2616</v>
      </c>
      <c r="N4066" s="488">
        <v>9</v>
      </c>
      <c r="O4066" s="55" t="s">
        <v>16</v>
      </c>
      <c r="P4066" s="122">
        <v>100</v>
      </c>
      <c r="Q4066" s="55" t="s">
        <v>16</v>
      </c>
      <c r="R4066" s="55" t="s">
        <v>16</v>
      </c>
      <c r="S4066" s="55" t="s">
        <v>16</v>
      </c>
      <c r="T4066" s="55" t="s">
        <v>16</v>
      </c>
    </row>
    <row r="4067" spans="2:20" x14ac:dyDescent="0.3">
      <c r="B4067" s="55" t="s">
        <v>16</v>
      </c>
      <c r="C4067" s="55" t="s">
        <v>16</v>
      </c>
      <c r="D4067" s="55" t="s">
        <v>16</v>
      </c>
      <c r="E4067" s="55" t="s">
        <v>16</v>
      </c>
      <c r="F4067" s="55" t="s">
        <v>16</v>
      </c>
      <c r="G4067" s="55" t="s">
        <v>16</v>
      </c>
      <c r="H4067" s="55" t="s">
        <v>16</v>
      </c>
      <c r="I4067" s="55" t="s">
        <v>16</v>
      </c>
      <c r="J4067" s="55" t="s">
        <v>16</v>
      </c>
      <c r="K4067" s="1"/>
      <c r="L4067" s="55" t="s">
        <v>2592</v>
      </c>
      <c r="M4067" s="411" t="s">
        <v>2612</v>
      </c>
      <c r="N4067" s="488">
        <v>10</v>
      </c>
      <c r="O4067" s="55" t="s">
        <v>16</v>
      </c>
      <c r="P4067" s="122">
        <v>155</v>
      </c>
      <c r="Q4067" s="55" t="s">
        <v>16</v>
      </c>
      <c r="R4067" s="55" t="s">
        <v>16</v>
      </c>
      <c r="S4067" s="55" t="s">
        <v>16</v>
      </c>
      <c r="T4067" s="55" t="s">
        <v>16</v>
      </c>
    </row>
    <row r="4068" spans="2:20" x14ac:dyDescent="0.3">
      <c r="B4068" s="55" t="s">
        <v>16</v>
      </c>
      <c r="C4068" s="55" t="s">
        <v>16</v>
      </c>
      <c r="D4068" s="55" t="s">
        <v>16</v>
      </c>
      <c r="E4068" s="55" t="s">
        <v>16</v>
      </c>
      <c r="F4068" s="55" t="s">
        <v>16</v>
      </c>
      <c r="G4068" s="55" t="s">
        <v>16</v>
      </c>
      <c r="H4068" s="55" t="s">
        <v>16</v>
      </c>
      <c r="I4068" s="55" t="s">
        <v>16</v>
      </c>
      <c r="J4068" s="55" t="s">
        <v>16</v>
      </c>
      <c r="K4068" s="1"/>
      <c r="L4068" s="55" t="s">
        <v>2592</v>
      </c>
      <c r="M4068" s="411" t="s">
        <v>2221</v>
      </c>
      <c r="N4068" s="488">
        <v>11</v>
      </c>
      <c r="O4068" s="55" t="s">
        <v>16</v>
      </c>
      <c r="P4068" s="122">
        <v>320</v>
      </c>
      <c r="Q4068" s="55" t="s">
        <v>16</v>
      </c>
      <c r="R4068" s="55" t="s">
        <v>16</v>
      </c>
      <c r="S4068" s="55" t="s">
        <v>16</v>
      </c>
      <c r="T4068" s="55" t="s">
        <v>16</v>
      </c>
    </row>
    <row r="4069" spans="2:20" ht="41.4" x14ac:dyDescent="0.3">
      <c r="B4069" s="55" t="s">
        <v>16</v>
      </c>
      <c r="C4069" s="55" t="s">
        <v>16</v>
      </c>
      <c r="D4069" s="55" t="s">
        <v>16</v>
      </c>
      <c r="E4069" s="55" t="s">
        <v>16</v>
      </c>
      <c r="F4069" s="55" t="s">
        <v>16</v>
      </c>
      <c r="G4069" s="55" t="s">
        <v>16</v>
      </c>
      <c r="H4069" s="55" t="s">
        <v>16</v>
      </c>
      <c r="I4069" s="55" t="s">
        <v>16</v>
      </c>
      <c r="J4069" s="55" t="s">
        <v>16</v>
      </c>
      <c r="K4069" s="1"/>
      <c r="L4069" s="55" t="s">
        <v>2592</v>
      </c>
      <c r="M4069" s="411" t="s">
        <v>2613</v>
      </c>
      <c r="N4069" s="488">
        <v>12</v>
      </c>
      <c r="O4069" s="55" t="s">
        <v>16</v>
      </c>
      <c r="P4069" s="122">
        <v>188</v>
      </c>
      <c r="Q4069" s="55" t="s">
        <v>16</v>
      </c>
      <c r="R4069" s="55" t="s">
        <v>16</v>
      </c>
      <c r="S4069" s="55" t="s">
        <v>16</v>
      </c>
      <c r="T4069" s="55" t="s">
        <v>16</v>
      </c>
    </row>
    <row r="4070" spans="2:20" ht="27.6" x14ac:dyDescent="0.3">
      <c r="B4070" s="55" t="s">
        <v>16</v>
      </c>
      <c r="C4070" s="55" t="s">
        <v>16</v>
      </c>
      <c r="D4070" s="55" t="s">
        <v>16</v>
      </c>
      <c r="E4070" s="55" t="s">
        <v>16</v>
      </c>
      <c r="F4070" s="55" t="s">
        <v>16</v>
      </c>
      <c r="G4070" s="55" t="s">
        <v>16</v>
      </c>
      <c r="H4070" s="55" t="s">
        <v>16</v>
      </c>
      <c r="I4070" s="55" t="s">
        <v>16</v>
      </c>
      <c r="J4070" s="55" t="s">
        <v>16</v>
      </c>
      <c r="K4070" s="1"/>
      <c r="L4070" s="55" t="s">
        <v>2592</v>
      </c>
      <c r="M4070" s="411" t="s">
        <v>2614</v>
      </c>
      <c r="N4070" s="488">
        <v>13</v>
      </c>
      <c r="O4070" s="55" t="s">
        <v>16</v>
      </c>
      <c r="P4070" s="122">
        <v>450</v>
      </c>
      <c r="Q4070" s="55" t="s">
        <v>16</v>
      </c>
      <c r="R4070" s="55" t="s">
        <v>16</v>
      </c>
      <c r="S4070" s="55" t="s">
        <v>16</v>
      </c>
      <c r="T4070" s="55" t="s">
        <v>16</v>
      </c>
    </row>
    <row r="4071" spans="2:20" x14ac:dyDescent="0.3">
      <c r="B4071" s="55" t="s">
        <v>16</v>
      </c>
      <c r="C4071" s="55" t="s">
        <v>16</v>
      </c>
      <c r="D4071" s="55" t="s">
        <v>16</v>
      </c>
      <c r="E4071" s="55" t="s">
        <v>16</v>
      </c>
      <c r="F4071" s="55" t="s">
        <v>16</v>
      </c>
      <c r="G4071" s="55" t="s">
        <v>16</v>
      </c>
      <c r="H4071" s="55" t="s">
        <v>16</v>
      </c>
      <c r="I4071" s="55" t="s">
        <v>16</v>
      </c>
      <c r="J4071" s="55" t="s">
        <v>16</v>
      </c>
      <c r="K4071" s="1"/>
      <c r="L4071" s="55" t="s">
        <v>16</v>
      </c>
      <c r="M4071" s="505" t="s">
        <v>2461</v>
      </c>
      <c r="N4071" s="55" t="s">
        <v>16</v>
      </c>
      <c r="O4071" s="55" t="s">
        <v>16</v>
      </c>
      <c r="P4071" s="55" t="s">
        <v>16</v>
      </c>
      <c r="Q4071" s="55" t="s">
        <v>16</v>
      </c>
      <c r="R4071" s="55" t="s">
        <v>16</v>
      </c>
      <c r="S4071" s="55" t="s">
        <v>16</v>
      </c>
      <c r="T4071" s="55" t="s">
        <v>16</v>
      </c>
    </row>
    <row r="4072" spans="2:20" ht="27.6" x14ac:dyDescent="0.3">
      <c r="B4072" s="55" t="s">
        <v>16</v>
      </c>
      <c r="C4072" s="55" t="s">
        <v>16</v>
      </c>
      <c r="D4072" s="55" t="s">
        <v>16</v>
      </c>
      <c r="E4072" s="55" t="s">
        <v>16</v>
      </c>
      <c r="F4072" s="55" t="s">
        <v>16</v>
      </c>
      <c r="G4072" s="55" t="s">
        <v>16</v>
      </c>
      <c r="H4072" s="55" t="s">
        <v>16</v>
      </c>
      <c r="I4072" s="55" t="s">
        <v>16</v>
      </c>
      <c r="J4072" s="55" t="s">
        <v>16</v>
      </c>
      <c r="K4072" s="1"/>
      <c r="L4072" s="55" t="s">
        <v>2563</v>
      </c>
      <c r="M4072" s="411" t="s">
        <v>2617</v>
      </c>
      <c r="N4072" s="488">
        <v>14</v>
      </c>
      <c r="O4072" s="55" t="s">
        <v>16</v>
      </c>
      <c r="P4072" s="122">
        <v>6010</v>
      </c>
      <c r="Q4072" s="55" t="s">
        <v>16</v>
      </c>
      <c r="R4072" s="55" t="s">
        <v>16</v>
      </c>
      <c r="S4072" s="55" t="s">
        <v>16</v>
      </c>
      <c r="T4072" s="55" t="s">
        <v>16</v>
      </c>
    </row>
    <row r="4073" spans="2:20" x14ac:dyDescent="0.3">
      <c r="B4073" s="196"/>
      <c r="C4073" s="503" t="s">
        <v>49</v>
      </c>
      <c r="D4073" s="196"/>
      <c r="E4073" s="197">
        <f>SUM(E4058:E4064)</f>
        <v>0</v>
      </c>
      <c r="F4073" s="197">
        <f>SUM(F4058:F4072)</f>
        <v>61000</v>
      </c>
      <c r="G4073" s="197">
        <f>SUM(G4058:G4072)</f>
        <v>60000</v>
      </c>
      <c r="H4073" s="504"/>
      <c r="I4073" s="197"/>
      <c r="J4073" s="197">
        <v>0</v>
      </c>
      <c r="K4073" s="1"/>
      <c r="L4073" s="55" t="s">
        <v>16</v>
      </c>
      <c r="M4073" s="55" t="s">
        <v>16</v>
      </c>
      <c r="N4073" s="55" t="s">
        <v>16</v>
      </c>
      <c r="O4073" s="122" t="s">
        <v>16</v>
      </c>
      <c r="P4073" s="202" t="s">
        <v>16</v>
      </c>
      <c r="Q4073" s="39" t="s">
        <v>16</v>
      </c>
      <c r="R4073" s="39" t="s">
        <v>16</v>
      </c>
      <c r="S4073" s="202" t="s">
        <v>16</v>
      </c>
      <c r="T4073" s="370" t="s">
        <v>16</v>
      </c>
    </row>
    <row r="4074" spans="2:20" x14ac:dyDescent="0.3">
      <c r="B4074" s="11"/>
      <c r="C4074" s="94"/>
      <c r="D4074" s="12"/>
      <c r="E4074" s="13"/>
      <c r="F4074" s="13"/>
      <c r="G4074" s="13"/>
      <c r="H4074" s="13"/>
      <c r="I4074" s="13"/>
      <c r="J4074" s="14"/>
      <c r="K4074" s="1"/>
      <c r="L4074" s="11"/>
      <c r="M4074" s="12"/>
      <c r="N4074" s="12"/>
      <c r="O4074" s="169"/>
      <c r="P4074" s="13"/>
      <c r="Q4074" s="13"/>
      <c r="R4074" s="13"/>
      <c r="S4074" s="13"/>
      <c r="T4074" s="14"/>
    </row>
    <row r="4075" spans="2:20" x14ac:dyDescent="0.3">
      <c r="B4075" s="25"/>
      <c r="C4075" s="26" t="s">
        <v>50</v>
      </c>
      <c r="D4075" s="27"/>
      <c r="E4075" s="28">
        <f>E4073</f>
        <v>0</v>
      </c>
      <c r="F4075" s="28">
        <f>F4057+F4073</f>
        <v>130574</v>
      </c>
      <c r="G4075" s="28">
        <f>G4057+G4073</f>
        <v>115184</v>
      </c>
      <c r="H4075" s="28">
        <f>H4057+H4073</f>
        <v>2205</v>
      </c>
      <c r="I4075" s="28">
        <f>I4057+I4073</f>
        <v>1835</v>
      </c>
      <c r="J4075" s="28">
        <f>J4057+J4073</f>
        <v>4926</v>
      </c>
      <c r="K4075" s="1"/>
      <c r="L4075" s="9"/>
      <c r="M4075" s="26" t="s">
        <v>50</v>
      </c>
      <c r="N4075" s="193" t="s">
        <v>16</v>
      </c>
      <c r="O4075" s="28">
        <f>SUM(O4058:O4074)</f>
        <v>0</v>
      </c>
      <c r="P4075" s="28">
        <f>SUM(P4058:P4074)</f>
        <v>113293</v>
      </c>
      <c r="Q4075" s="28">
        <f>SUM(Q4058:Q4074)</f>
        <v>0</v>
      </c>
      <c r="R4075" s="28">
        <f>SUM(R4058:R4074)</f>
        <v>0</v>
      </c>
      <c r="S4075" s="28">
        <f>SUM(S4056:S4074)</f>
        <v>0</v>
      </c>
      <c r="T4075" s="28">
        <f>SUM(T4056:T4074)</f>
        <v>0</v>
      </c>
    </row>
    <row r="4076" spans="2:20" x14ac:dyDescent="0.3">
      <c r="F4076" s="314"/>
      <c r="G4076" s="215"/>
      <c r="H4076" s="215"/>
      <c r="L4076" s="2"/>
      <c r="M4076" s="3" t="s">
        <v>12</v>
      </c>
      <c r="N4076" s="15"/>
      <c r="O4076" s="16">
        <f>E4075-O4075</f>
        <v>0</v>
      </c>
      <c r="P4076" s="62">
        <f>F4075-P4075</f>
        <v>17281</v>
      </c>
      <c r="Q4076" s="62">
        <f>G4075-Q4075</f>
        <v>115184</v>
      </c>
      <c r="R4076" s="62">
        <f t="shared" ref="R4076" si="591">H4075-R4075</f>
        <v>2205</v>
      </c>
      <c r="S4076" s="62">
        <f t="shared" ref="S4076" si="592">I4075-S4075</f>
        <v>1835</v>
      </c>
      <c r="T4076" s="62">
        <f t="shared" ref="T4076" si="593">J4075-T4075</f>
        <v>4926</v>
      </c>
    </row>
    <row r="4077" spans="2:20" x14ac:dyDescent="0.3">
      <c r="C4077" s="63"/>
      <c r="F4077" s="314"/>
      <c r="H4077" s="314"/>
      <c r="M4077" s="1385" t="s">
        <v>23</v>
      </c>
      <c r="N4077" s="1385"/>
      <c r="P4077" s="314"/>
      <c r="R4077" s="314"/>
    </row>
    <row r="4078" spans="2:20" x14ac:dyDescent="0.3">
      <c r="C4078" s="537"/>
      <c r="D4078" s="537"/>
      <c r="E4078" s="1386"/>
      <c r="F4078" s="1386"/>
      <c r="G4078" s="537"/>
      <c r="H4078" s="537"/>
      <c r="I4078" s="537"/>
      <c r="J4078" s="145"/>
      <c r="M4078" s="346" t="s">
        <v>17</v>
      </c>
      <c r="N4078" s="83">
        <f>P4076</f>
        <v>17281</v>
      </c>
      <c r="O4078" s="1364"/>
      <c r="P4078" s="1365"/>
      <c r="Q4078" s="1365"/>
      <c r="R4078" s="1365"/>
      <c r="S4078" s="1365"/>
      <c r="T4078" s="1365"/>
    </row>
    <row r="4079" spans="2:20" x14ac:dyDescent="0.3">
      <c r="C4079" s="537"/>
      <c r="D4079" s="537"/>
      <c r="E4079" s="538"/>
      <c r="F4079" s="538"/>
      <c r="G4079" s="282"/>
      <c r="H4079" s="280"/>
      <c r="I4079" s="280"/>
      <c r="J4079" s="280"/>
      <c r="M4079" s="346" t="s">
        <v>18</v>
      </c>
      <c r="N4079" s="83">
        <f>Q4076</f>
        <v>115184</v>
      </c>
      <c r="O4079" s="133"/>
      <c r="P4079" s="134"/>
      <c r="Q4079" s="134"/>
      <c r="R4079" s="131"/>
      <c r="S4079" s="233"/>
      <c r="T4079" s="314"/>
    </row>
    <row r="4080" spans="2:20" x14ac:dyDescent="0.3">
      <c r="C4080" s="537"/>
      <c r="D4080" s="537"/>
      <c r="E4080" s="1376"/>
      <c r="F4080" s="1377"/>
      <c r="G4080" s="282"/>
      <c r="H4080" s="280"/>
      <c r="I4080" s="280"/>
      <c r="J4080" s="280"/>
      <c r="M4080" s="346" t="s">
        <v>19</v>
      </c>
      <c r="N4080" s="83">
        <f>R4076</f>
        <v>2205</v>
      </c>
      <c r="O4080" s="136"/>
      <c r="P4080" s="171"/>
      <c r="Q4080" s="324"/>
      <c r="R4080" s="240"/>
      <c r="S4080" s="314"/>
      <c r="T4080" s="314"/>
    </row>
    <row r="4081" spans="2:20" x14ac:dyDescent="0.3">
      <c r="C4081" s="190"/>
      <c r="D4081" s="190"/>
      <c r="E4081" s="1374"/>
      <c r="F4081" s="1374"/>
      <c r="G4081" s="278"/>
      <c r="H4081" s="279"/>
      <c r="I4081" s="280"/>
      <c r="J4081" s="281"/>
      <c r="M4081" s="346" t="s">
        <v>20</v>
      </c>
      <c r="N4081" s="83">
        <f>S4076</f>
        <v>1835</v>
      </c>
      <c r="O4081" s="324"/>
      <c r="P4081" s="324"/>
      <c r="Q4081" s="324"/>
      <c r="R4081" s="241"/>
    </row>
    <row r="4082" spans="2:20" x14ac:dyDescent="0.3">
      <c r="C4082" s="190"/>
      <c r="D4082" s="190"/>
      <c r="E4082" s="539"/>
      <c r="F4082" s="539"/>
      <c r="G4082" s="278"/>
      <c r="H4082" s="283"/>
      <c r="I4082" s="280"/>
      <c r="J4082" s="281"/>
      <c r="M4082" s="346" t="s">
        <v>21</v>
      </c>
      <c r="N4082" s="83">
        <f>T4076</f>
        <v>4926</v>
      </c>
      <c r="O4082" s="137"/>
      <c r="P4082" s="324"/>
      <c r="Q4082" s="540"/>
      <c r="R4082" s="314"/>
    </row>
    <row r="4083" spans="2:20" ht="15" thickBot="1" x14ac:dyDescent="0.35">
      <c r="C4083" s="537"/>
      <c r="D4083" s="190"/>
      <c r="E4083" s="539"/>
      <c r="F4083" s="539"/>
      <c r="G4083" s="278"/>
      <c r="H4083" s="283"/>
      <c r="I4083" s="280"/>
      <c r="J4083" s="281"/>
      <c r="M4083" s="345" t="s">
        <v>22</v>
      </c>
      <c r="N4083" s="344">
        <f>SUM(N4078:N4082)</f>
        <v>141431</v>
      </c>
      <c r="O4083" s="314"/>
      <c r="P4083" s="314"/>
      <c r="R4083" s="314"/>
    </row>
    <row r="4084" spans="2:20" ht="15" thickTop="1" x14ac:dyDescent="0.3">
      <c r="C4084" s="537"/>
      <c r="D4084" s="190"/>
      <c r="E4084" s="539"/>
      <c r="F4084" s="539"/>
      <c r="G4084" s="278"/>
      <c r="H4084" s="283"/>
      <c r="I4084" s="280"/>
      <c r="J4084" s="281"/>
      <c r="M4084" s="345"/>
      <c r="N4084" s="442"/>
      <c r="O4084" s="314"/>
      <c r="R4084" s="314"/>
    </row>
    <row r="4085" spans="2:20" x14ac:dyDescent="0.3">
      <c r="C4085" s="537"/>
      <c r="D4085" s="190"/>
      <c r="E4085" s="539"/>
      <c r="F4085" s="539"/>
      <c r="G4085" s="278"/>
      <c r="H4085" s="283"/>
      <c r="I4085" s="280"/>
      <c r="J4085" s="281"/>
      <c r="M4085" s="345"/>
      <c r="N4085" s="442"/>
      <c r="O4085" s="314"/>
      <c r="R4085" s="314"/>
    </row>
    <row r="4086" spans="2:20" x14ac:dyDescent="0.3">
      <c r="C4086" s="537"/>
      <c r="D4086" s="190"/>
      <c r="E4086" s="539"/>
      <c r="F4086" s="539"/>
      <c r="G4086" s="278"/>
      <c r="H4086" s="283"/>
      <c r="I4086" s="280"/>
      <c r="J4086" s="281"/>
      <c r="M4086" s="345"/>
      <c r="N4086" s="442"/>
      <c r="O4086" s="314"/>
      <c r="R4086" s="314"/>
    </row>
    <row r="4087" spans="2:20" x14ac:dyDescent="0.3">
      <c r="B4087" s="1357" t="s">
        <v>2370</v>
      </c>
      <c r="C4087" s="1357"/>
      <c r="D4087" s="1357"/>
      <c r="E4087" s="1357"/>
      <c r="F4087" s="1357"/>
      <c r="G4087" s="1357"/>
      <c r="H4087" s="1357"/>
      <c r="I4087" s="1357"/>
      <c r="J4087" s="1357"/>
      <c r="K4087" s="1357"/>
      <c r="L4087" s="1357"/>
      <c r="M4087" s="1357"/>
      <c r="N4087" s="1357"/>
      <c r="O4087" s="1357"/>
      <c r="P4087" s="1357"/>
      <c r="Q4087" s="1357"/>
      <c r="R4087" s="1357"/>
      <c r="S4087" s="1357"/>
      <c r="T4087" s="1357"/>
    </row>
    <row r="4094" spans="2:20" ht="15.6" x14ac:dyDescent="0.3">
      <c r="B4094" s="1349" t="s">
        <v>2628</v>
      </c>
      <c r="C4094" s="1349"/>
      <c r="D4094" s="1349"/>
      <c r="E4094" s="1349"/>
      <c r="F4094" s="1349"/>
      <c r="G4094" s="1349"/>
      <c r="H4094" s="1349"/>
      <c r="I4094" s="1349"/>
      <c r="J4094" s="1349"/>
      <c r="K4094" s="1349"/>
      <c r="L4094" s="1349"/>
      <c r="M4094" s="1349"/>
      <c r="N4094" s="1349"/>
      <c r="O4094" s="1349"/>
      <c r="P4094" s="1349"/>
      <c r="Q4094" s="1349"/>
      <c r="R4094" s="1349"/>
      <c r="S4094" s="1349"/>
      <c r="T4094" s="1349"/>
    </row>
    <row r="4095" spans="2:20" ht="15.6" x14ac:dyDescent="0.3">
      <c r="B4095" s="1350" t="s">
        <v>10</v>
      </c>
      <c r="C4095" s="1350"/>
      <c r="D4095" s="1350"/>
      <c r="E4095" s="1350"/>
      <c r="F4095" s="1350"/>
      <c r="G4095" s="1350"/>
      <c r="H4095" s="1350"/>
      <c r="I4095" s="1350"/>
      <c r="J4095" s="1350"/>
      <c r="K4095" s="1350"/>
      <c r="L4095" s="1350"/>
      <c r="M4095" s="1350"/>
      <c r="N4095" s="1350"/>
      <c r="O4095" s="1350"/>
      <c r="P4095" s="1350"/>
      <c r="Q4095" s="1350"/>
      <c r="R4095" s="1350"/>
      <c r="S4095" s="1350"/>
      <c r="T4095" s="1350"/>
    </row>
    <row r="4096" spans="2:20" x14ac:dyDescent="0.3">
      <c r="B4096" s="1351" t="s">
        <v>11</v>
      </c>
      <c r="C4096" s="1351"/>
      <c r="D4096" s="1351"/>
      <c r="E4096" s="1351"/>
      <c r="F4096" s="1351"/>
      <c r="G4096" s="1351"/>
      <c r="H4096" s="1351"/>
      <c r="I4096" s="1351"/>
      <c r="J4096" s="1351"/>
      <c r="K4096" s="1351"/>
      <c r="L4096" s="1351"/>
      <c r="M4096" s="1351"/>
      <c r="N4096" s="1351"/>
      <c r="O4096" s="1351"/>
      <c r="P4096" s="1351"/>
      <c r="Q4096" s="1351"/>
      <c r="R4096" s="1351"/>
      <c r="S4096" s="1351"/>
      <c r="T4096" s="1351"/>
    </row>
    <row r="4097" spans="2:20" x14ac:dyDescent="0.3">
      <c r="B4097" s="1352" t="s">
        <v>2627</v>
      </c>
      <c r="C4097" s="1352"/>
      <c r="D4097" s="1352"/>
      <c r="E4097" s="1352"/>
      <c r="F4097" s="1352"/>
      <c r="G4097" s="1352"/>
      <c r="H4097" s="1352"/>
      <c r="I4097" s="1352"/>
      <c r="J4097" s="1352"/>
      <c r="K4097" s="1352"/>
      <c r="L4097" s="1352"/>
      <c r="M4097" s="1352"/>
      <c r="N4097" s="1352"/>
      <c r="O4097" s="1352"/>
      <c r="P4097" s="1352"/>
      <c r="Q4097" s="1352"/>
      <c r="R4097" s="1352"/>
      <c r="S4097" s="1352"/>
      <c r="T4097" s="1352"/>
    </row>
    <row r="4098" spans="2:20" ht="15" thickBot="1" x14ac:dyDescent="0.35">
      <c r="B4098" s="309"/>
      <c r="C4098" s="309"/>
      <c r="D4098" s="309"/>
      <c r="E4098" s="309"/>
      <c r="F4098" s="309"/>
      <c r="G4098" s="309"/>
      <c r="H4098" s="309"/>
      <c r="I4098" s="309"/>
      <c r="J4098" s="309"/>
      <c r="L4098" s="309"/>
      <c r="M4098" s="309"/>
      <c r="N4098" s="309"/>
      <c r="O4098" s="309"/>
      <c r="P4098" s="309"/>
      <c r="Q4098" s="309"/>
      <c r="R4098" s="1362" t="s">
        <v>2619</v>
      </c>
      <c r="S4098" s="1363"/>
      <c r="T4098" s="1363"/>
    </row>
    <row r="4099" spans="2:20" ht="15" thickTop="1" x14ac:dyDescent="0.3">
      <c r="B4099" s="1354" t="s">
        <v>8</v>
      </c>
      <c r="C4099" s="1354"/>
      <c r="D4099" s="1354"/>
      <c r="E4099" s="1354"/>
      <c r="F4099" s="1354"/>
      <c r="G4099" s="1354"/>
      <c r="H4099" s="1354"/>
      <c r="I4099" s="1354"/>
      <c r="J4099" s="1354"/>
      <c r="L4099" s="1354" t="s">
        <v>9</v>
      </c>
      <c r="M4099" s="1354"/>
      <c r="N4099" s="1354"/>
      <c r="O4099" s="1354"/>
      <c r="P4099" s="1354"/>
      <c r="Q4099" s="1354"/>
      <c r="R4099" s="1354"/>
      <c r="S4099" s="1354"/>
      <c r="T4099" s="1354"/>
    </row>
    <row r="4100" spans="2:20" x14ac:dyDescent="0.3">
      <c r="B4100" s="4" t="s">
        <v>0</v>
      </c>
      <c r="C4100" s="4" t="s">
        <v>1</v>
      </c>
      <c r="D4100" s="4" t="s">
        <v>2</v>
      </c>
      <c r="E4100" s="4" t="s">
        <v>13</v>
      </c>
      <c r="F4100" s="4" t="s">
        <v>3</v>
      </c>
      <c r="G4100" s="4" t="s">
        <v>4</v>
      </c>
      <c r="H4100" s="4" t="s">
        <v>5</v>
      </c>
      <c r="I4100" s="4" t="s">
        <v>6</v>
      </c>
      <c r="J4100" s="4" t="s">
        <v>7</v>
      </c>
      <c r="K4100" s="180"/>
      <c r="L4100" s="4" t="s">
        <v>0</v>
      </c>
      <c r="M4100" s="4" t="s">
        <v>1</v>
      </c>
      <c r="N4100" s="30" t="s">
        <v>1234</v>
      </c>
      <c r="O4100" s="4" t="s">
        <v>13</v>
      </c>
      <c r="P4100" s="4" t="s">
        <v>3</v>
      </c>
      <c r="Q4100" s="4" t="s">
        <v>4</v>
      </c>
      <c r="R4100" s="4" t="s">
        <v>5</v>
      </c>
      <c r="S4100" s="4" t="s">
        <v>6</v>
      </c>
      <c r="T4100" s="4" t="s">
        <v>7</v>
      </c>
    </row>
    <row r="4101" spans="2:20" x14ac:dyDescent="0.3">
      <c r="B4101" s="310"/>
      <c r="C4101" s="311"/>
      <c r="D4101" s="311"/>
      <c r="E4101" s="5"/>
      <c r="F4101" s="5"/>
      <c r="G4101" s="5"/>
      <c r="H4101" s="5"/>
      <c r="I4101" s="5"/>
      <c r="J4101" s="6"/>
      <c r="L4101" s="310"/>
      <c r="M4101" s="311"/>
      <c r="N4101" s="311"/>
      <c r="O4101" s="5"/>
      <c r="P4101" s="5"/>
      <c r="Q4101" s="5"/>
      <c r="R4101" s="5"/>
      <c r="S4101" s="5"/>
      <c r="T4101" s="6"/>
    </row>
    <row r="4102" spans="2:20" x14ac:dyDescent="0.3">
      <c r="B4102" s="55" t="s">
        <v>2618</v>
      </c>
      <c r="C4102" s="17" t="s">
        <v>2421</v>
      </c>
      <c r="D4102" s="18" t="s">
        <v>16</v>
      </c>
      <c r="E4102" s="19" t="s">
        <v>16</v>
      </c>
      <c r="F4102" s="19">
        <f>N4078</f>
        <v>17281</v>
      </c>
      <c r="G4102" s="49">
        <f>N4079</f>
        <v>115184</v>
      </c>
      <c r="H4102" s="49">
        <f>N4080</f>
        <v>2205</v>
      </c>
      <c r="I4102" s="20">
        <f>N4081</f>
        <v>1835</v>
      </c>
      <c r="J4102" s="20">
        <f>N4082</f>
        <v>4926</v>
      </c>
      <c r="K4102" s="1"/>
      <c r="L4102" s="55" t="s">
        <v>16</v>
      </c>
      <c r="M4102" s="55" t="s">
        <v>16</v>
      </c>
      <c r="N4102" s="55" t="s">
        <v>16</v>
      </c>
      <c r="O4102" s="122" t="s">
        <v>16</v>
      </c>
      <c r="P4102" s="122" t="s">
        <v>16</v>
      </c>
      <c r="Q4102" s="122" t="s">
        <v>16</v>
      </c>
      <c r="R4102" s="122" t="s">
        <v>16</v>
      </c>
      <c r="S4102" s="122" t="s">
        <v>16</v>
      </c>
      <c r="T4102" s="122" t="s">
        <v>16</v>
      </c>
    </row>
    <row r="4103" spans="2:20" ht="41.4" x14ac:dyDescent="0.3">
      <c r="B4103" s="55" t="s">
        <v>16</v>
      </c>
      <c r="C4103" s="505" t="s">
        <v>2461</v>
      </c>
      <c r="D4103" s="55" t="s">
        <v>16</v>
      </c>
      <c r="E4103" s="55" t="s">
        <v>16</v>
      </c>
      <c r="F4103" s="55"/>
      <c r="G4103" s="55" t="s">
        <v>16</v>
      </c>
      <c r="H4103" s="55" t="s">
        <v>16</v>
      </c>
      <c r="I4103" s="55" t="s">
        <v>16</v>
      </c>
      <c r="J4103" s="55" t="s">
        <v>16</v>
      </c>
      <c r="K4103" s="1"/>
      <c r="L4103" s="55" t="s">
        <v>2618</v>
      </c>
      <c r="M4103" s="491" t="s">
        <v>2622</v>
      </c>
      <c r="N4103" s="488">
        <v>449</v>
      </c>
      <c r="O4103" s="122" t="s">
        <v>16</v>
      </c>
      <c r="P4103" s="122" t="s">
        <v>16</v>
      </c>
      <c r="Q4103" s="122">
        <v>100000</v>
      </c>
      <c r="R4103" s="122" t="s">
        <v>16</v>
      </c>
      <c r="S4103" s="122" t="s">
        <v>16</v>
      </c>
      <c r="T4103" s="122" t="s">
        <v>16</v>
      </c>
    </row>
    <row r="4104" spans="2:20" ht="27.6" x14ac:dyDescent="0.3">
      <c r="B4104" s="55" t="s">
        <v>2618</v>
      </c>
      <c r="C4104" s="333" t="s">
        <v>2571</v>
      </c>
      <c r="D4104" s="55" t="s">
        <v>16</v>
      </c>
      <c r="E4104" s="55" t="s">
        <v>16</v>
      </c>
      <c r="F4104" s="122">
        <v>13893</v>
      </c>
      <c r="G4104" s="55" t="s">
        <v>16</v>
      </c>
      <c r="H4104" s="55" t="s">
        <v>16</v>
      </c>
      <c r="I4104" s="55" t="s">
        <v>16</v>
      </c>
      <c r="J4104" s="55" t="s">
        <v>16</v>
      </c>
      <c r="K4104" s="1"/>
      <c r="L4104" s="55" t="s">
        <v>2618</v>
      </c>
      <c r="M4104" s="333" t="s">
        <v>2620</v>
      </c>
      <c r="N4104" s="488">
        <v>1</v>
      </c>
      <c r="O4104" s="122" t="s">
        <v>16</v>
      </c>
      <c r="P4104" s="122">
        <v>178</v>
      </c>
      <c r="Q4104" s="122" t="s">
        <v>16</v>
      </c>
      <c r="R4104" s="122" t="s">
        <v>16</v>
      </c>
      <c r="S4104" s="122" t="s">
        <v>16</v>
      </c>
      <c r="T4104" s="122" t="s">
        <v>16</v>
      </c>
    </row>
    <row r="4105" spans="2:20" ht="27.6" x14ac:dyDescent="0.3">
      <c r="B4105" s="55" t="s">
        <v>16</v>
      </c>
      <c r="C4105" s="55" t="s">
        <v>16</v>
      </c>
      <c r="D4105" s="55" t="s">
        <v>16</v>
      </c>
      <c r="E4105" s="55" t="s">
        <v>16</v>
      </c>
      <c r="F4105" s="55" t="s">
        <v>16</v>
      </c>
      <c r="G4105" s="55" t="s">
        <v>16</v>
      </c>
      <c r="H4105" s="55" t="s">
        <v>16</v>
      </c>
      <c r="I4105" s="55" t="s">
        <v>16</v>
      </c>
      <c r="J4105" s="55" t="s">
        <v>16</v>
      </c>
      <c r="K4105" s="1"/>
      <c r="L4105" s="55" t="s">
        <v>2618</v>
      </c>
      <c r="M4105" s="333" t="s">
        <v>2621</v>
      </c>
      <c r="N4105" s="488">
        <v>2</v>
      </c>
      <c r="O4105" s="122" t="s">
        <v>16</v>
      </c>
      <c r="P4105" s="122">
        <v>1300</v>
      </c>
      <c r="Q4105" s="122" t="s">
        <v>16</v>
      </c>
      <c r="R4105" s="122" t="s">
        <v>16</v>
      </c>
      <c r="S4105" s="122" t="s">
        <v>16</v>
      </c>
      <c r="T4105" s="122" t="s">
        <v>16</v>
      </c>
    </row>
    <row r="4106" spans="2:20" x14ac:dyDescent="0.3">
      <c r="B4106" s="55" t="s">
        <v>16</v>
      </c>
      <c r="C4106" s="55" t="s">
        <v>16</v>
      </c>
      <c r="D4106" s="55" t="s">
        <v>16</v>
      </c>
      <c r="E4106" s="55" t="s">
        <v>16</v>
      </c>
      <c r="F4106" s="55" t="s">
        <v>16</v>
      </c>
      <c r="G4106" s="55" t="s">
        <v>16</v>
      </c>
      <c r="H4106" s="55" t="s">
        <v>16</v>
      </c>
      <c r="I4106" s="55" t="s">
        <v>16</v>
      </c>
      <c r="J4106" s="55" t="s">
        <v>16</v>
      </c>
      <c r="K4106" s="1"/>
      <c r="L4106" s="55" t="s">
        <v>2618</v>
      </c>
      <c r="M4106" s="333" t="s">
        <v>2221</v>
      </c>
      <c r="N4106" s="488">
        <v>3</v>
      </c>
      <c r="O4106" s="122" t="s">
        <v>16</v>
      </c>
      <c r="P4106" s="122">
        <v>250</v>
      </c>
      <c r="Q4106" s="122" t="s">
        <v>16</v>
      </c>
      <c r="R4106" s="122" t="s">
        <v>16</v>
      </c>
      <c r="S4106" s="122" t="s">
        <v>16</v>
      </c>
      <c r="T4106" s="122" t="s">
        <v>16</v>
      </c>
    </row>
    <row r="4107" spans="2:20" x14ac:dyDescent="0.3">
      <c r="B4107" s="55" t="s">
        <v>16</v>
      </c>
      <c r="C4107" s="55" t="s">
        <v>16</v>
      </c>
      <c r="D4107" s="55" t="s">
        <v>16</v>
      </c>
      <c r="E4107" s="55" t="s">
        <v>16</v>
      </c>
      <c r="F4107" s="55" t="s">
        <v>16</v>
      </c>
      <c r="G4107" s="55" t="s">
        <v>16</v>
      </c>
      <c r="H4107" s="55" t="s">
        <v>16</v>
      </c>
      <c r="I4107" s="55" t="s">
        <v>16</v>
      </c>
      <c r="J4107" s="55" t="s">
        <v>16</v>
      </c>
      <c r="K4107" s="1"/>
      <c r="L4107" s="55"/>
      <c r="M4107" s="505" t="s">
        <v>2461</v>
      </c>
      <c r="N4107" s="488"/>
      <c r="O4107" s="122" t="s">
        <v>16</v>
      </c>
      <c r="P4107" s="122"/>
      <c r="Q4107" s="122" t="s">
        <v>16</v>
      </c>
      <c r="R4107" s="122" t="s">
        <v>16</v>
      </c>
      <c r="S4107" s="122" t="s">
        <v>16</v>
      </c>
      <c r="T4107" s="122" t="s">
        <v>16</v>
      </c>
    </row>
    <row r="4108" spans="2:20" x14ac:dyDescent="0.3">
      <c r="B4108" s="55" t="s">
        <v>16</v>
      </c>
      <c r="C4108" s="55" t="s">
        <v>16</v>
      </c>
      <c r="D4108" s="55" t="s">
        <v>16</v>
      </c>
      <c r="E4108" s="55" t="s">
        <v>16</v>
      </c>
      <c r="F4108" s="55" t="s">
        <v>16</v>
      </c>
      <c r="G4108" s="55" t="s">
        <v>16</v>
      </c>
      <c r="H4108" s="55" t="s">
        <v>16</v>
      </c>
      <c r="I4108" s="55" t="s">
        <v>16</v>
      </c>
      <c r="J4108" s="55" t="s">
        <v>16</v>
      </c>
      <c r="K4108" s="1"/>
      <c r="L4108" s="55" t="s">
        <v>2618</v>
      </c>
      <c r="M4108" s="333" t="s">
        <v>2623</v>
      </c>
      <c r="N4108" s="488">
        <v>4</v>
      </c>
      <c r="O4108" s="122" t="s">
        <v>16</v>
      </c>
      <c r="P4108" s="122">
        <v>11970</v>
      </c>
      <c r="Q4108" s="122" t="s">
        <v>16</v>
      </c>
      <c r="R4108" s="122" t="s">
        <v>16</v>
      </c>
      <c r="S4108" s="122" t="s">
        <v>16</v>
      </c>
      <c r="T4108" s="122" t="s">
        <v>16</v>
      </c>
    </row>
    <row r="4109" spans="2:20" ht="27.6" x14ac:dyDescent="0.3">
      <c r="B4109" s="55" t="s">
        <v>16</v>
      </c>
      <c r="C4109" s="55" t="s">
        <v>16</v>
      </c>
      <c r="D4109" s="55" t="s">
        <v>16</v>
      </c>
      <c r="E4109" s="55" t="s">
        <v>16</v>
      </c>
      <c r="F4109" s="55" t="s">
        <v>16</v>
      </c>
      <c r="G4109" s="55" t="s">
        <v>16</v>
      </c>
      <c r="H4109" s="55" t="s">
        <v>16</v>
      </c>
      <c r="I4109" s="55" t="s">
        <v>16</v>
      </c>
      <c r="J4109" s="55" t="s">
        <v>16</v>
      </c>
      <c r="K4109" s="1"/>
      <c r="L4109" s="55" t="s">
        <v>2618</v>
      </c>
      <c r="M4109" s="411" t="s">
        <v>2624</v>
      </c>
      <c r="N4109" s="488">
        <v>5</v>
      </c>
      <c r="O4109" s="122" t="s">
        <v>16</v>
      </c>
      <c r="P4109" s="122">
        <v>3010</v>
      </c>
      <c r="Q4109" s="122" t="s">
        <v>16</v>
      </c>
      <c r="R4109" s="122" t="s">
        <v>16</v>
      </c>
      <c r="S4109" s="122" t="s">
        <v>16</v>
      </c>
      <c r="T4109" s="122" t="s">
        <v>16</v>
      </c>
    </row>
    <row r="4110" spans="2:20" ht="27.6" x14ac:dyDescent="0.3">
      <c r="B4110" s="55" t="s">
        <v>16</v>
      </c>
      <c r="C4110" s="55" t="s">
        <v>16</v>
      </c>
      <c r="D4110" s="55" t="s">
        <v>16</v>
      </c>
      <c r="E4110" s="55" t="s">
        <v>16</v>
      </c>
      <c r="F4110" s="55" t="s">
        <v>16</v>
      </c>
      <c r="G4110" s="55" t="s">
        <v>16</v>
      </c>
      <c r="H4110" s="55" t="s">
        <v>16</v>
      </c>
      <c r="I4110" s="55" t="s">
        <v>16</v>
      </c>
      <c r="J4110" s="55" t="s">
        <v>16</v>
      </c>
      <c r="K4110" s="1"/>
      <c r="L4110" s="55" t="s">
        <v>2618</v>
      </c>
      <c r="M4110" s="411" t="s">
        <v>2624</v>
      </c>
      <c r="N4110" s="488">
        <v>6</v>
      </c>
      <c r="O4110" s="122" t="s">
        <v>16</v>
      </c>
      <c r="P4110" s="122">
        <v>1090</v>
      </c>
      <c r="Q4110" s="122" t="s">
        <v>16</v>
      </c>
      <c r="R4110" s="122" t="s">
        <v>16</v>
      </c>
      <c r="S4110" s="122" t="s">
        <v>16</v>
      </c>
      <c r="T4110" s="122" t="s">
        <v>16</v>
      </c>
    </row>
    <row r="4111" spans="2:20" ht="27.6" x14ac:dyDescent="0.3">
      <c r="B4111" s="55" t="s">
        <v>16</v>
      </c>
      <c r="C4111" s="55" t="s">
        <v>16</v>
      </c>
      <c r="D4111" s="55" t="s">
        <v>16</v>
      </c>
      <c r="E4111" s="55" t="s">
        <v>16</v>
      </c>
      <c r="F4111" s="55" t="s">
        <v>16</v>
      </c>
      <c r="G4111" s="55" t="s">
        <v>16</v>
      </c>
      <c r="H4111" s="55" t="s">
        <v>16</v>
      </c>
      <c r="I4111" s="55" t="s">
        <v>16</v>
      </c>
      <c r="J4111" s="55" t="s">
        <v>16</v>
      </c>
      <c r="K4111" s="1"/>
      <c r="L4111" s="55" t="s">
        <v>2618</v>
      </c>
      <c r="M4111" s="411" t="s">
        <v>2625</v>
      </c>
      <c r="N4111" s="488">
        <v>7</v>
      </c>
      <c r="O4111" s="122" t="s">
        <v>16</v>
      </c>
      <c r="P4111" s="122">
        <v>270</v>
      </c>
      <c r="Q4111" s="122" t="s">
        <v>16</v>
      </c>
      <c r="R4111" s="122" t="s">
        <v>16</v>
      </c>
      <c r="S4111" s="122" t="s">
        <v>16</v>
      </c>
      <c r="T4111" s="122" t="s">
        <v>16</v>
      </c>
    </row>
    <row r="4112" spans="2:20" ht="27.6" x14ac:dyDescent="0.3">
      <c r="B4112" s="55" t="s">
        <v>16</v>
      </c>
      <c r="C4112" s="55" t="s">
        <v>16</v>
      </c>
      <c r="D4112" s="55" t="s">
        <v>16</v>
      </c>
      <c r="E4112" s="55" t="s">
        <v>16</v>
      </c>
      <c r="F4112" s="55" t="s">
        <v>16</v>
      </c>
      <c r="G4112" s="55" t="s">
        <v>16</v>
      </c>
      <c r="H4112" s="55" t="s">
        <v>16</v>
      </c>
      <c r="I4112" s="55" t="s">
        <v>16</v>
      </c>
      <c r="J4112" s="55" t="s">
        <v>16</v>
      </c>
      <c r="K4112" s="1"/>
      <c r="L4112" s="55" t="s">
        <v>2618</v>
      </c>
      <c r="M4112" s="411" t="s">
        <v>2626</v>
      </c>
      <c r="N4112" s="488">
        <v>8</v>
      </c>
      <c r="O4112" s="122" t="s">
        <v>16</v>
      </c>
      <c r="P4112" s="122">
        <v>2682</v>
      </c>
      <c r="Q4112" s="122" t="s">
        <v>16</v>
      </c>
      <c r="R4112" s="122" t="s">
        <v>16</v>
      </c>
      <c r="S4112" s="122" t="s">
        <v>16</v>
      </c>
      <c r="T4112" s="122" t="s">
        <v>16</v>
      </c>
    </row>
    <row r="4113" spans="2:20" x14ac:dyDescent="0.3">
      <c r="B4113" s="196"/>
      <c r="C4113" s="503" t="s">
        <v>49</v>
      </c>
      <c r="D4113" s="196"/>
      <c r="E4113" s="197">
        <f>SUM(E4103:E4109)</f>
        <v>0</v>
      </c>
      <c r="F4113" s="197">
        <f>SUM(F4103:F4110)</f>
        <v>13893</v>
      </c>
      <c r="G4113" s="197">
        <f>SUM(G4103:G4110)</f>
        <v>0</v>
      </c>
      <c r="H4113" s="504"/>
      <c r="I4113" s="197"/>
      <c r="J4113" s="197">
        <v>0</v>
      </c>
      <c r="K4113" s="1"/>
      <c r="L4113" s="55" t="s">
        <v>16</v>
      </c>
      <c r="M4113" s="55" t="s">
        <v>16</v>
      </c>
      <c r="N4113" s="55" t="s">
        <v>16</v>
      </c>
      <c r="O4113" s="122" t="s">
        <v>16</v>
      </c>
      <c r="P4113" s="202" t="s">
        <v>16</v>
      </c>
      <c r="Q4113" s="39" t="s">
        <v>16</v>
      </c>
      <c r="R4113" s="39" t="s">
        <v>16</v>
      </c>
      <c r="S4113" s="202" t="s">
        <v>16</v>
      </c>
      <c r="T4113" s="370" t="s">
        <v>16</v>
      </c>
    </row>
    <row r="4114" spans="2:20" x14ac:dyDescent="0.3">
      <c r="B4114" s="11"/>
      <c r="C4114" s="94"/>
      <c r="D4114" s="12"/>
      <c r="E4114" s="13"/>
      <c r="F4114" s="13"/>
      <c r="G4114" s="13"/>
      <c r="H4114" s="13"/>
      <c r="I4114" s="13"/>
      <c r="J4114" s="14"/>
      <c r="K4114" s="1"/>
      <c r="L4114" s="11"/>
      <c r="M4114" s="12"/>
      <c r="N4114" s="12"/>
      <c r="O4114" s="169"/>
      <c r="P4114" s="13"/>
      <c r="Q4114" s="13"/>
      <c r="R4114" s="13"/>
      <c r="S4114" s="13"/>
      <c r="T4114" s="14"/>
    </row>
    <row r="4115" spans="2:20" x14ac:dyDescent="0.3">
      <c r="B4115" s="25"/>
      <c r="C4115" s="26" t="s">
        <v>50</v>
      </c>
      <c r="D4115" s="27"/>
      <c r="E4115" s="28">
        <f>E4113</f>
        <v>0</v>
      </c>
      <c r="F4115" s="28">
        <f>F4102+F4113</f>
        <v>31174</v>
      </c>
      <c r="G4115" s="28">
        <f>G4102+G4113</f>
        <v>115184</v>
      </c>
      <c r="H4115" s="28">
        <f>H4102+H4113</f>
        <v>2205</v>
      </c>
      <c r="I4115" s="28">
        <f>I4102+I4113</f>
        <v>1835</v>
      </c>
      <c r="J4115" s="28">
        <f>J4102+J4113</f>
        <v>4926</v>
      </c>
      <c r="K4115" s="1"/>
      <c r="L4115" s="9"/>
      <c r="M4115" s="26" t="s">
        <v>50</v>
      </c>
      <c r="N4115" s="193" t="s">
        <v>16</v>
      </c>
      <c r="O4115" s="28">
        <f>SUM(O4103:O4114)</f>
        <v>0</v>
      </c>
      <c r="P4115" s="28">
        <f>SUM(P4104:P4114)</f>
        <v>20750</v>
      </c>
      <c r="Q4115" s="28">
        <f>SUM(Q4103:Q4114)</f>
        <v>100000</v>
      </c>
      <c r="R4115" s="28">
        <f>SUM(R4103:R4114)</f>
        <v>0</v>
      </c>
      <c r="S4115" s="28">
        <f>SUM(S4101:S4114)</f>
        <v>0</v>
      </c>
      <c r="T4115" s="28">
        <f>SUM(T4101:T4114)</f>
        <v>0</v>
      </c>
    </row>
    <row r="4116" spans="2:20" x14ac:dyDescent="0.3">
      <c r="F4116" s="314"/>
      <c r="G4116" s="215"/>
      <c r="H4116" s="215"/>
      <c r="L4116" s="2"/>
      <c r="M4116" s="3" t="s">
        <v>12</v>
      </c>
      <c r="N4116" s="15"/>
      <c r="O4116" s="16">
        <f>E4115-O4115</f>
        <v>0</v>
      </c>
      <c r="P4116" s="62">
        <f>F4115-P4115</f>
        <v>10424</v>
      </c>
      <c r="Q4116" s="62">
        <f>G4115-Q4115</f>
        <v>15184</v>
      </c>
      <c r="R4116" s="62">
        <f t="shared" ref="R4116" si="594">H4115-R4115</f>
        <v>2205</v>
      </c>
      <c r="S4116" s="62">
        <f t="shared" ref="S4116" si="595">I4115-S4115</f>
        <v>1835</v>
      </c>
      <c r="T4116" s="62">
        <f t="shared" ref="T4116" si="596">J4115-T4115</f>
        <v>4926</v>
      </c>
    </row>
    <row r="4117" spans="2:20" x14ac:dyDescent="0.3">
      <c r="C4117" s="63"/>
      <c r="F4117" s="314"/>
      <c r="H4117" s="314"/>
      <c r="M4117" s="1385" t="s">
        <v>23</v>
      </c>
      <c r="N4117" s="1385"/>
      <c r="P4117" s="314"/>
      <c r="R4117" s="314"/>
    </row>
    <row r="4118" spans="2:20" x14ac:dyDescent="0.3">
      <c r="C4118" s="542"/>
      <c r="D4118" s="542"/>
      <c r="E4118" s="1386"/>
      <c r="F4118" s="1386"/>
      <c r="G4118" s="542"/>
      <c r="H4118" s="542"/>
      <c r="I4118" s="542"/>
      <c r="J4118" s="145"/>
      <c r="M4118" s="346" t="s">
        <v>17</v>
      </c>
      <c r="N4118" s="83">
        <f>P4116</f>
        <v>10424</v>
      </c>
      <c r="O4118" s="1364"/>
      <c r="P4118" s="1365"/>
      <c r="Q4118" s="1365"/>
      <c r="R4118" s="1365"/>
      <c r="S4118" s="1365"/>
      <c r="T4118" s="1365"/>
    </row>
    <row r="4119" spans="2:20" x14ac:dyDescent="0.3">
      <c r="C4119" s="542"/>
      <c r="D4119" s="542"/>
      <c r="E4119" s="543"/>
      <c r="F4119" s="543"/>
      <c r="G4119" s="282"/>
      <c r="H4119" s="280"/>
      <c r="I4119" s="280"/>
      <c r="J4119" s="280"/>
      <c r="M4119" s="346" t="s">
        <v>18</v>
      </c>
      <c r="N4119" s="83">
        <f>Q4116</f>
        <v>15184</v>
      </c>
      <c r="O4119" s="133"/>
      <c r="P4119" s="134"/>
      <c r="Q4119" s="134"/>
      <c r="R4119" s="131"/>
      <c r="S4119" s="233"/>
      <c r="T4119" s="314"/>
    </row>
    <row r="4120" spans="2:20" x14ac:dyDescent="0.3">
      <c r="C4120" s="542"/>
      <c r="D4120" s="542"/>
      <c r="E4120" s="1376"/>
      <c r="F4120" s="1377"/>
      <c r="G4120" s="282"/>
      <c r="H4120" s="280"/>
      <c r="I4120" s="280"/>
      <c r="J4120" s="280"/>
      <c r="M4120" s="346" t="s">
        <v>19</v>
      </c>
      <c r="N4120" s="83">
        <f>R4116</f>
        <v>2205</v>
      </c>
      <c r="O4120" s="136"/>
      <c r="P4120" s="171"/>
      <c r="Q4120" s="324"/>
      <c r="R4120" s="240"/>
      <c r="S4120" s="314"/>
      <c r="T4120" s="314"/>
    </row>
    <row r="4121" spans="2:20" x14ac:dyDescent="0.3">
      <c r="C4121" s="190"/>
      <c r="D4121" s="190"/>
      <c r="E4121" s="1374"/>
      <c r="F4121" s="1374"/>
      <c r="G4121" s="278"/>
      <c r="H4121" s="279"/>
      <c r="I4121" s="280"/>
      <c r="J4121" s="281"/>
      <c r="M4121" s="346" t="s">
        <v>20</v>
      </c>
      <c r="N4121" s="83">
        <f>S4116</f>
        <v>1835</v>
      </c>
      <c r="O4121" s="324"/>
      <c r="P4121" s="324"/>
      <c r="Q4121" s="324"/>
      <c r="R4121" s="241"/>
    </row>
    <row r="4122" spans="2:20" x14ac:dyDescent="0.3">
      <c r="C4122" s="190"/>
      <c r="D4122" s="190"/>
      <c r="E4122" s="544"/>
      <c r="F4122" s="544"/>
      <c r="G4122" s="278"/>
      <c r="H4122" s="283"/>
      <c r="I4122" s="280"/>
      <c r="J4122" s="281"/>
      <c r="M4122" s="346" t="s">
        <v>21</v>
      </c>
      <c r="N4122" s="83">
        <f>T4116</f>
        <v>4926</v>
      </c>
      <c r="O4122" s="137"/>
      <c r="P4122" s="324"/>
      <c r="Q4122" s="545"/>
      <c r="R4122" s="314"/>
    </row>
    <row r="4123" spans="2:20" ht="15" thickBot="1" x14ac:dyDescent="0.35">
      <c r="C4123" s="542"/>
      <c r="D4123" s="190"/>
      <c r="E4123" s="544"/>
      <c r="F4123" s="544"/>
      <c r="G4123" s="278"/>
      <c r="H4123" s="283"/>
      <c r="I4123" s="280"/>
      <c r="J4123" s="281"/>
      <c r="M4123" s="345" t="s">
        <v>22</v>
      </c>
      <c r="N4123" s="344">
        <f>SUM(N4118:N4122)</f>
        <v>34574</v>
      </c>
      <c r="O4123" s="314"/>
      <c r="P4123" s="314"/>
      <c r="R4123" s="314"/>
    </row>
    <row r="4124" spans="2:20" ht="15" thickTop="1" x14ac:dyDescent="0.3">
      <c r="C4124" s="542"/>
      <c r="D4124" s="190"/>
      <c r="E4124" s="544"/>
      <c r="F4124" s="544"/>
      <c r="G4124" s="278"/>
      <c r="H4124" s="283"/>
      <c r="I4124" s="280"/>
      <c r="J4124" s="281"/>
      <c r="M4124" s="345"/>
      <c r="N4124" s="442"/>
      <c r="O4124" s="314"/>
      <c r="R4124" s="314"/>
    </row>
    <row r="4125" spans="2:20" x14ac:dyDescent="0.3">
      <c r="C4125" s="542"/>
      <c r="D4125" s="190"/>
      <c r="E4125" s="544"/>
      <c r="F4125" s="544"/>
      <c r="G4125" s="278"/>
      <c r="H4125" s="283"/>
      <c r="I4125" s="280"/>
      <c r="J4125" s="281"/>
      <c r="M4125" s="345"/>
      <c r="N4125" s="442"/>
      <c r="O4125" s="314"/>
      <c r="R4125" s="314"/>
    </row>
    <row r="4126" spans="2:20" x14ac:dyDescent="0.3">
      <c r="C4126" s="542"/>
      <c r="D4126" s="190"/>
      <c r="E4126" s="544"/>
      <c r="F4126" s="544"/>
      <c r="G4126" s="278"/>
      <c r="H4126" s="283"/>
      <c r="I4126" s="280"/>
      <c r="J4126" s="281"/>
      <c r="M4126" s="345"/>
      <c r="N4126" s="442"/>
      <c r="O4126" s="314"/>
      <c r="R4126" s="314"/>
    </row>
    <row r="4127" spans="2:20" x14ac:dyDescent="0.3">
      <c r="B4127" s="1357" t="s">
        <v>2370</v>
      </c>
      <c r="C4127" s="1357"/>
      <c r="D4127" s="1357"/>
      <c r="E4127" s="1357"/>
      <c r="F4127" s="1357"/>
      <c r="G4127" s="1357"/>
      <c r="H4127" s="1357"/>
      <c r="I4127" s="1357"/>
      <c r="J4127" s="1357"/>
      <c r="K4127" s="1357"/>
      <c r="L4127" s="1357"/>
      <c r="M4127" s="1357"/>
      <c r="N4127" s="1357"/>
      <c r="O4127" s="1357"/>
      <c r="P4127" s="1357"/>
      <c r="Q4127" s="1357"/>
      <c r="R4127" s="1357"/>
      <c r="S4127" s="1357"/>
      <c r="T4127" s="1357"/>
    </row>
    <row r="4132" spans="2:20" ht="15.6" x14ac:dyDescent="0.3">
      <c r="B4132" s="1349" t="s">
        <v>2630</v>
      </c>
      <c r="C4132" s="1349"/>
      <c r="D4132" s="1349"/>
      <c r="E4132" s="1349"/>
      <c r="F4132" s="1349"/>
      <c r="G4132" s="1349"/>
      <c r="H4132" s="1349"/>
      <c r="I4132" s="1349"/>
      <c r="J4132" s="1349"/>
      <c r="K4132" s="1349"/>
      <c r="L4132" s="1349"/>
      <c r="M4132" s="1349"/>
      <c r="N4132" s="1349"/>
      <c r="O4132" s="1349"/>
      <c r="P4132" s="1349"/>
      <c r="Q4132" s="1349"/>
      <c r="R4132" s="1349"/>
      <c r="S4132" s="1349"/>
      <c r="T4132" s="1349"/>
    </row>
    <row r="4133" spans="2:20" ht="15.6" x14ac:dyDescent="0.3">
      <c r="B4133" s="1350" t="s">
        <v>10</v>
      </c>
      <c r="C4133" s="1350"/>
      <c r="D4133" s="1350"/>
      <c r="E4133" s="1350"/>
      <c r="F4133" s="1350"/>
      <c r="G4133" s="1350"/>
      <c r="H4133" s="1350"/>
      <c r="I4133" s="1350"/>
      <c r="J4133" s="1350"/>
      <c r="K4133" s="1350"/>
      <c r="L4133" s="1350"/>
      <c r="M4133" s="1350"/>
      <c r="N4133" s="1350"/>
      <c r="O4133" s="1350"/>
      <c r="P4133" s="1350"/>
      <c r="Q4133" s="1350"/>
      <c r="R4133" s="1350"/>
      <c r="S4133" s="1350"/>
      <c r="T4133" s="1350"/>
    </row>
    <row r="4134" spans="2:20" x14ac:dyDescent="0.3">
      <c r="B4134" s="1351" t="s">
        <v>11</v>
      </c>
      <c r="C4134" s="1351"/>
      <c r="D4134" s="1351"/>
      <c r="E4134" s="1351"/>
      <c r="F4134" s="1351"/>
      <c r="G4134" s="1351"/>
      <c r="H4134" s="1351"/>
      <c r="I4134" s="1351"/>
      <c r="J4134" s="1351"/>
      <c r="K4134" s="1351"/>
      <c r="L4134" s="1351"/>
      <c r="M4134" s="1351"/>
      <c r="N4134" s="1351"/>
      <c r="O4134" s="1351"/>
      <c r="P4134" s="1351"/>
      <c r="Q4134" s="1351"/>
      <c r="R4134" s="1351"/>
      <c r="S4134" s="1351"/>
      <c r="T4134" s="1351"/>
    </row>
    <row r="4135" spans="2:20" x14ac:dyDescent="0.3">
      <c r="B4135" s="1352" t="s">
        <v>2635</v>
      </c>
      <c r="C4135" s="1352"/>
      <c r="D4135" s="1352"/>
      <c r="E4135" s="1352"/>
      <c r="F4135" s="1352"/>
      <c r="G4135" s="1352"/>
      <c r="H4135" s="1352"/>
      <c r="I4135" s="1352"/>
      <c r="J4135" s="1352"/>
      <c r="K4135" s="1352"/>
      <c r="L4135" s="1352"/>
      <c r="M4135" s="1352"/>
      <c r="N4135" s="1352"/>
      <c r="O4135" s="1352"/>
      <c r="P4135" s="1352"/>
      <c r="Q4135" s="1352"/>
      <c r="R4135" s="1352"/>
      <c r="S4135" s="1352"/>
      <c r="T4135" s="1352"/>
    </row>
    <row r="4136" spans="2:20" ht="15" thickBot="1" x14ac:dyDescent="0.35">
      <c r="B4136" s="309"/>
      <c r="C4136" s="309"/>
      <c r="D4136" s="309"/>
      <c r="E4136" s="309"/>
      <c r="F4136" s="309"/>
      <c r="G4136" s="309"/>
      <c r="H4136" s="309"/>
      <c r="I4136" s="309"/>
      <c r="J4136" s="309"/>
      <c r="L4136" s="309"/>
      <c r="M4136" s="309"/>
      <c r="N4136" s="309"/>
      <c r="O4136" s="309"/>
      <c r="P4136" s="309"/>
      <c r="Q4136" s="309"/>
      <c r="R4136" s="1362" t="s">
        <v>2634</v>
      </c>
      <c r="S4136" s="1363"/>
      <c r="T4136" s="1363"/>
    </row>
    <row r="4137" spans="2:20" ht="15" thickTop="1" x14ac:dyDescent="0.3">
      <c r="B4137" s="1354" t="s">
        <v>8</v>
      </c>
      <c r="C4137" s="1354"/>
      <c r="D4137" s="1354"/>
      <c r="E4137" s="1354"/>
      <c r="F4137" s="1354"/>
      <c r="G4137" s="1354"/>
      <c r="H4137" s="1354"/>
      <c r="I4137" s="1354"/>
      <c r="J4137" s="1354"/>
      <c r="L4137" s="1354" t="s">
        <v>9</v>
      </c>
      <c r="M4137" s="1354"/>
      <c r="N4137" s="1354"/>
      <c r="O4137" s="1354"/>
      <c r="P4137" s="1354"/>
      <c r="Q4137" s="1354"/>
      <c r="R4137" s="1354"/>
      <c r="S4137" s="1354"/>
      <c r="T4137" s="1354"/>
    </row>
    <row r="4138" spans="2:20" x14ac:dyDescent="0.3">
      <c r="B4138" s="4" t="s">
        <v>0</v>
      </c>
      <c r="C4138" s="4" t="s">
        <v>1</v>
      </c>
      <c r="D4138" s="4" t="s">
        <v>2</v>
      </c>
      <c r="E4138" s="4" t="s">
        <v>13</v>
      </c>
      <c r="F4138" s="4" t="s">
        <v>3</v>
      </c>
      <c r="G4138" s="4" t="s">
        <v>4</v>
      </c>
      <c r="H4138" s="4" t="s">
        <v>5</v>
      </c>
      <c r="I4138" s="4" t="s">
        <v>6</v>
      </c>
      <c r="J4138" s="4" t="s">
        <v>7</v>
      </c>
      <c r="K4138" s="180"/>
      <c r="L4138" s="4" t="s">
        <v>0</v>
      </c>
      <c r="M4138" s="4" t="s">
        <v>1</v>
      </c>
      <c r="N4138" s="30" t="s">
        <v>1234</v>
      </c>
      <c r="O4138" s="4" t="s">
        <v>13</v>
      </c>
      <c r="P4138" s="4" t="s">
        <v>3</v>
      </c>
      <c r="Q4138" s="4" t="s">
        <v>4</v>
      </c>
      <c r="R4138" s="4" t="s">
        <v>5</v>
      </c>
      <c r="S4138" s="4" t="s">
        <v>6</v>
      </c>
      <c r="T4138" s="4" t="s">
        <v>7</v>
      </c>
    </row>
    <row r="4139" spans="2:20" x14ac:dyDescent="0.3">
      <c r="B4139" s="310"/>
      <c r="C4139" s="311"/>
      <c r="D4139" s="311"/>
      <c r="E4139" s="5"/>
      <c r="F4139" s="5"/>
      <c r="G4139" s="5"/>
      <c r="H4139" s="5"/>
      <c r="I4139" s="5"/>
      <c r="J4139" s="6"/>
      <c r="L4139" s="310"/>
      <c r="M4139" s="311"/>
      <c r="N4139" s="311"/>
      <c r="O4139" s="5"/>
      <c r="P4139" s="5"/>
      <c r="Q4139" s="5"/>
      <c r="R4139" s="5"/>
      <c r="S4139" s="5"/>
      <c r="T4139" s="6"/>
    </row>
    <row r="4140" spans="2:20" x14ac:dyDescent="0.3">
      <c r="B4140" s="55" t="s">
        <v>2629</v>
      </c>
      <c r="C4140" s="17" t="s">
        <v>2421</v>
      </c>
      <c r="D4140" s="18" t="s">
        <v>16</v>
      </c>
      <c r="E4140" s="19" t="s">
        <v>16</v>
      </c>
      <c r="F4140" s="19">
        <f>N4118</f>
        <v>10424</v>
      </c>
      <c r="G4140" s="49">
        <f>N4119</f>
        <v>15184</v>
      </c>
      <c r="H4140" s="49">
        <f>N4120</f>
        <v>2205</v>
      </c>
      <c r="I4140" s="20">
        <f>N4121</f>
        <v>1835</v>
      </c>
      <c r="J4140" s="20">
        <f>N4122</f>
        <v>4926</v>
      </c>
      <c r="K4140" s="1"/>
      <c r="L4140" s="55" t="s">
        <v>16</v>
      </c>
      <c r="M4140" s="55" t="s">
        <v>16</v>
      </c>
      <c r="N4140" s="55" t="s">
        <v>16</v>
      </c>
      <c r="O4140" s="122" t="s">
        <v>16</v>
      </c>
      <c r="P4140" s="122" t="s">
        <v>16</v>
      </c>
      <c r="Q4140" s="122" t="s">
        <v>16</v>
      </c>
      <c r="R4140" s="122" t="s">
        <v>16</v>
      </c>
      <c r="S4140" s="122" t="s">
        <v>16</v>
      </c>
      <c r="T4140" s="122" t="s">
        <v>16</v>
      </c>
    </row>
    <row r="4141" spans="2:20" ht="27.6" x14ac:dyDescent="0.3">
      <c r="B4141" s="55" t="s">
        <v>16</v>
      </c>
      <c r="C4141" s="55" t="s">
        <v>16</v>
      </c>
      <c r="D4141" s="55" t="s">
        <v>16</v>
      </c>
      <c r="E4141" s="55" t="s">
        <v>16</v>
      </c>
      <c r="F4141" s="55" t="s">
        <v>16</v>
      </c>
      <c r="G4141" s="55" t="s">
        <v>16</v>
      </c>
      <c r="H4141" s="55" t="s">
        <v>16</v>
      </c>
      <c r="I4141" s="55" t="s">
        <v>16</v>
      </c>
      <c r="J4141" s="55" t="s">
        <v>16</v>
      </c>
      <c r="K4141" s="1"/>
      <c r="L4141" s="55" t="s">
        <v>2629</v>
      </c>
      <c r="M4141" s="491" t="s">
        <v>2621</v>
      </c>
      <c r="N4141" s="488">
        <v>1</v>
      </c>
      <c r="O4141" s="55" t="s">
        <v>16</v>
      </c>
      <c r="P4141" s="122">
        <v>1600</v>
      </c>
      <c r="Q4141" s="55" t="s">
        <v>16</v>
      </c>
      <c r="R4141" s="55" t="s">
        <v>16</v>
      </c>
      <c r="S4141" s="55" t="s">
        <v>16</v>
      </c>
      <c r="T4141" s="55" t="s">
        <v>16</v>
      </c>
    </row>
    <row r="4142" spans="2:20" x14ac:dyDescent="0.3">
      <c r="B4142" s="55" t="s">
        <v>16</v>
      </c>
      <c r="C4142" s="55" t="s">
        <v>16</v>
      </c>
      <c r="D4142" s="55" t="s">
        <v>16</v>
      </c>
      <c r="E4142" s="55" t="s">
        <v>16</v>
      </c>
      <c r="F4142" s="55" t="s">
        <v>16</v>
      </c>
      <c r="G4142" s="55" t="s">
        <v>16</v>
      </c>
      <c r="H4142" s="55" t="s">
        <v>16</v>
      </c>
      <c r="I4142" s="55" t="s">
        <v>16</v>
      </c>
      <c r="J4142" s="55" t="s">
        <v>16</v>
      </c>
      <c r="K4142" s="1"/>
      <c r="L4142" s="55" t="s">
        <v>2629</v>
      </c>
      <c r="M4142" s="333" t="s">
        <v>2631</v>
      </c>
      <c r="N4142" s="488">
        <v>2</v>
      </c>
      <c r="O4142" s="55" t="s">
        <v>16</v>
      </c>
      <c r="P4142" s="122">
        <v>120</v>
      </c>
      <c r="Q4142" s="55" t="s">
        <v>16</v>
      </c>
      <c r="R4142" s="55" t="s">
        <v>16</v>
      </c>
      <c r="S4142" s="55" t="s">
        <v>16</v>
      </c>
      <c r="T4142" s="55" t="s">
        <v>16</v>
      </c>
    </row>
    <row r="4143" spans="2:20" x14ac:dyDescent="0.3">
      <c r="B4143" s="55" t="s">
        <v>16</v>
      </c>
      <c r="C4143" s="55" t="s">
        <v>16</v>
      </c>
      <c r="D4143" s="55" t="s">
        <v>16</v>
      </c>
      <c r="E4143" s="55" t="s">
        <v>16</v>
      </c>
      <c r="F4143" s="55" t="s">
        <v>16</v>
      </c>
      <c r="G4143" s="55" t="s">
        <v>16</v>
      </c>
      <c r="H4143" s="55" t="s">
        <v>16</v>
      </c>
      <c r="I4143" s="55" t="s">
        <v>16</v>
      </c>
      <c r="J4143" s="55" t="s">
        <v>16</v>
      </c>
      <c r="K4143" s="1"/>
      <c r="L4143" s="55" t="s">
        <v>2629</v>
      </c>
      <c r="M4143" s="333" t="s">
        <v>2568</v>
      </c>
      <c r="N4143" s="488">
        <v>3</v>
      </c>
      <c r="O4143" s="55" t="s">
        <v>16</v>
      </c>
      <c r="P4143" s="122">
        <v>280</v>
      </c>
      <c r="Q4143" s="55" t="s">
        <v>16</v>
      </c>
      <c r="R4143" s="55" t="s">
        <v>16</v>
      </c>
      <c r="S4143" s="55" t="s">
        <v>16</v>
      </c>
      <c r="T4143" s="55" t="s">
        <v>16</v>
      </c>
    </row>
    <row r="4144" spans="2:20" x14ac:dyDescent="0.3">
      <c r="B4144" s="55" t="s">
        <v>16</v>
      </c>
      <c r="C4144" s="55" t="s">
        <v>16</v>
      </c>
      <c r="D4144" s="55" t="s">
        <v>16</v>
      </c>
      <c r="E4144" s="55" t="s">
        <v>16</v>
      </c>
      <c r="F4144" s="55" t="s">
        <v>16</v>
      </c>
      <c r="G4144" s="55" t="s">
        <v>16</v>
      </c>
      <c r="H4144" s="55" t="s">
        <v>16</v>
      </c>
      <c r="I4144" s="55" t="s">
        <v>16</v>
      </c>
      <c r="J4144" s="55" t="s">
        <v>16</v>
      </c>
      <c r="K4144" s="1"/>
      <c r="L4144" s="55" t="s">
        <v>2629</v>
      </c>
      <c r="M4144" s="333" t="s">
        <v>2221</v>
      </c>
      <c r="N4144" s="488">
        <v>4</v>
      </c>
      <c r="O4144" s="55" t="s">
        <v>16</v>
      </c>
      <c r="P4144" s="122">
        <v>275</v>
      </c>
      <c r="Q4144" s="55" t="s">
        <v>16</v>
      </c>
      <c r="R4144" s="55" t="s">
        <v>16</v>
      </c>
      <c r="S4144" s="55" t="s">
        <v>16</v>
      </c>
      <c r="T4144" s="55" t="s">
        <v>16</v>
      </c>
    </row>
    <row r="4145" spans="2:20" ht="27.6" x14ac:dyDescent="0.3">
      <c r="B4145" s="55" t="s">
        <v>16</v>
      </c>
      <c r="C4145" s="55" t="s">
        <v>16</v>
      </c>
      <c r="D4145" s="55" t="s">
        <v>16</v>
      </c>
      <c r="E4145" s="55" t="s">
        <v>16</v>
      </c>
      <c r="F4145" s="55" t="s">
        <v>16</v>
      </c>
      <c r="G4145" s="55" t="s">
        <v>16</v>
      </c>
      <c r="H4145" s="55" t="s">
        <v>16</v>
      </c>
      <c r="I4145" s="55" t="s">
        <v>16</v>
      </c>
      <c r="J4145" s="55" t="s">
        <v>16</v>
      </c>
      <c r="K4145" s="1"/>
      <c r="L4145" s="55" t="s">
        <v>2632</v>
      </c>
      <c r="M4145" s="333" t="s">
        <v>2633</v>
      </c>
      <c r="N4145" s="488">
        <v>5</v>
      </c>
      <c r="O4145" s="55" t="s">
        <v>16</v>
      </c>
      <c r="P4145" s="122">
        <v>300</v>
      </c>
      <c r="Q4145" s="55" t="s">
        <v>16</v>
      </c>
      <c r="R4145" s="55" t="s">
        <v>16</v>
      </c>
      <c r="S4145" s="55" t="s">
        <v>16</v>
      </c>
      <c r="T4145" s="55" t="s">
        <v>16</v>
      </c>
    </row>
    <row r="4146" spans="2:20" x14ac:dyDescent="0.3">
      <c r="B4146" s="55" t="s">
        <v>16</v>
      </c>
      <c r="C4146" s="55" t="s">
        <v>16</v>
      </c>
      <c r="D4146" s="55" t="s">
        <v>16</v>
      </c>
      <c r="E4146" s="55" t="s">
        <v>16</v>
      </c>
      <c r="F4146" s="55" t="s">
        <v>16</v>
      </c>
      <c r="G4146" s="55" t="s">
        <v>16</v>
      </c>
      <c r="H4146" s="55" t="s">
        <v>16</v>
      </c>
      <c r="I4146" s="55" t="s">
        <v>16</v>
      </c>
      <c r="J4146" s="55" t="s">
        <v>16</v>
      </c>
      <c r="K4146" s="1"/>
      <c r="L4146" s="55" t="s">
        <v>2632</v>
      </c>
      <c r="M4146" s="333" t="s">
        <v>2568</v>
      </c>
      <c r="N4146" s="488">
        <v>6</v>
      </c>
      <c r="O4146" s="55" t="s">
        <v>16</v>
      </c>
      <c r="P4146" s="122">
        <v>230</v>
      </c>
      <c r="Q4146" s="55" t="s">
        <v>16</v>
      </c>
      <c r="R4146" s="55" t="s">
        <v>16</v>
      </c>
      <c r="S4146" s="55" t="s">
        <v>16</v>
      </c>
      <c r="T4146" s="55" t="s">
        <v>16</v>
      </c>
    </row>
    <row r="4147" spans="2:20" x14ac:dyDescent="0.3">
      <c r="B4147" s="55" t="s">
        <v>16</v>
      </c>
      <c r="C4147" s="55" t="s">
        <v>16</v>
      </c>
      <c r="D4147" s="55" t="s">
        <v>16</v>
      </c>
      <c r="E4147" s="55" t="s">
        <v>16</v>
      </c>
      <c r="F4147" s="55" t="s">
        <v>16</v>
      </c>
      <c r="G4147" s="55" t="s">
        <v>16</v>
      </c>
      <c r="H4147" s="55" t="s">
        <v>16</v>
      </c>
      <c r="I4147" s="55" t="s">
        <v>16</v>
      </c>
      <c r="J4147" s="55" t="s">
        <v>16</v>
      </c>
      <c r="K4147" s="1"/>
      <c r="L4147" s="55" t="s">
        <v>2632</v>
      </c>
      <c r="M4147" s="333" t="s">
        <v>2221</v>
      </c>
      <c r="N4147" s="488">
        <v>7</v>
      </c>
      <c r="O4147" s="55" t="s">
        <v>16</v>
      </c>
      <c r="P4147" s="122">
        <v>200</v>
      </c>
      <c r="Q4147" s="55" t="s">
        <v>16</v>
      </c>
      <c r="R4147" s="55" t="s">
        <v>16</v>
      </c>
      <c r="S4147" s="55" t="s">
        <v>16</v>
      </c>
      <c r="T4147" s="55" t="s">
        <v>16</v>
      </c>
    </row>
    <row r="4148" spans="2:20" x14ac:dyDescent="0.3">
      <c r="B4148" s="196"/>
      <c r="C4148" s="503" t="s">
        <v>49</v>
      </c>
      <c r="D4148" s="196"/>
      <c r="E4148" s="197">
        <f>SUM(E4141:E4144)</f>
        <v>0</v>
      </c>
      <c r="F4148" s="197">
        <f>SUM(F4141:F4144)</f>
        <v>0</v>
      </c>
      <c r="G4148" s="197">
        <f>SUM(G4141:G4144)</f>
        <v>0</v>
      </c>
      <c r="H4148" s="504"/>
      <c r="I4148" s="197"/>
      <c r="J4148" s="197">
        <v>0</v>
      </c>
      <c r="K4148" s="1"/>
      <c r="L4148" s="55" t="s">
        <v>16</v>
      </c>
      <c r="M4148" s="55" t="s">
        <v>16</v>
      </c>
      <c r="N4148" s="55" t="s">
        <v>16</v>
      </c>
      <c r="O4148" s="122" t="s">
        <v>16</v>
      </c>
      <c r="P4148" s="202" t="s">
        <v>16</v>
      </c>
      <c r="Q4148" s="39" t="s">
        <v>16</v>
      </c>
      <c r="R4148" s="39" t="s">
        <v>16</v>
      </c>
      <c r="S4148" s="202" t="s">
        <v>16</v>
      </c>
      <c r="T4148" s="370" t="s">
        <v>16</v>
      </c>
    </row>
    <row r="4149" spans="2:20" x14ac:dyDescent="0.3">
      <c r="B4149" s="11"/>
      <c r="C4149" s="94"/>
      <c r="D4149" s="12"/>
      <c r="E4149" s="13"/>
      <c r="F4149" s="13"/>
      <c r="G4149" s="13"/>
      <c r="H4149" s="13"/>
      <c r="I4149" s="13"/>
      <c r="J4149" s="14"/>
      <c r="K4149" s="1"/>
      <c r="L4149" s="11"/>
      <c r="M4149" s="12"/>
      <c r="N4149" s="12"/>
      <c r="O4149" s="169"/>
      <c r="P4149" s="13"/>
      <c r="Q4149" s="13"/>
      <c r="R4149" s="13"/>
      <c r="S4149" s="13"/>
      <c r="T4149" s="14"/>
    </row>
    <row r="4150" spans="2:20" x14ac:dyDescent="0.3">
      <c r="B4150" s="25"/>
      <c r="C4150" s="26" t="s">
        <v>50</v>
      </c>
      <c r="D4150" s="27"/>
      <c r="E4150" s="28">
        <f>E4148</f>
        <v>0</v>
      </c>
      <c r="F4150" s="28">
        <f>F4140+F4148</f>
        <v>10424</v>
      </c>
      <c r="G4150" s="28">
        <f>G4140+G4148</f>
        <v>15184</v>
      </c>
      <c r="H4150" s="28">
        <f>H4140+H4148</f>
        <v>2205</v>
      </c>
      <c r="I4150" s="28">
        <f>I4140+I4148</f>
        <v>1835</v>
      </c>
      <c r="J4150" s="28">
        <f>J4140+J4148</f>
        <v>4926</v>
      </c>
      <c r="K4150" s="1"/>
      <c r="L4150" s="9"/>
      <c r="M4150" s="26" t="s">
        <v>50</v>
      </c>
      <c r="N4150" s="193" t="s">
        <v>16</v>
      </c>
      <c r="O4150" s="28">
        <f>SUM(O4141:O4149)</f>
        <v>0</v>
      </c>
      <c r="P4150" s="28">
        <f>SUM(P4141:P4149)</f>
        <v>3005</v>
      </c>
      <c r="Q4150" s="28">
        <f>SUM(Q4141:Q4149)</f>
        <v>0</v>
      </c>
      <c r="R4150" s="28">
        <f>SUM(R4141:R4149)</f>
        <v>0</v>
      </c>
      <c r="S4150" s="28">
        <f>SUM(S4139:S4149)</f>
        <v>0</v>
      </c>
      <c r="T4150" s="28">
        <f>SUM(T4139:T4149)</f>
        <v>0</v>
      </c>
    </row>
    <row r="4151" spans="2:20" x14ac:dyDescent="0.3">
      <c r="F4151" s="314"/>
      <c r="G4151" s="215"/>
      <c r="H4151" s="215"/>
      <c r="L4151" s="2"/>
      <c r="M4151" s="3" t="s">
        <v>12</v>
      </c>
      <c r="N4151" s="15"/>
      <c r="O4151" s="16">
        <f>E4150-O4150</f>
        <v>0</v>
      </c>
      <c r="P4151" s="62">
        <f>F4150-P4150</f>
        <v>7419</v>
      </c>
      <c r="Q4151" s="62">
        <f>G4150-Q4150</f>
        <v>15184</v>
      </c>
      <c r="R4151" s="62">
        <f t="shared" ref="R4151" si="597">H4150-R4150</f>
        <v>2205</v>
      </c>
      <c r="S4151" s="62">
        <f t="shared" ref="S4151" si="598">I4150-S4150</f>
        <v>1835</v>
      </c>
      <c r="T4151" s="62">
        <f t="shared" ref="T4151" si="599">J4150-T4150</f>
        <v>4926</v>
      </c>
    </row>
    <row r="4152" spans="2:20" x14ac:dyDescent="0.3">
      <c r="C4152" s="63"/>
      <c r="F4152" s="314"/>
      <c r="H4152" s="314"/>
      <c r="M4152" s="1385" t="s">
        <v>23</v>
      </c>
      <c r="N4152" s="1385"/>
      <c r="P4152" s="314"/>
      <c r="R4152" s="314"/>
    </row>
    <row r="4153" spans="2:20" x14ac:dyDescent="0.3">
      <c r="C4153" s="546"/>
      <c r="D4153" s="546"/>
      <c r="E4153" s="1386"/>
      <c r="F4153" s="1386"/>
      <c r="G4153" s="546"/>
      <c r="H4153" s="546"/>
      <c r="I4153" s="546"/>
      <c r="J4153" s="145"/>
      <c r="M4153" s="346" t="s">
        <v>17</v>
      </c>
      <c r="N4153" s="83">
        <f>P4151</f>
        <v>7419</v>
      </c>
      <c r="O4153" s="1364"/>
      <c r="P4153" s="1365"/>
      <c r="Q4153" s="1365"/>
      <c r="R4153" s="1365"/>
      <c r="S4153" s="1365"/>
      <c r="T4153" s="1365"/>
    </row>
    <row r="4154" spans="2:20" x14ac:dyDescent="0.3">
      <c r="C4154" s="546"/>
      <c r="D4154" s="546"/>
      <c r="E4154" s="547"/>
      <c r="F4154" s="547"/>
      <c r="G4154" s="282"/>
      <c r="H4154" s="280"/>
      <c r="I4154" s="280"/>
      <c r="J4154" s="280"/>
      <c r="M4154" s="346" t="s">
        <v>18</v>
      </c>
      <c r="N4154" s="83">
        <f>Q4151</f>
        <v>15184</v>
      </c>
      <c r="O4154" s="133"/>
      <c r="P4154" s="134"/>
      <c r="Q4154" s="134"/>
      <c r="R4154" s="131"/>
      <c r="S4154" s="233"/>
      <c r="T4154" s="314"/>
    </row>
    <row r="4155" spans="2:20" x14ac:dyDescent="0.3">
      <c r="C4155" s="546"/>
      <c r="D4155" s="546"/>
      <c r="E4155" s="1376"/>
      <c r="F4155" s="1377"/>
      <c r="G4155" s="282"/>
      <c r="H4155" s="280"/>
      <c r="I4155" s="280"/>
      <c r="J4155" s="280"/>
      <c r="M4155" s="346" t="s">
        <v>19</v>
      </c>
      <c r="N4155" s="83">
        <f>R4151</f>
        <v>2205</v>
      </c>
      <c r="O4155" s="136"/>
      <c r="P4155" s="171"/>
      <c r="Q4155" s="324"/>
      <c r="R4155" s="240"/>
      <c r="S4155" s="314"/>
      <c r="T4155" s="314"/>
    </row>
    <row r="4156" spans="2:20" x14ac:dyDescent="0.3">
      <c r="C4156" s="190"/>
      <c r="D4156" s="190"/>
      <c r="E4156" s="1374"/>
      <c r="F4156" s="1374"/>
      <c r="G4156" s="278"/>
      <c r="H4156" s="279"/>
      <c r="I4156" s="280"/>
      <c r="J4156" s="281"/>
      <c r="M4156" s="346" t="s">
        <v>20</v>
      </c>
      <c r="N4156" s="83">
        <f>S4151</f>
        <v>1835</v>
      </c>
      <c r="O4156" s="324"/>
      <c r="P4156" s="324"/>
      <c r="Q4156" s="324"/>
      <c r="R4156" s="241"/>
    </row>
    <row r="4157" spans="2:20" x14ac:dyDescent="0.3">
      <c r="C4157" s="190"/>
      <c r="D4157" s="190"/>
      <c r="E4157" s="548"/>
      <c r="F4157" s="548"/>
      <c r="G4157" s="278"/>
      <c r="H4157" s="283"/>
      <c r="I4157" s="280"/>
      <c r="J4157" s="281"/>
      <c r="M4157" s="346" t="s">
        <v>21</v>
      </c>
      <c r="N4157" s="83">
        <f>T4151</f>
        <v>4926</v>
      </c>
      <c r="O4157" s="137"/>
      <c r="P4157" s="324"/>
      <c r="Q4157" s="549"/>
      <c r="R4157" s="314"/>
    </row>
    <row r="4158" spans="2:20" ht="15" thickBot="1" x14ac:dyDescent="0.35">
      <c r="C4158" s="546"/>
      <c r="D4158" s="190"/>
      <c r="E4158" s="548"/>
      <c r="F4158" s="548"/>
      <c r="G4158" s="278"/>
      <c r="H4158" s="283"/>
      <c r="I4158" s="280"/>
      <c r="J4158" s="281"/>
      <c r="M4158" s="345" t="s">
        <v>22</v>
      </c>
      <c r="N4158" s="344">
        <f>SUM(N4153:N4157)</f>
        <v>31569</v>
      </c>
      <c r="O4158" s="314"/>
      <c r="P4158" s="314"/>
      <c r="R4158" s="314"/>
    </row>
    <row r="4159" spans="2:20" ht="15" thickTop="1" x14ac:dyDescent="0.3">
      <c r="C4159" s="546"/>
      <c r="D4159" s="190"/>
      <c r="E4159" s="548"/>
      <c r="F4159" s="548"/>
      <c r="G4159" s="278"/>
      <c r="H4159" s="283"/>
      <c r="I4159" s="280"/>
      <c r="J4159" s="281"/>
      <c r="M4159" s="345"/>
      <c r="N4159" s="442"/>
      <c r="O4159" s="314"/>
      <c r="R4159" s="314"/>
    </row>
    <row r="4160" spans="2:20" x14ac:dyDescent="0.3">
      <c r="C4160" s="546"/>
      <c r="D4160" s="190"/>
      <c r="E4160" s="548"/>
      <c r="F4160" s="548"/>
      <c r="G4160" s="278"/>
      <c r="H4160" s="283"/>
      <c r="I4160" s="280"/>
      <c r="J4160" s="281"/>
      <c r="M4160" s="345"/>
      <c r="N4160" s="442"/>
      <c r="O4160" s="314"/>
      <c r="R4160" s="314"/>
    </row>
    <row r="4161" spans="2:20" x14ac:dyDescent="0.3">
      <c r="C4161" s="546"/>
      <c r="D4161" s="190"/>
      <c r="E4161" s="548"/>
      <c r="F4161" s="548"/>
      <c r="G4161" s="278"/>
      <c r="H4161" s="283"/>
      <c r="I4161" s="280"/>
      <c r="J4161" s="281"/>
      <c r="M4161" s="345"/>
      <c r="N4161" s="442"/>
      <c r="O4161" s="314"/>
      <c r="R4161" s="314"/>
    </row>
    <row r="4162" spans="2:20" x14ac:dyDescent="0.3">
      <c r="B4162" s="1357" t="s">
        <v>2370</v>
      </c>
      <c r="C4162" s="1357"/>
      <c r="D4162" s="1357"/>
      <c r="E4162" s="1357"/>
      <c r="F4162" s="1357"/>
      <c r="G4162" s="1357"/>
      <c r="H4162" s="1357"/>
      <c r="I4162" s="1357"/>
      <c r="J4162" s="1357"/>
      <c r="K4162" s="1357"/>
      <c r="L4162" s="1357"/>
      <c r="M4162" s="1357"/>
      <c r="N4162" s="1357"/>
      <c r="O4162" s="1357"/>
      <c r="P4162" s="1357"/>
      <c r="Q4162" s="1357"/>
      <c r="R4162" s="1357"/>
      <c r="S4162" s="1357"/>
      <c r="T4162" s="1357"/>
    </row>
    <row r="4168" spans="2:20" ht="15.6" x14ac:dyDescent="0.3">
      <c r="B4168" s="1349" t="s">
        <v>2638</v>
      </c>
      <c r="C4168" s="1349"/>
      <c r="D4168" s="1349"/>
      <c r="E4168" s="1349"/>
      <c r="F4168" s="1349"/>
      <c r="G4168" s="1349"/>
      <c r="H4168" s="1349"/>
      <c r="I4168" s="1349"/>
      <c r="J4168" s="1349"/>
      <c r="K4168" s="1349"/>
      <c r="L4168" s="1349"/>
      <c r="M4168" s="1349"/>
      <c r="N4168" s="1349"/>
      <c r="O4168" s="1349"/>
      <c r="P4168" s="1349"/>
      <c r="Q4168" s="1349"/>
      <c r="R4168" s="1349"/>
      <c r="S4168" s="1349"/>
      <c r="T4168" s="1349"/>
    </row>
    <row r="4169" spans="2:20" ht="15.6" x14ac:dyDescent="0.3">
      <c r="B4169" s="1350" t="s">
        <v>10</v>
      </c>
      <c r="C4169" s="1350"/>
      <c r="D4169" s="1350"/>
      <c r="E4169" s="1350"/>
      <c r="F4169" s="1350"/>
      <c r="G4169" s="1350"/>
      <c r="H4169" s="1350"/>
      <c r="I4169" s="1350"/>
      <c r="J4169" s="1350"/>
      <c r="K4169" s="1350"/>
      <c r="L4169" s="1350"/>
      <c r="M4169" s="1350"/>
      <c r="N4169" s="1350"/>
      <c r="O4169" s="1350"/>
      <c r="P4169" s="1350"/>
      <c r="Q4169" s="1350"/>
      <c r="R4169" s="1350"/>
      <c r="S4169" s="1350"/>
      <c r="T4169" s="1350"/>
    </row>
    <row r="4170" spans="2:20" x14ac:dyDescent="0.3">
      <c r="B4170" s="1351" t="s">
        <v>11</v>
      </c>
      <c r="C4170" s="1351"/>
      <c r="D4170" s="1351"/>
      <c r="E4170" s="1351"/>
      <c r="F4170" s="1351"/>
      <c r="G4170" s="1351"/>
      <c r="H4170" s="1351"/>
      <c r="I4170" s="1351"/>
      <c r="J4170" s="1351"/>
      <c r="K4170" s="1351"/>
      <c r="L4170" s="1351"/>
      <c r="M4170" s="1351"/>
      <c r="N4170" s="1351"/>
      <c r="O4170" s="1351"/>
      <c r="P4170" s="1351"/>
      <c r="Q4170" s="1351"/>
      <c r="R4170" s="1351"/>
      <c r="S4170" s="1351"/>
      <c r="T4170" s="1351"/>
    </row>
    <row r="4171" spans="2:20" x14ac:dyDescent="0.3">
      <c r="B4171" s="1352" t="s">
        <v>2636</v>
      </c>
      <c r="C4171" s="1352"/>
      <c r="D4171" s="1352"/>
      <c r="E4171" s="1352"/>
      <c r="F4171" s="1352"/>
      <c r="G4171" s="1352"/>
      <c r="H4171" s="1352"/>
      <c r="I4171" s="1352"/>
      <c r="J4171" s="1352"/>
      <c r="K4171" s="1352"/>
      <c r="L4171" s="1352"/>
      <c r="M4171" s="1352"/>
      <c r="N4171" s="1352"/>
      <c r="O4171" s="1352"/>
      <c r="P4171" s="1352"/>
      <c r="Q4171" s="1352"/>
      <c r="R4171" s="1352"/>
      <c r="S4171" s="1352"/>
      <c r="T4171" s="1352"/>
    </row>
    <row r="4172" spans="2:20" ht="15" thickBot="1" x14ac:dyDescent="0.35">
      <c r="B4172" s="309"/>
      <c r="C4172" s="309"/>
      <c r="D4172" s="309"/>
      <c r="E4172" s="309"/>
      <c r="F4172" s="309"/>
      <c r="G4172" s="309"/>
      <c r="H4172" s="309"/>
      <c r="I4172" s="309"/>
      <c r="J4172" s="309"/>
      <c r="L4172" s="309"/>
      <c r="M4172" s="309"/>
      <c r="N4172" s="309"/>
      <c r="O4172" s="309"/>
      <c r="P4172" s="309"/>
      <c r="Q4172" s="309"/>
      <c r="R4172" s="1362" t="s">
        <v>2637</v>
      </c>
      <c r="S4172" s="1363"/>
      <c r="T4172" s="1363"/>
    </row>
    <row r="4173" spans="2:20" ht="15" thickTop="1" x14ac:dyDescent="0.3">
      <c r="B4173" s="1354" t="s">
        <v>8</v>
      </c>
      <c r="C4173" s="1354"/>
      <c r="D4173" s="1354"/>
      <c r="E4173" s="1354"/>
      <c r="F4173" s="1354"/>
      <c r="G4173" s="1354"/>
      <c r="H4173" s="1354"/>
      <c r="I4173" s="1354"/>
      <c r="J4173" s="1354"/>
      <c r="L4173" s="1354" t="s">
        <v>9</v>
      </c>
      <c r="M4173" s="1354"/>
      <c r="N4173" s="1354"/>
      <c r="O4173" s="1354"/>
      <c r="P4173" s="1354"/>
      <c r="Q4173" s="1354"/>
      <c r="R4173" s="1354"/>
      <c r="S4173" s="1354"/>
      <c r="T4173" s="1354"/>
    </row>
    <row r="4174" spans="2:20" x14ac:dyDescent="0.3">
      <c r="B4174" s="4" t="s">
        <v>0</v>
      </c>
      <c r="C4174" s="4" t="s">
        <v>1</v>
      </c>
      <c r="D4174" s="4" t="s">
        <v>2</v>
      </c>
      <c r="E4174" s="4" t="s">
        <v>13</v>
      </c>
      <c r="F4174" s="4" t="s">
        <v>3</v>
      </c>
      <c r="G4174" s="4" t="s">
        <v>4</v>
      </c>
      <c r="H4174" s="4" t="s">
        <v>5</v>
      </c>
      <c r="I4174" s="4" t="s">
        <v>6</v>
      </c>
      <c r="J4174" s="4" t="s">
        <v>7</v>
      </c>
      <c r="K4174" s="180"/>
      <c r="L4174" s="4" t="s">
        <v>0</v>
      </c>
      <c r="M4174" s="4" t="s">
        <v>1</v>
      </c>
      <c r="N4174" s="30" t="s">
        <v>1234</v>
      </c>
      <c r="O4174" s="4" t="s">
        <v>13</v>
      </c>
      <c r="P4174" s="4" t="s">
        <v>3</v>
      </c>
      <c r="Q4174" s="4" t="s">
        <v>4</v>
      </c>
      <c r="R4174" s="4" t="s">
        <v>5</v>
      </c>
      <c r="S4174" s="4" t="s">
        <v>6</v>
      </c>
      <c r="T4174" s="4" t="s">
        <v>7</v>
      </c>
    </row>
    <row r="4175" spans="2:20" x14ac:dyDescent="0.3">
      <c r="B4175" s="310"/>
      <c r="C4175" s="311"/>
      <c r="D4175" s="311"/>
      <c r="E4175" s="5"/>
      <c r="F4175" s="5"/>
      <c r="G4175" s="5"/>
      <c r="H4175" s="5"/>
      <c r="I4175" s="5"/>
      <c r="J4175" s="6"/>
      <c r="L4175" s="310"/>
      <c r="M4175" s="311"/>
      <c r="N4175" s="311"/>
      <c r="O4175" s="5"/>
      <c r="P4175" s="5"/>
      <c r="Q4175" s="5"/>
      <c r="R4175" s="5"/>
      <c r="S4175" s="5"/>
      <c r="T4175" s="6"/>
    </row>
    <row r="4176" spans="2:20" x14ac:dyDescent="0.3">
      <c r="B4176" s="55" t="s">
        <v>2639</v>
      </c>
      <c r="C4176" s="17" t="s">
        <v>2421</v>
      </c>
      <c r="D4176" s="18" t="s">
        <v>16</v>
      </c>
      <c r="E4176" s="19" t="s">
        <v>16</v>
      </c>
      <c r="F4176" s="19">
        <f>N4153</f>
        <v>7419</v>
      </c>
      <c r="G4176" s="49">
        <f>N4154</f>
        <v>15184</v>
      </c>
      <c r="H4176" s="49">
        <f>N4155</f>
        <v>2205</v>
      </c>
      <c r="I4176" s="20">
        <f>N4156</f>
        <v>1835</v>
      </c>
      <c r="J4176" s="20">
        <f>N4157</f>
        <v>4926</v>
      </c>
      <c r="K4176" s="1"/>
      <c r="L4176" s="55" t="s">
        <v>16</v>
      </c>
      <c r="M4176" s="55" t="s">
        <v>16</v>
      </c>
      <c r="N4176" s="55" t="s">
        <v>16</v>
      </c>
      <c r="O4176" s="122" t="s">
        <v>16</v>
      </c>
      <c r="P4176" s="122" t="s">
        <v>16</v>
      </c>
      <c r="Q4176" s="122" t="s">
        <v>16</v>
      </c>
      <c r="R4176" s="122" t="s">
        <v>16</v>
      </c>
      <c r="S4176" s="122" t="s">
        <v>16</v>
      </c>
      <c r="T4176" s="122" t="s">
        <v>16</v>
      </c>
    </row>
    <row r="4177" spans="2:20" ht="27.6" x14ac:dyDescent="0.3">
      <c r="B4177" s="55" t="s">
        <v>2632</v>
      </c>
      <c r="C4177" s="541" t="s">
        <v>2641</v>
      </c>
      <c r="D4177" s="116" t="s">
        <v>2640</v>
      </c>
      <c r="E4177" s="55" t="s">
        <v>16</v>
      </c>
      <c r="F4177" s="122">
        <v>100000</v>
      </c>
      <c r="G4177" s="55" t="s">
        <v>16</v>
      </c>
      <c r="H4177" s="55" t="s">
        <v>16</v>
      </c>
      <c r="I4177" s="55" t="s">
        <v>16</v>
      </c>
      <c r="J4177" s="55" t="s">
        <v>16</v>
      </c>
      <c r="K4177" s="1"/>
      <c r="L4177" s="55" t="s">
        <v>2632</v>
      </c>
      <c r="M4177" s="491" t="s">
        <v>2649</v>
      </c>
      <c r="N4177" s="116" t="s">
        <v>2640</v>
      </c>
      <c r="O4177" s="55" t="s">
        <v>16</v>
      </c>
      <c r="P4177" s="122">
        <v>100000</v>
      </c>
      <c r="Q4177" s="55" t="s">
        <v>16</v>
      </c>
      <c r="R4177" s="55" t="s">
        <v>16</v>
      </c>
      <c r="S4177" s="55" t="s">
        <v>16</v>
      </c>
      <c r="T4177" s="55" t="s">
        <v>16</v>
      </c>
    </row>
    <row r="4178" spans="2:20" ht="27.6" x14ac:dyDescent="0.3">
      <c r="B4178" s="55" t="s">
        <v>2642</v>
      </c>
      <c r="C4178" s="541" t="s">
        <v>2647</v>
      </c>
      <c r="D4178" s="55" t="s">
        <v>192</v>
      </c>
      <c r="E4178" s="55" t="s">
        <v>16</v>
      </c>
      <c r="F4178" s="122">
        <v>20000</v>
      </c>
      <c r="G4178" s="55" t="s">
        <v>16</v>
      </c>
      <c r="H4178" s="55" t="s">
        <v>16</v>
      </c>
      <c r="I4178" s="55" t="s">
        <v>16</v>
      </c>
      <c r="J4178" s="55" t="s">
        <v>16</v>
      </c>
      <c r="K4178" s="1"/>
      <c r="L4178" s="55" t="s">
        <v>2642</v>
      </c>
      <c r="M4178" s="333" t="s">
        <v>2643</v>
      </c>
      <c r="N4178" s="488">
        <v>1</v>
      </c>
      <c r="O4178" s="55" t="s">
        <v>16</v>
      </c>
      <c r="P4178" s="122">
        <v>400</v>
      </c>
      <c r="Q4178" s="55" t="s">
        <v>16</v>
      </c>
      <c r="R4178" s="55" t="s">
        <v>16</v>
      </c>
      <c r="S4178" s="55" t="s">
        <v>16</v>
      </c>
      <c r="T4178" s="55" t="s">
        <v>16</v>
      </c>
    </row>
    <row r="4179" spans="2:20" x14ac:dyDescent="0.3">
      <c r="B4179" s="55" t="s">
        <v>16</v>
      </c>
      <c r="C4179" s="55" t="s">
        <v>16</v>
      </c>
      <c r="D4179" s="55" t="s">
        <v>16</v>
      </c>
      <c r="E4179" s="55" t="s">
        <v>16</v>
      </c>
      <c r="F4179" s="55" t="s">
        <v>16</v>
      </c>
      <c r="G4179" s="55" t="s">
        <v>16</v>
      </c>
      <c r="H4179" s="55" t="s">
        <v>16</v>
      </c>
      <c r="I4179" s="55" t="s">
        <v>16</v>
      </c>
      <c r="J4179" s="55" t="s">
        <v>16</v>
      </c>
      <c r="K4179" s="1"/>
      <c r="L4179" s="55" t="s">
        <v>2642</v>
      </c>
      <c r="M4179" s="333" t="s">
        <v>2644</v>
      </c>
      <c r="N4179" s="488">
        <v>2</v>
      </c>
      <c r="O4179" s="55" t="s">
        <v>16</v>
      </c>
      <c r="P4179" s="122">
        <v>295</v>
      </c>
      <c r="Q4179" s="55" t="s">
        <v>16</v>
      </c>
      <c r="R4179" s="55" t="s">
        <v>16</v>
      </c>
      <c r="S4179" s="55" t="s">
        <v>16</v>
      </c>
      <c r="T4179" s="55" t="s">
        <v>16</v>
      </c>
    </row>
    <row r="4180" spans="2:20" ht="27.6" x14ac:dyDescent="0.3">
      <c r="B4180" s="55" t="s">
        <v>16</v>
      </c>
      <c r="C4180" s="55" t="s">
        <v>16</v>
      </c>
      <c r="D4180" s="55" t="s">
        <v>16</v>
      </c>
      <c r="E4180" s="55" t="s">
        <v>16</v>
      </c>
      <c r="F4180" s="55" t="s">
        <v>16</v>
      </c>
      <c r="G4180" s="55" t="s">
        <v>16</v>
      </c>
      <c r="H4180" s="55" t="s">
        <v>16</v>
      </c>
      <c r="I4180" s="55" t="s">
        <v>16</v>
      </c>
      <c r="J4180" s="55" t="s">
        <v>16</v>
      </c>
      <c r="K4180" s="1"/>
      <c r="L4180" s="55" t="s">
        <v>2642</v>
      </c>
      <c r="M4180" s="333" t="s">
        <v>2645</v>
      </c>
      <c r="N4180" s="488">
        <v>3</v>
      </c>
      <c r="O4180" s="55" t="s">
        <v>16</v>
      </c>
      <c r="P4180" s="122">
        <v>3510</v>
      </c>
      <c r="Q4180" s="55" t="s">
        <v>16</v>
      </c>
      <c r="R4180" s="55" t="s">
        <v>16</v>
      </c>
      <c r="S4180" s="55" t="s">
        <v>16</v>
      </c>
      <c r="T4180" s="55" t="s">
        <v>16</v>
      </c>
    </row>
    <row r="4181" spans="2:20" x14ac:dyDescent="0.3">
      <c r="B4181" s="55" t="s">
        <v>16</v>
      </c>
      <c r="C4181" s="55" t="s">
        <v>16</v>
      </c>
      <c r="D4181" s="55" t="s">
        <v>16</v>
      </c>
      <c r="E4181" s="55" t="s">
        <v>16</v>
      </c>
      <c r="F4181" s="55" t="s">
        <v>16</v>
      </c>
      <c r="G4181" s="55" t="s">
        <v>16</v>
      </c>
      <c r="H4181" s="55" t="s">
        <v>16</v>
      </c>
      <c r="I4181" s="55" t="s">
        <v>16</v>
      </c>
      <c r="J4181" s="55" t="s">
        <v>16</v>
      </c>
      <c r="K4181" s="1"/>
      <c r="L4181" s="55" t="s">
        <v>2642</v>
      </c>
      <c r="M4181" s="333" t="s">
        <v>2646</v>
      </c>
      <c r="N4181" s="488">
        <v>4</v>
      </c>
      <c r="O4181" s="55" t="s">
        <v>16</v>
      </c>
      <c r="P4181" s="122">
        <v>2070</v>
      </c>
      <c r="Q4181" s="55" t="s">
        <v>16</v>
      </c>
      <c r="R4181" s="55" t="s">
        <v>16</v>
      </c>
      <c r="S4181" s="55" t="s">
        <v>16</v>
      </c>
      <c r="T4181" s="55" t="s">
        <v>16</v>
      </c>
    </row>
    <row r="4182" spans="2:20" ht="27.6" x14ac:dyDescent="0.3">
      <c r="B4182" s="55" t="s">
        <v>16</v>
      </c>
      <c r="C4182" s="55" t="s">
        <v>16</v>
      </c>
      <c r="D4182" s="55" t="s">
        <v>16</v>
      </c>
      <c r="E4182" s="55" t="s">
        <v>16</v>
      </c>
      <c r="F4182" s="55" t="s">
        <v>16</v>
      </c>
      <c r="G4182" s="55" t="s">
        <v>16</v>
      </c>
      <c r="H4182" s="55" t="s">
        <v>16</v>
      </c>
      <c r="I4182" s="55" t="s">
        <v>16</v>
      </c>
      <c r="J4182" s="55" t="s">
        <v>16</v>
      </c>
      <c r="K4182" s="1"/>
      <c r="L4182" s="55" t="s">
        <v>2642</v>
      </c>
      <c r="M4182" s="333" t="s">
        <v>2648</v>
      </c>
      <c r="N4182" s="488">
        <v>5</v>
      </c>
      <c r="O4182" s="55" t="s">
        <v>16</v>
      </c>
      <c r="P4182" s="122">
        <v>15000</v>
      </c>
      <c r="Q4182" s="55" t="s">
        <v>16</v>
      </c>
      <c r="R4182" s="55" t="s">
        <v>16</v>
      </c>
      <c r="S4182" s="55" t="s">
        <v>16</v>
      </c>
      <c r="T4182" s="55" t="s">
        <v>16</v>
      </c>
    </row>
    <row r="4183" spans="2:20" x14ac:dyDescent="0.3">
      <c r="B4183" s="196"/>
      <c r="C4183" s="503" t="s">
        <v>49</v>
      </c>
      <c r="D4183" s="196"/>
      <c r="E4183" s="197">
        <f>SUM(E4177:E4180)</f>
        <v>0</v>
      </c>
      <c r="F4183" s="197">
        <f>SUM(F4177:F4180)</f>
        <v>120000</v>
      </c>
      <c r="G4183" s="197">
        <f>SUM(G4177:G4180)</f>
        <v>0</v>
      </c>
      <c r="H4183" s="504"/>
      <c r="I4183" s="197"/>
      <c r="J4183" s="197">
        <v>0</v>
      </c>
      <c r="K4183" s="1"/>
      <c r="L4183" s="55" t="s">
        <v>16</v>
      </c>
      <c r="M4183" s="55" t="s">
        <v>16</v>
      </c>
      <c r="N4183" s="55" t="s">
        <v>16</v>
      </c>
      <c r="O4183" s="122" t="s">
        <v>16</v>
      </c>
      <c r="P4183" s="202" t="s">
        <v>16</v>
      </c>
      <c r="Q4183" s="39" t="s">
        <v>16</v>
      </c>
      <c r="R4183" s="39" t="s">
        <v>16</v>
      </c>
      <c r="S4183" s="202" t="s">
        <v>16</v>
      </c>
      <c r="T4183" s="370" t="s">
        <v>16</v>
      </c>
    </row>
    <row r="4184" spans="2:20" x14ac:dyDescent="0.3">
      <c r="B4184" s="11"/>
      <c r="C4184" s="94"/>
      <c r="D4184" s="12"/>
      <c r="E4184" s="13"/>
      <c r="F4184" s="13"/>
      <c r="G4184" s="13"/>
      <c r="H4184" s="13"/>
      <c r="I4184" s="13"/>
      <c r="J4184" s="14"/>
      <c r="K4184" s="1"/>
      <c r="L4184" s="11"/>
      <c r="M4184" s="12"/>
      <c r="N4184" s="12"/>
      <c r="O4184" s="169"/>
      <c r="P4184" s="13"/>
      <c r="Q4184" s="13"/>
      <c r="R4184" s="13"/>
      <c r="S4184" s="13"/>
      <c r="T4184" s="14"/>
    </row>
    <row r="4185" spans="2:20" x14ac:dyDescent="0.3">
      <c r="B4185" s="25"/>
      <c r="C4185" s="26" t="s">
        <v>50</v>
      </c>
      <c r="D4185" s="27"/>
      <c r="E4185" s="28">
        <f>E4183</f>
        <v>0</v>
      </c>
      <c r="F4185" s="28">
        <f>F4176+F4183</f>
        <v>127419</v>
      </c>
      <c r="G4185" s="28">
        <f>G4176+G4183</f>
        <v>15184</v>
      </c>
      <c r="H4185" s="28">
        <f>H4176+H4183</f>
        <v>2205</v>
      </c>
      <c r="I4185" s="28">
        <f>I4176+I4183</f>
        <v>1835</v>
      </c>
      <c r="J4185" s="28">
        <f>J4176+J4183</f>
        <v>4926</v>
      </c>
      <c r="K4185" s="1"/>
      <c r="L4185" s="9"/>
      <c r="M4185" s="26" t="s">
        <v>50</v>
      </c>
      <c r="N4185" s="193" t="s">
        <v>16</v>
      </c>
      <c r="O4185" s="28">
        <f>SUM(O4177:O4184)</f>
        <v>0</v>
      </c>
      <c r="P4185" s="28">
        <f>SUM(P4177:P4184)</f>
        <v>121275</v>
      </c>
      <c r="Q4185" s="28">
        <f>SUM(Q4177:Q4184)</f>
        <v>0</v>
      </c>
      <c r="R4185" s="28">
        <f>SUM(R4177:R4184)</f>
        <v>0</v>
      </c>
      <c r="S4185" s="28">
        <f>SUM(S4175:S4184)</f>
        <v>0</v>
      </c>
      <c r="T4185" s="28">
        <f>SUM(T4175:T4184)</f>
        <v>0</v>
      </c>
    </row>
    <row r="4186" spans="2:20" x14ac:dyDescent="0.3">
      <c r="F4186" s="314"/>
      <c r="G4186" s="215"/>
      <c r="H4186" s="215"/>
      <c r="L4186" s="2"/>
      <c r="M4186" s="3" t="s">
        <v>12</v>
      </c>
      <c r="N4186" s="15"/>
      <c r="O4186" s="16">
        <f>E4185-O4185</f>
        <v>0</v>
      </c>
      <c r="P4186" s="62">
        <f>F4185-P4185</f>
        <v>6144</v>
      </c>
      <c r="Q4186" s="62">
        <f>G4185-Q4185</f>
        <v>15184</v>
      </c>
      <c r="R4186" s="62">
        <f t="shared" ref="R4186" si="600">H4185-R4185</f>
        <v>2205</v>
      </c>
      <c r="S4186" s="62">
        <f t="shared" ref="S4186" si="601">I4185-S4185</f>
        <v>1835</v>
      </c>
      <c r="T4186" s="62">
        <f t="shared" ref="T4186" si="602">J4185-T4185</f>
        <v>4926</v>
      </c>
    </row>
    <row r="4187" spans="2:20" x14ac:dyDescent="0.3">
      <c r="C4187" s="63"/>
      <c r="F4187" s="314"/>
      <c r="H4187" s="314"/>
      <c r="M4187" s="1385" t="s">
        <v>23</v>
      </c>
      <c r="N4187" s="1385"/>
      <c r="P4187" s="314"/>
      <c r="R4187" s="314"/>
    </row>
    <row r="4188" spans="2:20" x14ac:dyDescent="0.3">
      <c r="C4188" s="551"/>
      <c r="D4188" s="551"/>
      <c r="E4188" s="1386"/>
      <c r="F4188" s="1386"/>
      <c r="G4188" s="551"/>
      <c r="H4188" s="551"/>
      <c r="I4188" s="551"/>
      <c r="J4188" s="145"/>
      <c r="M4188" s="346" t="s">
        <v>17</v>
      </c>
      <c r="N4188" s="83">
        <f>P4186</f>
        <v>6144</v>
      </c>
      <c r="O4188" s="1364"/>
      <c r="P4188" s="1365"/>
      <c r="Q4188" s="1365"/>
      <c r="R4188" s="1365"/>
      <c r="S4188" s="1365"/>
      <c r="T4188" s="1365"/>
    </row>
    <row r="4189" spans="2:20" x14ac:dyDescent="0.3">
      <c r="C4189" s="551"/>
      <c r="D4189" s="551"/>
      <c r="E4189" s="552"/>
      <c r="F4189" s="552"/>
      <c r="G4189" s="282"/>
      <c r="H4189" s="280"/>
      <c r="I4189" s="280"/>
      <c r="J4189" s="280"/>
      <c r="M4189" s="346" t="s">
        <v>18</v>
      </c>
      <c r="N4189" s="83">
        <f>Q4186</f>
        <v>15184</v>
      </c>
      <c r="O4189" s="133"/>
      <c r="P4189" s="134"/>
      <c r="Q4189" s="134"/>
      <c r="R4189" s="131"/>
      <c r="S4189" s="233"/>
      <c r="T4189" s="314"/>
    </row>
    <row r="4190" spans="2:20" x14ac:dyDescent="0.3">
      <c r="C4190" s="551"/>
      <c r="D4190" s="551"/>
      <c r="E4190" s="1376"/>
      <c r="F4190" s="1377"/>
      <c r="G4190" s="282"/>
      <c r="H4190" s="280"/>
      <c r="I4190" s="280"/>
      <c r="J4190" s="280"/>
      <c r="M4190" s="346" t="s">
        <v>19</v>
      </c>
      <c r="N4190" s="83">
        <f>R4186</f>
        <v>2205</v>
      </c>
      <c r="O4190" s="136"/>
      <c r="P4190" s="171"/>
      <c r="Q4190" s="324"/>
      <c r="R4190" s="240"/>
      <c r="S4190" s="314"/>
      <c r="T4190" s="314"/>
    </row>
    <row r="4191" spans="2:20" x14ac:dyDescent="0.3">
      <c r="C4191" s="190"/>
      <c r="D4191" s="190"/>
      <c r="E4191" s="1374"/>
      <c r="F4191" s="1374"/>
      <c r="G4191" s="278"/>
      <c r="H4191" s="279"/>
      <c r="I4191" s="280"/>
      <c r="J4191" s="281"/>
      <c r="M4191" s="346" t="s">
        <v>20</v>
      </c>
      <c r="N4191" s="83">
        <f>S4186</f>
        <v>1835</v>
      </c>
      <c r="O4191" s="324"/>
      <c r="P4191" s="324"/>
      <c r="Q4191" s="324"/>
      <c r="R4191" s="241"/>
    </row>
    <row r="4192" spans="2:20" x14ac:dyDescent="0.3">
      <c r="C4192" s="190"/>
      <c r="D4192" s="190"/>
      <c r="E4192" s="553"/>
      <c r="F4192" s="553"/>
      <c r="G4192" s="278"/>
      <c r="H4192" s="283"/>
      <c r="I4192" s="280"/>
      <c r="J4192" s="281"/>
      <c r="M4192" s="346" t="s">
        <v>21</v>
      </c>
      <c r="N4192" s="83">
        <f>T4186</f>
        <v>4926</v>
      </c>
      <c r="O4192" s="137"/>
      <c r="P4192" s="324"/>
      <c r="Q4192" s="554"/>
      <c r="R4192" s="314"/>
    </row>
    <row r="4193" spans="2:20" ht="15" thickBot="1" x14ac:dyDescent="0.35">
      <c r="C4193" s="551"/>
      <c r="D4193" s="190"/>
      <c r="E4193" s="553"/>
      <c r="F4193" s="553"/>
      <c r="G4193" s="278"/>
      <c r="H4193" s="283"/>
      <c r="I4193" s="280"/>
      <c r="J4193" s="281"/>
      <c r="M4193" s="345" t="s">
        <v>22</v>
      </c>
      <c r="N4193" s="344">
        <f>SUM(N4188:N4192)</f>
        <v>30294</v>
      </c>
      <c r="O4193" s="314"/>
      <c r="P4193" s="314"/>
      <c r="R4193" s="314"/>
    </row>
    <row r="4194" spans="2:20" ht="15" thickTop="1" x14ac:dyDescent="0.3">
      <c r="C4194" s="551"/>
      <c r="D4194" s="190"/>
      <c r="E4194" s="553"/>
      <c r="F4194" s="553"/>
      <c r="G4194" s="278"/>
      <c r="H4194" s="283"/>
      <c r="I4194" s="280"/>
      <c r="J4194" s="281"/>
      <c r="M4194" s="345"/>
      <c r="N4194" s="442"/>
      <c r="O4194" s="314"/>
      <c r="R4194" s="314"/>
    </row>
    <row r="4195" spans="2:20" x14ac:dyDescent="0.3">
      <c r="C4195" s="551"/>
      <c r="D4195" s="190"/>
      <c r="E4195" s="553"/>
      <c r="F4195" s="553"/>
      <c r="G4195" s="278"/>
      <c r="H4195" s="283"/>
      <c r="I4195" s="280"/>
      <c r="J4195" s="281"/>
      <c r="M4195" s="345"/>
      <c r="N4195" s="442"/>
      <c r="O4195" s="314"/>
      <c r="R4195" s="314"/>
    </row>
    <row r="4196" spans="2:20" x14ac:dyDescent="0.3">
      <c r="C4196" s="551"/>
      <c r="D4196" s="190"/>
      <c r="E4196" s="553"/>
      <c r="F4196" s="553"/>
      <c r="G4196" s="278"/>
      <c r="H4196" s="283"/>
      <c r="I4196" s="280"/>
      <c r="J4196" s="281"/>
      <c r="M4196" s="345"/>
      <c r="N4196" s="442"/>
      <c r="O4196" s="314"/>
      <c r="R4196" s="314"/>
    </row>
    <row r="4197" spans="2:20" x14ac:dyDescent="0.3">
      <c r="B4197" s="1357" t="s">
        <v>2370</v>
      </c>
      <c r="C4197" s="1357"/>
      <c r="D4197" s="1357"/>
      <c r="E4197" s="1357"/>
      <c r="F4197" s="1357"/>
      <c r="G4197" s="1357"/>
      <c r="H4197" s="1357"/>
      <c r="I4197" s="1357"/>
      <c r="J4197" s="1357"/>
      <c r="K4197" s="1357"/>
      <c r="L4197" s="1357"/>
      <c r="M4197" s="1357"/>
      <c r="N4197" s="1357"/>
      <c r="O4197" s="1357"/>
      <c r="P4197" s="1357"/>
      <c r="Q4197" s="1357"/>
      <c r="R4197" s="1357"/>
      <c r="S4197" s="1357"/>
      <c r="T4197" s="1357"/>
    </row>
    <row r="4199" spans="2:20" ht="15.6" x14ac:dyDescent="0.4">
      <c r="D4199" s="560"/>
    </row>
    <row r="4202" spans="2:20" ht="15.6" x14ac:dyDescent="0.3">
      <c r="B4202" s="1349" t="s">
        <v>2650</v>
      </c>
      <c r="C4202" s="1349"/>
      <c r="D4202" s="1349"/>
      <c r="E4202" s="1349"/>
      <c r="F4202" s="1349"/>
      <c r="G4202" s="1349"/>
      <c r="H4202" s="1349"/>
      <c r="I4202" s="1349"/>
      <c r="J4202" s="1349"/>
      <c r="K4202" s="1349"/>
      <c r="L4202" s="1349"/>
      <c r="M4202" s="1349"/>
      <c r="N4202" s="1349"/>
      <c r="O4202" s="1349"/>
      <c r="P4202" s="1349"/>
      <c r="Q4202" s="1349"/>
      <c r="R4202" s="1349"/>
      <c r="S4202" s="1349"/>
      <c r="T4202" s="1349"/>
    </row>
    <row r="4203" spans="2:20" ht="15.6" x14ac:dyDescent="0.3">
      <c r="B4203" s="1350" t="s">
        <v>10</v>
      </c>
      <c r="C4203" s="1350"/>
      <c r="D4203" s="1350"/>
      <c r="E4203" s="1350"/>
      <c r="F4203" s="1350"/>
      <c r="G4203" s="1350"/>
      <c r="H4203" s="1350"/>
      <c r="I4203" s="1350"/>
      <c r="J4203" s="1350"/>
      <c r="K4203" s="1350"/>
      <c r="L4203" s="1350"/>
      <c r="M4203" s="1350"/>
      <c r="N4203" s="1350"/>
      <c r="O4203" s="1350"/>
      <c r="P4203" s="1350"/>
      <c r="Q4203" s="1350"/>
      <c r="R4203" s="1350"/>
      <c r="S4203" s="1350"/>
      <c r="T4203" s="1350"/>
    </row>
    <row r="4204" spans="2:20" x14ac:dyDescent="0.3">
      <c r="B4204" s="1351" t="s">
        <v>11</v>
      </c>
      <c r="C4204" s="1351"/>
      <c r="D4204" s="1351"/>
      <c r="E4204" s="1351"/>
      <c r="F4204" s="1351"/>
      <c r="G4204" s="1351"/>
      <c r="H4204" s="1351"/>
      <c r="I4204" s="1351"/>
      <c r="J4204" s="1351"/>
      <c r="K4204" s="1351"/>
      <c r="L4204" s="1351"/>
      <c r="M4204" s="1351"/>
      <c r="N4204" s="1351"/>
      <c r="O4204" s="1351"/>
      <c r="P4204" s="1351"/>
      <c r="Q4204" s="1351"/>
      <c r="R4204" s="1351"/>
      <c r="S4204" s="1351"/>
      <c r="T4204" s="1351"/>
    </row>
    <row r="4205" spans="2:20" x14ac:dyDescent="0.3">
      <c r="B4205" s="1352" t="s">
        <v>2662</v>
      </c>
      <c r="C4205" s="1352"/>
      <c r="D4205" s="1352"/>
      <c r="E4205" s="1352"/>
      <c r="F4205" s="1352"/>
      <c r="G4205" s="1352"/>
      <c r="H4205" s="1352"/>
      <c r="I4205" s="1352"/>
      <c r="J4205" s="1352"/>
      <c r="K4205" s="1352"/>
      <c r="L4205" s="1352"/>
      <c r="M4205" s="1352"/>
      <c r="N4205" s="1352"/>
      <c r="O4205" s="1352"/>
      <c r="P4205" s="1352"/>
      <c r="Q4205" s="1352"/>
      <c r="R4205" s="1352"/>
      <c r="S4205" s="1352"/>
      <c r="T4205" s="1352"/>
    </row>
    <row r="4206" spans="2:20" ht="15" thickBot="1" x14ac:dyDescent="0.35">
      <c r="B4206" s="309"/>
      <c r="C4206" s="309"/>
      <c r="D4206" s="309"/>
      <c r="E4206" s="309"/>
      <c r="F4206" s="309"/>
      <c r="G4206" s="309"/>
      <c r="H4206" s="309"/>
      <c r="I4206" s="309"/>
      <c r="J4206" s="309"/>
      <c r="L4206" s="309"/>
      <c r="M4206" s="309"/>
      <c r="N4206" s="309"/>
      <c r="O4206" s="309"/>
      <c r="P4206" s="309"/>
      <c r="Q4206" s="309"/>
      <c r="R4206" s="1362" t="s">
        <v>2669</v>
      </c>
      <c r="S4206" s="1363"/>
      <c r="T4206" s="1363"/>
    </row>
    <row r="4207" spans="2:20" ht="15" thickTop="1" x14ac:dyDescent="0.3">
      <c r="B4207" s="1354" t="s">
        <v>8</v>
      </c>
      <c r="C4207" s="1354"/>
      <c r="D4207" s="1354"/>
      <c r="E4207" s="1354"/>
      <c r="F4207" s="1354"/>
      <c r="G4207" s="1354"/>
      <c r="H4207" s="1354"/>
      <c r="I4207" s="1354"/>
      <c r="J4207" s="1354"/>
      <c r="L4207" s="1354" t="s">
        <v>9</v>
      </c>
      <c r="M4207" s="1354"/>
      <c r="N4207" s="1354"/>
      <c r="O4207" s="1354"/>
      <c r="P4207" s="1354"/>
      <c r="Q4207" s="1354"/>
      <c r="R4207" s="1354"/>
      <c r="S4207" s="1354"/>
      <c r="T4207" s="1354"/>
    </row>
    <row r="4208" spans="2:20" x14ac:dyDescent="0.3">
      <c r="B4208" s="4" t="s">
        <v>0</v>
      </c>
      <c r="C4208" s="4" t="s">
        <v>1</v>
      </c>
      <c r="D4208" s="4" t="s">
        <v>2</v>
      </c>
      <c r="E4208" s="4" t="s">
        <v>13</v>
      </c>
      <c r="F4208" s="4" t="s">
        <v>3</v>
      </c>
      <c r="G4208" s="4" t="s">
        <v>4</v>
      </c>
      <c r="H4208" s="4" t="s">
        <v>5</v>
      </c>
      <c r="I4208" s="4" t="s">
        <v>6</v>
      </c>
      <c r="J4208" s="4" t="s">
        <v>7</v>
      </c>
      <c r="K4208" s="180"/>
      <c r="L4208" s="4" t="s">
        <v>0</v>
      </c>
      <c r="M4208" s="4" t="s">
        <v>1</v>
      </c>
      <c r="N4208" s="30" t="s">
        <v>1234</v>
      </c>
      <c r="O4208" s="4" t="s">
        <v>13</v>
      </c>
      <c r="P4208" s="4" t="s">
        <v>3</v>
      </c>
      <c r="Q4208" s="4" t="s">
        <v>4</v>
      </c>
      <c r="R4208" s="4" t="s">
        <v>5</v>
      </c>
      <c r="S4208" s="4" t="s">
        <v>6</v>
      </c>
      <c r="T4208" s="4" t="s">
        <v>7</v>
      </c>
    </row>
    <row r="4209" spans="2:20" x14ac:dyDescent="0.3">
      <c r="B4209" s="310"/>
      <c r="C4209" s="311"/>
      <c r="D4209" s="311"/>
      <c r="E4209" s="5"/>
      <c r="F4209" s="5"/>
      <c r="G4209" s="5"/>
      <c r="H4209" s="5"/>
      <c r="I4209" s="5"/>
      <c r="J4209" s="6"/>
      <c r="L4209" s="310"/>
      <c r="M4209" s="311"/>
      <c r="N4209" s="311"/>
      <c r="O4209" s="5"/>
      <c r="P4209" s="5"/>
      <c r="Q4209" s="5"/>
      <c r="R4209" s="5"/>
      <c r="S4209" s="5"/>
      <c r="T4209" s="6"/>
    </row>
    <row r="4210" spans="2:20" x14ac:dyDescent="0.3">
      <c r="B4210" s="55" t="s">
        <v>2651</v>
      </c>
      <c r="C4210" s="17" t="s">
        <v>2421</v>
      </c>
      <c r="D4210" s="18" t="s">
        <v>16</v>
      </c>
      <c r="E4210" s="19" t="s">
        <v>16</v>
      </c>
      <c r="F4210" s="19">
        <f>N4188</f>
        <v>6144</v>
      </c>
      <c r="G4210" s="49">
        <f>N4189</f>
        <v>15184</v>
      </c>
      <c r="H4210" s="49">
        <f>N4190</f>
        <v>2205</v>
      </c>
      <c r="I4210" s="20">
        <f>N4191</f>
        <v>1835</v>
      </c>
      <c r="J4210" s="20">
        <f>N4192</f>
        <v>4926</v>
      </c>
      <c r="K4210" s="1"/>
      <c r="L4210" s="55" t="s">
        <v>16</v>
      </c>
      <c r="M4210" s="55" t="s">
        <v>16</v>
      </c>
      <c r="N4210" s="55" t="s">
        <v>16</v>
      </c>
      <c r="O4210" s="122" t="s">
        <v>16</v>
      </c>
      <c r="P4210" s="122" t="s">
        <v>16</v>
      </c>
      <c r="Q4210" s="122" t="s">
        <v>16</v>
      </c>
      <c r="R4210" s="122" t="s">
        <v>16</v>
      </c>
      <c r="S4210" s="122" t="s">
        <v>16</v>
      </c>
      <c r="T4210" s="122" t="s">
        <v>16</v>
      </c>
    </row>
    <row r="4211" spans="2:20" ht="41.4" x14ac:dyDescent="0.3">
      <c r="B4211" s="55" t="s">
        <v>2651</v>
      </c>
      <c r="C4211" s="541" t="s">
        <v>2655</v>
      </c>
      <c r="D4211" s="116" t="s">
        <v>2652</v>
      </c>
      <c r="E4211" s="55" t="s">
        <v>16</v>
      </c>
      <c r="F4211" s="122">
        <v>100000</v>
      </c>
      <c r="G4211" s="55" t="s">
        <v>16</v>
      </c>
      <c r="H4211" s="55" t="s">
        <v>16</v>
      </c>
      <c r="I4211" s="55" t="s">
        <v>16</v>
      </c>
      <c r="J4211" s="55" t="s">
        <v>16</v>
      </c>
      <c r="K4211" s="1"/>
      <c r="L4211" s="55" t="s">
        <v>2651</v>
      </c>
      <c r="M4211" s="496" t="s">
        <v>2667</v>
      </c>
      <c r="N4211" s="488">
        <v>1</v>
      </c>
      <c r="O4211" s="122" t="s">
        <v>16</v>
      </c>
      <c r="P4211" s="122">
        <v>1240</v>
      </c>
      <c r="Q4211" s="122" t="s">
        <v>16</v>
      </c>
      <c r="R4211" s="122" t="s">
        <v>16</v>
      </c>
      <c r="S4211" s="122" t="s">
        <v>16</v>
      </c>
      <c r="T4211" s="122" t="s">
        <v>16</v>
      </c>
    </row>
    <row r="4212" spans="2:20" ht="41.4" x14ac:dyDescent="0.3">
      <c r="B4212" s="55" t="s">
        <v>2651</v>
      </c>
      <c r="C4212" s="541" t="s">
        <v>2654</v>
      </c>
      <c r="D4212" s="116" t="s">
        <v>2653</v>
      </c>
      <c r="E4212" s="55" t="s">
        <v>16</v>
      </c>
      <c r="F4212" s="122">
        <v>100000</v>
      </c>
      <c r="G4212" s="55" t="s">
        <v>16</v>
      </c>
      <c r="H4212" s="55" t="s">
        <v>16</v>
      </c>
      <c r="I4212" s="55" t="s">
        <v>16</v>
      </c>
      <c r="J4212" s="55" t="s">
        <v>16</v>
      </c>
      <c r="K4212" s="1"/>
      <c r="L4212" s="55" t="s">
        <v>2651</v>
      </c>
      <c r="M4212" s="8" t="s">
        <v>2221</v>
      </c>
      <c r="N4212" s="488">
        <v>2</v>
      </c>
      <c r="O4212" s="122" t="s">
        <v>16</v>
      </c>
      <c r="P4212" s="122">
        <v>600</v>
      </c>
      <c r="Q4212" s="122" t="s">
        <v>16</v>
      </c>
      <c r="R4212" s="122" t="s">
        <v>16</v>
      </c>
      <c r="S4212" s="122" t="s">
        <v>16</v>
      </c>
      <c r="T4212" s="122" t="s">
        <v>16</v>
      </c>
    </row>
    <row r="4213" spans="2:20" ht="55.2" x14ac:dyDescent="0.3">
      <c r="B4213" s="55" t="s">
        <v>2651</v>
      </c>
      <c r="C4213" s="559" t="s">
        <v>2659</v>
      </c>
      <c r="D4213" s="116" t="s">
        <v>2656</v>
      </c>
      <c r="E4213" s="55" t="s">
        <v>16</v>
      </c>
      <c r="F4213" s="122" t="s">
        <v>16</v>
      </c>
      <c r="G4213" s="55" t="s">
        <v>16</v>
      </c>
      <c r="H4213" s="122">
        <v>20000</v>
      </c>
      <c r="I4213" s="55" t="s">
        <v>16</v>
      </c>
      <c r="J4213" s="55" t="s">
        <v>16</v>
      </c>
      <c r="K4213" s="1"/>
      <c r="L4213" s="55" t="s">
        <v>2651</v>
      </c>
      <c r="M4213" s="8" t="s">
        <v>2668</v>
      </c>
      <c r="N4213" s="488">
        <v>3</v>
      </c>
      <c r="O4213" s="122" t="s">
        <v>16</v>
      </c>
      <c r="P4213" s="122">
        <v>415</v>
      </c>
      <c r="Q4213" s="122" t="s">
        <v>16</v>
      </c>
      <c r="R4213" s="122" t="s">
        <v>16</v>
      </c>
      <c r="S4213" s="122" t="s">
        <v>16</v>
      </c>
      <c r="T4213" s="122" t="s">
        <v>16</v>
      </c>
    </row>
    <row r="4214" spans="2:20" ht="55.2" x14ac:dyDescent="0.3">
      <c r="B4214" s="55" t="s">
        <v>2651</v>
      </c>
      <c r="C4214" s="515" t="s">
        <v>2661</v>
      </c>
      <c r="D4214" s="116" t="s">
        <v>2657</v>
      </c>
      <c r="E4214" s="55" t="s">
        <v>16</v>
      </c>
      <c r="F4214" s="122" t="s">
        <v>16</v>
      </c>
      <c r="G4214" s="55" t="s">
        <v>16</v>
      </c>
      <c r="H4214" s="122">
        <v>10000</v>
      </c>
      <c r="I4214" s="55" t="s">
        <v>16</v>
      </c>
      <c r="J4214" s="55" t="s">
        <v>16</v>
      </c>
      <c r="K4214" s="1"/>
      <c r="L4214" s="55" t="s">
        <v>2663</v>
      </c>
      <c r="M4214" s="496" t="s">
        <v>2667</v>
      </c>
      <c r="N4214" s="488">
        <v>4</v>
      </c>
      <c r="O4214" s="122" t="s">
        <v>16</v>
      </c>
      <c r="P4214" s="122">
        <v>1580</v>
      </c>
      <c r="Q4214" s="122" t="s">
        <v>16</v>
      </c>
      <c r="R4214" s="122" t="s">
        <v>16</v>
      </c>
      <c r="S4214" s="122" t="s">
        <v>16</v>
      </c>
      <c r="T4214" s="122" t="s">
        <v>16</v>
      </c>
    </row>
    <row r="4215" spans="2:20" ht="55.2" x14ac:dyDescent="0.3">
      <c r="B4215" s="55" t="s">
        <v>2651</v>
      </c>
      <c r="C4215" s="515" t="s">
        <v>2660</v>
      </c>
      <c r="D4215" s="116" t="s">
        <v>2658</v>
      </c>
      <c r="E4215" s="55" t="s">
        <v>16</v>
      </c>
      <c r="F4215" s="122" t="s">
        <v>16</v>
      </c>
      <c r="G4215" s="55" t="s">
        <v>16</v>
      </c>
      <c r="H4215" s="122">
        <v>1100</v>
      </c>
      <c r="I4215" s="55" t="s">
        <v>16</v>
      </c>
      <c r="J4215" s="55" t="s">
        <v>16</v>
      </c>
      <c r="K4215" s="1"/>
      <c r="L4215" s="55" t="s">
        <v>2663</v>
      </c>
      <c r="M4215" s="8" t="s">
        <v>2221</v>
      </c>
      <c r="N4215" s="488">
        <v>5</v>
      </c>
      <c r="O4215" s="122" t="s">
        <v>16</v>
      </c>
      <c r="P4215" s="122">
        <v>405</v>
      </c>
      <c r="Q4215" s="122" t="s">
        <v>16</v>
      </c>
      <c r="R4215" s="122" t="s">
        <v>16</v>
      </c>
      <c r="S4215" s="122" t="s">
        <v>16</v>
      </c>
      <c r="T4215" s="122" t="s">
        <v>16</v>
      </c>
    </row>
    <row r="4216" spans="2:20" ht="27.6" x14ac:dyDescent="0.3">
      <c r="B4216" s="55" t="s">
        <v>2663</v>
      </c>
      <c r="C4216" s="515" t="s">
        <v>2664</v>
      </c>
      <c r="D4216" s="116" t="s">
        <v>2665</v>
      </c>
      <c r="E4216" s="55" t="s">
        <v>16</v>
      </c>
      <c r="F4216" s="122">
        <v>1100</v>
      </c>
      <c r="G4216" s="55" t="s">
        <v>16</v>
      </c>
      <c r="H4216" s="55" t="s">
        <v>16</v>
      </c>
      <c r="I4216" s="55" t="s">
        <v>16</v>
      </c>
      <c r="J4216" s="55" t="s">
        <v>16</v>
      </c>
      <c r="K4216" s="1"/>
      <c r="L4216" s="122" t="s">
        <v>16</v>
      </c>
      <c r="M4216" s="122" t="s">
        <v>16</v>
      </c>
      <c r="N4216" s="122" t="s">
        <v>16</v>
      </c>
      <c r="O4216" s="122" t="s">
        <v>16</v>
      </c>
      <c r="P4216" s="122" t="s">
        <v>16</v>
      </c>
      <c r="Q4216" s="122" t="s">
        <v>16</v>
      </c>
      <c r="R4216" s="122" t="s">
        <v>16</v>
      </c>
      <c r="S4216" s="122" t="s">
        <v>16</v>
      </c>
      <c r="T4216" s="122" t="s">
        <v>16</v>
      </c>
    </row>
    <row r="4217" spans="2:20" x14ac:dyDescent="0.3">
      <c r="B4217" s="55" t="s">
        <v>2651</v>
      </c>
      <c r="C4217" s="515" t="s">
        <v>2666</v>
      </c>
      <c r="D4217" s="490" t="s">
        <v>192</v>
      </c>
      <c r="E4217" s="55" t="s">
        <v>16</v>
      </c>
      <c r="F4217" s="122">
        <v>3000</v>
      </c>
      <c r="G4217" s="55" t="s">
        <v>16</v>
      </c>
      <c r="H4217" s="55" t="s">
        <v>16</v>
      </c>
      <c r="I4217" s="55" t="s">
        <v>16</v>
      </c>
      <c r="J4217" s="55" t="s">
        <v>16</v>
      </c>
      <c r="K4217" s="1"/>
      <c r="L4217" s="122" t="s">
        <v>16</v>
      </c>
      <c r="M4217" s="122" t="s">
        <v>16</v>
      </c>
      <c r="N4217" s="122" t="s">
        <v>16</v>
      </c>
      <c r="O4217" s="122" t="s">
        <v>16</v>
      </c>
      <c r="P4217" s="122" t="s">
        <v>16</v>
      </c>
      <c r="Q4217" s="122" t="s">
        <v>16</v>
      </c>
      <c r="R4217" s="122" t="s">
        <v>16</v>
      </c>
      <c r="S4217" s="122" t="s">
        <v>16</v>
      </c>
      <c r="T4217" s="122" t="s">
        <v>16</v>
      </c>
    </row>
    <row r="4218" spans="2:20" x14ac:dyDescent="0.3">
      <c r="B4218" s="196"/>
      <c r="C4218" s="503" t="s">
        <v>49</v>
      </c>
      <c r="D4218" s="196"/>
      <c r="E4218" s="197">
        <f>SUM(E4211:E4214)</f>
        <v>0</v>
      </c>
      <c r="F4218" s="197">
        <f>SUM(F4211:F4217)</f>
        <v>204100</v>
      </c>
      <c r="G4218" s="197">
        <f>SUM(G4211:G4217)</f>
        <v>0</v>
      </c>
      <c r="H4218" s="504">
        <f>SUM(H4211:H4217)</f>
        <v>31100</v>
      </c>
      <c r="I4218" s="197"/>
      <c r="J4218" s="197">
        <v>0</v>
      </c>
      <c r="K4218" s="1"/>
      <c r="L4218" s="55" t="s">
        <v>16</v>
      </c>
      <c r="M4218" s="55" t="s">
        <v>16</v>
      </c>
      <c r="N4218" s="55" t="s">
        <v>16</v>
      </c>
      <c r="O4218" s="122" t="s">
        <v>16</v>
      </c>
      <c r="P4218" s="202" t="s">
        <v>16</v>
      </c>
      <c r="Q4218" s="39" t="s">
        <v>16</v>
      </c>
      <c r="R4218" s="39" t="s">
        <v>16</v>
      </c>
      <c r="S4218" s="202" t="s">
        <v>16</v>
      </c>
      <c r="T4218" s="370" t="s">
        <v>16</v>
      </c>
    </row>
    <row r="4219" spans="2:20" x14ac:dyDescent="0.3">
      <c r="B4219" s="11"/>
      <c r="C4219" s="94"/>
      <c r="D4219" s="12"/>
      <c r="E4219" s="13"/>
      <c r="F4219" s="13"/>
      <c r="G4219" s="13"/>
      <c r="H4219" s="13"/>
      <c r="I4219" s="13"/>
      <c r="J4219" s="14"/>
      <c r="K4219" s="1"/>
      <c r="L4219" s="11"/>
      <c r="M4219" s="12"/>
      <c r="N4219" s="12"/>
      <c r="O4219" s="169"/>
      <c r="P4219" s="13"/>
      <c r="Q4219" s="13"/>
      <c r="R4219" s="13"/>
      <c r="S4219" s="13"/>
      <c r="T4219" s="14"/>
    </row>
    <row r="4220" spans="2:20" x14ac:dyDescent="0.3">
      <c r="B4220" s="25"/>
      <c r="C4220" s="26" t="s">
        <v>50</v>
      </c>
      <c r="D4220" s="27"/>
      <c r="E4220" s="28">
        <f>E4218</f>
        <v>0</v>
      </c>
      <c r="F4220" s="28">
        <f>F4210+F4218</f>
        <v>210244</v>
      </c>
      <c r="G4220" s="28">
        <f>G4210+G4218</f>
        <v>15184</v>
      </c>
      <c r="H4220" s="28">
        <f>H4210+H4218</f>
        <v>33305</v>
      </c>
      <c r="I4220" s="28">
        <f>I4210+I4218</f>
        <v>1835</v>
      </c>
      <c r="J4220" s="28">
        <f>J4210+J4218</f>
        <v>4926</v>
      </c>
      <c r="K4220" s="1"/>
      <c r="L4220" s="9"/>
      <c r="M4220" s="26" t="s">
        <v>50</v>
      </c>
      <c r="N4220" s="193" t="s">
        <v>16</v>
      </c>
      <c r="O4220" s="28">
        <f>SUM(O4211:O4219)</f>
        <v>0</v>
      </c>
      <c r="P4220" s="28">
        <f>SUM(P4211:P4219)</f>
        <v>4240</v>
      </c>
      <c r="Q4220" s="28">
        <f>SUM(Q4211:Q4219)</f>
        <v>0</v>
      </c>
      <c r="R4220" s="28">
        <f>SUM(R4211:R4219)</f>
        <v>0</v>
      </c>
      <c r="S4220" s="28">
        <f>SUM(S4209:S4219)</f>
        <v>0</v>
      </c>
      <c r="T4220" s="28">
        <f>SUM(T4209:T4219)</f>
        <v>0</v>
      </c>
    </row>
    <row r="4221" spans="2:20" x14ac:dyDescent="0.3">
      <c r="F4221" s="314"/>
      <c r="G4221" s="215"/>
      <c r="H4221" s="215"/>
      <c r="L4221" s="2"/>
      <c r="M4221" s="3" t="s">
        <v>12</v>
      </c>
      <c r="N4221" s="15"/>
      <c r="O4221" s="16">
        <f>E4220-O4220</f>
        <v>0</v>
      </c>
      <c r="P4221" s="62">
        <f>F4220-P4220</f>
        <v>206004</v>
      </c>
      <c r="Q4221" s="62">
        <f>G4220-Q4220</f>
        <v>15184</v>
      </c>
      <c r="R4221" s="62">
        <f t="shared" ref="R4221" si="603">H4220-R4220</f>
        <v>33305</v>
      </c>
      <c r="S4221" s="62">
        <f t="shared" ref="S4221" si="604">I4220-S4220</f>
        <v>1835</v>
      </c>
      <c r="T4221" s="62">
        <f t="shared" ref="T4221" si="605">J4220-T4220</f>
        <v>4926</v>
      </c>
    </row>
    <row r="4222" spans="2:20" x14ac:dyDescent="0.3">
      <c r="C4222" s="63"/>
      <c r="F4222" s="314"/>
      <c r="H4222" s="314"/>
      <c r="M4222" s="1385" t="s">
        <v>23</v>
      </c>
      <c r="N4222" s="1385"/>
      <c r="P4222" s="314"/>
      <c r="R4222" s="314"/>
    </row>
    <row r="4223" spans="2:20" x14ac:dyDescent="0.3">
      <c r="C4223" s="555"/>
      <c r="D4223" s="555"/>
      <c r="E4223" s="1386"/>
      <c r="F4223" s="1386"/>
      <c r="G4223" s="555"/>
      <c r="H4223" s="555"/>
      <c r="I4223" s="555"/>
      <c r="J4223" s="145"/>
      <c r="M4223" s="346" t="s">
        <v>17</v>
      </c>
      <c r="N4223" s="83">
        <f>P4221</f>
        <v>206004</v>
      </c>
      <c r="O4223" s="1364" t="s">
        <v>2670</v>
      </c>
      <c r="P4223" s="1365"/>
      <c r="Q4223" s="1365"/>
      <c r="R4223" s="1365"/>
      <c r="S4223" s="1365"/>
      <c r="T4223" s="1365"/>
    </row>
    <row r="4224" spans="2:20" x14ac:dyDescent="0.3">
      <c r="C4224" s="555"/>
      <c r="D4224" s="555"/>
      <c r="E4224" s="556"/>
      <c r="F4224" s="556"/>
      <c r="G4224" s="282"/>
      <c r="H4224" s="280"/>
      <c r="I4224" s="280"/>
      <c r="J4224" s="280"/>
      <c r="M4224" s="346" t="s">
        <v>18</v>
      </c>
      <c r="N4224" s="83">
        <f>Q4221</f>
        <v>15184</v>
      </c>
      <c r="O4224" s="133"/>
      <c r="P4224" s="134"/>
      <c r="Q4224" s="134"/>
      <c r="R4224" s="131"/>
      <c r="S4224" s="233"/>
      <c r="T4224" s="314"/>
    </row>
    <row r="4225" spans="2:20" x14ac:dyDescent="0.3">
      <c r="C4225" s="555"/>
      <c r="D4225" s="555"/>
      <c r="E4225" s="1376"/>
      <c r="F4225" s="1377"/>
      <c r="G4225" s="282"/>
      <c r="H4225" s="280"/>
      <c r="I4225" s="280"/>
      <c r="J4225" s="280"/>
      <c r="M4225" s="346" t="s">
        <v>19</v>
      </c>
      <c r="N4225" s="83">
        <f>R4221</f>
        <v>33305</v>
      </c>
      <c r="O4225" s="136"/>
      <c r="P4225" s="171"/>
      <c r="Q4225" s="324"/>
      <c r="R4225" s="240"/>
      <c r="S4225" s="314"/>
      <c r="T4225" s="314"/>
    </row>
    <row r="4226" spans="2:20" x14ac:dyDescent="0.3">
      <c r="C4226" s="190"/>
      <c r="D4226" s="190"/>
      <c r="E4226" s="1374"/>
      <c r="F4226" s="1374"/>
      <c r="G4226" s="278"/>
      <c r="H4226" s="279"/>
      <c r="I4226" s="280"/>
      <c r="J4226" s="281"/>
      <c r="M4226" s="346" t="s">
        <v>20</v>
      </c>
      <c r="N4226" s="83">
        <f>S4221</f>
        <v>1835</v>
      </c>
      <c r="O4226" s="324"/>
      <c r="P4226" s="324"/>
      <c r="Q4226" s="324"/>
      <c r="R4226" s="241"/>
    </row>
    <row r="4227" spans="2:20" x14ac:dyDescent="0.3">
      <c r="C4227" s="190"/>
      <c r="D4227" s="190"/>
      <c r="E4227" s="557"/>
      <c r="F4227" s="557"/>
      <c r="G4227" s="278"/>
      <c r="H4227" s="283"/>
      <c r="I4227" s="280"/>
      <c r="J4227" s="281"/>
      <c r="M4227" s="346" t="s">
        <v>21</v>
      </c>
      <c r="N4227" s="83">
        <f>T4221</f>
        <v>4926</v>
      </c>
      <c r="O4227" s="137"/>
      <c r="P4227" s="324"/>
      <c r="Q4227" s="558"/>
      <c r="R4227" s="314"/>
    </row>
    <row r="4228" spans="2:20" ht="15" thickBot="1" x14ac:dyDescent="0.35">
      <c r="C4228" s="555"/>
      <c r="D4228" s="190"/>
      <c r="E4228" s="557"/>
      <c r="F4228" s="557"/>
      <c r="G4228" s="278"/>
      <c r="H4228" s="283"/>
      <c r="I4228" s="280"/>
      <c r="J4228" s="281"/>
      <c r="M4228" s="345" t="s">
        <v>22</v>
      </c>
      <c r="N4228" s="344">
        <f>SUM(N4223:N4227)</f>
        <v>261254</v>
      </c>
      <c r="O4228" s="314"/>
      <c r="P4228" s="314"/>
      <c r="R4228" s="314"/>
    </row>
    <row r="4229" spans="2:20" ht="15" thickTop="1" x14ac:dyDescent="0.3">
      <c r="C4229" s="555"/>
      <c r="D4229" s="190"/>
      <c r="E4229" s="557"/>
      <c r="F4229" s="557"/>
      <c r="G4229" s="278"/>
      <c r="H4229" s="283"/>
      <c r="I4229" s="280"/>
      <c r="J4229" s="281"/>
      <c r="M4229" s="345"/>
      <c r="N4229" s="442"/>
      <c r="O4229" s="314"/>
      <c r="R4229" s="314"/>
    </row>
    <row r="4230" spans="2:20" x14ac:dyDescent="0.3">
      <c r="C4230" s="555"/>
      <c r="D4230" s="190"/>
      <c r="E4230" s="557"/>
      <c r="F4230" s="557"/>
      <c r="G4230" s="278"/>
      <c r="H4230" s="283"/>
      <c r="I4230" s="280"/>
      <c r="J4230" s="281"/>
      <c r="M4230" s="345"/>
      <c r="N4230" s="442"/>
      <c r="O4230" s="314"/>
      <c r="R4230" s="314"/>
    </row>
    <row r="4231" spans="2:20" x14ac:dyDescent="0.3">
      <c r="C4231" s="555"/>
      <c r="D4231" s="190"/>
      <c r="E4231" s="557"/>
      <c r="F4231" s="557"/>
      <c r="G4231" s="278"/>
      <c r="H4231" s="283"/>
      <c r="I4231" s="280"/>
      <c r="J4231" s="281"/>
      <c r="M4231" s="345"/>
      <c r="N4231" s="442"/>
      <c r="O4231" s="314"/>
      <c r="R4231" s="314"/>
    </row>
    <row r="4232" spans="2:20" x14ac:dyDescent="0.3">
      <c r="B4232" s="1357" t="s">
        <v>2370</v>
      </c>
      <c r="C4232" s="1357"/>
      <c r="D4232" s="1357"/>
      <c r="E4232" s="1357"/>
      <c r="F4232" s="1357"/>
      <c r="G4232" s="1357"/>
      <c r="H4232" s="1357"/>
      <c r="I4232" s="1357"/>
      <c r="J4232" s="1357"/>
      <c r="K4232" s="1357"/>
      <c r="L4232" s="1357"/>
      <c r="M4232" s="1357"/>
      <c r="N4232" s="1357"/>
      <c r="O4232" s="1357"/>
      <c r="P4232" s="1357"/>
      <c r="Q4232" s="1357"/>
      <c r="R4232" s="1357"/>
      <c r="S4232" s="1357"/>
      <c r="T4232" s="1357"/>
    </row>
    <row r="4238" spans="2:20" ht="15.6" x14ac:dyDescent="0.3">
      <c r="B4238" s="1349" t="s">
        <v>2671</v>
      </c>
      <c r="C4238" s="1349"/>
      <c r="D4238" s="1349"/>
      <c r="E4238" s="1349"/>
      <c r="F4238" s="1349"/>
      <c r="G4238" s="1349"/>
      <c r="H4238" s="1349"/>
      <c r="I4238" s="1349"/>
      <c r="J4238" s="1349"/>
      <c r="K4238" s="1349"/>
      <c r="L4238" s="1349"/>
      <c r="M4238" s="1349"/>
      <c r="N4238" s="1349"/>
      <c r="O4238" s="1349"/>
      <c r="P4238" s="1349"/>
      <c r="Q4238" s="1349"/>
      <c r="R4238" s="1349"/>
      <c r="S4238" s="1349"/>
      <c r="T4238" s="1349"/>
    </row>
    <row r="4239" spans="2:20" ht="15.6" x14ac:dyDescent="0.3">
      <c r="B4239" s="1350" t="s">
        <v>10</v>
      </c>
      <c r="C4239" s="1350"/>
      <c r="D4239" s="1350"/>
      <c r="E4239" s="1350"/>
      <c r="F4239" s="1350"/>
      <c r="G4239" s="1350"/>
      <c r="H4239" s="1350"/>
      <c r="I4239" s="1350"/>
      <c r="J4239" s="1350"/>
      <c r="K4239" s="1350"/>
      <c r="L4239" s="1350"/>
      <c r="M4239" s="1350"/>
      <c r="N4239" s="1350"/>
      <c r="O4239" s="1350"/>
      <c r="P4239" s="1350"/>
      <c r="Q4239" s="1350"/>
      <c r="R4239" s="1350"/>
      <c r="S4239" s="1350"/>
      <c r="T4239" s="1350"/>
    </row>
    <row r="4240" spans="2:20" x14ac:dyDescent="0.3">
      <c r="B4240" s="1351" t="s">
        <v>11</v>
      </c>
      <c r="C4240" s="1351"/>
      <c r="D4240" s="1351"/>
      <c r="E4240" s="1351"/>
      <c r="F4240" s="1351"/>
      <c r="G4240" s="1351"/>
      <c r="H4240" s="1351"/>
      <c r="I4240" s="1351"/>
      <c r="J4240" s="1351"/>
      <c r="K4240" s="1351"/>
      <c r="L4240" s="1351"/>
      <c r="M4240" s="1351"/>
      <c r="N4240" s="1351"/>
      <c r="O4240" s="1351"/>
      <c r="P4240" s="1351"/>
      <c r="Q4240" s="1351"/>
      <c r="R4240" s="1351"/>
      <c r="S4240" s="1351"/>
      <c r="T4240" s="1351"/>
    </row>
    <row r="4241" spans="2:20" x14ac:dyDescent="0.3">
      <c r="B4241" s="1352" t="s">
        <v>2672</v>
      </c>
      <c r="C4241" s="1352"/>
      <c r="D4241" s="1352"/>
      <c r="E4241" s="1352"/>
      <c r="F4241" s="1352"/>
      <c r="G4241" s="1352"/>
      <c r="H4241" s="1352"/>
      <c r="I4241" s="1352"/>
      <c r="J4241" s="1352"/>
      <c r="K4241" s="1352"/>
      <c r="L4241" s="1352"/>
      <c r="M4241" s="1352"/>
      <c r="N4241" s="1352"/>
      <c r="O4241" s="1352"/>
      <c r="P4241" s="1352"/>
      <c r="Q4241" s="1352"/>
      <c r="R4241" s="1352"/>
      <c r="S4241" s="1352"/>
      <c r="T4241" s="1352"/>
    </row>
    <row r="4242" spans="2:20" ht="15" thickBot="1" x14ac:dyDescent="0.35">
      <c r="B4242" s="309"/>
      <c r="C4242" s="309"/>
      <c r="D4242" s="309"/>
      <c r="E4242" s="309"/>
      <c r="F4242" s="309"/>
      <c r="G4242" s="309"/>
      <c r="H4242" s="309"/>
      <c r="I4242" s="309"/>
      <c r="J4242" s="309"/>
      <c r="L4242" s="309"/>
      <c r="M4242" s="309"/>
      <c r="N4242" s="309"/>
      <c r="O4242" s="309"/>
      <c r="P4242" s="309"/>
      <c r="Q4242" s="309"/>
      <c r="R4242" s="1362" t="s">
        <v>2673</v>
      </c>
      <c r="S4242" s="1363"/>
      <c r="T4242" s="1363"/>
    </row>
    <row r="4243" spans="2:20" ht="15" thickTop="1" x14ac:dyDescent="0.3">
      <c r="B4243" s="1354" t="s">
        <v>8</v>
      </c>
      <c r="C4243" s="1354"/>
      <c r="D4243" s="1354"/>
      <c r="E4243" s="1354"/>
      <c r="F4243" s="1354"/>
      <c r="G4243" s="1354"/>
      <c r="H4243" s="1354"/>
      <c r="I4243" s="1354"/>
      <c r="J4243" s="1354"/>
      <c r="L4243" s="1354" t="s">
        <v>9</v>
      </c>
      <c r="M4243" s="1354"/>
      <c r="N4243" s="1354"/>
      <c r="O4243" s="1354"/>
      <c r="P4243" s="1354"/>
      <c r="Q4243" s="1354"/>
      <c r="R4243" s="1354"/>
      <c r="S4243" s="1354"/>
      <c r="T4243" s="1354"/>
    </row>
    <row r="4244" spans="2:20" x14ac:dyDescent="0.3">
      <c r="B4244" s="4" t="s">
        <v>0</v>
      </c>
      <c r="C4244" s="4" t="s">
        <v>1</v>
      </c>
      <c r="D4244" s="4" t="s">
        <v>2</v>
      </c>
      <c r="E4244" s="4" t="s">
        <v>13</v>
      </c>
      <c r="F4244" s="4" t="s">
        <v>3</v>
      </c>
      <c r="G4244" s="4" t="s">
        <v>4</v>
      </c>
      <c r="H4244" s="4" t="s">
        <v>5</v>
      </c>
      <c r="I4244" s="4" t="s">
        <v>6</v>
      </c>
      <c r="J4244" s="4" t="s">
        <v>7</v>
      </c>
      <c r="K4244" s="180"/>
      <c r="L4244" s="4" t="s">
        <v>0</v>
      </c>
      <c r="M4244" s="4" t="s">
        <v>1</v>
      </c>
      <c r="N4244" s="30" t="s">
        <v>1234</v>
      </c>
      <c r="O4244" s="4" t="s">
        <v>13</v>
      </c>
      <c r="P4244" s="4" t="s">
        <v>3</v>
      </c>
      <c r="Q4244" s="4" t="s">
        <v>4</v>
      </c>
      <c r="R4244" s="4" t="s">
        <v>5</v>
      </c>
      <c r="S4244" s="4" t="s">
        <v>6</v>
      </c>
      <c r="T4244" s="4" t="s">
        <v>7</v>
      </c>
    </row>
    <row r="4245" spans="2:20" x14ac:dyDescent="0.3">
      <c r="B4245" s="310"/>
      <c r="C4245" s="311"/>
      <c r="D4245" s="311"/>
      <c r="E4245" s="5"/>
      <c r="F4245" s="5"/>
      <c r="G4245" s="5"/>
      <c r="H4245" s="5"/>
      <c r="I4245" s="5"/>
      <c r="J4245" s="6"/>
      <c r="L4245" s="310"/>
      <c r="M4245" s="311"/>
      <c r="N4245" s="311"/>
      <c r="O4245" s="5"/>
      <c r="P4245" s="5"/>
      <c r="Q4245" s="5"/>
      <c r="R4245" s="5"/>
      <c r="S4245" s="5"/>
      <c r="T4245" s="6"/>
    </row>
    <row r="4246" spans="2:20" x14ac:dyDescent="0.3">
      <c r="B4246" s="55" t="s">
        <v>2674</v>
      </c>
      <c r="C4246" s="17" t="s">
        <v>2421</v>
      </c>
      <c r="D4246" s="18" t="s">
        <v>16</v>
      </c>
      <c r="E4246" s="19" t="s">
        <v>16</v>
      </c>
      <c r="F4246" s="19">
        <f>N4223</f>
        <v>206004</v>
      </c>
      <c r="G4246" s="49">
        <f>N4224</f>
        <v>15184</v>
      </c>
      <c r="H4246" s="49">
        <f>N4225</f>
        <v>33305</v>
      </c>
      <c r="I4246" s="20">
        <f>N4226</f>
        <v>1835</v>
      </c>
      <c r="J4246" s="20">
        <f>N4227</f>
        <v>4926</v>
      </c>
      <c r="K4246" s="1"/>
      <c r="L4246" s="55" t="s">
        <v>16</v>
      </c>
      <c r="M4246" s="55" t="s">
        <v>16</v>
      </c>
      <c r="N4246" s="55" t="s">
        <v>16</v>
      </c>
      <c r="O4246" s="122" t="s">
        <v>16</v>
      </c>
      <c r="P4246" s="122" t="s">
        <v>16</v>
      </c>
      <c r="Q4246" s="122" t="s">
        <v>16</v>
      </c>
      <c r="R4246" s="122" t="s">
        <v>16</v>
      </c>
      <c r="S4246" s="122" t="s">
        <v>16</v>
      </c>
      <c r="T4246" s="122" t="s">
        <v>16</v>
      </c>
    </row>
    <row r="4247" spans="2:20" x14ac:dyDescent="0.3">
      <c r="B4247" s="55" t="s">
        <v>2674</v>
      </c>
      <c r="C4247" s="541" t="s">
        <v>2675</v>
      </c>
      <c r="D4247" s="55" t="s">
        <v>16</v>
      </c>
      <c r="E4247" s="55" t="s">
        <v>16</v>
      </c>
      <c r="F4247" s="55" t="s">
        <v>16</v>
      </c>
      <c r="G4247" s="55" t="s">
        <v>16</v>
      </c>
      <c r="H4247" s="122">
        <v>200000</v>
      </c>
      <c r="I4247" s="55" t="s">
        <v>16</v>
      </c>
      <c r="J4247" s="55" t="s">
        <v>16</v>
      </c>
      <c r="K4247" s="1"/>
      <c r="L4247" s="55" t="s">
        <v>2674</v>
      </c>
      <c r="M4247" s="541" t="s">
        <v>2675</v>
      </c>
      <c r="N4247" s="55" t="s">
        <v>16</v>
      </c>
      <c r="O4247" s="55" t="s">
        <v>16</v>
      </c>
      <c r="P4247" s="122">
        <v>200000</v>
      </c>
      <c r="Q4247" s="55" t="s">
        <v>16</v>
      </c>
      <c r="R4247" s="55" t="s">
        <v>16</v>
      </c>
      <c r="S4247" s="55" t="s">
        <v>16</v>
      </c>
      <c r="T4247" s="55" t="s">
        <v>16</v>
      </c>
    </row>
    <row r="4248" spans="2:20" ht="41.4" x14ac:dyDescent="0.3">
      <c r="B4248" s="55" t="s">
        <v>2676</v>
      </c>
      <c r="C4248" s="541" t="s">
        <v>2677</v>
      </c>
      <c r="D4248" s="116" t="s">
        <v>2678</v>
      </c>
      <c r="E4248" s="55" t="s">
        <v>16</v>
      </c>
      <c r="F4248" s="122">
        <v>510000</v>
      </c>
      <c r="G4248" s="55" t="s">
        <v>16</v>
      </c>
      <c r="H4248" s="55" t="s">
        <v>16</v>
      </c>
      <c r="I4248" s="55" t="s">
        <v>16</v>
      </c>
      <c r="J4248" s="55" t="s">
        <v>16</v>
      </c>
      <c r="K4248" s="1"/>
      <c r="L4248" s="55" t="s">
        <v>2676</v>
      </c>
      <c r="M4248" s="411" t="s">
        <v>2679</v>
      </c>
      <c r="N4248" s="488">
        <v>286</v>
      </c>
      <c r="O4248" s="55" t="s">
        <v>16</v>
      </c>
      <c r="P4248" s="55" t="s">
        <v>16</v>
      </c>
      <c r="Q4248" s="55" t="s">
        <v>16</v>
      </c>
      <c r="R4248" s="122">
        <v>100000</v>
      </c>
      <c r="S4248" s="55" t="s">
        <v>16</v>
      </c>
      <c r="T4248" s="55" t="s">
        <v>16</v>
      </c>
    </row>
    <row r="4249" spans="2:20" ht="27.6" x14ac:dyDescent="0.3">
      <c r="B4249" s="55" t="s">
        <v>16</v>
      </c>
      <c r="C4249" s="55" t="s">
        <v>16</v>
      </c>
      <c r="D4249" s="55" t="s">
        <v>16</v>
      </c>
      <c r="E4249" s="55" t="s">
        <v>16</v>
      </c>
      <c r="F4249" s="55" t="s">
        <v>16</v>
      </c>
      <c r="G4249" s="55" t="s">
        <v>16</v>
      </c>
      <c r="H4249" s="55" t="s">
        <v>16</v>
      </c>
      <c r="I4249" s="55" t="s">
        <v>16</v>
      </c>
      <c r="J4249" s="55" t="s">
        <v>16</v>
      </c>
      <c r="K4249" s="1"/>
      <c r="L4249" s="55" t="s">
        <v>2676</v>
      </c>
      <c r="M4249" s="411" t="s">
        <v>2680</v>
      </c>
      <c r="N4249" s="488">
        <v>1</v>
      </c>
      <c r="O4249" s="55" t="s">
        <v>16</v>
      </c>
      <c r="P4249" s="122">
        <v>50000</v>
      </c>
      <c r="Q4249" s="55" t="s">
        <v>16</v>
      </c>
      <c r="R4249" s="55" t="s">
        <v>16</v>
      </c>
      <c r="S4249" s="55" t="s">
        <v>16</v>
      </c>
      <c r="T4249" s="55" t="s">
        <v>16</v>
      </c>
    </row>
    <row r="4250" spans="2:20" x14ac:dyDescent="0.3">
      <c r="B4250" s="55" t="s">
        <v>16</v>
      </c>
      <c r="C4250" s="55" t="s">
        <v>16</v>
      </c>
      <c r="D4250" s="55" t="s">
        <v>16</v>
      </c>
      <c r="E4250" s="55" t="s">
        <v>16</v>
      </c>
      <c r="F4250" s="55" t="s">
        <v>16</v>
      </c>
      <c r="G4250" s="55" t="s">
        <v>16</v>
      </c>
      <c r="H4250" s="55" t="s">
        <v>16</v>
      </c>
      <c r="I4250" s="55" t="s">
        <v>16</v>
      </c>
      <c r="J4250" s="55" t="s">
        <v>16</v>
      </c>
      <c r="K4250" s="1"/>
      <c r="L4250" s="55" t="s">
        <v>2674</v>
      </c>
      <c r="M4250" s="333" t="s">
        <v>2681</v>
      </c>
      <c r="N4250" s="55">
        <v>2</v>
      </c>
      <c r="O4250" s="55" t="s">
        <v>16</v>
      </c>
      <c r="P4250" s="122">
        <v>2005</v>
      </c>
      <c r="Q4250" s="55" t="s">
        <v>16</v>
      </c>
      <c r="R4250" s="55" t="s">
        <v>16</v>
      </c>
      <c r="S4250" s="55" t="s">
        <v>16</v>
      </c>
      <c r="T4250" s="55" t="s">
        <v>16</v>
      </c>
    </row>
    <row r="4251" spans="2:20" x14ac:dyDescent="0.3">
      <c r="B4251" s="55" t="s">
        <v>16</v>
      </c>
      <c r="C4251" s="55" t="s">
        <v>16</v>
      </c>
      <c r="D4251" s="55" t="s">
        <v>16</v>
      </c>
      <c r="E4251" s="55" t="s">
        <v>16</v>
      </c>
      <c r="F4251" s="55" t="s">
        <v>16</v>
      </c>
      <c r="G4251" s="55" t="s">
        <v>16</v>
      </c>
      <c r="H4251" s="55" t="s">
        <v>16</v>
      </c>
      <c r="I4251" s="55" t="s">
        <v>16</v>
      </c>
      <c r="J4251" s="55" t="s">
        <v>16</v>
      </c>
      <c r="K4251" s="1"/>
      <c r="L4251" s="55" t="s">
        <v>2674</v>
      </c>
      <c r="M4251" s="333" t="s">
        <v>2221</v>
      </c>
      <c r="N4251" s="488">
        <v>3</v>
      </c>
      <c r="O4251" s="55" t="s">
        <v>16</v>
      </c>
      <c r="P4251" s="122">
        <v>225</v>
      </c>
      <c r="Q4251" s="55" t="s">
        <v>16</v>
      </c>
      <c r="R4251" s="55" t="s">
        <v>16</v>
      </c>
      <c r="S4251" s="55" t="s">
        <v>16</v>
      </c>
      <c r="T4251" s="55" t="s">
        <v>16</v>
      </c>
    </row>
    <row r="4252" spans="2:20" x14ac:dyDescent="0.3">
      <c r="B4252" s="55" t="s">
        <v>16</v>
      </c>
      <c r="C4252" s="55" t="s">
        <v>16</v>
      </c>
      <c r="D4252" s="55" t="s">
        <v>16</v>
      </c>
      <c r="E4252" s="55" t="s">
        <v>16</v>
      </c>
      <c r="F4252" s="55" t="s">
        <v>16</v>
      </c>
      <c r="G4252" s="55" t="s">
        <v>16</v>
      </c>
      <c r="H4252" s="55" t="s">
        <v>16</v>
      </c>
      <c r="I4252" s="55" t="s">
        <v>16</v>
      </c>
      <c r="J4252" s="55" t="s">
        <v>16</v>
      </c>
      <c r="K4252" s="1"/>
      <c r="L4252" s="55" t="s">
        <v>2674</v>
      </c>
      <c r="M4252" s="333" t="s">
        <v>2589</v>
      </c>
      <c r="N4252" s="55">
        <v>4</v>
      </c>
      <c r="O4252" s="55" t="s">
        <v>16</v>
      </c>
      <c r="P4252" s="122">
        <v>100</v>
      </c>
      <c r="Q4252" s="55" t="s">
        <v>16</v>
      </c>
      <c r="R4252" s="55" t="s">
        <v>16</v>
      </c>
      <c r="S4252" s="55" t="s">
        <v>16</v>
      </c>
      <c r="T4252" s="55" t="s">
        <v>16</v>
      </c>
    </row>
    <row r="4253" spans="2:20" x14ac:dyDescent="0.3">
      <c r="B4253" s="55" t="s">
        <v>16</v>
      </c>
      <c r="C4253" s="55" t="s">
        <v>16</v>
      </c>
      <c r="D4253" s="55" t="s">
        <v>16</v>
      </c>
      <c r="E4253" s="55" t="s">
        <v>16</v>
      </c>
      <c r="F4253" s="55" t="s">
        <v>16</v>
      </c>
      <c r="G4253" s="55" t="s">
        <v>16</v>
      </c>
      <c r="H4253" s="55" t="s">
        <v>16</v>
      </c>
      <c r="I4253" s="55" t="s">
        <v>16</v>
      </c>
      <c r="J4253" s="55" t="s">
        <v>16</v>
      </c>
      <c r="K4253" s="1"/>
      <c r="L4253" s="55" t="s">
        <v>2676</v>
      </c>
      <c r="M4253" s="333" t="s">
        <v>2589</v>
      </c>
      <c r="N4253" s="488">
        <v>5</v>
      </c>
      <c r="O4253" s="55" t="s">
        <v>16</v>
      </c>
      <c r="P4253" s="122">
        <v>100</v>
      </c>
      <c r="Q4253" s="55" t="s">
        <v>16</v>
      </c>
      <c r="R4253" s="55" t="s">
        <v>16</v>
      </c>
      <c r="S4253" s="55" t="s">
        <v>16</v>
      </c>
      <c r="T4253" s="55" t="s">
        <v>16</v>
      </c>
    </row>
    <row r="4254" spans="2:20" ht="27.6" x14ac:dyDescent="0.3">
      <c r="B4254" s="55" t="s">
        <v>16</v>
      </c>
      <c r="C4254" s="55" t="s">
        <v>16</v>
      </c>
      <c r="D4254" s="55" t="s">
        <v>16</v>
      </c>
      <c r="E4254" s="55" t="s">
        <v>16</v>
      </c>
      <c r="F4254" s="55" t="s">
        <v>16</v>
      </c>
      <c r="G4254" s="55" t="s">
        <v>16</v>
      </c>
      <c r="H4254" s="55" t="s">
        <v>16</v>
      </c>
      <c r="I4254" s="55" t="s">
        <v>16</v>
      </c>
      <c r="J4254" s="55" t="s">
        <v>16</v>
      </c>
      <c r="K4254" s="1"/>
      <c r="L4254" s="55" t="s">
        <v>2663</v>
      </c>
      <c r="M4254" s="333" t="s">
        <v>2682</v>
      </c>
      <c r="N4254" s="55">
        <v>6</v>
      </c>
      <c r="O4254" s="55" t="s">
        <v>16</v>
      </c>
      <c r="P4254" s="122">
        <v>2180</v>
      </c>
      <c r="Q4254" s="55" t="s">
        <v>16</v>
      </c>
      <c r="R4254" s="55" t="s">
        <v>16</v>
      </c>
      <c r="S4254" s="55" t="s">
        <v>16</v>
      </c>
      <c r="T4254" s="55" t="s">
        <v>16</v>
      </c>
    </row>
    <row r="4255" spans="2:20" ht="27.6" x14ac:dyDescent="0.3">
      <c r="B4255" s="55" t="s">
        <v>16</v>
      </c>
      <c r="C4255" s="55" t="s">
        <v>16</v>
      </c>
      <c r="D4255" s="55" t="s">
        <v>16</v>
      </c>
      <c r="E4255" s="55" t="s">
        <v>16</v>
      </c>
      <c r="F4255" s="55" t="s">
        <v>16</v>
      </c>
      <c r="G4255" s="55" t="s">
        <v>16</v>
      </c>
      <c r="H4255" s="55" t="s">
        <v>16</v>
      </c>
      <c r="I4255" s="55" t="s">
        <v>16</v>
      </c>
      <c r="J4255" s="55" t="s">
        <v>16</v>
      </c>
      <c r="K4255" s="1"/>
      <c r="L4255" s="55" t="s">
        <v>2676</v>
      </c>
      <c r="M4255" s="333" t="s">
        <v>2683</v>
      </c>
      <c r="N4255" s="488">
        <v>7</v>
      </c>
      <c r="O4255" s="55" t="s">
        <v>16</v>
      </c>
      <c r="P4255" s="122">
        <v>1080</v>
      </c>
      <c r="Q4255" s="55" t="s">
        <v>16</v>
      </c>
      <c r="R4255" s="55" t="s">
        <v>16</v>
      </c>
      <c r="S4255" s="55" t="s">
        <v>16</v>
      </c>
      <c r="T4255" s="55" t="s">
        <v>16</v>
      </c>
    </row>
    <row r="4256" spans="2:20" x14ac:dyDescent="0.3">
      <c r="B4256" s="55" t="s">
        <v>16</v>
      </c>
      <c r="C4256" s="55" t="s">
        <v>16</v>
      </c>
      <c r="D4256" s="55" t="s">
        <v>16</v>
      </c>
      <c r="E4256" s="55" t="s">
        <v>16</v>
      </c>
      <c r="F4256" s="55" t="s">
        <v>16</v>
      </c>
      <c r="G4256" s="55" t="s">
        <v>16</v>
      </c>
      <c r="H4256" s="55" t="s">
        <v>16</v>
      </c>
      <c r="I4256" s="55" t="s">
        <v>16</v>
      </c>
      <c r="J4256" s="55" t="s">
        <v>16</v>
      </c>
      <c r="K4256" s="1"/>
      <c r="L4256" s="55" t="s">
        <v>2674</v>
      </c>
      <c r="M4256" s="333" t="s">
        <v>2221</v>
      </c>
      <c r="N4256" s="55">
        <v>8</v>
      </c>
      <c r="O4256" s="55" t="s">
        <v>16</v>
      </c>
      <c r="P4256" s="122">
        <v>550</v>
      </c>
      <c r="Q4256" s="55" t="s">
        <v>16</v>
      </c>
      <c r="R4256" s="55" t="s">
        <v>16</v>
      </c>
      <c r="S4256" s="55" t="s">
        <v>16</v>
      </c>
      <c r="T4256" s="55" t="s">
        <v>16</v>
      </c>
    </row>
    <row r="4257" spans="2:20" ht="27.6" x14ac:dyDescent="0.3">
      <c r="B4257" s="55" t="s">
        <v>16</v>
      </c>
      <c r="C4257" s="55" t="s">
        <v>16</v>
      </c>
      <c r="D4257" s="55" t="s">
        <v>16</v>
      </c>
      <c r="E4257" s="55" t="s">
        <v>16</v>
      </c>
      <c r="F4257" s="55" t="s">
        <v>16</v>
      </c>
      <c r="G4257" s="55" t="s">
        <v>16</v>
      </c>
      <c r="H4257" s="55" t="s">
        <v>16</v>
      </c>
      <c r="I4257" s="55" t="s">
        <v>16</v>
      </c>
      <c r="J4257" s="55" t="s">
        <v>16</v>
      </c>
      <c r="K4257" s="1"/>
      <c r="L4257" s="55" t="s">
        <v>2676</v>
      </c>
      <c r="M4257" s="333" t="s">
        <v>2685</v>
      </c>
      <c r="N4257" s="488">
        <v>9</v>
      </c>
      <c r="O4257" s="55" t="s">
        <v>16</v>
      </c>
      <c r="P4257" s="122">
        <v>540</v>
      </c>
      <c r="Q4257" s="55" t="s">
        <v>16</v>
      </c>
      <c r="R4257" s="55" t="s">
        <v>16</v>
      </c>
      <c r="S4257" s="55" t="s">
        <v>16</v>
      </c>
      <c r="T4257" s="55" t="s">
        <v>16</v>
      </c>
    </row>
    <row r="4258" spans="2:20" ht="27.6" x14ac:dyDescent="0.3">
      <c r="B4258" s="55" t="s">
        <v>16</v>
      </c>
      <c r="C4258" s="55" t="s">
        <v>16</v>
      </c>
      <c r="D4258" s="55" t="s">
        <v>16</v>
      </c>
      <c r="E4258" s="55" t="s">
        <v>16</v>
      </c>
      <c r="F4258" s="55" t="s">
        <v>16</v>
      </c>
      <c r="G4258" s="55" t="s">
        <v>16</v>
      </c>
      <c r="H4258" s="55" t="s">
        <v>16</v>
      </c>
      <c r="I4258" s="55" t="s">
        <v>16</v>
      </c>
      <c r="J4258" s="55" t="s">
        <v>16</v>
      </c>
      <c r="K4258" s="1"/>
      <c r="L4258" s="55" t="s">
        <v>2674</v>
      </c>
      <c r="M4258" s="333" t="s">
        <v>2686</v>
      </c>
      <c r="N4258" s="55">
        <v>10</v>
      </c>
      <c r="O4258" s="55" t="s">
        <v>16</v>
      </c>
      <c r="P4258" s="122">
        <v>290</v>
      </c>
      <c r="Q4258" s="55" t="s">
        <v>16</v>
      </c>
      <c r="R4258" s="55" t="s">
        <v>16</v>
      </c>
      <c r="S4258" s="55" t="s">
        <v>16</v>
      </c>
      <c r="T4258" s="55" t="s">
        <v>16</v>
      </c>
    </row>
    <row r="4259" spans="2:20" x14ac:dyDescent="0.3">
      <c r="B4259" s="55" t="s">
        <v>16</v>
      </c>
      <c r="C4259" s="55" t="s">
        <v>16</v>
      </c>
      <c r="D4259" s="55" t="s">
        <v>16</v>
      </c>
      <c r="E4259" s="55" t="s">
        <v>16</v>
      </c>
      <c r="F4259" s="55" t="s">
        <v>16</v>
      </c>
      <c r="G4259" s="55" t="s">
        <v>16</v>
      </c>
      <c r="H4259" s="55" t="s">
        <v>16</v>
      </c>
      <c r="I4259" s="55" t="s">
        <v>16</v>
      </c>
      <c r="J4259" s="55" t="s">
        <v>16</v>
      </c>
      <c r="K4259" s="1"/>
      <c r="L4259" s="55" t="s">
        <v>2674</v>
      </c>
      <c r="M4259" s="333" t="s">
        <v>2684</v>
      </c>
      <c r="N4259" s="488">
        <v>11</v>
      </c>
      <c r="O4259" s="55" t="s">
        <v>16</v>
      </c>
      <c r="P4259" s="122">
        <v>810</v>
      </c>
      <c r="Q4259" s="55" t="s">
        <v>16</v>
      </c>
      <c r="R4259" s="55" t="s">
        <v>16</v>
      </c>
      <c r="S4259" s="55" t="s">
        <v>16</v>
      </c>
      <c r="T4259" s="55" t="s">
        <v>16</v>
      </c>
    </row>
    <row r="4260" spans="2:20" ht="27.6" x14ac:dyDescent="0.3">
      <c r="B4260" s="55" t="s">
        <v>16</v>
      </c>
      <c r="C4260" s="55" t="s">
        <v>16</v>
      </c>
      <c r="D4260" s="55" t="s">
        <v>16</v>
      </c>
      <c r="E4260" s="55" t="s">
        <v>16</v>
      </c>
      <c r="F4260" s="55" t="s">
        <v>16</v>
      </c>
      <c r="G4260" s="55" t="s">
        <v>16</v>
      </c>
      <c r="H4260" s="55" t="s">
        <v>16</v>
      </c>
      <c r="I4260" s="55" t="s">
        <v>16</v>
      </c>
      <c r="J4260" s="55" t="s">
        <v>16</v>
      </c>
      <c r="K4260" s="1"/>
      <c r="L4260" s="55" t="s">
        <v>2676</v>
      </c>
      <c r="M4260" s="333" t="s">
        <v>2687</v>
      </c>
      <c r="N4260" s="55">
        <v>12</v>
      </c>
      <c r="O4260" s="55" t="s">
        <v>16</v>
      </c>
      <c r="P4260" s="122">
        <v>3000</v>
      </c>
      <c r="Q4260" s="55" t="s">
        <v>16</v>
      </c>
      <c r="R4260" s="55" t="s">
        <v>16</v>
      </c>
      <c r="S4260" s="55" t="s">
        <v>16</v>
      </c>
      <c r="T4260" s="55" t="s">
        <v>16</v>
      </c>
    </row>
    <row r="4261" spans="2:20" x14ac:dyDescent="0.3">
      <c r="B4261" s="196"/>
      <c r="C4261" s="503" t="s">
        <v>49</v>
      </c>
      <c r="D4261" s="196"/>
      <c r="E4261" s="197">
        <f>SUM(E4247:E4250)</f>
        <v>0</v>
      </c>
      <c r="F4261" s="197">
        <f>SUM(F4247:F4253)</f>
        <v>510000</v>
      </c>
      <c r="G4261" s="197">
        <f>SUM(G4247:G4253)</f>
        <v>0</v>
      </c>
      <c r="H4261" s="504">
        <f>SUM(H4247:H4253)</f>
        <v>200000</v>
      </c>
      <c r="I4261" s="197"/>
      <c r="J4261" s="197">
        <v>0</v>
      </c>
      <c r="K4261" s="1"/>
      <c r="L4261" s="55" t="s">
        <v>16</v>
      </c>
      <c r="M4261" s="55" t="s">
        <v>16</v>
      </c>
      <c r="N4261" s="55" t="s">
        <v>16</v>
      </c>
      <c r="O4261" s="55" t="s">
        <v>16</v>
      </c>
      <c r="P4261" s="55" t="s">
        <v>16</v>
      </c>
      <c r="Q4261" s="39" t="s">
        <v>16</v>
      </c>
      <c r="R4261" s="39" t="s">
        <v>16</v>
      </c>
      <c r="S4261" s="202" t="s">
        <v>16</v>
      </c>
      <c r="T4261" s="370" t="s">
        <v>16</v>
      </c>
    </row>
    <row r="4262" spans="2:20" x14ac:dyDescent="0.3">
      <c r="B4262" s="11"/>
      <c r="C4262" s="94"/>
      <c r="D4262" s="12"/>
      <c r="E4262" s="13"/>
      <c r="F4262" s="13"/>
      <c r="G4262" s="13"/>
      <c r="H4262" s="13"/>
      <c r="I4262" s="13"/>
      <c r="J4262" s="14"/>
      <c r="K4262" s="1"/>
      <c r="L4262" s="11"/>
      <c r="M4262" s="12"/>
      <c r="N4262" s="12"/>
      <c r="O4262" s="169"/>
      <c r="P4262" s="13"/>
      <c r="Q4262" s="13"/>
      <c r="R4262" s="13"/>
      <c r="S4262" s="13"/>
      <c r="T4262" s="14"/>
    </row>
    <row r="4263" spans="2:20" x14ac:dyDescent="0.3">
      <c r="B4263" s="25"/>
      <c r="C4263" s="26" t="s">
        <v>50</v>
      </c>
      <c r="D4263" s="27"/>
      <c r="E4263" s="28">
        <f>E4261</f>
        <v>0</v>
      </c>
      <c r="F4263" s="28">
        <f>F4246+F4261</f>
        <v>716004</v>
      </c>
      <c r="G4263" s="28">
        <f>G4246+G4261</f>
        <v>15184</v>
      </c>
      <c r="H4263" s="28">
        <f>H4246+H4261</f>
        <v>233305</v>
      </c>
      <c r="I4263" s="28">
        <f>I4246+I4261</f>
        <v>1835</v>
      </c>
      <c r="J4263" s="28">
        <f>J4246+J4261</f>
        <v>4926</v>
      </c>
      <c r="K4263" s="1"/>
      <c r="L4263" s="9"/>
      <c r="M4263" s="26" t="s">
        <v>50</v>
      </c>
      <c r="N4263" s="193" t="s">
        <v>16</v>
      </c>
      <c r="O4263" s="28">
        <f>SUM(O4247:O4262)</f>
        <v>0</v>
      </c>
      <c r="P4263" s="28">
        <f>SUM(P4247:P4262)</f>
        <v>260880</v>
      </c>
      <c r="Q4263" s="28">
        <f>SUM(Q4247:Q4262)</f>
        <v>0</v>
      </c>
      <c r="R4263" s="28">
        <f>SUM(R4247:R4262)</f>
        <v>100000</v>
      </c>
      <c r="S4263" s="28">
        <f>SUM(S4245:S4262)</f>
        <v>0</v>
      </c>
      <c r="T4263" s="28">
        <f>SUM(T4245:T4262)</f>
        <v>0</v>
      </c>
    </row>
    <row r="4264" spans="2:20" x14ac:dyDescent="0.3">
      <c r="F4264" s="314"/>
      <c r="G4264" s="215"/>
      <c r="H4264" s="215"/>
      <c r="L4264" s="2"/>
      <c r="M4264" s="3" t="s">
        <v>12</v>
      </c>
      <c r="N4264" s="15"/>
      <c r="O4264" s="16">
        <f>E4263-O4263</f>
        <v>0</v>
      </c>
      <c r="P4264" s="62">
        <f>F4263-P4263</f>
        <v>455124</v>
      </c>
      <c r="Q4264" s="62">
        <f>G4263-Q4263</f>
        <v>15184</v>
      </c>
      <c r="R4264" s="62">
        <f t="shared" ref="R4264" si="606">H4263-R4263</f>
        <v>133305</v>
      </c>
      <c r="S4264" s="62">
        <f t="shared" ref="S4264" si="607">I4263-S4263</f>
        <v>1835</v>
      </c>
      <c r="T4264" s="62">
        <f t="shared" ref="T4264" si="608">J4263-T4263</f>
        <v>4926</v>
      </c>
    </row>
    <row r="4265" spans="2:20" x14ac:dyDescent="0.3">
      <c r="C4265" s="63"/>
      <c r="F4265" s="314"/>
      <c r="H4265" s="314"/>
      <c r="M4265" s="1385" t="s">
        <v>23</v>
      </c>
      <c r="N4265" s="1385"/>
      <c r="P4265" s="314"/>
      <c r="R4265" s="314"/>
    </row>
    <row r="4266" spans="2:20" x14ac:dyDescent="0.3">
      <c r="C4266" s="561"/>
      <c r="D4266" s="561"/>
      <c r="E4266" s="1386"/>
      <c r="F4266" s="1386"/>
      <c r="G4266" s="561"/>
      <c r="H4266" s="561"/>
      <c r="I4266" s="561"/>
      <c r="J4266" s="145"/>
      <c r="M4266" s="346" t="s">
        <v>17</v>
      </c>
      <c r="N4266" s="83">
        <f>P4264</f>
        <v>455124</v>
      </c>
      <c r="O4266" s="1364"/>
      <c r="P4266" s="1365"/>
      <c r="Q4266" s="1365"/>
      <c r="R4266" s="1365"/>
      <c r="S4266" s="1365"/>
      <c r="T4266" s="1365"/>
    </row>
    <row r="4267" spans="2:20" x14ac:dyDescent="0.3">
      <c r="C4267" s="561"/>
      <c r="D4267" s="561"/>
      <c r="E4267" s="562"/>
      <c r="F4267" s="562"/>
      <c r="G4267" s="282"/>
      <c r="H4267" s="280"/>
      <c r="I4267" s="280"/>
      <c r="J4267" s="280"/>
      <c r="M4267" s="346" t="s">
        <v>18</v>
      </c>
      <c r="N4267" s="83">
        <f>Q4264</f>
        <v>15184</v>
      </c>
      <c r="O4267" s="133"/>
      <c r="P4267" s="134"/>
      <c r="Q4267" s="134"/>
      <c r="R4267" s="131"/>
      <c r="S4267" s="233"/>
      <c r="T4267" s="314"/>
    </row>
    <row r="4268" spans="2:20" x14ac:dyDescent="0.3">
      <c r="C4268" s="561"/>
      <c r="D4268" s="561"/>
      <c r="E4268" s="1376"/>
      <c r="F4268" s="1377"/>
      <c r="G4268" s="282"/>
      <c r="H4268" s="280"/>
      <c r="I4268" s="280"/>
      <c r="J4268" s="280"/>
      <c r="M4268" s="346" t="s">
        <v>19</v>
      </c>
      <c r="N4268" s="83">
        <f>R4264</f>
        <v>133305</v>
      </c>
      <c r="O4268" s="136"/>
      <c r="P4268" s="171"/>
      <c r="Q4268" s="324"/>
      <c r="R4268" s="240"/>
      <c r="S4268" s="314"/>
      <c r="T4268" s="314"/>
    </row>
    <row r="4269" spans="2:20" x14ac:dyDescent="0.3">
      <c r="C4269" s="190"/>
      <c r="D4269" s="190"/>
      <c r="E4269" s="1374"/>
      <c r="F4269" s="1374"/>
      <c r="G4269" s="278"/>
      <c r="H4269" s="279"/>
      <c r="I4269" s="280"/>
      <c r="J4269" s="281"/>
      <c r="M4269" s="346" t="s">
        <v>20</v>
      </c>
      <c r="N4269" s="83">
        <f>S4264</f>
        <v>1835</v>
      </c>
      <c r="O4269" s="324"/>
      <c r="P4269" s="324"/>
      <c r="Q4269" s="324"/>
      <c r="R4269" s="241"/>
    </row>
    <row r="4270" spans="2:20" x14ac:dyDescent="0.3">
      <c r="C4270" s="190"/>
      <c r="D4270" s="190"/>
      <c r="E4270" s="563"/>
      <c r="F4270" s="563"/>
      <c r="G4270" s="278"/>
      <c r="H4270" s="283"/>
      <c r="I4270" s="280"/>
      <c r="J4270" s="281"/>
      <c r="M4270" s="346" t="s">
        <v>21</v>
      </c>
      <c r="N4270" s="83">
        <f>T4264</f>
        <v>4926</v>
      </c>
      <c r="O4270" s="137"/>
      <c r="P4270" s="324"/>
      <c r="Q4270" s="564"/>
      <c r="R4270" s="314"/>
    </row>
    <row r="4271" spans="2:20" ht="15" thickBot="1" x14ac:dyDescent="0.35">
      <c r="C4271" s="561"/>
      <c r="D4271" s="190"/>
      <c r="E4271" s="563"/>
      <c r="F4271" s="563"/>
      <c r="G4271" s="278"/>
      <c r="H4271" s="283"/>
      <c r="I4271" s="280"/>
      <c r="J4271" s="281"/>
      <c r="M4271" s="345" t="s">
        <v>22</v>
      </c>
      <c r="N4271" s="344">
        <f>SUM(N4266:N4270)</f>
        <v>610374</v>
      </c>
      <c r="O4271" s="314"/>
      <c r="P4271" s="314"/>
      <c r="R4271" s="314"/>
    </row>
    <row r="4272" spans="2:20" ht="15" thickTop="1" x14ac:dyDescent="0.3">
      <c r="C4272" s="561"/>
      <c r="D4272" s="190"/>
      <c r="E4272" s="563"/>
      <c r="F4272" s="563"/>
      <c r="G4272" s="278"/>
      <c r="H4272" s="283"/>
      <c r="I4272" s="280"/>
      <c r="J4272" s="281"/>
      <c r="M4272" s="345"/>
      <c r="N4272" s="442"/>
      <c r="O4272" s="314"/>
      <c r="R4272" s="314"/>
    </row>
    <row r="4273" spans="2:20" x14ac:dyDescent="0.3">
      <c r="C4273" s="561"/>
      <c r="D4273" s="190"/>
      <c r="E4273" s="563"/>
      <c r="F4273" s="563"/>
      <c r="G4273" s="278"/>
      <c r="H4273" s="283"/>
      <c r="I4273" s="280"/>
      <c r="J4273" s="281"/>
      <c r="M4273" s="345"/>
      <c r="N4273" s="442"/>
      <c r="O4273" s="314"/>
      <c r="R4273" s="314"/>
    </row>
    <row r="4274" spans="2:20" x14ac:dyDescent="0.3">
      <c r="C4274" s="561"/>
      <c r="D4274" s="190"/>
      <c r="E4274" s="563"/>
      <c r="F4274" s="563"/>
      <c r="G4274" s="278"/>
      <c r="H4274" s="283"/>
      <c r="I4274" s="280"/>
      <c r="J4274" s="281"/>
      <c r="M4274" s="345"/>
      <c r="N4274" s="442"/>
      <c r="O4274" s="314"/>
      <c r="R4274" s="314"/>
    </row>
    <row r="4275" spans="2:20" x14ac:dyDescent="0.3">
      <c r="B4275" s="1357" t="s">
        <v>2370</v>
      </c>
      <c r="C4275" s="1357"/>
      <c r="D4275" s="1357"/>
      <c r="E4275" s="1357"/>
      <c r="F4275" s="1357"/>
      <c r="G4275" s="1357"/>
      <c r="H4275" s="1357"/>
      <c r="I4275" s="1357"/>
      <c r="J4275" s="1357"/>
      <c r="K4275" s="1357"/>
      <c r="L4275" s="1357"/>
      <c r="M4275" s="1357"/>
      <c r="N4275" s="1357"/>
      <c r="O4275" s="1357"/>
      <c r="P4275" s="1357"/>
      <c r="Q4275" s="1357"/>
      <c r="R4275" s="1357"/>
      <c r="S4275" s="1357"/>
      <c r="T4275" s="1357"/>
    </row>
    <row r="4280" spans="2:20" ht="15.6" x14ac:dyDescent="0.3">
      <c r="B4280" s="1349" t="s">
        <v>2688</v>
      </c>
      <c r="C4280" s="1349"/>
      <c r="D4280" s="1349"/>
      <c r="E4280" s="1349"/>
      <c r="F4280" s="1349"/>
      <c r="G4280" s="1349"/>
      <c r="H4280" s="1349"/>
      <c r="I4280" s="1349"/>
      <c r="J4280" s="1349"/>
      <c r="K4280" s="1349"/>
      <c r="L4280" s="1349"/>
      <c r="M4280" s="1349"/>
      <c r="N4280" s="1349"/>
      <c r="O4280" s="1349"/>
      <c r="P4280" s="1349"/>
      <c r="Q4280" s="1349"/>
      <c r="R4280" s="1349"/>
      <c r="S4280" s="1349"/>
      <c r="T4280" s="1349"/>
    </row>
    <row r="4281" spans="2:20" ht="15.6" x14ac:dyDescent="0.3">
      <c r="B4281" s="1350" t="s">
        <v>10</v>
      </c>
      <c r="C4281" s="1350"/>
      <c r="D4281" s="1350"/>
      <c r="E4281" s="1350"/>
      <c r="F4281" s="1350"/>
      <c r="G4281" s="1350"/>
      <c r="H4281" s="1350"/>
      <c r="I4281" s="1350"/>
      <c r="J4281" s="1350"/>
      <c r="K4281" s="1350"/>
      <c r="L4281" s="1350"/>
      <c r="M4281" s="1350"/>
      <c r="N4281" s="1350"/>
      <c r="O4281" s="1350"/>
      <c r="P4281" s="1350"/>
      <c r="Q4281" s="1350"/>
      <c r="R4281" s="1350"/>
      <c r="S4281" s="1350"/>
      <c r="T4281" s="1350"/>
    </row>
    <row r="4282" spans="2:20" x14ac:dyDescent="0.3">
      <c r="B4282" s="1351" t="s">
        <v>11</v>
      </c>
      <c r="C4282" s="1351"/>
      <c r="D4282" s="1351"/>
      <c r="E4282" s="1351"/>
      <c r="F4282" s="1351"/>
      <c r="G4282" s="1351"/>
      <c r="H4282" s="1351"/>
      <c r="I4282" s="1351"/>
      <c r="J4282" s="1351"/>
      <c r="K4282" s="1351"/>
      <c r="L4282" s="1351"/>
      <c r="M4282" s="1351"/>
      <c r="N4282" s="1351"/>
      <c r="O4282" s="1351"/>
      <c r="P4282" s="1351"/>
      <c r="Q4282" s="1351"/>
      <c r="R4282" s="1351"/>
      <c r="S4282" s="1351"/>
      <c r="T4282" s="1351"/>
    </row>
    <row r="4283" spans="2:20" x14ac:dyDescent="0.3">
      <c r="B4283" s="1352" t="s">
        <v>2690</v>
      </c>
      <c r="C4283" s="1352"/>
      <c r="D4283" s="1352"/>
      <c r="E4283" s="1352"/>
      <c r="F4283" s="1352"/>
      <c r="G4283" s="1352"/>
      <c r="H4283" s="1352"/>
      <c r="I4283" s="1352"/>
      <c r="J4283" s="1352"/>
      <c r="K4283" s="1352"/>
      <c r="L4283" s="1352"/>
      <c r="M4283" s="1352"/>
      <c r="N4283" s="1352"/>
      <c r="O4283" s="1352"/>
      <c r="P4283" s="1352"/>
      <c r="Q4283" s="1352"/>
      <c r="R4283" s="1352"/>
      <c r="S4283" s="1352"/>
      <c r="T4283" s="1352"/>
    </row>
    <row r="4284" spans="2:20" ht="15" thickBot="1" x14ac:dyDescent="0.35">
      <c r="B4284" s="309"/>
      <c r="C4284" s="309"/>
      <c r="D4284" s="309"/>
      <c r="E4284" s="309"/>
      <c r="F4284" s="309"/>
      <c r="G4284" s="309"/>
      <c r="H4284" s="309"/>
      <c r="I4284" s="309"/>
      <c r="J4284" s="309"/>
      <c r="L4284" s="309"/>
      <c r="M4284" s="309"/>
      <c r="N4284" s="309"/>
      <c r="O4284" s="309"/>
      <c r="P4284" s="309"/>
      <c r="Q4284" s="309"/>
      <c r="R4284" s="1362" t="s">
        <v>2691</v>
      </c>
      <c r="S4284" s="1363"/>
      <c r="T4284" s="1363"/>
    </row>
    <row r="4285" spans="2:20" ht="15" thickTop="1" x14ac:dyDescent="0.3">
      <c r="B4285" s="1354" t="s">
        <v>8</v>
      </c>
      <c r="C4285" s="1354"/>
      <c r="D4285" s="1354"/>
      <c r="E4285" s="1354"/>
      <c r="F4285" s="1354"/>
      <c r="G4285" s="1354"/>
      <c r="H4285" s="1354"/>
      <c r="I4285" s="1354"/>
      <c r="J4285" s="1354"/>
      <c r="L4285" s="1354" t="s">
        <v>9</v>
      </c>
      <c r="M4285" s="1354"/>
      <c r="N4285" s="1354"/>
      <c r="O4285" s="1354"/>
      <c r="P4285" s="1354"/>
      <c r="Q4285" s="1354"/>
      <c r="R4285" s="1354"/>
      <c r="S4285" s="1354"/>
      <c r="T4285" s="1354"/>
    </row>
    <row r="4286" spans="2:20" x14ac:dyDescent="0.3">
      <c r="B4286" s="4" t="s">
        <v>0</v>
      </c>
      <c r="C4286" s="4" t="s">
        <v>1</v>
      </c>
      <c r="D4286" s="4" t="s">
        <v>2</v>
      </c>
      <c r="E4286" s="4" t="s">
        <v>13</v>
      </c>
      <c r="F4286" s="4" t="s">
        <v>3</v>
      </c>
      <c r="G4286" s="4" t="s">
        <v>4</v>
      </c>
      <c r="H4286" s="4" t="s">
        <v>5</v>
      </c>
      <c r="I4286" s="4" t="s">
        <v>6</v>
      </c>
      <c r="J4286" s="4" t="s">
        <v>7</v>
      </c>
      <c r="K4286" s="180"/>
      <c r="L4286" s="4" t="s">
        <v>0</v>
      </c>
      <c r="M4286" s="4" t="s">
        <v>1</v>
      </c>
      <c r="N4286" s="30" t="s">
        <v>1234</v>
      </c>
      <c r="O4286" s="4" t="s">
        <v>13</v>
      </c>
      <c r="P4286" s="4" t="s">
        <v>3</v>
      </c>
      <c r="Q4286" s="4" t="s">
        <v>4</v>
      </c>
      <c r="R4286" s="4" t="s">
        <v>5</v>
      </c>
      <c r="S4286" s="4" t="s">
        <v>6</v>
      </c>
      <c r="T4286" s="4" t="s">
        <v>7</v>
      </c>
    </row>
    <row r="4287" spans="2:20" x14ac:dyDescent="0.3">
      <c r="B4287" s="310"/>
      <c r="C4287" s="311"/>
      <c r="D4287" s="311"/>
      <c r="E4287" s="5"/>
      <c r="F4287" s="5"/>
      <c r="G4287" s="5"/>
      <c r="H4287" s="5"/>
      <c r="I4287" s="5"/>
      <c r="J4287" s="6"/>
      <c r="L4287" s="310"/>
      <c r="M4287" s="311"/>
      <c r="N4287" s="311"/>
      <c r="O4287" s="5"/>
      <c r="P4287" s="5"/>
      <c r="Q4287" s="5"/>
      <c r="R4287" s="5"/>
      <c r="S4287" s="5"/>
      <c r="T4287" s="6"/>
    </row>
    <row r="4288" spans="2:20" x14ac:dyDescent="0.3">
      <c r="B4288" s="55" t="s">
        <v>2689</v>
      </c>
      <c r="C4288" s="17" t="s">
        <v>2421</v>
      </c>
      <c r="D4288" s="18" t="s">
        <v>16</v>
      </c>
      <c r="E4288" s="19" t="s">
        <v>16</v>
      </c>
      <c r="F4288" s="19">
        <f>N4266</f>
        <v>455124</v>
      </c>
      <c r="G4288" s="49">
        <f>N4267</f>
        <v>15184</v>
      </c>
      <c r="H4288" s="49">
        <f>N4268</f>
        <v>133305</v>
      </c>
      <c r="I4288" s="20">
        <f>N4269</f>
        <v>1835</v>
      </c>
      <c r="J4288" s="20">
        <f>N4270</f>
        <v>4926</v>
      </c>
      <c r="K4288" s="1"/>
      <c r="L4288" s="55" t="s">
        <v>16</v>
      </c>
      <c r="M4288" s="55" t="s">
        <v>16</v>
      </c>
      <c r="N4288" s="55" t="s">
        <v>16</v>
      </c>
      <c r="O4288" s="122" t="s">
        <v>16</v>
      </c>
      <c r="P4288" s="122" t="s">
        <v>16</v>
      </c>
      <c r="Q4288" s="122" t="s">
        <v>16</v>
      </c>
      <c r="R4288" s="122" t="s">
        <v>16</v>
      </c>
      <c r="S4288" s="122" t="s">
        <v>16</v>
      </c>
      <c r="T4288" s="122" t="s">
        <v>16</v>
      </c>
    </row>
    <row r="4289" spans="2:20" x14ac:dyDescent="0.3">
      <c r="B4289" s="55" t="s">
        <v>2689</v>
      </c>
      <c r="C4289" s="541" t="s">
        <v>2692</v>
      </c>
      <c r="D4289" s="55" t="s">
        <v>16</v>
      </c>
      <c r="E4289" s="55" t="s">
        <v>16</v>
      </c>
      <c r="F4289" s="55" t="s">
        <v>16</v>
      </c>
      <c r="G4289" s="55" t="s">
        <v>16</v>
      </c>
      <c r="H4289" s="122">
        <v>450000</v>
      </c>
      <c r="I4289" s="55" t="s">
        <v>16</v>
      </c>
      <c r="J4289" s="55" t="s">
        <v>16</v>
      </c>
      <c r="K4289" s="1"/>
      <c r="L4289" s="55" t="s">
        <v>2689</v>
      </c>
      <c r="M4289" s="541" t="s">
        <v>2692</v>
      </c>
      <c r="N4289" s="55" t="s">
        <v>16</v>
      </c>
      <c r="O4289" s="55" t="s">
        <v>16</v>
      </c>
      <c r="P4289" s="122">
        <v>450000</v>
      </c>
      <c r="Q4289" s="122" t="s">
        <v>16</v>
      </c>
      <c r="R4289" s="55" t="s">
        <v>16</v>
      </c>
      <c r="S4289" s="55" t="s">
        <v>16</v>
      </c>
      <c r="T4289" s="55" t="s">
        <v>16</v>
      </c>
    </row>
    <row r="4290" spans="2:20" ht="41.4" x14ac:dyDescent="0.3">
      <c r="B4290" s="55" t="s">
        <v>2689</v>
      </c>
      <c r="C4290" s="541" t="s">
        <v>2693</v>
      </c>
      <c r="D4290" s="116" t="s">
        <v>2694</v>
      </c>
      <c r="E4290" s="122">
        <v>2500</v>
      </c>
      <c r="F4290" s="55" t="s">
        <v>16</v>
      </c>
      <c r="G4290" s="55" t="s">
        <v>16</v>
      </c>
      <c r="H4290" s="55" t="s">
        <v>16</v>
      </c>
      <c r="I4290" s="55" t="s">
        <v>16</v>
      </c>
      <c r="J4290" s="55" t="s">
        <v>16</v>
      </c>
      <c r="K4290" s="1"/>
      <c r="L4290" s="55" t="s">
        <v>2689</v>
      </c>
      <c r="M4290" s="411" t="s">
        <v>2697</v>
      </c>
      <c r="N4290" s="116" t="s">
        <v>2694</v>
      </c>
      <c r="O4290" s="122">
        <v>2500</v>
      </c>
      <c r="P4290" s="55" t="s">
        <v>16</v>
      </c>
      <c r="Q4290" s="55" t="s">
        <v>16</v>
      </c>
      <c r="R4290" s="55" t="s">
        <v>16</v>
      </c>
      <c r="S4290" s="55" t="s">
        <v>16</v>
      </c>
      <c r="T4290" s="55" t="s">
        <v>16</v>
      </c>
    </row>
    <row r="4291" spans="2:20" ht="41.4" x14ac:dyDescent="0.3">
      <c r="B4291" s="55" t="s">
        <v>2689</v>
      </c>
      <c r="C4291" s="333" t="s">
        <v>2696</v>
      </c>
      <c r="D4291" s="116" t="s">
        <v>2695</v>
      </c>
      <c r="E4291" s="122">
        <v>52523</v>
      </c>
      <c r="F4291" s="55" t="s">
        <v>16</v>
      </c>
      <c r="G4291" s="55" t="s">
        <v>16</v>
      </c>
      <c r="H4291" s="55" t="s">
        <v>16</v>
      </c>
      <c r="I4291" s="55" t="s">
        <v>16</v>
      </c>
      <c r="J4291" s="55" t="s">
        <v>16</v>
      </c>
      <c r="K4291" s="1"/>
      <c r="L4291" s="55" t="s">
        <v>2689</v>
      </c>
      <c r="M4291" s="411" t="s">
        <v>2698</v>
      </c>
      <c r="N4291" s="116" t="s">
        <v>2695</v>
      </c>
      <c r="O4291" s="122">
        <v>52523</v>
      </c>
      <c r="P4291" s="55" t="s">
        <v>16</v>
      </c>
      <c r="Q4291" s="55" t="s">
        <v>16</v>
      </c>
      <c r="R4291" s="55" t="s">
        <v>16</v>
      </c>
      <c r="S4291" s="55" t="s">
        <v>16</v>
      </c>
      <c r="T4291" s="55" t="s">
        <v>16</v>
      </c>
    </row>
    <row r="4292" spans="2:20" ht="55.2" x14ac:dyDescent="0.3">
      <c r="B4292" s="55" t="s">
        <v>2689</v>
      </c>
      <c r="C4292" s="333" t="s">
        <v>2699</v>
      </c>
      <c r="D4292" s="116" t="s">
        <v>2703</v>
      </c>
      <c r="E4292" s="55" t="s">
        <v>16</v>
      </c>
      <c r="F4292" s="55" t="s">
        <v>16</v>
      </c>
      <c r="G4292" s="55" t="s">
        <v>16</v>
      </c>
      <c r="H4292" s="122">
        <v>100000</v>
      </c>
      <c r="I4292" s="55" t="s">
        <v>16</v>
      </c>
      <c r="J4292" s="55" t="s">
        <v>16</v>
      </c>
      <c r="K4292" s="1"/>
      <c r="L4292" s="55" t="s">
        <v>2689</v>
      </c>
      <c r="M4292" s="333" t="s">
        <v>2714</v>
      </c>
      <c r="N4292" s="55">
        <v>285</v>
      </c>
      <c r="O4292" s="55" t="s">
        <v>16</v>
      </c>
      <c r="P4292" s="55" t="s">
        <v>16</v>
      </c>
      <c r="Q4292" s="55" t="s">
        <v>16</v>
      </c>
      <c r="R4292" s="122">
        <v>50000</v>
      </c>
      <c r="S4292" s="55" t="s">
        <v>16</v>
      </c>
      <c r="T4292" s="55" t="s">
        <v>16</v>
      </c>
    </row>
    <row r="4293" spans="2:20" ht="41.4" x14ac:dyDescent="0.3">
      <c r="B4293" s="55" t="s">
        <v>2689</v>
      </c>
      <c r="C4293" s="333" t="s">
        <v>2700</v>
      </c>
      <c r="D4293" s="116" t="s">
        <v>2704</v>
      </c>
      <c r="E4293" s="55" t="s">
        <v>16</v>
      </c>
      <c r="F4293" s="55" t="s">
        <v>16</v>
      </c>
      <c r="G4293" s="55" t="s">
        <v>16</v>
      </c>
      <c r="H4293" s="122">
        <v>1000</v>
      </c>
      <c r="I4293" s="55" t="s">
        <v>16</v>
      </c>
      <c r="J4293" s="55" t="s">
        <v>16</v>
      </c>
      <c r="K4293" s="1"/>
      <c r="L4293" s="55" t="s">
        <v>2689</v>
      </c>
      <c r="M4293" s="333" t="s">
        <v>2716</v>
      </c>
      <c r="N4293" s="488">
        <v>287</v>
      </c>
      <c r="O4293" s="55" t="s">
        <v>16</v>
      </c>
      <c r="P4293" s="55" t="s">
        <v>16</v>
      </c>
      <c r="Q4293" s="55" t="s">
        <v>16</v>
      </c>
      <c r="R4293" s="122">
        <v>40000</v>
      </c>
      <c r="S4293" s="55" t="s">
        <v>16</v>
      </c>
      <c r="T4293" s="55" t="s">
        <v>16</v>
      </c>
    </row>
    <row r="4294" spans="2:20" ht="27.6" x14ac:dyDescent="0.3">
      <c r="B4294" s="55" t="s">
        <v>2689</v>
      </c>
      <c r="C4294" s="333" t="s">
        <v>2701</v>
      </c>
      <c r="D4294" s="116" t="s">
        <v>2705</v>
      </c>
      <c r="E4294" s="55" t="s">
        <v>16</v>
      </c>
      <c r="F4294" s="55" t="s">
        <v>16</v>
      </c>
      <c r="G4294" s="55" t="s">
        <v>16</v>
      </c>
      <c r="H4294" s="122">
        <v>1000</v>
      </c>
      <c r="I4294" s="55"/>
      <c r="J4294" s="55"/>
      <c r="K4294" s="1"/>
      <c r="L4294" s="55" t="s">
        <v>2689</v>
      </c>
      <c r="M4294" s="333" t="s">
        <v>2709</v>
      </c>
      <c r="N4294" s="488">
        <v>288</v>
      </c>
      <c r="O4294" s="55" t="s">
        <v>16</v>
      </c>
      <c r="P4294" s="55" t="s">
        <v>16</v>
      </c>
      <c r="Q4294" s="55" t="s">
        <v>16</v>
      </c>
      <c r="R4294" s="122">
        <v>300250</v>
      </c>
      <c r="S4294" s="55"/>
      <c r="T4294" s="55"/>
    </row>
    <row r="4295" spans="2:20" ht="27.6" x14ac:dyDescent="0.3">
      <c r="B4295" s="55" t="s">
        <v>2689</v>
      </c>
      <c r="C4295" s="333" t="s">
        <v>2702</v>
      </c>
      <c r="D4295" s="116" t="s">
        <v>2707</v>
      </c>
      <c r="E4295" s="55" t="s">
        <v>16</v>
      </c>
      <c r="F4295" s="55" t="s">
        <v>16</v>
      </c>
      <c r="G4295" s="55" t="s">
        <v>16</v>
      </c>
      <c r="H4295" s="122">
        <v>1000</v>
      </c>
      <c r="I4295" s="55" t="s">
        <v>16</v>
      </c>
      <c r="J4295" s="55" t="s">
        <v>16</v>
      </c>
      <c r="K4295" s="1"/>
      <c r="L4295" s="55" t="s">
        <v>2689</v>
      </c>
      <c r="M4295" s="333" t="s">
        <v>2718</v>
      </c>
      <c r="N4295" s="55" t="s">
        <v>2717</v>
      </c>
      <c r="O4295" s="55"/>
      <c r="P4295" s="55"/>
      <c r="Q4295" s="55"/>
      <c r="R4295" s="122">
        <v>145465</v>
      </c>
      <c r="S4295" s="55" t="s">
        <v>16</v>
      </c>
      <c r="T4295" s="55" t="s">
        <v>16</v>
      </c>
    </row>
    <row r="4296" spans="2:20" ht="34.200000000000003" customHeight="1" x14ac:dyDescent="0.3">
      <c r="B4296" s="55" t="s">
        <v>2689</v>
      </c>
      <c r="C4296" s="333" t="s">
        <v>2706</v>
      </c>
      <c r="D4296" s="55" t="s">
        <v>192</v>
      </c>
      <c r="E4296" s="55" t="s">
        <v>16</v>
      </c>
      <c r="F4296" s="122">
        <v>2000</v>
      </c>
      <c r="G4296" s="55" t="s">
        <v>16</v>
      </c>
      <c r="H4296" s="368" t="s">
        <v>16</v>
      </c>
      <c r="I4296" s="55" t="s">
        <v>16</v>
      </c>
      <c r="J4296" s="55" t="s">
        <v>16</v>
      </c>
      <c r="K4296" s="1"/>
      <c r="L4296" s="55" t="s">
        <v>2689</v>
      </c>
      <c r="M4296" s="333" t="s">
        <v>2708</v>
      </c>
      <c r="N4296" s="488">
        <v>288</v>
      </c>
      <c r="O4296" s="55" t="s">
        <v>16</v>
      </c>
      <c r="P4296" s="55" t="s">
        <v>16</v>
      </c>
      <c r="Q4296" s="55" t="s">
        <v>16</v>
      </c>
      <c r="R4296" s="122">
        <v>72500</v>
      </c>
      <c r="S4296" s="55" t="s">
        <v>16</v>
      </c>
      <c r="T4296" s="55" t="s">
        <v>16</v>
      </c>
    </row>
    <row r="4297" spans="2:20" ht="55.2" x14ac:dyDescent="0.3">
      <c r="B4297" s="368" t="s">
        <v>16</v>
      </c>
      <c r="C4297" s="368" t="s">
        <v>16</v>
      </c>
      <c r="D4297" s="368" t="s">
        <v>16</v>
      </c>
      <c r="E4297" s="368" t="s">
        <v>16</v>
      </c>
      <c r="F4297" s="368" t="s">
        <v>16</v>
      </c>
      <c r="G4297" s="368" t="s">
        <v>16</v>
      </c>
      <c r="H4297" s="368" t="s">
        <v>16</v>
      </c>
      <c r="I4297" s="55" t="s">
        <v>16</v>
      </c>
      <c r="J4297" s="55" t="s">
        <v>16</v>
      </c>
      <c r="K4297" s="1"/>
      <c r="L4297" s="55" t="s">
        <v>2689</v>
      </c>
      <c r="M4297" s="333" t="s">
        <v>2710</v>
      </c>
      <c r="N4297" s="488">
        <v>288</v>
      </c>
      <c r="O4297" s="55" t="s">
        <v>16</v>
      </c>
      <c r="P4297" s="55" t="s">
        <v>16</v>
      </c>
      <c r="Q4297" s="55" t="s">
        <v>16</v>
      </c>
      <c r="R4297" s="122">
        <v>20000</v>
      </c>
      <c r="S4297" s="55" t="s">
        <v>16</v>
      </c>
      <c r="T4297" s="55" t="s">
        <v>16</v>
      </c>
    </row>
    <row r="4298" spans="2:20" ht="33.6" customHeight="1" x14ac:dyDescent="0.3">
      <c r="B4298" s="368" t="s">
        <v>16</v>
      </c>
      <c r="C4298" s="368" t="s">
        <v>16</v>
      </c>
      <c r="D4298" s="368" t="s">
        <v>16</v>
      </c>
      <c r="E4298" s="368" t="s">
        <v>16</v>
      </c>
      <c r="F4298" s="368" t="s">
        <v>16</v>
      </c>
      <c r="G4298" s="368" t="s">
        <v>16</v>
      </c>
      <c r="H4298" s="368" t="s">
        <v>16</v>
      </c>
      <c r="I4298" s="55" t="s">
        <v>16</v>
      </c>
      <c r="J4298" s="55" t="s">
        <v>16</v>
      </c>
      <c r="K4298" s="1"/>
      <c r="L4298" s="55" t="s">
        <v>2689</v>
      </c>
      <c r="M4298" s="333" t="s">
        <v>2711</v>
      </c>
      <c r="N4298" s="488">
        <v>288</v>
      </c>
      <c r="O4298" s="55" t="s">
        <v>16</v>
      </c>
      <c r="P4298" s="55" t="s">
        <v>16</v>
      </c>
      <c r="Q4298" s="55" t="s">
        <v>16</v>
      </c>
      <c r="R4298" s="122">
        <v>5000</v>
      </c>
      <c r="S4298" s="55" t="s">
        <v>16</v>
      </c>
      <c r="T4298" s="55" t="s">
        <v>16</v>
      </c>
    </row>
    <row r="4299" spans="2:20" ht="41.4" x14ac:dyDescent="0.3">
      <c r="B4299" s="55" t="s">
        <v>16</v>
      </c>
      <c r="C4299" s="55" t="s">
        <v>16</v>
      </c>
      <c r="D4299" s="55" t="s">
        <v>16</v>
      </c>
      <c r="E4299" s="55" t="s">
        <v>16</v>
      </c>
      <c r="F4299" s="55" t="s">
        <v>16</v>
      </c>
      <c r="G4299" s="55" t="s">
        <v>16</v>
      </c>
      <c r="H4299" s="55" t="s">
        <v>16</v>
      </c>
      <c r="I4299" s="55" t="s">
        <v>16</v>
      </c>
      <c r="J4299" s="55" t="s">
        <v>16</v>
      </c>
      <c r="K4299" s="1"/>
      <c r="L4299" s="55" t="s">
        <v>2689</v>
      </c>
      <c r="M4299" s="333" t="s">
        <v>2712</v>
      </c>
      <c r="N4299" s="488">
        <v>288</v>
      </c>
      <c r="O4299" s="55" t="s">
        <v>16</v>
      </c>
      <c r="P4299" s="55" t="s">
        <v>16</v>
      </c>
      <c r="Q4299" s="55" t="s">
        <v>16</v>
      </c>
      <c r="R4299" s="122">
        <v>15000</v>
      </c>
      <c r="S4299" s="55" t="s">
        <v>16</v>
      </c>
      <c r="T4299" s="55" t="s">
        <v>16</v>
      </c>
    </row>
    <row r="4300" spans="2:20" ht="27.6" x14ac:dyDescent="0.3">
      <c r="B4300" s="55" t="s">
        <v>16</v>
      </c>
      <c r="C4300" s="55" t="s">
        <v>16</v>
      </c>
      <c r="D4300" s="55" t="s">
        <v>16</v>
      </c>
      <c r="E4300" s="55" t="s">
        <v>16</v>
      </c>
      <c r="F4300" s="55" t="s">
        <v>16</v>
      </c>
      <c r="G4300" s="55" t="s">
        <v>16</v>
      </c>
      <c r="H4300" s="55" t="s">
        <v>16</v>
      </c>
      <c r="I4300" s="55" t="s">
        <v>16</v>
      </c>
      <c r="J4300" s="55" t="s">
        <v>16</v>
      </c>
      <c r="K4300" s="1"/>
      <c r="L4300" s="55" t="s">
        <v>2689</v>
      </c>
      <c r="M4300" s="333" t="s">
        <v>2713</v>
      </c>
      <c r="N4300" s="55">
        <v>289</v>
      </c>
      <c r="O4300" s="55" t="s">
        <v>16</v>
      </c>
      <c r="P4300" s="55" t="s">
        <v>16</v>
      </c>
      <c r="Q4300" s="55" t="s">
        <v>16</v>
      </c>
      <c r="R4300" s="122">
        <v>33000</v>
      </c>
      <c r="S4300" s="55" t="s">
        <v>16</v>
      </c>
      <c r="T4300" s="55" t="s">
        <v>16</v>
      </c>
    </row>
    <row r="4301" spans="2:20" ht="27.6" x14ac:dyDescent="0.3">
      <c r="B4301" s="55" t="s">
        <v>16</v>
      </c>
      <c r="C4301" s="55" t="s">
        <v>16</v>
      </c>
      <c r="D4301" s="55" t="s">
        <v>16</v>
      </c>
      <c r="E4301" s="55" t="s">
        <v>16</v>
      </c>
      <c r="F4301" s="55" t="s">
        <v>16</v>
      </c>
      <c r="G4301" s="55" t="s">
        <v>16</v>
      </c>
      <c r="H4301" s="55" t="s">
        <v>16</v>
      </c>
      <c r="I4301" s="55" t="s">
        <v>16</v>
      </c>
      <c r="J4301" s="55" t="s">
        <v>16</v>
      </c>
      <c r="K4301" s="1"/>
      <c r="L4301" s="55" t="s">
        <v>2689</v>
      </c>
      <c r="M4301" s="333" t="s">
        <v>2715</v>
      </c>
      <c r="N4301" s="488">
        <v>1</v>
      </c>
      <c r="O4301" s="55" t="s">
        <v>16</v>
      </c>
      <c r="P4301" s="122">
        <v>405</v>
      </c>
      <c r="Q4301" s="55" t="s">
        <v>16</v>
      </c>
      <c r="R4301" s="55" t="s">
        <v>16</v>
      </c>
      <c r="S4301" s="55" t="s">
        <v>16</v>
      </c>
      <c r="T4301" s="55" t="s">
        <v>16</v>
      </c>
    </row>
    <row r="4302" spans="2:20" x14ac:dyDescent="0.3">
      <c r="B4302" s="196"/>
      <c r="C4302" s="503" t="s">
        <v>49</v>
      </c>
      <c r="D4302" s="196" t="s">
        <v>16</v>
      </c>
      <c r="E4302" s="197">
        <f>SUM(E4290:E4301)</f>
        <v>55023</v>
      </c>
      <c r="F4302" s="197">
        <f>SUM(F4296:F4301)</f>
        <v>2000</v>
      </c>
      <c r="G4302" s="197">
        <v>0</v>
      </c>
      <c r="H4302" s="504">
        <f>SUM(H4289:H4301)</f>
        <v>553000</v>
      </c>
      <c r="I4302" s="197">
        <v>0</v>
      </c>
      <c r="J4302" s="197">
        <v>0</v>
      </c>
      <c r="K4302" s="1"/>
      <c r="L4302" s="55" t="s">
        <v>16</v>
      </c>
      <c r="M4302" s="569" t="s">
        <v>16</v>
      </c>
      <c r="N4302" s="55" t="s">
        <v>16</v>
      </c>
      <c r="O4302" s="55" t="s">
        <v>16</v>
      </c>
      <c r="P4302" s="55" t="s">
        <v>16</v>
      </c>
      <c r="Q4302" s="55" t="s">
        <v>16</v>
      </c>
      <c r="R4302" s="39" t="s">
        <v>16</v>
      </c>
      <c r="S4302" s="55" t="s">
        <v>16</v>
      </c>
      <c r="T4302" s="55" t="s">
        <v>16</v>
      </c>
    </row>
    <row r="4303" spans="2:20" x14ac:dyDescent="0.3">
      <c r="B4303" s="11"/>
      <c r="C4303" s="94"/>
      <c r="D4303" s="12"/>
      <c r="E4303" s="13"/>
      <c r="F4303" s="13"/>
      <c r="G4303" s="13"/>
      <c r="H4303" s="13"/>
      <c r="I4303" s="13"/>
      <c r="J4303" s="14"/>
      <c r="K4303" s="1"/>
      <c r="L4303" s="11"/>
      <c r="M4303" s="12"/>
      <c r="N4303" s="12"/>
      <c r="O4303" s="169"/>
      <c r="P4303" s="13"/>
      <c r="Q4303" s="13"/>
      <c r="R4303" s="13"/>
      <c r="S4303" s="13"/>
      <c r="T4303" s="14"/>
    </row>
    <row r="4304" spans="2:20" x14ac:dyDescent="0.3">
      <c r="B4304" s="25"/>
      <c r="C4304" s="26" t="s">
        <v>50</v>
      </c>
      <c r="D4304" s="26" t="s">
        <v>16</v>
      </c>
      <c r="E4304" s="28">
        <f>E4302</f>
        <v>55023</v>
      </c>
      <c r="F4304" s="28">
        <f>F4288+F4302</f>
        <v>457124</v>
      </c>
      <c r="G4304" s="28">
        <f>G4288+G4302</f>
        <v>15184</v>
      </c>
      <c r="H4304" s="28">
        <f>H4288+H4302</f>
        <v>686305</v>
      </c>
      <c r="I4304" s="28">
        <f>I4288+I4302</f>
        <v>1835</v>
      </c>
      <c r="J4304" s="28">
        <f>J4288+J4302</f>
        <v>4926</v>
      </c>
      <c r="K4304" s="1"/>
      <c r="L4304" s="9"/>
      <c r="M4304" s="26" t="s">
        <v>50</v>
      </c>
      <c r="N4304" s="193" t="s">
        <v>16</v>
      </c>
      <c r="O4304" s="28">
        <f>SUM(O4290:O4303)</f>
        <v>55023</v>
      </c>
      <c r="P4304" s="28">
        <f>SUM(P4289:P4303)</f>
        <v>450405</v>
      </c>
      <c r="Q4304" s="28">
        <v>0</v>
      </c>
      <c r="R4304" s="28">
        <f>SUM(R4292:R4303)</f>
        <v>681215</v>
      </c>
      <c r="S4304" s="28">
        <f>SUM(S4287:S4303)</f>
        <v>0</v>
      </c>
      <c r="T4304" s="28">
        <f>SUM(T4287:T4303)</f>
        <v>0</v>
      </c>
    </row>
    <row r="4305" spans="3:21" x14ac:dyDescent="0.3">
      <c r="F4305" s="314"/>
      <c r="G4305" s="215"/>
      <c r="H4305" s="215"/>
      <c r="L4305" s="2"/>
      <c r="M4305" s="3" t="s">
        <v>12</v>
      </c>
      <c r="N4305" s="15"/>
      <c r="O4305" s="16">
        <f>E4304-O4304</f>
        <v>0</v>
      </c>
      <c r="P4305" s="62">
        <f>F4304-P4304</f>
        <v>6719</v>
      </c>
      <c r="Q4305" s="62">
        <f>G4304-Q4304</f>
        <v>15184</v>
      </c>
      <c r="R4305" s="62">
        <f t="shared" ref="R4305" si="609">H4304-R4304</f>
        <v>5090</v>
      </c>
      <c r="S4305" s="62">
        <f t="shared" ref="S4305" si="610">I4304-S4304</f>
        <v>1835</v>
      </c>
      <c r="T4305" s="62">
        <f t="shared" ref="T4305" si="611">J4304-T4304</f>
        <v>4926</v>
      </c>
    </row>
    <row r="4306" spans="3:21" x14ac:dyDescent="0.3">
      <c r="C4306" s="63"/>
      <c r="F4306" s="314"/>
      <c r="H4306" s="314"/>
      <c r="M4306" s="1385" t="s">
        <v>23</v>
      </c>
      <c r="N4306" s="1385"/>
      <c r="P4306" s="314"/>
      <c r="R4306" s="314"/>
    </row>
    <row r="4307" spans="3:21" x14ac:dyDescent="0.3">
      <c r="C4307" s="565"/>
      <c r="D4307" s="565"/>
      <c r="E4307" s="1386"/>
      <c r="F4307" s="1386"/>
      <c r="G4307" s="565"/>
      <c r="H4307" s="565"/>
      <c r="I4307" s="565"/>
      <c r="J4307" s="145"/>
      <c r="M4307" s="346" t="s">
        <v>17</v>
      </c>
      <c r="N4307" s="83">
        <f>P4305</f>
        <v>6719</v>
      </c>
      <c r="O4307" s="1364"/>
      <c r="P4307" s="1365"/>
      <c r="Q4307" s="1365"/>
      <c r="R4307" s="1365"/>
      <c r="S4307" s="1365"/>
      <c r="T4307" s="1365"/>
    </row>
    <row r="4308" spans="3:21" x14ac:dyDescent="0.3">
      <c r="C4308" s="565"/>
      <c r="D4308" s="565"/>
      <c r="E4308" s="566"/>
      <c r="F4308" s="566"/>
      <c r="G4308" s="282"/>
      <c r="H4308" s="280"/>
      <c r="I4308" s="280"/>
      <c r="J4308" s="280"/>
      <c r="M4308" s="346" t="s">
        <v>18</v>
      </c>
      <c r="N4308" s="83">
        <f>Q4305</f>
        <v>15184</v>
      </c>
      <c r="O4308" s="133"/>
      <c r="P4308" s="134"/>
      <c r="Q4308" s="134"/>
      <c r="R4308" s="131"/>
      <c r="S4308" s="233"/>
      <c r="T4308" s="314"/>
    </row>
    <row r="4309" spans="3:21" x14ac:dyDescent="0.3">
      <c r="C4309" s="565"/>
      <c r="D4309" s="565"/>
      <c r="E4309" s="1376"/>
      <c r="F4309" s="1377"/>
      <c r="G4309" s="282"/>
      <c r="H4309" s="280"/>
      <c r="I4309" s="280"/>
      <c r="J4309" s="280"/>
      <c r="M4309" s="346" t="s">
        <v>19</v>
      </c>
      <c r="N4309" s="83">
        <f>R4305</f>
        <v>5090</v>
      </c>
      <c r="O4309" s="136"/>
      <c r="P4309" s="171"/>
      <c r="Q4309" s="324"/>
      <c r="R4309" s="240"/>
      <c r="S4309" s="314"/>
      <c r="T4309" s="314"/>
    </row>
    <row r="4310" spans="3:21" x14ac:dyDescent="0.3">
      <c r="C4310" s="190"/>
      <c r="D4310" s="190"/>
      <c r="E4310" s="1374"/>
      <c r="F4310" s="1374"/>
      <c r="G4310" s="278"/>
      <c r="H4310" s="279"/>
      <c r="I4310" s="280"/>
      <c r="J4310" s="281"/>
      <c r="M4310" s="346" t="s">
        <v>20</v>
      </c>
      <c r="N4310" s="83">
        <f>S4305</f>
        <v>1835</v>
      </c>
      <c r="O4310" s="324"/>
      <c r="P4310" s="324"/>
      <c r="Q4310" s="324"/>
      <c r="R4310" s="241"/>
    </row>
    <row r="4311" spans="3:21" x14ac:dyDescent="0.3">
      <c r="C4311" s="190"/>
      <c r="D4311" s="190"/>
      <c r="E4311" s="567"/>
      <c r="F4311" s="567"/>
      <c r="G4311" s="278"/>
      <c r="H4311" s="283"/>
      <c r="I4311" s="280"/>
      <c r="J4311" s="281"/>
      <c r="M4311" s="346" t="s">
        <v>21</v>
      </c>
      <c r="N4311" s="83">
        <f>T4305</f>
        <v>4926</v>
      </c>
      <c r="O4311" s="137"/>
      <c r="P4311" s="324"/>
      <c r="Q4311" s="568"/>
      <c r="R4311" s="314"/>
    </row>
    <row r="4312" spans="3:21" ht="15" thickBot="1" x14ac:dyDescent="0.35">
      <c r="C4312" s="565"/>
      <c r="D4312" s="190"/>
      <c r="E4312" s="567"/>
      <c r="F4312" s="567"/>
      <c r="G4312" s="278"/>
      <c r="H4312" s="283"/>
      <c r="I4312" s="280"/>
      <c r="J4312" s="281"/>
      <c r="M4312" s="345" t="s">
        <v>22</v>
      </c>
      <c r="N4312" s="344">
        <f>SUM(N4307:N4311)</f>
        <v>33754</v>
      </c>
      <c r="O4312" s="314"/>
      <c r="P4312" s="314"/>
      <c r="R4312" s="314"/>
    </row>
    <row r="4313" spans="3:21" ht="15" thickTop="1" x14ac:dyDescent="0.3"/>
    <row r="4317" spans="3:21" x14ac:dyDescent="0.3">
      <c r="C4317" s="1357" t="s">
        <v>2370</v>
      </c>
      <c r="D4317" s="1357"/>
      <c r="E4317" s="1357"/>
      <c r="F4317" s="1357"/>
      <c r="G4317" s="1357"/>
      <c r="H4317" s="1357"/>
      <c r="I4317" s="1357"/>
      <c r="J4317" s="1357"/>
      <c r="K4317" s="1357"/>
      <c r="L4317" s="1357"/>
      <c r="M4317" s="1357"/>
      <c r="N4317" s="1357"/>
      <c r="O4317" s="1357"/>
      <c r="P4317" s="1357"/>
      <c r="Q4317" s="1357"/>
      <c r="R4317" s="1357"/>
      <c r="S4317" s="1357"/>
      <c r="T4317" s="1357"/>
      <c r="U4317" s="1357"/>
    </row>
    <row r="4324" spans="2:20" ht="15.6" x14ac:dyDescent="0.3">
      <c r="B4324" s="1349" t="s">
        <v>2719</v>
      </c>
      <c r="C4324" s="1349"/>
      <c r="D4324" s="1349"/>
      <c r="E4324" s="1349"/>
      <c r="F4324" s="1349"/>
      <c r="G4324" s="1349"/>
      <c r="H4324" s="1349"/>
      <c r="I4324" s="1349"/>
      <c r="J4324" s="1349"/>
      <c r="K4324" s="1349"/>
      <c r="L4324" s="1349"/>
      <c r="M4324" s="1349"/>
      <c r="N4324" s="1349"/>
      <c r="O4324" s="1349"/>
      <c r="P4324" s="1349"/>
      <c r="Q4324" s="1349"/>
      <c r="R4324" s="1349"/>
      <c r="S4324" s="1349"/>
      <c r="T4324" s="1349"/>
    </row>
    <row r="4325" spans="2:20" ht="15.6" x14ac:dyDescent="0.3">
      <c r="B4325" s="1350" t="s">
        <v>10</v>
      </c>
      <c r="C4325" s="1350"/>
      <c r="D4325" s="1350"/>
      <c r="E4325" s="1350"/>
      <c r="F4325" s="1350"/>
      <c r="G4325" s="1350"/>
      <c r="H4325" s="1350"/>
      <c r="I4325" s="1350"/>
      <c r="J4325" s="1350"/>
      <c r="K4325" s="1350"/>
      <c r="L4325" s="1350"/>
      <c r="M4325" s="1350"/>
      <c r="N4325" s="1350"/>
      <c r="O4325" s="1350"/>
      <c r="P4325" s="1350"/>
      <c r="Q4325" s="1350"/>
      <c r="R4325" s="1350"/>
      <c r="S4325" s="1350"/>
      <c r="T4325" s="1350"/>
    </row>
    <row r="4326" spans="2:20" x14ac:dyDescent="0.3">
      <c r="B4326" s="1351" t="s">
        <v>11</v>
      </c>
      <c r="C4326" s="1351"/>
      <c r="D4326" s="1351"/>
      <c r="E4326" s="1351"/>
      <c r="F4326" s="1351"/>
      <c r="G4326" s="1351"/>
      <c r="H4326" s="1351"/>
      <c r="I4326" s="1351"/>
      <c r="J4326" s="1351"/>
      <c r="K4326" s="1351"/>
      <c r="L4326" s="1351"/>
      <c r="M4326" s="1351"/>
      <c r="N4326" s="1351"/>
      <c r="O4326" s="1351"/>
      <c r="P4326" s="1351"/>
      <c r="Q4326" s="1351"/>
      <c r="R4326" s="1351"/>
      <c r="S4326" s="1351"/>
      <c r="T4326" s="1351"/>
    </row>
    <row r="4327" spans="2:20" x14ac:dyDescent="0.3">
      <c r="B4327" s="1352" t="s">
        <v>2781</v>
      </c>
      <c r="C4327" s="1352"/>
      <c r="D4327" s="1352"/>
      <c r="E4327" s="1352"/>
      <c r="F4327" s="1352"/>
      <c r="G4327" s="1352"/>
      <c r="H4327" s="1352"/>
      <c r="I4327" s="1352"/>
      <c r="J4327" s="1352"/>
      <c r="K4327" s="1352"/>
      <c r="L4327" s="1352"/>
      <c r="M4327" s="1352"/>
      <c r="N4327" s="1352"/>
      <c r="O4327" s="1352"/>
      <c r="P4327" s="1352"/>
      <c r="Q4327" s="1352"/>
      <c r="R4327" s="1352"/>
      <c r="S4327" s="1352"/>
      <c r="T4327" s="1352"/>
    </row>
    <row r="4328" spans="2:20" ht="15" thickBot="1" x14ac:dyDescent="0.35">
      <c r="B4328" s="309"/>
      <c r="C4328" s="309"/>
      <c r="D4328" s="309"/>
      <c r="E4328" s="309"/>
      <c r="F4328" s="309"/>
      <c r="G4328" s="309"/>
      <c r="H4328" s="309"/>
      <c r="I4328" s="309"/>
      <c r="J4328" s="309"/>
      <c r="L4328" s="309"/>
      <c r="M4328" s="309"/>
      <c r="N4328" s="309"/>
      <c r="O4328" s="309"/>
      <c r="P4328" s="309"/>
      <c r="Q4328" s="309"/>
      <c r="R4328" s="1362" t="s">
        <v>2780</v>
      </c>
      <c r="S4328" s="1363"/>
      <c r="T4328" s="1363"/>
    </row>
    <row r="4329" spans="2:20" ht="15" thickTop="1" x14ac:dyDescent="0.3">
      <c r="B4329" s="1354" t="s">
        <v>8</v>
      </c>
      <c r="C4329" s="1354"/>
      <c r="D4329" s="1354"/>
      <c r="E4329" s="1354"/>
      <c r="F4329" s="1354"/>
      <c r="G4329" s="1354"/>
      <c r="H4329" s="1354"/>
      <c r="I4329" s="1354"/>
      <c r="J4329" s="1354"/>
      <c r="L4329" s="1354" t="s">
        <v>9</v>
      </c>
      <c r="M4329" s="1354"/>
      <c r="N4329" s="1354"/>
      <c r="O4329" s="1354"/>
      <c r="P4329" s="1354"/>
      <c r="Q4329" s="1354"/>
      <c r="R4329" s="1354"/>
      <c r="S4329" s="1354"/>
      <c r="T4329" s="1354"/>
    </row>
    <row r="4330" spans="2:20" x14ac:dyDescent="0.3">
      <c r="B4330" s="4" t="s">
        <v>0</v>
      </c>
      <c r="C4330" s="4" t="s">
        <v>1</v>
      </c>
      <c r="D4330" s="4" t="s">
        <v>2</v>
      </c>
      <c r="E4330" s="4" t="s">
        <v>13</v>
      </c>
      <c r="F4330" s="4" t="s">
        <v>3</v>
      </c>
      <c r="G4330" s="4" t="s">
        <v>4</v>
      </c>
      <c r="H4330" s="4" t="s">
        <v>5</v>
      </c>
      <c r="I4330" s="4" t="s">
        <v>6</v>
      </c>
      <c r="J4330" s="4" t="s">
        <v>7</v>
      </c>
      <c r="K4330" s="180"/>
      <c r="L4330" s="4" t="s">
        <v>0</v>
      </c>
      <c r="M4330" s="4" t="s">
        <v>1</v>
      </c>
      <c r="N4330" s="30" t="s">
        <v>1234</v>
      </c>
      <c r="O4330" s="4" t="s">
        <v>13</v>
      </c>
      <c r="P4330" s="4" t="s">
        <v>3</v>
      </c>
      <c r="Q4330" s="4" t="s">
        <v>4</v>
      </c>
      <c r="R4330" s="4" t="s">
        <v>5</v>
      </c>
      <c r="S4330" s="4" t="s">
        <v>6</v>
      </c>
      <c r="T4330" s="4" t="s">
        <v>7</v>
      </c>
    </row>
    <row r="4331" spans="2:20" x14ac:dyDescent="0.3">
      <c r="B4331" s="310"/>
      <c r="C4331" s="311"/>
      <c r="D4331" s="311"/>
      <c r="E4331" s="5"/>
      <c r="F4331" s="5"/>
      <c r="G4331" s="5"/>
      <c r="H4331" s="5"/>
      <c r="I4331" s="5"/>
      <c r="J4331" s="6"/>
      <c r="L4331" s="310"/>
      <c r="M4331" s="311"/>
      <c r="N4331" s="311"/>
      <c r="O4331" s="5"/>
      <c r="P4331" s="5"/>
      <c r="Q4331" s="5"/>
      <c r="R4331" s="5"/>
      <c r="S4331" s="5"/>
      <c r="T4331" s="6"/>
    </row>
    <row r="4332" spans="2:20" x14ac:dyDescent="0.3">
      <c r="B4332" s="55" t="s">
        <v>2720</v>
      </c>
      <c r="C4332" s="17" t="s">
        <v>2421</v>
      </c>
      <c r="D4332" s="18" t="s">
        <v>16</v>
      </c>
      <c r="E4332" s="19" t="s">
        <v>16</v>
      </c>
      <c r="F4332" s="19">
        <f>N4307</f>
        <v>6719</v>
      </c>
      <c r="G4332" s="49">
        <f>N4308</f>
        <v>15184</v>
      </c>
      <c r="H4332" s="49">
        <f>N4309</f>
        <v>5090</v>
      </c>
      <c r="I4332" s="20">
        <f>N4310</f>
        <v>1835</v>
      </c>
      <c r="J4332" s="20">
        <f>N4311</f>
        <v>4926</v>
      </c>
      <c r="K4332" s="1"/>
      <c r="L4332" s="55" t="s">
        <v>16</v>
      </c>
      <c r="M4332" s="55" t="s">
        <v>16</v>
      </c>
      <c r="N4332" s="55" t="s">
        <v>16</v>
      </c>
      <c r="O4332" s="122" t="s">
        <v>16</v>
      </c>
      <c r="P4332" s="122" t="s">
        <v>16</v>
      </c>
      <c r="Q4332" s="122" t="s">
        <v>16</v>
      </c>
      <c r="R4332" s="122" t="s">
        <v>16</v>
      </c>
      <c r="S4332" s="122" t="s">
        <v>16</v>
      </c>
      <c r="T4332" s="122" t="s">
        <v>16</v>
      </c>
    </row>
    <row r="4333" spans="2:20" ht="27.6" x14ac:dyDescent="0.3">
      <c r="B4333" s="55" t="s">
        <v>2752</v>
      </c>
      <c r="C4333" s="575" t="s">
        <v>2779</v>
      </c>
      <c r="D4333" s="55" t="s">
        <v>16</v>
      </c>
      <c r="E4333" s="55" t="s">
        <v>16</v>
      </c>
      <c r="F4333" s="19">
        <v>294000</v>
      </c>
      <c r="G4333" s="55" t="s">
        <v>16</v>
      </c>
      <c r="H4333" s="55" t="s">
        <v>16</v>
      </c>
      <c r="I4333" s="55" t="s">
        <v>16</v>
      </c>
      <c r="J4333" s="55" t="s">
        <v>16</v>
      </c>
      <c r="K4333" s="1"/>
      <c r="L4333" s="55" t="s">
        <v>2752</v>
      </c>
      <c r="M4333" s="575" t="s">
        <v>2779</v>
      </c>
      <c r="N4333" s="55" t="s">
        <v>16</v>
      </c>
      <c r="O4333" s="55" t="s">
        <v>16</v>
      </c>
      <c r="P4333" s="55" t="s">
        <v>16</v>
      </c>
      <c r="Q4333" s="122">
        <v>64000</v>
      </c>
      <c r="R4333" s="122">
        <v>230000</v>
      </c>
      <c r="S4333" s="55" t="s">
        <v>16</v>
      </c>
      <c r="T4333" s="55" t="s">
        <v>16</v>
      </c>
    </row>
    <row r="4334" spans="2:20" ht="27.6" x14ac:dyDescent="0.3">
      <c r="B4334" s="55" t="s">
        <v>2720</v>
      </c>
      <c r="C4334" s="541" t="s">
        <v>2729</v>
      </c>
      <c r="D4334" s="116" t="s">
        <v>2721</v>
      </c>
      <c r="E4334" s="55" t="s">
        <v>16</v>
      </c>
      <c r="F4334" s="55" t="s">
        <v>16</v>
      </c>
      <c r="G4334" s="55" t="s">
        <v>16</v>
      </c>
      <c r="H4334" s="122">
        <v>200000</v>
      </c>
      <c r="I4334" s="55" t="s">
        <v>16</v>
      </c>
      <c r="J4334" s="55" t="s">
        <v>16</v>
      </c>
      <c r="K4334" s="1"/>
      <c r="L4334" s="55" t="s">
        <v>2720</v>
      </c>
      <c r="M4334" s="541" t="s">
        <v>2735</v>
      </c>
      <c r="N4334" s="116" t="s">
        <v>2725</v>
      </c>
      <c r="O4334" s="122">
        <v>6000</v>
      </c>
      <c r="P4334" s="55" t="s">
        <v>16</v>
      </c>
      <c r="Q4334" s="55" t="s">
        <v>16</v>
      </c>
      <c r="R4334" s="55" t="s">
        <v>16</v>
      </c>
      <c r="S4334" s="55" t="s">
        <v>16</v>
      </c>
      <c r="T4334" s="55" t="s">
        <v>16</v>
      </c>
    </row>
    <row r="4335" spans="2:20" ht="27.6" x14ac:dyDescent="0.3">
      <c r="B4335" s="55" t="s">
        <v>2720</v>
      </c>
      <c r="C4335" s="541" t="s">
        <v>2730</v>
      </c>
      <c r="D4335" s="116" t="s">
        <v>2722</v>
      </c>
      <c r="E4335" s="55" t="s">
        <v>16</v>
      </c>
      <c r="F4335" s="55" t="s">
        <v>16</v>
      </c>
      <c r="G4335" s="55" t="s">
        <v>16</v>
      </c>
      <c r="H4335" s="122">
        <v>20000</v>
      </c>
      <c r="I4335" s="55" t="s">
        <v>16</v>
      </c>
      <c r="J4335" s="55" t="s">
        <v>16</v>
      </c>
      <c r="K4335" s="1"/>
      <c r="L4335" s="55" t="s">
        <v>2720</v>
      </c>
      <c r="M4335" s="411" t="s">
        <v>2736</v>
      </c>
      <c r="N4335" s="116" t="s">
        <v>2727</v>
      </c>
      <c r="O4335" s="122">
        <v>10000</v>
      </c>
      <c r="P4335" s="55" t="s">
        <v>16</v>
      </c>
      <c r="Q4335" s="55" t="s">
        <v>16</v>
      </c>
      <c r="R4335" s="55" t="s">
        <v>16</v>
      </c>
      <c r="S4335" s="55" t="s">
        <v>16</v>
      </c>
      <c r="T4335" s="55" t="s">
        <v>16</v>
      </c>
    </row>
    <row r="4336" spans="2:20" ht="27.6" x14ac:dyDescent="0.3">
      <c r="B4336" s="55" t="s">
        <v>2720</v>
      </c>
      <c r="C4336" s="333" t="s">
        <v>2731</v>
      </c>
      <c r="D4336" s="116" t="s">
        <v>2723</v>
      </c>
      <c r="E4336" s="55" t="s">
        <v>16</v>
      </c>
      <c r="F4336" s="122">
        <v>10000</v>
      </c>
      <c r="G4336" s="55" t="s">
        <v>16</v>
      </c>
      <c r="H4336" s="55" t="s">
        <v>16</v>
      </c>
      <c r="I4336" s="55" t="s">
        <v>16</v>
      </c>
      <c r="J4336" s="55" t="s">
        <v>16</v>
      </c>
      <c r="K4336" s="1"/>
      <c r="L4336" s="55" t="s">
        <v>2720</v>
      </c>
      <c r="M4336" s="411" t="s">
        <v>2751</v>
      </c>
      <c r="N4336" s="488">
        <v>1</v>
      </c>
      <c r="O4336" s="55" t="s">
        <v>16</v>
      </c>
      <c r="P4336" s="122">
        <v>10000</v>
      </c>
      <c r="Q4336" s="55" t="s">
        <v>16</v>
      </c>
      <c r="R4336" s="55" t="s">
        <v>16</v>
      </c>
      <c r="S4336" s="55" t="s">
        <v>16</v>
      </c>
      <c r="T4336" s="55" t="s">
        <v>16</v>
      </c>
    </row>
    <row r="4337" spans="2:20" ht="27.6" x14ac:dyDescent="0.3">
      <c r="B4337" s="55" t="s">
        <v>2720</v>
      </c>
      <c r="C4337" s="333" t="s">
        <v>2732</v>
      </c>
      <c r="D4337" s="116" t="s">
        <v>2724</v>
      </c>
      <c r="E4337" s="55" t="s">
        <v>16</v>
      </c>
      <c r="F4337" s="55" t="s">
        <v>16</v>
      </c>
      <c r="G4337" s="55" t="s">
        <v>16</v>
      </c>
      <c r="H4337" s="122">
        <v>5000</v>
      </c>
      <c r="I4337" s="55" t="s">
        <v>16</v>
      </c>
      <c r="J4337" s="55" t="s">
        <v>16</v>
      </c>
      <c r="K4337" s="1"/>
      <c r="L4337" s="55" t="s">
        <v>2752</v>
      </c>
      <c r="M4337" s="333" t="s">
        <v>2760</v>
      </c>
      <c r="N4337" s="340" t="s">
        <v>2766</v>
      </c>
      <c r="O4337" s="122">
        <v>45000</v>
      </c>
      <c r="P4337" s="55" t="s">
        <v>16</v>
      </c>
      <c r="Q4337" s="55" t="s">
        <v>16</v>
      </c>
      <c r="R4337" s="55" t="s">
        <v>16</v>
      </c>
      <c r="S4337" s="55" t="s">
        <v>16</v>
      </c>
      <c r="T4337" s="55" t="s">
        <v>16</v>
      </c>
    </row>
    <row r="4338" spans="2:20" ht="40.799999999999997" customHeight="1" x14ac:dyDescent="0.3">
      <c r="B4338" s="55" t="s">
        <v>2720</v>
      </c>
      <c r="C4338" s="333" t="s">
        <v>2733</v>
      </c>
      <c r="D4338" s="116" t="s">
        <v>2725</v>
      </c>
      <c r="E4338" s="122">
        <v>6000</v>
      </c>
      <c r="F4338" s="55" t="s">
        <v>16</v>
      </c>
      <c r="G4338" s="55" t="s">
        <v>16</v>
      </c>
      <c r="H4338" s="122">
        <v>4000</v>
      </c>
      <c r="I4338" s="55" t="s">
        <v>16</v>
      </c>
      <c r="J4338" s="55" t="s">
        <v>16</v>
      </c>
      <c r="K4338" s="1"/>
      <c r="L4338" s="55" t="s">
        <v>2752</v>
      </c>
      <c r="M4338" s="333" t="s">
        <v>2774</v>
      </c>
      <c r="N4338" s="488">
        <v>2</v>
      </c>
      <c r="O4338" s="55" t="s">
        <v>16</v>
      </c>
      <c r="P4338" s="122">
        <v>200000</v>
      </c>
      <c r="Q4338" s="55" t="s">
        <v>16</v>
      </c>
      <c r="R4338" s="55" t="s">
        <v>16</v>
      </c>
      <c r="S4338" s="55" t="s">
        <v>16</v>
      </c>
      <c r="T4338" s="55" t="s">
        <v>16</v>
      </c>
    </row>
    <row r="4339" spans="2:20" ht="27.6" x14ac:dyDescent="0.3">
      <c r="B4339" s="55" t="s">
        <v>2720</v>
      </c>
      <c r="C4339" s="541" t="s">
        <v>2272</v>
      </c>
      <c r="D4339" s="116" t="s">
        <v>2726</v>
      </c>
      <c r="E4339" s="55" t="s">
        <v>16</v>
      </c>
      <c r="F4339" s="55" t="s">
        <v>16</v>
      </c>
      <c r="G4339" s="122">
        <v>50000</v>
      </c>
      <c r="H4339" s="55" t="s">
        <v>16</v>
      </c>
      <c r="I4339" s="55" t="s">
        <v>16</v>
      </c>
      <c r="J4339" s="55" t="s">
        <v>16</v>
      </c>
      <c r="K4339" s="1"/>
      <c r="L4339" s="55" t="s">
        <v>2752</v>
      </c>
      <c r="M4339" s="535" t="s">
        <v>2767</v>
      </c>
      <c r="N4339" s="55">
        <v>3</v>
      </c>
      <c r="O4339" s="55" t="s">
        <v>16</v>
      </c>
      <c r="P4339" s="122">
        <v>23000</v>
      </c>
      <c r="Q4339" s="55" t="s">
        <v>16</v>
      </c>
      <c r="R4339" s="55" t="s">
        <v>16</v>
      </c>
      <c r="S4339" s="55" t="s">
        <v>16</v>
      </c>
      <c r="T4339" s="55" t="s">
        <v>16</v>
      </c>
    </row>
    <row r="4340" spans="2:20" ht="27.6" x14ac:dyDescent="0.3">
      <c r="B4340" s="55" t="s">
        <v>2720</v>
      </c>
      <c r="C4340" s="333" t="s">
        <v>2734</v>
      </c>
      <c r="D4340" s="116" t="s">
        <v>2727</v>
      </c>
      <c r="E4340" s="122">
        <v>10000</v>
      </c>
      <c r="F4340" s="122" t="s">
        <v>16</v>
      </c>
      <c r="G4340" s="55" t="s">
        <v>16</v>
      </c>
      <c r="H4340" s="55" t="s">
        <v>16</v>
      </c>
      <c r="I4340" s="55" t="s">
        <v>16</v>
      </c>
      <c r="J4340" s="55" t="s">
        <v>16</v>
      </c>
      <c r="K4340" s="1"/>
      <c r="L4340" s="55" t="s">
        <v>2752</v>
      </c>
      <c r="M4340" s="535" t="s">
        <v>2768</v>
      </c>
      <c r="N4340" s="488">
        <v>4</v>
      </c>
      <c r="O4340" s="55" t="s">
        <v>16</v>
      </c>
      <c r="P4340" s="122">
        <v>16798</v>
      </c>
      <c r="Q4340" s="55" t="s">
        <v>16</v>
      </c>
      <c r="R4340" s="55" t="s">
        <v>16</v>
      </c>
      <c r="S4340" s="55" t="s">
        <v>16</v>
      </c>
      <c r="T4340" s="55" t="s">
        <v>16</v>
      </c>
    </row>
    <row r="4341" spans="2:20" ht="27.6" x14ac:dyDescent="0.3">
      <c r="B4341" s="55" t="s">
        <v>2720</v>
      </c>
      <c r="C4341" s="487" t="s">
        <v>2741</v>
      </c>
      <c r="D4341" s="116" t="s">
        <v>2728</v>
      </c>
      <c r="E4341" s="55" t="s">
        <v>16</v>
      </c>
      <c r="F4341" s="55" t="s">
        <v>16</v>
      </c>
      <c r="G4341" s="55" t="s">
        <v>16</v>
      </c>
      <c r="H4341" s="55" t="s">
        <v>16</v>
      </c>
      <c r="I4341" s="122">
        <v>3300</v>
      </c>
      <c r="J4341" s="55" t="s">
        <v>16</v>
      </c>
      <c r="K4341" s="1"/>
      <c r="L4341" s="55" t="s">
        <v>2752</v>
      </c>
      <c r="M4341" s="333" t="s">
        <v>2773</v>
      </c>
      <c r="N4341" s="55">
        <v>5</v>
      </c>
      <c r="O4341" s="55" t="s">
        <v>16</v>
      </c>
      <c r="P4341" s="122">
        <v>500</v>
      </c>
      <c r="Q4341" s="55" t="s">
        <v>16</v>
      </c>
      <c r="R4341" s="55" t="s">
        <v>16</v>
      </c>
      <c r="S4341" s="55" t="s">
        <v>16</v>
      </c>
      <c r="T4341" s="55" t="s">
        <v>16</v>
      </c>
    </row>
    <row r="4342" spans="2:20" ht="31.2" customHeight="1" x14ac:dyDescent="0.3">
      <c r="B4342" s="55" t="s">
        <v>2720</v>
      </c>
      <c r="C4342" s="333" t="s">
        <v>2745</v>
      </c>
      <c r="D4342" s="116" t="s">
        <v>2737</v>
      </c>
      <c r="E4342" s="55" t="s">
        <v>16</v>
      </c>
      <c r="F4342" s="55" t="s">
        <v>16</v>
      </c>
      <c r="G4342" s="55" t="s">
        <v>16</v>
      </c>
      <c r="H4342" s="55" t="s">
        <v>16</v>
      </c>
      <c r="I4342" s="122">
        <v>2675</v>
      </c>
      <c r="J4342" s="55" t="s">
        <v>16</v>
      </c>
      <c r="K4342" s="1"/>
      <c r="L4342" s="55" t="s">
        <v>2752</v>
      </c>
      <c r="M4342" s="333" t="s">
        <v>2770</v>
      </c>
      <c r="N4342" s="488">
        <v>6</v>
      </c>
      <c r="O4342" s="55" t="s">
        <v>16</v>
      </c>
      <c r="P4342" s="122">
        <v>2000</v>
      </c>
      <c r="Q4342" s="55" t="s">
        <v>16</v>
      </c>
      <c r="R4342" s="55" t="s">
        <v>16</v>
      </c>
      <c r="S4342" s="55" t="s">
        <v>16</v>
      </c>
      <c r="T4342" s="55" t="s">
        <v>16</v>
      </c>
    </row>
    <row r="4343" spans="2:20" ht="27.6" x14ac:dyDescent="0.3">
      <c r="B4343" s="55" t="s">
        <v>2720</v>
      </c>
      <c r="C4343" s="333" t="s">
        <v>2742</v>
      </c>
      <c r="D4343" s="116" t="s">
        <v>2738</v>
      </c>
      <c r="E4343" s="55" t="s">
        <v>16</v>
      </c>
      <c r="F4343" s="55" t="s">
        <v>16</v>
      </c>
      <c r="G4343" s="55" t="s">
        <v>16</v>
      </c>
      <c r="H4343" s="55" t="s">
        <v>16</v>
      </c>
      <c r="I4343" s="122">
        <v>2675</v>
      </c>
      <c r="J4343" s="55" t="s">
        <v>16</v>
      </c>
      <c r="K4343" s="1"/>
      <c r="L4343" s="55" t="s">
        <v>2752</v>
      </c>
      <c r="M4343" s="535" t="s">
        <v>2772</v>
      </c>
      <c r="N4343" s="55">
        <v>7</v>
      </c>
      <c r="O4343" s="55" t="s">
        <v>16</v>
      </c>
      <c r="P4343" s="122">
        <v>1826</v>
      </c>
      <c r="Q4343" s="55" t="s">
        <v>16</v>
      </c>
      <c r="R4343" s="55" t="s">
        <v>16</v>
      </c>
      <c r="S4343" s="55" t="s">
        <v>16</v>
      </c>
      <c r="T4343" s="55" t="s">
        <v>16</v>
      </c>
    </row>
    <row r="4344" spans="2:20" ht="27.6" x14ac:dyDescent="0.3">
      <c r="B4344" s="55" t="s">
        <v>2720</v>
      </c>
      <c r="C4344" s="333" t="s">
        <v>2743</v>
      </c>
      <c r="D4344" s="116" t="s">
        <v>2739</v>
      </c>
      <c r="E4344" s="55" t="s">
        <v>16</v>
      </c>
      <c r="F4344" s="55" t="s">
        <v>16</v>
      </c>
      <c r="G4344" s="55" t="s">
        <v>16</v>
      </c>
      <c r="H4344" s="55" t="s">
        <v>16</v>
      </c>
      <c r="I4344" s="122">
        <v>2675</v>
      </c>
      <c r="J4344" s="55" t="s">
        <v>16</v>
      </c>
      <c r="K4344" s="1"/>
      <c r="L4344" s="55" t="s">
        <v>2752</v>
      </c>
      <c r="M4344" s="333" t="s">
        <v>2769</v>
      </c>
      <c r="N4344" s="488">
        <v>8</v>
      </c>
      <c r="O4344" s="55" t="s">
        <v>16</v>
      </c>
      <c r="P4344" s="122">
        <v>1800</v>
      </c>
      <c r="Q4344" s="55" t="s">
        <v>16</v>
      </c>
      <c r="R4344" s="55" t="s">
        <v>16</v>
      </c>
      <c r="S4344" s="55" t="s">
        <v>16</v>
      </c>
      <c r="T4344" s="55" t="s">
        <v>16</v>
      </c>
    </row>
    <row r="4345" spans="2:20" ht="27.6" x14ac:dyDescent="0.3">
      <c r="B4345" s="55" t="s">
        <v>2720</v>
      </c>
      <c r="C4345" s="333" t="s">
        <v>2744</v>
      </c>
      <c r="D4345" s="116" t="s">
        <v>2740</v>
      </c>
      <c r="E4345" s="55" t="s">
        <v>16</v>
      </c>
      <c r="F4345" s="55" t="s">
        <v>16</v>
      </c>
      <c r="G4345" s="55" t="s">
        <v>16</v>
      </c>
      <c r="H4345" s="55" t="s">
        <v>16</v>
      </c>
      <c r="I4345" s="122">
        <v>2675</v>
      </c>
      <c r="J4345" s="55" t="s">
        <v>16</v>
      </c>
      <c r="K4345" s="1"/>
      <c r="L4345" s="55" t="s">
        <v>2752</v>
      </c>
      <c r="M4345" s="535" t="s">
        <v>2771</v>
      </c>
      <c r="N4345" s="55">
        <v>9</v>
      </c>
      <c r="O4345" s="55" t="s">
        <v>16</v>
      </c>
      <c r="P4345" s="122">
        <v>9473</v>
      </c>
      <c r="Q4345" s="55" t="s">
        <v>16</v>
      </c>
      <c r="R4345" s="55" t="s">
        <v>16</v>
      </c>
      <c r="S4345" s="55" t="s">
        <v>16</v>
      </c>
      <c r="T4345" s="55" t="s">
        <v>16</v>
      </c>
    </row>
    <row r="4346" spans="2:20" ht="27.6" x14ac:dyDescent="0.3">
      <c r="B4346" s="55" t="s">
        <v>2720</v>
      </c>
      <c r="C4346" s="333" t="s">
        <v>2749</v>
      </c>
      <c r="D4346" s="116" t="s">
        <v>2747</v>
      </c>
      <c r="E4346" s="55" t="s">
        <v>16</v>
      </c>
      <c r="F4346" s="55" t="s">
        <v>16</v>
      </c>
      <c r="G4346" s="55" t="s">
        <v>16</v>
      </c>
      <c r="H4346" s="122">
        <v>2200</v>
      </c>
      <c r="I4346" s="55" t="s">
        <v>16</v>
      </c>
      <c r="J4346" s="55" t="s">
        <v>16</v>
      </c>
      <c r="K4346" s="1"/>
      <c r="L4346" s="55" t="s">
        <v>2752</v>
      </c>
      <c r="M4346" s="333" t="s">
        <v>2775</v>
      </c>
      <c r="N4346" s="488">
        <v>10</v>
      </c>
      <c r="O4346" s="55" t="s">
        <v>16</v>
      </c>
      <c r="P4346" s="122">
        <v>6000</v>
      </c>
      <c r="Q4346" s="55" t="s">
        <v>16</v>
      </c>
      <c r="R4346" s="55" t="s">
        <v>16</v>
      </c>
      <c r="S4346" s="55" t="s">
        <v>16</v>
      </c>
      <c r="T4346" s="55" t="s">
        <v>16</v>
      </c>
    </row>
    <row r="4347" spans="2:20" ht="27.6" x14ac:dyDescent="0.3">
      <c r="B4347" s="55" t="s">
        <v>2720</v>
      </c>
      <c r="C4347" s="333" t="s">
        <v>2750</v>
      </c>
      <c r="D4347" s="116" t="s">
        <v>2748</v>
      </c>
      <c r="E4347" s="55" t="s">
        <v>16</v>
      </c>
      <c r="F4347" s="55" t="s">
        <v>16</v>
      </c>
      <c r="G4347" s="55" t="s">
        <v>16</v>
      </c>
      <c r="H4347" s="122">
        <v>1100</v>
      </c>
      <c r="I4347" s="55" t="s">
        <v>16</v>
      </c>
      <c r="J4347" s="55" t="s">
        <v>16</v>
      </c>
      <c r="K4347" s="1"/>
      <c r="L4347" s="55" t="s">
        <v>2752</v>
      </c>
      <c r="M4347" s="333" t="s">
        <v>2776</v>
      </c>
      <c r="N4347" s="55">
        <v>11</v>
      </c>
      <c r="O4347" s="55" t="s">
        <v>16</v>
      </c>
      <c r="P4347" s="122">
        <v>20000</v>
      </c>
      <c r="Q4347" s="55" t="s">
        <v>16</v>
      </c>
      <c r="R4347" s="55" t="s">
        <v>16</v>
      </c>
      <c r="S4347" s="55" t="s">
        <v>16</v>
      </c>
      <c r="T4347" s="55" t="s">
        <v>16</v>
      </c>
    </row>
    <row r="4348" spans="2:20" ht="27.6" x14ac:dyDescent="0.3">
      <c r="B4348" s="55" t="s">
        <v>2752</v>
      </c>
      <c r="C4348" s="333" t="s">
        <v>2759</v>
      </c>
      <c r="D4348" s="116" t="s">
        <v>2753</v>
      </c>
      <c r="E4348" s="55" t="s">
        <v>16</v>
      </c>
      <c r="F4348" s="55">
        <v>1100</v>
      </c>
      <c r="G4348" s="55" t="s">
        <v>16</v>
      </c>
      <c r="H4348" s="55" t="s">
        <v>16</v>
      </c>
      <c r="I4348" s="55" t="s">
        <v>16</v>
      </c>
      <c r="J4348" s="55" t="s">
        <v>16</v>
      </c>
      <c r="K4348" s="1"/>
      <c r="L4348" s="55" t="s">
        <v>2752</v>
      </c>
      <c r="M4348" s="333" t="s">
        <v>2777</v>
      </c>
      <c r="N4348" s="488">
        <v>12</v>
      </c>
      <c r="O4348" s="55" t="s">
        <v>16</v>
      </c>
      <c r="P4348" s="122">
        <v>5000</v>
      </c>
      <c r="Q4348" s="55" t="s">
        <v>16</v>
      </c>
      <c r="R4348" s="55" t="s">
        <v>16</v>
      </c>
      <c r="S4348" s="55" t="s">
        <v>16</v>
      </c>
      <c r="T4348" s="55" t="s">
        <v>16</v>
      </c>
    </row>
    <row r="4349" spans="2:20" ht="27.6" x14ac:dyDescent="0.3">
      <c r="B4349" s="55" t="s">
        <v>2752</v>
      </c>
      <c r="C4349" s="333" t="s">
        <v>2761</v>
      </c>
      <c r="D4349" s="116" t="s">
        <v>2754</v>
      </c>
      <c r="E4349" s="122">
        <v>5000</v>
      </c>
      <c r="F4349" s="55" t="s">
        <v>16</v>
      </c>
      <c r="G4349" s="55" t="s">
        <v>16</v>
      </c>
      <c r="H4349" s="55" t="s">
        <v>16</v>
      </c>
      <c r="I4349" s="55" t="s">
        <v>16</v>
      </c>
      <c r="J4349" s="55" t="s">
        <v>16</v>
      </c>
      <c r="K4349" s="1"/>
      <c r="L4349" s="55" t="s">
        <v>2752</v>
      </c>
      <c r="M4349" s="474" t="s">
        <v>2778</v>
      </c>
      <c r="N4349" s="55">
        <v>13</v>
      </c>
      <c r="O4349" s="55" t="s">
        <v>16</v>
      </c>
      <c r="P4349" s="122">
        <v>3000</v>
      </c>
      <c r="Q4349" s="55" t="s">
        <v>16</v>
      </c>
      <c r="R4349" s="55" t="s">
        <v>16</v>
      </c>
      <c r="S4349" s="55" t="s">
        <v>16</v>
      </c>
      <c r="T4349" s="55" t="s">
        <v>16</v>
      </c>
    </row>
    <row r="4350" spans="2:20" ht="41.4" x14ac:dyDescent="0.3">
      <c r="B4350" s="55" t="s">
        <v>2752</v>
      </c>
      <c r="C4350" s="333" t="s">
        <v>2762</v>
      </c>
      <c r="D4350" s="116" t="s">
        <v>2755</v>
      </c>
      <c r="E4350" s="122">
        <v>10000</v>
      </c>
      <c r="F4350" s="55" t="s">
        <v>16</v>
      </c>
      <c r="G4350" s="55" t="s">
        <v>16</v>
      </c>
      <c r="H4350" s="55" t="s">
        <v>16</v>
      </c>
      <c r="I4350" s="55" t="s">
        <v>16</v>
      </c>
      <c r="J4350" s="55" t="s">
        <v>16</v>
      </c>
      <c r="K4350" s="1"/>
      <c r="L4350" s="55" t="s">
        <v>16</v>
      </c>
      <c r="M4350" s="55" t="s">
        <v>16</v>
      </c>
      <c r="N4350" s="55" t="s">
        <v>16</v>
      </c>
      <c r="O4350" s="55" t="s">
        <v>16</v>
      </c>
      <c r="P4350" s="55" t="s">
        <v>16</v>
      </c>
      <c r="Q4350" s="55" t="s">
        <v>16</v>
      </c>
      <c r="R4350" s="55" t="s">
        <v>16</v>
      </c>
      <c r="S4350" s="55" t="s">
        <v>16</v>
      </c>
      <c r="T4350" s="55" t="s">
        <v>16</v>
      </c>
    </row>
    <row r="4351" spans="2:20" ht="27.6" x14ac:dyDescent="0.3">
      <c r="B4351" s="55" t="s">
        <v>2752</v>
      </c>
      <c r="C4351" s="333" t="s">
        <v>2763</v>
      </c>
      <c r="D4351" s="116" t="s">
        <v>2756</v>
      </c>
      <c r="E4351" s="122">
        <v>10000</v>
      </c>
      <c r="F4351" s="55" t="s">
        <v>16</v>
      </c>
      <c r="G4351" s="55" t="s">
        <v>16</v>
      </c>
      <c r="H4351" s="55" t="s">
        <v>16</v>
      </c>
      <c r="I4351" s="55" t="s">
        <v>16</v>
      </c>
      <c r="J4351" s="55" t="s">
        <v>16</v>
      </c>
      <c r="K4351" s="1"/>
      <c r="L4351" s="55" t="s">
        <v>16</v>
      </c>
      <c r="M4351" s="55" t="s">
        <v>16</v>
      </c>
      <c r="N4351" s="55" t="s">
        <v>16</v>
      </c>
      <c r="O4351" s="55" t="s">
        <v>16</v>
      </c>
      <c r="P4351" s="55" t="s">
        <v>16</v>
      </c>
      <c r="Q4351" s="55" t="s">
        <v>16</v>
      </c>
      <c r="R4351" s="55" t="s">
        <v>16</v>
      </c>
      <c r="S4351" s="55" t="s">
        <v>16</v>
      </c>
      <c r="T4351" s="55" t="s">
        <v>16</v>
      </c>
    </row>
    <row r="4352" spans="2:20" ht="27.6" x14ac:dyDescent="0.3">
      <c r="B4352" s="55" t="s">
        <v>2752</v>
      </c>
      <c r="C4352" s="333" t="s">
        <v>2764</v>
      </c>
      <c r="D4352" s="116" t="s">
        <v>2757</v>
      </c>
      <c r="E4352" s="122">
        <v>10000</v>
      </c>
      <c r="F4352" s="55" t="s">
        <v>16</v>
      </c>
      <c r="G4352" s="55" t="s">
        <v>16</v>
      </c>
      <c r="H4352" s="55" t="s">
        <v>16</v>
      </c>
      <c r="I4352" s="55" t="s">
        <v>16</v>
      </c>
      <c r="J4352" s="55" t="s">
        <v>16</v>
      </c>
      <c r="K4352" s="1"/>
      <c r="L4352" s="55" t="s">
        <v>16</v>
      </c>
      <c r="M4352" s="55" t="s">
        <v>16</v>
      </c>
      <c r="N4352" s="55" t="s">
        <v>16</v>
      </c>
      <c r="O4352" s="55" t="s">
        <v>16</v>
      </c>
      <c r="P4352" s="55" t="s">
        <v>16</v>
      </c>
      <c r="Q4352" s="55" t="s">
        <v>16</v>
      </c>
      <c r="R4352" s="55" t="s">
        <v>16</v>
      </c>
      <c r="S4352" s="55" t="s">
        <v>16</v>
      </c>
      <c r="T4352" s="55" t="s">
        <v>16</v>
      </c>
    </row>
    <row r="4353" spans="2:20" ht="27.6" x14ac:dyDescent="0.3">
      <c r="B4353" s="55" t="s">
        <v>2752</v>
      </c>
      <c r="C4353" s="333" t="s">
        <v>2765</v>
      </c>
      <c r="D4353" s="116" t="s">
        <v>2758</v>
      </c>
      <c r="E4353" s="122">
        <v>10000</v>
      </c>
      <c r="F4353" s="55" t="s">
        <v>16</v>
      </c>
      <c r="G4353" s="55" t="s">
        <v>16</v>
      </c>
      <c r="H4353" s="55" t="s">
        <v>16</v>
      </c>
      <c r="I4353" s="55" t="s">
        <v>16</v>
      </c>
      <c r="J4353" s="55" t="s">
        <v>16</v>
      </c>
      <c r="K4353" s="1"/>
      <c r="L4353" s="55" t="s">
        <v>16</v>
      </c>
      <c r="M4353" s="55" t="s">
        <v>16</v>
      </c>
      <c r="N4353" s="55" t="s">
        <v>16</v>
      </c>
      <c r="O4353" s="55" t="s">
        <v>16</v>
      </c>
      <c r="P4353" s="55" t="s">
        <v>16</v>
      </c>
      <c r="Q4353" s="55" t="s">
        <v>16</v>
      </c>
      <c r="R4353" s="55" t="s">
        <v>16</v>
      </c>
      <c r="S4353" s="55" t="s">
        <v>16</v>
      </c>
      <c r="T4353" s="55" t="s">
        <v>16</v>
      </c>
    </row>
    <row r="4354" spans="2:20" x14ac:dyDescent="0.3">
      <c r="B4354" s="196"/>
      <c r="C4354" s="503" t="s">
        <v>49</v>
      </c>
      <c r="D4354" s="196" t="s">
        <v>16</v>
      </c>
      <c r="E4354" s="197">
        <f>SUM(E4338:E4353)</f>
        <v>61000</v>
      </c>
      <c r="F4354" s="197">
        <f>SUM(F4333:F4353)</f>
        <v>305100</v>
      </c>
      <c r="G4354" s="197">
        <f>SUM(G4333:G4353)</f>
        <v>50000</v>
      </c>
      <c r="H4354" s="504">
        <f>SUM(H4333:H4353)</f>
        <v>232300</v>
      </c>
      <c r="I4354" s="197">
        <f>SUM(I4333:I4353)</f>
        <v>14000</v>
      </c>
      <c r="J4354" s="197">
        <v>0</v>
      </c>
      <c r="K4354" s="1"/>
      <c r="L4354" s="55" t="s">
        <v>16</v>
      </c>
      <c r="M4354" s="55" t="s">
        <v>16</v>
      </c>
      <c r="N4354" s="55" t="s">
        <v>16</v>
      </c>
      <c r="O4354" s="55" t="s">
        <v>16</v>
      </c>
      <c r="P4354" s="55" t="s">
        <v>16</v>
      </c>
      <c r="Q4354" s="55" t="s">
        <v>16</v>
      </c>
      <c r="R4354" s="39" t="s">
        <v>16</v>
      </c>
      <c r="S4354" s="55" t="s">
        <v>16</v>
      </c>
      <c r="T4354" s="55" t="s">
        <v>16</v>
      </c>
    </row>
    <row r="4355" spans="2:20" x14ac:dyDescent="0.3">
      <c r="B4355" s="11"/>
      <c r="C4355" s="94"/>
      <c r="D4355" s="12"/>
      <c r="E4355" s="13"/>
      <c r="F4355" s="13"/>
      <c r="G4355" s="13"/>
      <c r="H4355" s="13"/>
      <c r="I4355" s="13"/>
      <c r="J4355" s="14"/>
      <c r="K4355" s="1"/>
      <c r="L4355" s="11"/>
      <c r="M4355" s="12"/>
      <c r="N4355" s="12"/>
      <c r="O4355" s="169"/>
      <c r="P4355" s="13"/>
      <c r="Q4355" s="13"/>
      <c r="R4355" s="13"/>
      <c r="S4355" s="13"/>
      <c r="T4355" s="14"/>
    </row>
    <row r="4356" spans="2:20" x14ac:dyDescent="0.3">
      <c r="B4356" s="25"/>
      <c r="C4356" s="26" t="s">
        <v>50</v>
      </c>
      <c r="D4356" s="26" t="s">
        <v>16</v>
      </c>
      <c r="E4356" s="28">
        <f>E4354</f>
        <v>61000</v>
      </c>
      <c r="F4356" s="28">
        <f>F4332+F4354</f>
        <v>311819</v>
      </c>
      <c r="G4356" s="28">
        <f>G4332+G4354</f>
        <v>65184</v>
      </c>
      <c r="H4356" s="28">
        <f>H4332+H4354</f>
        <v>237390</v>
      </c>
      <c r="I4356" s="28">
        <f>I4332+I4354</f>
        <v>15835</v>
      </c>
      <c r="J4356" s="28">
        <f>J4332+J4354</f>
        <v>4926</v>
      </c>
      <c r="K4356" s="1"/>
      <c r="L4356" s="574" t="s">
        <v>16</v>
      </c>
      <c r="M4356" s="26" t="s">
        <v>50</v>
      </c>
      <c r="N4356" s="193" t="s">
        <v>16</v>
      </c>
      <c r="O4356" s="28">
        <f>SUM(O4334:O4355)</f>
        <v>61000</v>
      </c>
      <c r="P4356" s="28">
        <f>SUM(P4336:P4355)</f>
        <v>299397</v>
      </c>
      <c r="Q4356" s="28">
        <f>SUM(Q4333:Q4355)</f>
        <v>64000</v>
      </c>
      <c r="R4356" s="28">
        <f>SUM(R4333:R4355)</f>
        <v>230000</v>
      </c>
      <c r="S4356" s="28">
        <f>SUM(S4331:S4355)</f>
        <v>0</v>
      </c>
      <c r="T4356" s="28">
        <f>SUM(T4331:T4355)</f>
        <v>0</v>
      </c>
    </row>
    <row r="4357" spans="2:20" x14ac:dyDescent="0.3">
      <c r="F4357" s="314"/>
      <c r="G4357" s="215"/>
      <c r="H4357" s="215"/>
      <c r="L4357" s="2"/>
      <c r="M4357" s="3" t="s">
        <v>12</v>
      </c>
      <c r="N4357" s="15"/>
      <c r="O4357" s="16">
        <f>E4356-O4356</f>
        <v>0</v>
      </c>
      <c r="P4357" s="62">
        <f>F4356-P4356</f>
        <v>12422</v>
      </c>
      <c r="Q4357" s="62">
        <f>G4356-Q4356</f>
        <v>1184</v>
      </c>
      <c r="R4357" s="62">
        <f t="shared" ref="R4357" si="612">H4356-R4356</f>
        <v>7390</v>
      </c>
      <c r="S4357" s="62">
        <f t="shared" ref="S4357" si="613">I4356-S4356</f>
        <v>15835</v>
      </c>
      <c r="T4357" s="62">
        <f t="shared" ref="T4357" si="614">J4356-T4356</f>
        <v>4926</v>
      </c>
    </row>
    <row r="4358" spans="2:20" x14ac:dyDescent="0.3">
      <c r="C4358" s="63"/>
      <c r="F4358" s="314"/>
      <c r="H4358" s="314"/>
      <c r="M4358" s="1385" t="s">
        <v>23</v>
      </c>
      <c r="N4358" s="1385"/>
      <c r="P4358" s="314"/>
      <c r="Q4358" s="314"/>
      <c r="R4358" s="314"/>
    </row>
    <row r="4359" spans="2:20" x14ac:dyDescent="0.3">
      <c r="C4359" s="570"/>
      <c r="D4359" s="570"/>
      <c r="E4359" s="1386"/>
      <c r="F4359" s="1386"/>
      <c r="G4359" s="570"/>
      <c r="H4359" s="570"/>
      <c r="I4359" s="570"/>
      <c r="J4359" s="145"/>
      <c r="M4359" s="346" t="s">
        <v>17</v>
      </c>
      <c r="N4359" s="83">
        <f>P4357</f>
        <v>12422</v>
      </c>
      <c r="O4359" s="1364" t="s">
        <v>2746</v>
      </c>
      <c r="P4359" s="1365"/>
      <c r="Q4359" s="1365"/>
      <c r="R4359" s="1365"/>
      <c r="S4359" s="1365"/>
      <c r="T4359" s="1365"/>
    </row>
    <row r="4360" spans="2:20" x14ac:dyDescent="0.3">
      <c r="C4360" s="570"/>
      <c r="D4360" s="570"/>
      <c r="E4360" s="571"/>
      <c r="F4360" s="571"/>
      <c r="G4360" s="282"/>
      <c r="H4360" s="280"/>
      <c r="I4360" s="280"/>
      <c r="J4360" s="280"/>
      <c r="M4360" s="346" t="s">
        <v>18</v>
      </c>
      <c r="N4360" s="83">
        <f>Q4357</f>
        <v>1184</v>
      </c>
      <c r="O4360" s="133"/>
      <c r="P4360" s="134"/>
      <c r="Q4360" s="134"/>
      <c r="R4360" s="131"/>
      <c r="S4360" s="233"/>
      <c r="T4360" s="314"/>
    </row>
    <row r="4361" spans="2:20" x14ac:dyDescent="0.3">
      <c r="C4361" s="570"/>
      <c r="D4361" s="570"/>
      <c r="E4361" s="1376"/>
      <c r="F4361" s="1377"/>
      <c r="G4361" s="282"/>
      <c r="H4361" s="280"/>
      <c r="I4361" s="280"/>
      <c r="J4361" s="280"/>
      <c r="M4361" s="346" t="s">
        <v>19</v>
      </c>
      <c r="N4361" s="83">
        <f>R4357</f>
        <v>7390</v>
      </c>
      <c r="O4361" s="136"/>
      <c r="P4361" s="171"/>
      <c r="Q4361" s="324"/>
      <c r="R4361" s="240"/>
      <c r="S4361" s="314"/>
      <c r="T4361" s="314"/>
    </row>
    <row r="4362" spans="2:20" x14ac:dyDescent="0.3">
      <c r="C4362" s="190"/>
      <c r="D4362" s="190"/>
      <c r="E4362" s="1374"/>
      <c r="F4362" s="1374"/>
      <c r="G4362" s="278"/>
      <c r="H4362" s="279"/>
      <c r="I4362" s="280"/>
      <c r="J4362" s="281"/>
      <c r="M4362" s="346" t="s">
        <v>20</v>
      </c>
      <c r="N4362" s="83">
        <f>S4357</f>
        <v>15835</v>
      </c>
      <c r="O4362" s="324"/>
      <c r="P4362" s="324"/>
      <c r="Q4362" s="324"/>
      <c r="R4362" s="241"/>
    </row>
    <row r="4363" spans="2:20" x14ac:dyDescent="0.3">
      <c r="C4363" s="190"/>
      <c r="D4363" s="190"/>
      <c r="E4363" s="572"/>
      <c r="F4363" s="572"/>
      <c r="G4363" s="278"/>
      <c r="H4363" s="283"/>
      <c r="I4363" s="280"/>
      <c r="J4363" s="281"/>
      <c r="M4363" s="346" t="s">
        <v>21</v>
      </c>
      <c r="N4363" s="83">
        <f>T4357</f>
        <v>4926</v>
      </c>
      <c r="O4363" s="137"/>
      <c r="P4363" s="324"/>
      <c r="Q4363" s="573"/>
      <c r="R4363" s="314"/>
    </row>
    <row r="4364" spans="2:20" ht="15" thickBot="1" x14ac:dyDescent="0.35">
      <c r="C4364" s="570"/>
      <c r="D4364" s="190"/>
      <c r="E4364" s="572"/>
      <c r="F4364" s="572"/>
      <c r="G4364" s="278"/>
      <c r="H4364" s="283"/>
      <c r="I4364" s="280"/>
      <c r="J4364" s="281"/>
      <c r="M4364" s="345" t="s">
        <v>22</v>
      </c>
      <c r="N4364" s="344">
        <f>SUM(N4359:N4363)</f>
        <v>41757</v>
      </c>
      <c r="O4364" s="314"/>
      <c r="P4364" s="314"/>
      <c r="R4364" s="314"/>
    </row>
    <row r="4365" spans="2:20" ht="15" thickTop="1" x14ac:dyDescent="0.3"/>
    <row r="4369" spans="2:21" x14ac:dyDescent="0.3">
      <c r="C4369" s="1357" t="s">
        <v>2370</v>
      </c>
      <c r="D4369" s="1357"/>
      <c r="E4369" s="1357"/>
      <c r="F4369" s="1357"/>
      <c r="G4369" s="1357"/>
      <c r="H4369" s="1357"/>
      <c r="I4369" s="1357"/>
      <c r="J4369" s="1357"/>
      <c r="K4369" s="1357"/>
      <c r="L4369" s="1357"/>
      <c r="M4369" s="1357"/>
      <c r="N4369" s="1357"/>
      <c r="O4369" s="1357"/>
      <c r="P4369" s="1357"/>
      <c r="Q4369" s="1357"/>
      <c r="R4369" s="1357"/>
      <c r="S4369" s="1357"/>
      <c r="T4369" s="1357"/>
      <c r="U4369" s="1357"/>
    </row>
    <row r="4376" spans="2:21" ht="15.6" x14ac:dyDescent="0.3">
      <c r="B4376" s="1349" t="s">
        <v>2782</v>
      </c>
      <c r="C4376" s="1349"/>
      <c r="D4376" s="1349"/>
      <c r="E4376" s="1349"/>
      <c r="F4376" s="1349"/>
      <c r="G4376" s="1349"/>
      <c r="H4376" s="1349"/>
      <c r="I4376" s="1349"/>
      <c r="J4376" s="1349"/>
      <c r="K4376" s="1349"/>
      <c r="L4376" s="1349"/>
      <c r="M4376" s="1349"/>
      <c r="N4376" s="1349"/>
      <c r="O4376" s="1349"/>
      <c r="P4376" s="1349"/>
      <c r="Q4376" s="1349"/>
      <c r="R4376" s="1349"/>
      <c r="S4376" s="1349"/>
      <c r="T4376" s="1349"/>
    </row>
    <row r="4377" spans="2:21" ht="15.6" x14ac:dyDescent="0.3">
      <c r="B4377" s="1350" t="s">
        <v>10</v>
      </c>
      <c r="C4377" s="1350"/>
      <c r="D4377" s="1350"/>
      <c r="E4377" s="1350"/>
      <c r="F4377" s="1350"/>
      <c r="G4377" s="1350"/>
      <c r="H4377" s="1350"/>
      <c r="I4377" s="1350"/>
      <c r="J4377" s="1350"/>
      <c r="K4377" s="1350"/>
      <c r="L4377" s="1350"/>
      <c r="M4377" s="1350"/>
      <c r="N4377" s="1350"/>
      <c r="O4377" s="1350"/>
      <c r="P4377" s="1350"/>
      <c r="Q4377" s="1350"/>
      <c r="R4377" s="1350"/>
      <c r="S4377" s="1350"/>
      <c r="T4377" s="1350"/>
    </row>
    <row r="4378" spans="2:21" x14ac:dyDescent="0.3">
      <c r="B4378" s="1351" t="s">
        <v>11</v>
      </c>
      <c r="C4378" s="1351"/>
      <c r="D4378" s="1351"/>
      <c r="E4378" s="1351"/>
      <c r="F4378" s="1351"/>
      <c r="G4378" s="1351"/>
      <c r="H4378" s="1351"/>
      <c r="I4378" s="1351"/>
      <c r="J4378" s="1351"/>
      <c r="K4378" s="1351"/>
      <c r="L4378" s="1351"/>
      <c r="M4378" s="1351"/>
      <c r="N4378" s="1351"/>
      <c r="O4378" s="1351"/>
      <c r="P4378" s="1351"/>
      <c r="Q4378" s="1351"/>
      <c r="R4378" s="1351"/>
      <c r="S4378" s="1351"/>
      <c r="T4378" s="1351"/>
    </row>
    <row r="4379" spans="2:21" x14ac:dyDescent="0.3">
      <c r="B4379" s="1352" t="s">
        <v>2783</v>
      </c>
      <c r="C4379" s="1352"/>
      <c r="D4379" s="1352"/>
      <c r="E4379" s="1352"/>
      <c r="F4379" s="1352"/>
      <c r="G4379" s="1352"/>
      <c r="H4379" s="1352"/>
      <c r="I4379" s="1352"/>
      <c r="J4379" s="1352"/>
      <c r="K4379" s="1352"/>
      <c r="L4379" s="1352"/>
      <c r="M4379" s="1352"/>
      <c r="N4379" s="1352"/>
      <c r="O4379" s="1352"/>
      <c r="P4379" s="1352"/>
      <c r="Q4379" s="1352"/>
      <c r="R4379" s="1352"/>
      <c r="S4379" s="1352"/>
      <c r="T4379" s="1352"/>
    </row>
    <row r="4380" spans="2:21" ht="15" thickBot="1" x14ac:dyDescent="0.35">
      <c r="B4380" s="309"/>
      <c r="C4380" s="309"/>
      <c r="D4380" s="309"/>
      <c r="E4380" s="309"/>
      <c r="F4380" s="309"/>
      <c r="G4380" s="309"/>
      <c r="H4380" s="309"/>
      <c r="I4380" s="309"/>
      <c r="J4380" s="309"/>
      <c r="L4380" s="309"/>
      <c r="M4380" s="309"/>
      <c r="N4380" s="309"/>
      <c r="O4380" s="309"/>
      <c r="P4380" s="309"/>
      <c r="Q4380" s="309"/>
      <c r="R4380" s="1362" t="s">
        <v>2784</v>
      </c>
      <c r="S4380" s="1363"/>
      <c r="T4380" s="1363"/>
    </row>
    <row r="4381" spans="2:21" ht="15" thickTop="1" x14ac:dyDescent="0.3">
      <c r="B4381" s="1354" t="s">
        <v>8</v>
      </c>
      <c r="C4381" s="1354"/>
      <c r="D4381" s="1354"/>
      <c r="E4381" s="1354"/>
      <c r="F4381" s="1354"/>
      <c r="G4381" s="1354"/>
      <c r="H4381" s="1354"/>
      <c r="I4381" s="1354"/>
      <c r="J4381" s="1354"/>
      <c r="L4381" s="1354" t="s">
        <v>9</v>
      </c>
      <c r="M4381" s="1354"/>
      <c r="N4381" s="1354"/>
      <c r="O4381" s="1354"/>
      <c r="P4381" s="1354"/>
      <c r="Q4381" s="1354"/>
      <c r="R4381" s="1354"/>
      <c r="S4381" s="1354"/>
      <c r="T4381" s="1354"/>
    </row>
    <row r="4382" spans="2:21" x14ac:dyDescent="0.3">
      <c r="B4382" s="4" t="s">
        <v>0</v>
      </c>
      <c r="C4382" s="4" t="s">
        <v>1</v>
      </c>
      <c r="D4382" s="4" t="s">
        <v>2</v>
      </c>
      <c r="E4382" s="4" t="s">
        <v>13</v>
      </c>
      <c r="F4382" s="4" t="s">
        <v>3</v>
      </c>
      <c r="G4382" s="4" t="s">
        <v>4</v>
      </c>
      <c r="H4382" s="4" t="s">
        <v>5</v>
      </c>
      <c r="I4382" s="4" t="s">
        <v>6</v>
      </c>
      <c r="J4382" s="4" t="s">
        <v>7</v>
      </c>
      <c r="K4382" s="180"/>
      <c r="L4382" s="4" t="s">
        <v>0</v>
      </c>
      <c r="M4382" s="4" t="s">
        <v>1</v>
      </c>
      <c r="N4382" s="30" t="s">
        <v>1234</v>
      </c>
      <c r="O4382" s="4" t="s">
        <v>13</v>
      </c>
      <c r="P4382" s="4" t="s">
        <v>3</v>
      </c>
      <c r="Q4382" s="4" t="s">
        <v>4</v>
      </c>
      <c r="R4382" s="4" t="s">
        <v>5</v>
      </c>
      <c r="S4382" s="4" t="s">
        <v>6</v>
      </c>
      <c r="T4382" s="4" t="s">
        <v>7</v>
      </c>
    </row>
    <row r="4383" spans="2:21" x14ac:dyDescent="0.3">
      <c r="B4383" s="310"/>
      <c r="C4383" s="311"/>
      <c r="D4383" s="311"/>
      <c r="E4383" s="5"/>
      <c r="F4383" s="5"/>
      <c r="G4383" s="5"/>
      <c r="H4383" s="5"/>
      <c r="I4383" s="5"/>
      <c r="J4383" s="6"/>
      <c r="L4383" s="310"/>
      <c r="M4383" s="311"/>
      <c r="N4383" s="311"/>
      <c r="O4383" s="5"/>
      <c r="P4383" s="5"/>
      <c r="Q4383" s="5"/>
      <c r="R4383" s="5"/>
      <c r="S4383" s="5"/>
      <c r="T4383" s="6"/>
    </row>
    <row r="4384" spans="2:21" x14ac:dyDescent="0.3">
      <c r="B4384" s="55" t="s">
        <v>2785</v>
      </c>
      <c r="C4384" s="17" t="s">
        <v>2421</v>
      </c>
      <c r="D4384" s="18" t="s">
        <v>16</v>
      </c>
      <c r="E4384" s="19" t="s">
        <v>16</v>
      </c>
      <c r="F4384" s="19">
        <f>N4359</f>
        <v>12422</v>
      </c>
      <c r="G4384" s="49">
        <f>N4360</f>
        <v>1184</v>
      </c>
      <c r="H4384" s="49">
        <f>N4361</f>
        <v>7390</v>
      </c>
      <c r="I4384" s="20">
        <f>N4362</f>
        <v>15835</v>
      </c>
      <c r="J4384" s="20">
        <f>N4363</f>
        <v>4926</v>
      </c>
      <c r="K4384" s="1"/>
      <c r="L4384" s="55" t="s">
        <v>16</v>
      </c>
      <c r="M4384" s="55" t="s">
        <v>16</v>
      </c>
      <c r="N4384" s="55" t="s">
        <v>16</v>
      </c>
      <c r="O4384" s="122" t="s">
        <v>16</v>
      </c>
      <c r="P4384" s="122" t="s">
        <v>16</v>
      </c>
      <c r="Q4384" s="122" t="s">
        <v>16</v>
      </c>
      <c r="R4384" s="122" t="s">
        <v>16</v>
      </c>
      <c r="S4384" s="122" t="s">
        <v>16</v>
      </c>
      <c r="T4384" s="122" t="s">
        <v>16</v>
      </c>
    </row>
    <row r="4385" spans="2:20" ht="41.4" x14ac:dyDescent="0.3">
      <c r="B4385" s="55" t="s">
        <v>2785</v>
      </c>
      <c r="C4385" s="541" t="s">
        <v>2786</v>
      </c>
      <c r="D4385" s="116" t="s">
        <v>2787</v>
      </c>
      <c r="E4385" s="122">
        <v>50000</v>
      </c>
      <c r="F4385" s="122" t="s">
        <v>16</v>
      </c>
      <c r="G4385" s="122" t="s">
        <v>16</v>
      </c>
      <c r="H4385" s="122" t="s">
        <v>16</v>
      </c>
      <c r="I4385" s="122" t="s">
        <v>16</v>
      </c>
      <c r="J4385" s="122" t="s">
        <v>16</v>
      </c>
      <c r="K4385" s="1"/>
      <c r="L4385" s="55" t="s">
        <v>2785</v>
      </c>
      <c r="M4385" s="541" t="s">
        <v>2790</v>
      </c>
      <c r="N4385" s="116" t="s">
        <v>2787</v>
      </c>
      <c r="O4385" s="122">
        <v>50000</v>
      </c>
      <c r="P4385" s="122" t="s">
        <v>16</v>
      </c>
      <c r="Q4385" s="122" t="s">
        <v>16</v>
      </c>
      <c r="R4385" s="122" t="s">
        <v>16</v>
      </c>
      <c r="S4385" s="122" t="s">
        <v>16</v>
      </c>
      <c r="T4385" s="122" t="s">
        <v>16</v>
      </c>
    </row>
    <row r="4386" spans="2:20" ht="27.6" x14ac:dyDescent="0.3">
      <c r="B4386" s="55" t="s">
        <v>2785</v>
      </c>
      <c r="C4386" s="541" t="s">
        <v>2789</v>
      </c>
      <c r="D4386" s="116" t="s">
        <v>2788</v>
      </c>
      <c r="E4386" s="122">
        <v>200000</v>
      </c>
      <c r="F4386" s="122" t="s">
        <v>16</v>
      </c>
      <c r="G4386" s="122" t="s">
        <v>16</v>
      </c>
      <c r="H4386" s="122" t="s">
        <v>16</v>
      </c>
      <c r="I4386" s="122" t="s">
        <v>16</v>
      </c>
      <c r="J4386" s="122" t="s">
        <v>16</v>
      </c>
      <c r="K4386" s="1"/>
      <c r="L4386" s="55" t="s">
        <v>2785</v>
      </c>
      <c r="M4386" s="411" t="s">
        <v>2791</v>
      </c>
      <c r="N4386" s="116" t="s">
        <v>2788</v>
      </c>
      <c r="O4386" s="122">
        <v>200000</v>
      </c>
      <c r="P4386" s="122" t="s">
        <v>16</v>
      </c>
      <c r="Q4386" s="122" t="s">
        <v>16</v>
      </c>
      <c r="R4386" s="122" t="s">
        <v>16</v>
      </c>
      <c r="S4386" s="122" t="s">
        <v>16</v>
      </c>
      <c r="T4386" s="122" t="s">
        <v>16</v>
      </c>
    </row>
    <row r="4387" spans="2:20" ht="27.6" x14ac:dyDescent="0.3">
      <c r="B4387" s="122" t="s">
        <v>16</v>
      </c>
      <c r="C4387" s="122" t="s">
        <v>16</v>
      </c>
      <c r="D4387" s="122" t="s">
        <v>16</v>
      </c>
      <c r="E4387" s="122" t="s">
        <v>16</v>
      </c>
      <c r="F4387" s="122" t="s">
        <v>16</v>
      </c>
      <c r="G4387" s="122" t="s">
        <v>16</v>
      </c>
      <c r="H4387" s="122" t="s">
        <v>16</v>
      </c>
      <c r="I4387" s="122" t="s">
        <v>16</v>
      </c>
      <c r="J4387" s="122" t="s">
        <v>16</v>
      </c>
      <c r="K4387" s="1"/>
      <c r="L4387" s="55" t="s">
        <v>2785</v>
      </c>
      <c r="M4387" s="411" t="s">
        <v>2792</v>
      </c>
      <c r="N4387" s="488">
        <v>1</v>
      </c>
      <c r="O4387" s="122" t="s">
        <v>16</v>
      </c>
      <c r="P4387" s="122">
        <v>6000</v>
      </c>
      <c r="Q4387" s="122" t="s">
        <v>16</v>
      </c>
      <c r="R4387" s="122" t="s">
        <v>16</v>
      </c>
      <c r="S4387" s="122" t="s">
        <v>16</v>
      </c>
      <c r="T4387" s="122" t="s">
        <v>16</v>
      </c>
    </row>
    <row r="4388" spans="2:20" x14ac:dyDescent="0.3">
      <c r="B4388" s="196"/>
      <c r="C4388" s="503" t="s">
        <v>49</v>
      </c>
      <c r="D4388" s="196" t="s">
        <v>16</v>
      </c>
      <c r="E4388" s="197">
        <f>SUM(E4385:E4387)</f>
        <v>250000</v>
      </c>
      <c r="F4388" s="197">
        <f>SUM(F4385:F4387)</f>
        <v>0</v>
      </c>
      <c r="G4388" s="197">
        <f>SUM(G4385:G4387)</f>
        <v>0</v>
      </c>
      <c r="H4388" s="504">
        <f>SUM(H4385:H4387)</f>
        <v>0</v>
      </c>
      <c r="I4388" s="197">
        <f>SUM(I4385:I4387)</f>
        <v>0</v>
      </c>
      <c r="J4388" s="197">
        <v>0</v>
      </c>
      <c r="K4388" s="1"/>
      <c r="L4388" s="55" t="s">
        <v>16</v>
      </c>
      <c r="M4388" s="55" t="s">
        <v>16</v>
      </c>
      <c r="N4388" s="55" t="s">
        <v>16</v>
      </c>
      <c r="O4388" s="55" t="s">
        <v>16</v>
      </c>
      <c r="P4388" s="55" t="s">
        <v>16</v>
      </c>
      <c r="Q4388" s="55" t="s">
        <v>16</v>
      </c>
      <c r="R4388" s="39" t="s">
        <v>16</v>
      </c>
      <c r="S4388" s="55" t="s">
        <v>16</v>
      </c>
      <c r="T4388" s="55" t="s">
        <v>16</v>
      </c>
    </row>
    <row r="4389" spans="2:20" x14ac:dyDescent="0.3">
      <c r="B4389" s="11"/>
      <c r="C4389" s="94"/>
      <c r="D4389" s="12"/>
      <c r="E4389" s="13"/>
      <c r="F4389" s="13"/>
      <c r="G4389" s="13"/>
      <c r="H4389" s="13"/>
      <c r="I4389" s="13"/>
      <c r="J4389" s="14"/>
      <c r="K4389" s="1"/>
      <c r="L4389" s="11"/>
      <c r="M4389" s="12"/>
      <c r="N4389" s="12"/>
      <c r="O4389" s="169"/>
      <c r="P4389" s="13"/>
      <c r="Q4389" s="13"/>
      <c r="R4389" s="13"/>
      <c r="S4389" s="13"/>
      <c r="T4389" s="14"/>
    </row>
    <row r="4390" spans="2:20" x14ac:dyDescent="0.3">
      <c r="B4390" s="25"/>
      <c r="C4390" s="26" t="s">
        <v>50</v>
      </c>
      <c r="D4390" s="26" t="s">
        <v>16</v>
      </c>
      <c r="E4390" s="28">
        <f>E4388</f>
        <v>250000</v>
      </c>
      <c r="F4390" s="28">
        <f>F4384+F4388</f>
        <v>12422</v>
      </c>
      <c r="G4390" s="28">
        <f>G4384+G4388</f>
        <v>1184</v>
      </c>
      <c r="H4390" s="28">
        <f>H4384+H4388</f>
        <v>7390</v>
      </c>
      <c r="I4390" s="28">
        <f>I4384+I4388</f>
        <v>15835</v>
      </c>
      <c r="J4390" s="28">
        <f>J4384+J4388</f>
        <v>4926</v>
      </c>
      <c r="K4390" s="1"/>
      <c r="L4390" s="574" t="s">
        <v>16</v>
      </c>
      <c r="M4390" s="26" t="s">
        <v>50</v>
      </c>
      <c r="N4390" s="193" t="s">
        <v>16</v>
      </c>
      <c r="O4390" s="28">
        <f>SUM(O4385:O4389)</f>
        <v>250000</v>
      </c>
      <c r="P4390" s="28">
        <f>SUM(P4387:P4389)</f>
        <v>6000</v>
      </c>
      <c r="Q4390" s="28">
        <f>SUM(Q4385:Q4389)</f>
        <v>0</v>
      </c>
      <c r="R4390" s="28">
        <f>SUM(R4385:R4389)</f>
        <v>0</v>
      </c>
      <c r="S4390" s="28">
        <f>SUM(S4383:S4389)</f>
        <v>0</v>
      </c>
      <c r="T4390" s="28">
        <f>SUM(T4383:T4389)</f>
        <v>0</v>
      </c>
    </row>
    <row r="4391" spans="2:20" x14ac:dyDescent="0.3">
      <c r="F4391" s="314"/>
      <c r="G4391" s="215"/>
      <c r="H4391" s="215"/>
      <c r="L4391" s="2"/>
      <c r="M4391" s="3" t="s">
        <v>12</v>
      </c>
      <c r="N4391" s="15"/>
      <c r="O4391" s="16">
        <f>E4390-O4390</f>
        <v>0</v>
      </c>
      <c r="P4391" s="62">
        <f>F4390-P4390</f>
        <v>6422</v>
      </c>
      <c r="Q4391" s="62">
        <f>G4390-Q4390</f>
        <v>1184</v>
      </c>
      <c r="R4391" s="62">
        <f t="shared" ref="R4391" si="615">H4390-R4390</f>
        <v>7390</v>
      </c>
      <c r="S4391" s="62">
        <f t="shared" ref="S4391" si="616">I4390-S4390</f>
        <v>15835</v>
      </c>
      <c r="T4391" s="62">
        <f t="shared" ref="T4391" si="617">J4390-T4390</f>
        <v>4926</v>
      </c>
    </row>
    <row r="4392" spans="2:20" x14ac:dyDescent="0.3">
      <c r="C4392" s="63"/>
      <c r="F4392" s="314"/>
      <c r="H4392" s="314"/>
      <c r="M4392" s="1385" t="s">
        <v>23</v>
      </c>
      <c r="N4392" s="1385"/>
      <c r="P4392" s="314"/>
      <c r="Q4392" s="314"/>
      <c r="R4392" s="314"/>
    </row>
    <row r="4393" spans="2:20" x14ac:dyDescent="0.3">
      <c r="C4393" s="576"/>
      <c r="D4393" s="576"/>
      <c r="E4393" s="1386"/>
      <c r="F4393" s="1386"/>
      <c r="G4393" s="576"/>
      <c r="H4393" s="576"/>
      <c r="I4393" s="576"/>
      <c r="J4393" s="145"/>
      <c r="M4393" s="346" t="s">
        <v>17</v>
      </c>
      <c r="N4393" s="83">
        <f>P4391</f>
        <v>6422</v>
      </c>
      <c r="O4393" s="1364" t="s">
        <v>2746</v>
      </c>
      <c r="P4393" s="1365"/>
      <c r="Q4393" s="1365"/>
      <c r="R4393" s="1365"/>
      <c r="S4393" s="1365"/>
      <c r="T4393" s="1365"/>
    </row>
    <row r="4394" spans="2:20" x14ac:dyDescent="0.3">
      <c r="C4394" s="576"/>
      <c r="D4394" s="576"/>
      <c r="E4394" s="577"/>
      <c r="F4394" s="577"/>
      <c r="G4394" s="282"/>
      <c r="H4394" s="280"/>
      <c r="I4394" s="280"/>
      <c r="J4394" s="280"/>
      <c r="M4394" s="346" t="s">
        <v>18</v>
      </c>
      <c r="N4394" s="83">
        <f>Q4391</f>
        <v>1184</v>
      </c>
      <c r="O4394" s="133"/>
      <c r="P4394" s="134"/>
      <c r="Q4394" s="134"/>
      <c r="R4394" s="131"/>
      <c r="S4394" s="233"/>
      <c r="T4394" s="314"/>
    </row>
    <row r="4395" spans="2:20" x14ac:dyDescent="0.3">
      <c r="C4395" s="576"/>
      <c r="D4395" s="576"/>
      <c r="E4395" s="1376"/>
      <c r="F4395" s="1377"/>
      <c r="G4395" s="282"/>
      <c r="H4395" s="280"/>
      <c r="I4395" s="280"/>
      <c r="J4395" s="280"/>
      <c r="M4395" s="346" t="s">
        <v>19</v>
      </c>
      <c r="N4395" s="83">
        <f>R4391</f>
        <v>7390</v>
      </c>
      <c r="O4395" s="136"/>
      <c r="P4395" s="171"/>
      <c r="Q4395" s="324"/>
      <c r="R4395" s="240"/>
      <c r="S4395" s="314"/>
      <c r="T4395" s="314"/>
    </row>
    <row r="4396" spans="2:20" x14ac:dyDescent="0.3">
      <c r="C4396" s="190"/>
      <c r="D4396" s="190"/>
      <c r="E4396" s="1374"/>
      <c r="F4396" s="1374"/>
      <c r="G4396" s="278"/>
      <c r="H4396" s="279"/>
      <c r="I4396" s="280"/>
      <c r="J4396" s="281"/>
      <c r="M4396" s="346" t="s">
        <v>20</v>
      </c>
      <c r="N4396" s="83">
        <f>S4391</f>
        <v>15835</v>
      </c>
      <c r="O4396" s="324"/>
      <c r="P4396" s="324"/>
      <c r="Q4396" s="324"/>
      <c r="R4396" s="241"/>
    </row>
    <row r="4397" spans="2:20" x14ac:dyDescent="0.3">
      <c r="C4397" s="190"/>
      <c r="D4397" s="190"/>
      <c r="E4397" s="578"/>
      <c r="F4397" s="578"/>
      <c r="G4397" s="278"/>
      <c r="H4397" s="283"/>
      <c r="I4397" s="280"/>
      <c r="J4397" s="281"/>
      <c r="M4397" s="346" t="s">
        <v>21</v>
      </c>
      <c r="N4397" s="83">
        <f>T4391</f>
        <v>4926</v>
      </c>
      <c r="O4397" s="137"/>
      <c r="P4397" s="324"/>
      <c r="Q4397" s="579"/>
      <c r="R4397" s="314"/>
    </row>
    <row r="4398" spans="2:20" ht="15" thickBot="1" x14ac:dyDescent="0.35">
      <c r="C4398" s="576"/>
      <c r="D4398" s="190"/>
      <c r="E4398" s="578"/>
      <c r="F4398" s="578"/>
      <c r="G4398" s="278"/>
      <c r="H4398" s="283"/>
      <c r="I4398" s="280"/>
      <c r="J4398" s="281"/>
      <c r="M4398" s="345" t="s">
        <v>22</v>
      </c>
      <c r="N4398" s="344">
        <f>SUM(N4393:N4397)</f>
        <v>35757</v>
      </c>
      <c r="O4398" s="314"/>
      <c r="P4398" s="314"/>
      <c r="R4398" s="314"/>
    </row>
    <row r="4399" spans="2:20" ht="15" thickTop="1" x14ac:dyDescent="0.3"/>
    <row r="4403" spans="2:21" x14ac:dyDescent="0.3">
      <c r="C4403" s="1357" t="s">
        <v>2370</v>
      </c>
      <c r="D4403" s="1357"/>
      <c r="E4403" s="1357"/>
      <c r="F4403" s="1357"/>
      <c r="G4403" s="1357"/>
      <c r="H4403" s="1357"/>
      <c r="I4403" s="1357"/>
      <c r="J4403" s="1357"/>
      <c r="K4403" s="1357"/>
      <c r="L4403" s="1357"/>
      <c r="M4403" s="1357"/>
      <c r="N4403" s="1357"/>
      <c r="O4403" s="1357"/>
      <c r="P4403" s="1357"/>
      <c r="Q4403" s="1357"/>
      <c r="R4403" s="1357"/>
      <c r="S4403" s="1357"/>
      <c r="T4403" s="1357"/>
      <c r="U4403" s="1357"/>
    </row>
    <row r="4409" spans="2:21" ht="15.6" x14ac:dyDescent="0.3">
      <c r="B4409" s="1349" t="s">
        <v>2793</v>
      </c>
      <c r="C4409" s="1349"/>
      <c r="D4409" s="1349"/>
      <c r="E4409" s="1349"/>
      <c r="F4409" s="1349"/>
      <c r="G4409" s="1349"/>
      <c r="H4409" s="1349"/>
      <c r="I4409" s="1349"/>
      <c r="J4409" s="1349"/>
      <c r="K4409" s="1349"/>
      <c r="L4409" s="1349"/>
      <c r="M4409" s="1349"/>
      <c r="N4409" s="1349"/>
      <c r="O4409" s="1349"/>
      <c r="P4409" s="1349"/>
      <c r="Q4409" s="1349"/>
      <c r="R4409" s="1349"/>
      <c r="S4409" s="1349"/>
      <c r="T4409" s="1349"/>
    </row>
    <row r="4410" spans="2:21" ht="15.6" x14ac:dyDescent="0.3">
      <c r="B4410" s="1350" t="s">
        <v>10</v>
      </c>
      <c r="C4410" s="1350"/>
      <c r="D4410" s="1350"/>
      <c r="E4410" s="1350"/>
      <c r="F4410" s="1350"/>
      <c r="G4410" s="1350"/>
      <c r="H4410" s="1350"/>
      <c r="I4410" s="1350"/>
      <c r="J4410" s="1350"/>
      <c r="K4410" s="1350"/>
      <c r="L4410" s="1350"/>
      <c r="M4410" s="1350"/>
      <c r="N4410" s="1350"/>
      <c r="O4410" s="1350"/>
      <c r="P4410" s="1350"/>
      <c r="Q4410" s="1350"/>
      <c r="R4410" s="1350"/>
      <c r="S4410" s="1350"/>
      <c r="T4410" s="1350"/>
    </row>
    <row r="4411" spans="2:21" x14ac:dyDescent="0.3">
      <c r="B4411" s="1351" t="s">
        <v>11</v>
      </c>
      <c r="C4411" s="1351"/>
      <c r="D4411" s="1351"/>
      <c r="E4411" s="1351"/>
      <c r="F4411" s="1351"/>
      <c r="G4411" s="1351"/>
      <c r="H4411" s="1351"/>
      <c r="I4411" s="1351"/>
      <c r="J4411" s="1351"/>
      <c r="K4411" s="1351"/>
      <c r="L4411" s="1351"/>
      <c r="M4411" s="1351"/>
      <c r="N4411" s="1351"/>
      <c r="O4411" s="1351"/>
      <c r="P4411" s="1351"/>
      <c r="Q4411" s="1351"/>
      <c r="R4411" s="1351"/>
      <c r="S4411" s="1351"/>
      <c r="T4411" s="1351"/>
    </row>
    <row r="4412" spans="2:21" x14ac:dyDescent="0.3">
      <c r="B4412" s="1352" t="s">
        <v>2794</v>
      </c>
      <c r="C4412" s="1352"/>
      <c r="D4412" s="1352"/>
      <c r="E4412" s="1352"/>
      <c r="F4412" s="1352"/>
      <c r="G4412" s="1352"/>
      <c r="H4412" s="1352"/>
      <c r="I4412" s="1352"/>
      <c r="J4412" s="1352"/>
      <c r="K4412" s="1352"/>
      <c r="L4412" s="1352"/>
      <c r="M4412" s="1352"/>
      <c r="N4412" s="1352"/>
      <c r="O4412" s="1352"/>
      <c r="P4412" s="1352"/>
      <c r="Q4412" s="1352"/>
      <c r="R4412" s="1352"/>
      <c r="S4412" s="1352"/>
      <c r="T4412" s="1352"/>
    </row>
    <row r="4413" spans="2:21" ht="15" thickBot="1" x14ac:dyDescent="0.35">
      <c r="B4413" s="309"/>
      <c r="C4413" s="309"/>
      <c r="D4413" s="309"/>
      <c r="E4413" s="309"/>
      <c r="F4413" s="309"/>
      <c r="G4413" s="309"/>
      <c r="H4413" s="309"/>
      <c r="I4413" s="309"/>
      <c r="J4413" s="309"/>
      <c r="L4413" s="309"/>
      <c r="M4413" s="309"/>
      <c r="N4413" s="309"/>
      <c r="O4413" s="309"/>
      <c r="P4413" s="309"/>
      <c r="Q4413" s="309"/>
      <c r="R4413" s="1362" t="s">
        <v>2795</v>
      </c>
      <c r="S4413" s="1363"/>
      <c r="T4413" s="1363"/>
    </row>
    <row r="4414" spans="2:21" ht="15" thickTop="1" x14ac:dyDescent="0.3">
      <c r="B4414" s="1354" t="s">
        <v>8</v>
      </c>
      <c r="C4414" s="1354"/>
      <c r="D4414" s="1354"/>
      <c r="E4414" s="1354"/>
      <c r="F4414" s="1354"/>
      <c r="G4414" s="1354"/>
      <c r="H4414" s="1354"/>
      <c r="I4414" s="1354"/>
      <c r="J4414" s="1354"/>
      <c r="L4414" s="1354" t="s">
        <v>9</v>
      </c>
      <c r="M4414" s="1354"/>
      <c r="N4414" s="1354"/>
      <c r="O4414" s="1354"/>
      <c r="P4414" s="1354"/>
      <c r="Q4414" s="1354"/>
      <c r="R4414" s="1354"/>
      <c r="S4414" s="1354"/>
      <c r="T4414" s="1354"/>
    </row>
    <row r="4415" spans="2:21" x14ac:dyDescent="0.3">
      <c r="B4415" s="4" t="s">
        <v>0</v>
      </c>
      <c r="C4415" s="4" t="s">
        <v>1</v>
      </c>
      <c r="D4415" s="4" t="s">
        <v>2</v>
      </c>
      <c r="E4415" s="4" t="s">
        <v>13</v>
      </c>
      <c r="F4415" s="4" t="s">
        <v>3</v>
      </c>
      <c r="G4415" s="4" t="s">
        <v>4</v>
      </c>
      <c r="H4415" s="4" t="s">
        <v>5</v>
      </c>
      <c r="I4415" s="4" t="s">
        <v>6</v>
      </c>
      <c r="J4415" s="4" t="s">
        <v>7</v>
      </c>
      <c r="K4415" s="180"/>
      <c r="L4415" s="4" t="s">
        <v>0</v>
      </c>
      <c r="M4415" s="4" t="s">
        <v>1</v>
      </c>
      <c r="N4415" s="30" t="s">
        <v>1234</v>
      </c>
      <c r="O4415" s="4" t="s">
        <v>13</v>
      </c>
      <c r="P4415" s="4" t="s">
        <v>3</v>
      </c>
      <c r="Q4415" s="4" t="s">
        <v>4</v>
      </c>
      <c r="R4415" s="4" t="s">
        <v>5</v>
      </c>
      <c r="S4415" s="4" t="s">
        <v>6</v>
      </c>
      <c r="T4415" s="4" t="s">
        <v>7</v>
      </c>
    </row>
    <row r="4416" spans="2:21" x14ac:dyDescent="0.3">
      <c r="B4416" s="310"/>
      <c r="C4416" s="311"/>
      <c r="D4416" s="311"/>
      <c r="E4416" s="5"/>
      <c r="F4416" s="5"/>
      <c r="G4416" s="5"/>
      <c r="H4416" s="5"/>
      <c r="I4416" s="5"/>
      <c r="J4416" s="6"/>
      <c r="L4416" s="310"/>
      <c r="M4416" s="311"/>
      <c r="N4416" s="311"/>
      <c r="O4416" s="5"/>
      <c r="P4416" s="5"/>
      <c r="Q4416" s="5"/>
      <c r="R4416" s="5"/>
      <c r="S4416" s="5"/>
      <c r="T4416" s="6"/>
    </row>
    <row r="4417" spans="2:20" x14ac:dyDescent="0.3">
      <c r="B4417" s="55" t="s">
        <v>2796</v>
      </c>
      <c r="C4417" s="17" t="s">
        <v>2421</v>
      </c>
      <c r="D4417" s="18" t="s">
        <v>16</v>
      </c>
      <c r="E4417" s="19" t="s">
        <v>16</v>
      </c>
      <c r="F4417" s="19">
        <f>N4393</f>
        <v>6422</v>
      </c>
      <c r="G4417" s="49">
        <f>N4394</f>
        <v>1184</v>
      </c>
      <c r="H4417" s="49">
        <f>N4395</f>
        <v>7390</v>
      </c>
      <c r="I4417" s="20">
        <f>N4396</f>
        <v>15835</v>
      </c>
      <c r="J4417" s="20">
        <f>N4397</f>
        <v>4926</v>
      </c>
      <c r="K4417" s="1"/>
      <c r="L4417" s="55" t="s">
        <v>16</v>
      </c>
      <c r="M4417" s="55" t="s">
        <v>16</v>
      </c>
      <c r="N4417" s="55" t="s">
        <v>16</v>
      </c>
      <c r="O4417" s="122" t="s">
        <v>16</v>
      </c>
      <c r="P4417" s="122" t="s">
        <v>16</v>
      </c>
      <c r="Q4417" s="122" t="s">
        <v>16</v>
      </c>
      <c r="R4417" s="122" t="s">
        <v>16</v>
      </c>
      <c r="S4417" s="122" t="s">
        <v>16</v>
      </c>
      <c r="T4417" s="122" t="s">
        <v>16</v>
      </c>
    </row>
    <row r="4418" spans="2:20" ht="27.6" x14ac:dyDescent="0.3">
      <c r="B4418" s="55" t="s">
        <v>2796</v>
      </c>
      <c r="C4418" s="541" t="s">
        <v>2797</v>
      </c>
      <c r="D4418" s="116" t="s">
        <v>2798</v>
      </c>
      <c r="E4418" s="55" t="s">
        <v>16</v>
      </c>
      <c r="F4418" s="122">
        <v>4000</v>
      </c>
      <c r="G4418" s="55" t="s">
        <v>16</v>
      </c>
      <c r="H4418" s="55" t="s">
        <v>16</v>
      </c>
      <c r="I4418" s="55" t="s">
        <v>16</v>
      </c>
      <c r="J4418" s="55" t="s">
        <v>16</v>
      </c>
      <c r="K4418" s="1"/>
      <c r="L4418" s="55" t="s">
        <v>2796</v>
      </c>
      <c r="M4418" s="541" t="s">
        <v>2806</v>
      </c>
      <c r="N4418" s="488">
        <v>1</v>
      </c>
      <c r="O4418" s="122" t="s">
        <v>16</v>
      </c>
      <c r="P4418" s="122">
        <v>15000</v>
      </c>
      <c r="Q4418" s="122" t="s">
        <v>16</v>
      </c>
      <c r="R4418" s="122" t="s">
        <v>16</v>
      </c>
      <c r="S4418" s="122" t="s">
        <v>16</v>
      </c>
      <c r="T4418" s="122" t="s">
        <v>16</v>
      </c>
    </row>
    <row r="4419" spans="2:20" ht="27.6" x14ac:dyDescent="0.3">
      <c r="B4419" s="55" t="s">
        <v>2796</v>
      </c>
      <c r="C4419" s="541" t="s">
        <v>2802</v>
      </c>
      <c r="D4419" s="116" t="s">
        <v>2799</v>
      </c>
      <c r="E4419" s="55" t="s">
        <v>16</v>
      </c>
      <c r="F4419" s="122">
        <v>4000</v>
      </c>
      <c r="G4419" s="55" t="s">
        <v>16</v>
      </c>
      <c r="H4419" s="55" t="s">
        <v>16</v>
      </c>
      <c r="I4419" s="55" t="s">
        <v>16</v>
      </c>
      <c r="J4419" s="55" t="s">
        <v>16</v>
      </c>
      <c r="K4419" s="1"/>
      <c r="L4419" s="55" t="s">
        <v>2796</v>
      </c>
      <c r="M4419" s="411" t="s">
        <v>2808</v>
      </c>
      <c r="N4419" s="488">
        <v>2</v>
      </c>
      <c r="O4419" s="122" t="s">
        <v>16</v>
      </c>
      <c r="P4419" s="122">
        <v>50000</v>
      </c>
      <c r="Q4419" s="122" t="s">
        <v>16</v>
      </c>
      <c r="R4419" s="122" t="s">
        <v>16</v>
      </c>
      <c r="S4419" s="122" t="s">
        <v>16</v>
      </c>
      <c r="T4419" s="122" t="s">
        <v>16</v>
      </c>
    </row>
    <row r="4420" spans="2:20" ht="41.4" x14ac:dyDescent="0.3">
      <c r="B4420" s="55" t="s">
        <v>2796</v>
      </c>
      <c r="C4420" s="541" t="s">
        <v>2803</v>
      </c>
      <c r="D4420" s="116" t="s">
        <v>2800</v>
      </c>
      <c r="E4420" s="55" t="s">
        <v>16</v>
      </c>
      <c r="F4420" s="122">
        <v>12000</v>
      </c>
      <c r="G4420" s="55" t="s">
        <v>16</v>
      </c>
      <c r="H4420" s="55" t="s">
        <v>16</v>
      </c>
      <c r="I4420" s="55" t="s">
        <v>16</v>
      </c>
      <c r="J4420" s="55" t="s">
        <v>16</v>
      </c>
      <c r="K4420" s="1"/>
      <c r="L4420" s="122" t="s">
        <v>16</v>
      </c>
      <c r="M4420" s="122" t="s">
        <v>16</v>
      </c>
      <c r="N4420" s="122" t="s">
        <v>16</v>
      </c>
      <c r="O4420" s="122" t="s">
        <v>16</v>
      </c>
      <c r="P4420" s="122" t="s">
        <v>16</v>
      </c>
      <c r="Q4420" s="122" t="s">
        <v>16</v>
      </c>
      <c r="R4420" s="122" t="s">
        <v>16</v>
      </c>
      <c r="S4420" s="122" t="s">
        <v>16</v>
      </c>
      <c r="T4420" s="122" t="s">
        <v>16</v>
      </c>
    </row>
    <row r="4421" spans="2:20" ht="41.4" x14ac:dyDescent="0.3">
      <c r="B4421" s="55" t="s">
        <v>2796</v>
      </c>
      <c r="C4421" s="541" t="s">
        <v>2804</v>
      </c>
      <c r="D4421" s="116" t="s">
        <v>2801</v>
      </c>
      <c r="E4421" s="55" t="s">
        <v>16</v>
      </c>
      <c r="F4421" s="122">
        <v>24000</v>
      </c>
      <c r="G4421" s="55" t="s">
        <v>16</v>
      </c>
      <c r="H4421" s="55" t="s">
        <v>16</v>
      </c>
      <c r="I4421" s="55" t="s">
        <v>16</v>
      </c>
      <c r="J4421" s="55" t="s">
        <v>16</v>
      </c>
      <c r="K4421" s="1"/>
      <c r="L4421" s="122" t="s">
        <v>16</v>
      </c>
      <c r="M4421" s="122" t="s">
        <v>16</v>
      </c>
      <c r="N4421" s="122" t="s">
        <v>16</v>
      </c>
      <c r="O4421" s="122" t="s">
        <v>16</v>
      </c>
      <c r="P4421" s="122" t="s">
        <v>16</v>
      </c>
      <c r="Q4421" s="122" t="s">
        <v>16</v>
      </c>
      <c r="R4421" s="122" t="s">
        <v>16</v>
      </c>
      <c r="S4421" s="122" t="s">
        <v>16</v>
      </c>
      <c r="T4421" s="122" t="s">
        <v>16</v>
      </c>
    </row>
    <row r="4422" spans="2:20" ht="41.4" x14ac:dyDescent="0.3">
      <c r="B4422" s="55" t="s">
        <v>2796</v>
      </c>
      <c r="C4422" s="541" t="s">
        <v>2805</v>
      </c>
      <c r="D4422" s="116" t="s">
        <v>2807</v>
      </c>
      <c r="E4422" s="55" t="s">
        <v>16</v>
      </c>
      <c r="F4422" s="122">
        <v>50000</v>
      </c>
      <c r="G4422" s="55" t="s">
        <v>16</v>
      </c>
      <c r="H4422" s="55" t="s">
        <v>16</v>
      </c>
      <c r="I4422" s="55" t="s">
        <v>16</v>
      </c>
      <c r="J4422" s="55" t="s">
        <v>16</v>
      </c>
      <c r="K4422" s="1"/>
      <c r="L4422" s="122" t="s">
        <v>16</v>
      </c>
      <c r="M4422" s="122" t="s">
        <v>16</v>
      </c>
      <c r="N4422" s="122" t="s">
        <v>16</v>
      </c>
      <c r="O4422" s="122" t="s">
        <v>16</v>
      </c>
      <c r="P4422" s="122" t="s">
        <v>16</v>
      </c>
      <c r="Q4422" s="122" t="s">
        <v>16</v>
      </c>
      <c r="R4422" s="122" t="s">
        <v>16</v>
      </c>
      <c r="S4422" s="122" t="s">
        <v>16</v>
      </c>
      <c r="T4422" s="122" t="s">
        <v>16</v>
      </c>
    </row>
    <row r="4423" spans="2:20" x14ac:dyDescent="0.3">
      <c r="B4423" s="196"/>
      <c r="C4423" s="503" t="s">
        <v>49</v>
      </c>
      <c r="D4423" s="196" t="s">
        <v>16</v>
      </c>
      <c r="E4423" s="197">
        <f>SUM(E4418:E4422)</f>
        <v>0</v>
      </c>
      <c r="F4423" s="197">
        <f>SUM(F4418:F4422)</f>
        <v>94000</v>
      </c>
      <c r="G4423" s="197">
        <f>SUM(G4418:G4422)</f>
        <v>0</v>
      </c>
      <c r="H4423" s="504">
        <f>SUM(H4418:H4422)</f>
        <v>0</v>
      </c>
      <c r="I4423" s="197">
        <f>SUM(I4418:I4422)</f>
        <v>0</v>
      </c>
      <c r="J4423" s="197">
        <v>0</v>
      </c>
      <c r="K4423" s="1"/>
      <c r="L4423" s="55" t="s">
        <v>16</v>
      </c>
      <c r="M4423" s="55" t="s">
        <v>16</v>
      </c>
      <c r="N4423" s="55" t="s">
        <v>16</v>
      </c>
      <c r="O4423" s="55" t="s">
        <v>16</v>
      </c>
      <c r="P4423" s="55" t="s">
        <v>16</v>
      </c>
      <c r="Q4423" s="55" t="s">
        <v>16</v>
      </c>
      <c r="R4423" s="39" t="s">
        <v>16</v>
      </c>
      <c r="S4423" s="55" t="s">
        <v>16</v>
      </c>
      <c r="T4423" s="55" t="s">
        <v>16</v>
      </c>
    </row>
    <row r="4424" spans="2:20" x14ac:dyDescent="0.3">
      <c r="B4424" s="11"/>
      <c r="C4424" s="94"/>
      <c r="D4424" s="12"/>
      <c r="E4424" s="13"/>
      <c r="F4424" s="13"/>
      <c r="G4424" s="13"/>
      <c r="H4424" s="13"/>
      <c r="I4424" s="13"/>
      <c r="J4424" s="14"/>
      <c r="K4424" s="1"/>
      <c r="L4424" s="11"/>
      <c r="M4424" s="12"/>
      <c r="N4424" s="12"/>
      <c r="O4424" s="169"/>
      <c r="P4424" s="13"/>
      <c r="Q4424" s="13"/>
      <c r="R4424" s="13"/>
      <c r="S4424" s="13"/>
      <c r="T4424" s="14"/>
    </row>
    <row r="4425" spans="2:20" x14ac:dyDescent="0.3">
      <c r="B4425" s="25"/>
      <c r="C4425" s="26" t="s">
        <v>50</v>
      </c>
      <c r="D4425" s="26" t="s">
        <v>16</v>
      </c>
      <c r="E4425" s="28">
        <f>E4423</f>
        <v>0</v>
      </c>
      <c r="F4425" s="28">
        <f>F4417+F4423</f>
        <v>100422</v>
      </c>
      <c r="G4425" s="28">
        <f>G4417+G4423</f>
        <v>1184</v>
      </c>
      <c r="H4425" s="28">
        <f>H4417+H4423</f>
        <v>7390</v>
      </c>
      <c r="I4425" s="28">
        <f>I4417+I4423</f>
        <v>15835</v>
      </c>
      <c r="J4425" s="28">
        <f>J4417+J4423</f>
        <v>4926</v>
      </c>
      <c r="K4425" s="1"/>
      <c r="L4425" s="574" t="s">
        <v>16</v>
      </c>
      <c r="M4425" s="26" t="s">
        <v>50</v>
      </c>
      <c r="N4425" s="193" t="s">
        <v>16</v>
      </c>
      <c r="O4425" s="28">
        <f>SUM(O4418:O4424)</f>
        <v>0</v>
      </c>
      <c r="P4425" s="28">
        <f>SUM(P4418:P4424)</f>
        <v>65000</v>
      </c>
      <c r="Q4425" s="28">
        <f>SUM(Q4418:Q4424)</f>
        <v>0</v>
      </c>
      <c r="R4425" s="28">
        <f>SUM(R4418:R4424)</f>
        <v>0</v>
      </c>
      <c r="S4425" s="28">
        <f>SUM(S4416:S4424)</f>
        <v>0</v>
      </c>
      <c r="T4425" s="28">
        <f>SUM(T4416:T4424)</f>
        <v>0</v>
      </c>
    </row>
    <row r="4426" spans="2:20" x14ac:dyDescent="0.3">
      <c r="F4426" s="314"/>
      <c r="G4426" s="215"/>
      <c r="H4426" s="215"/>
      <c r="L4426" s="2"/>
      <c r="M4426" s="3" t="s">
        <v>12</v>
      </c>
      <c r="N4426" s="15"/>
      <c r="O4426" s="16">
        <f>E4425-O4425</f>
        <v>0</v>
      </c>
      <c r="P4426" s="62">
        <f>F4425-P4425</f>
        <v>35422</v>
      </c>
      <c r="Q4426" s="62">
        <f>G4425-Q4425</f>
        <v>1184</v>
      </c>
      <c r="R4426" s="62">
        <f t="shared" ref="R4426" si="618">H4425-R4425</f>
        <v>7390</v>
      </c>
      <c r="S4426" s="62">
        <f t="shared" ref="S4426" si="619">I4425-S4425</f>
        <v>15835</v>
      </c>
      <c r="T4426" s="62">
        <f t="shared" ref="T4426" si="620">J4425-T4425</f>
        <v>4926</v>
      </c>
    </row>
    <row r="4427" spans="2:20" x14ac:dyDescent="0.3">
      <c r="C4427" s="63"/>
      <c r="F4427" s="314"/>
      <c r="H4427" s="314"/>
      <c r="M4427" s="1385" t="s">
        <v>23</v>
      </c>
      <c r="N4427" s="1385"/>
      <c r="P4427" s="314"/>
      <c r="Q4427" s="314"/>
      <c r="R4427" s="314"/>
    </row>
    <row r="4428" spans="2:20" x14ac:dyDescent="0.3">
      <c r="C4428" s="580"/>
      <c r="D4428" s="580"/>
      <c r="E4428" s="1386"/>
      <c r="F4428" s="1386"/>
      <c r="G4428" s="580"/>
      <c r="H4428" s="580"/>
      <c r="I4428" s="580"/>
      <c r="J4428" s="145"/>
      <c r="M4428" s="346" t="s">
        <v>17</v>
      </c>
      <c r="N4428" s="83">
        <f>P4426</f>
        <v>35422</v>
      </c>
      <c r="O4428" s="1364" t="s">
        <v>2746</v>
      </c>
      <c r="P4428" s="1365"/>
      <c r="Q4428" s="1365"/>
      <c r="R4428" s="1365"/>
      <c r="S4428" s="1365"/>
      <c r="T4428" s="1365"/>
    </row>
    <row r="4429" spans="2:20" x14ac:dyDescent="0.3">
      <c r="C4429" s="580"/>
      <c r="D4429" s="580"/>
      <c r="E4429" s="581"/>
      <c r="F4429" s="581"/>
      <c r="G4429" s="282"/>
      <c r="H4429" s="280"/>
      <c r="I4429" s="280"/>
      <c r="J4429" s="280"/>
      <c r="M4429" s="346" t="s">
        <v>18</v>
      </c>
      <c r="N4429" s="83">
        <f>Q4426</f>
        <v>1184</v>
      </c>
      <c r="O4429" s="133"/>
      <c r="P4429" s="134"/>
      <c r="Q4429" s="134"/>
      <c r="R4429" s="131"/>
      <c r="S4429" s="233"/>
      <c r="T4429" s="314"/>
    </row>
    <row r="4430" spans="2:20" x14ac:dyDescent="0.3">
      <c r="C4430" s="580"/>
      <c r="D4430" s="580"/>
      <c r="E4430" s="1376"/>
      <c r="F4430" s="1377"/>
      <c r="G4430" s="282"/>
      <c r="H4430" s="280"/>
      <c r="I4430" s="280"/>
      <c r="J4430" s="280"/>
      <c r="M4430" s="346" t="s">
        <v>19</v>
      </c>
      <c r="N4430" s="83">
        <f>R4426</f>
        <v>7390</v>
      </c>
      <c r="O4430" s="136"/>
      <c r="P4430" s="171"/>
      <c r="Q4430" s="324"/>
      <c r="R4430" s="240"/>
      <c r="S4430" s="314"/>
      <c r="T4430" s="314"/>
    </row>
    <row r="4431" spans="2:20" x14ac:dyDescent="0.3">
      <c r="C4431" s="190"/>
      <c r="D4431" s="190"/>
      <c r="E4431" s="1374"/>
      <c r="F4431" s="1374"/>
      <c r="G4431" s="278"/>
      <c r="H4431" s="279"/>
      <c r="I4431" s="280"/>
      <c r="J4431" s="281"/>
      <c r="M4431" s="346" t="s">
        <v>20</v>
      </c>
      <c r="N4431" s="83">
        <f>S4426</f>
        <v>15835</v>
      </c>
      <c r="O4431" s="324"/>
      <c r="P4431" s="324"/>
      <c r="Q4431" s="324"/>
      <c r="R4431" s="241"/>
    </row>
    <row r="4432" spans="2:20" x14ac:dyDescent="0.3">
      <c r="C4432" s="190"/>
      <c r="D4432" s="190"/>
      <c r="E4432" s="582"/>
      <c r="F4432" s="582"/>
      <c r="G4432" s="278"/>
      <c r="H4432" s="283"/>
      <c r="I4432" s="280"/>
      <c r="J4432" s="281"/>
      <c r="M4432" s="346" t="s">
        <v>21</v>
      </c>
      <c r="N4432" s="83">
        <f>T4426</f>
        <v>4926</v>
      </c>
      <c r="O4432" s="137"/>
      <c r="P4432" s="324"/>
      <c r="Q4432" s="583"/>
      <c r="R4432" s="314"/>
    </row>
    <row r="4433" spans="2:21" ht="15" thickBot="1" x14ac:dyDescent="0.35">
      <c r="C4433" s="580"/>
      <c r="D4433" s="190"/>
      <c r="E4433" s="582"/>
      <c r="F4433" s="582"/>
      <c r="G4433" s="278"/>
      <c r="H4433" s="283"/>
      <c r="I4433" s="280"/>
      <c r="J4433" s="281"/>
      <c r="M4433" s="345" t="s">
        <v>22</v>
      </c>
      <c r="N4433" s="344">
        <f>SUM(N4428:N4432)</f>
        <v>64757</v>
      </c>
      <c r="O4433" s="314"/>
      <c r="P4433" s="314"/>
      <c r="R4433" s="314"/>
    </row>
    <row r="4434" spans="2:21" ht="15" thickTop="1" x14ac:dyDescent="0.3"/>
    <row r="4438" spans="2:21" x14ac:dyDescent="0.3">
      <c r="C4438" s="1357" t="s">
        <v>2370</v>
      </c>
      <c r="D4438" s="1357"/>
      <c r="E4438" s="1357"/>
      <c r="F4438" s="1357"/>
      <c r="G4438" s="1357"/>
      <c r="H4438" s="1357"/>
      <c r="I4438" s="1357"/>
      <c r="J4438" s="1357"/>
      <c r="K4438" s="1357"/>
      <c r="L4438" s="1357"/>
      <c r="M4438" s="1357"/>
      <c r="N4438" s="1357"/>
      <c r="O4438" s="1357"/>
      <c r="P4438" s="1357"/>
      <c r="Q4438" s="1357"/>
      <c r="R4438" s="1357"/>
      <c r="S4438" s="1357"/>
      <c r="T4438" s="1357"/>
      <c r="U4438" s="1357"/>
    </row>
    <row r="4444" spans="2:21" ht="15.6" x14ac:dyDescent="0.3">
      <c r="B4444" s="1349" t="s">
        <v>2809</v>
      </c>
      <c r="C4444" s="1349"/>
      <c r="D4444" s="1349"/>
      <c r="E4444" s="1349"/>
      <c r="F4444" s="1349"/>
      <c r="G4444" s="1349"/>
      <c r="H4444" s="1349"/>
      <c r="I4444" s="1349"/>
      <c r="J4444" s="1349"/>
      <c r="K4444" s="1349"/>
      <c r="L4444" s="1349"/>
      <c r="M4444" s="1349"/>
      <c r="N4444" s="1349"/>
      <c r="O4444" s="1349"/>
      <c r="P4444" s="1349"/>
      <c r="Q4444" s="1349"/>
      <c r="R4444" s="1349"/>
      <c r="S4444" s="1349"/>
      <c r="T4444" s="1349"/>
    </row>
    <row r="4445" spans="2:21" ht="15.6" x14ac:dyDescent="0.3">
      <c r="B4445" s="1350" t="s">
        <v>10</v>
      </c>
      <c r="C4445" s="1350"/>
      <c r="D4445" s="1350"/>
      <c r="E4445" s="1350"/>
      <c r="F4445" s="1350"/>
      <c r="G4445" s="1350"/>
      <c r="H4445" s="1350"/>
      <c r="I4445" s="1350"/>
      <c r="J4445" s="1350"/>
      <c r="K4445" s="1350"/>
      <c r="L4445" s="1350"/>
      <c r="M4445" s="1350"/>
      <c r="N4445" s="1350"/>
      <c r="O4445" s="1350"/>
      <c r="P4445" s="1350"/>
      <c r="Q4445" s="1350"/>
      <c r="R4445" s="1350"/>
      <c r="S4445" s="1350"/>
      <c r="T4445" s="1350"/>
    </row>
    <row r="4446" spans="2:21" x14ac:dyDescent="0.3">
      <c r="B4446" s="1351" t="s">
        <v>11</v>
      </c>
      <c r="C4446" s="1351"/>
      <c r="D4446" s="1351"/>
      <c r="E4446" s="1351"/>
      <c r="F4446" s="1351"/>
      <c r="G4446" s="1351"/>
      <c r="H4446" s="1351"/>
      <c r="I4446" s="1351"/>
      <c r="J4446" s="1351"/>
      <c r="K4446" s="1351"/>
      <c r="L4446" s="1351"/>
      <c r="M4446" s="1351"/>
      <c r="N4446" s="1351"/>
      <c r="O4446" s="1351"/>
      <c r="P4446" s="1351"/>
      <c r="Q4446" s="1351"/>
      <c r="R4446" s="1351"/>
      <c r="S4446" s="1351"/>
      <c r="T4446" s="1351"/>
    </row>
    <row r="4447" spans="2:21" x14ac:dyDescent="0.3">
      <c r="B4447" s="1352" t="s">
        <v>2810</v>
      </c>
      <c r="C4447" s="1352"/>
      <c r="D4447" s="1352"/>
      <c r="E4447" s="1352"/>
      <c r="F4447" s="1352"/>
      <c r="G4447" s="1352"/>
      <c r="H4447" s="1352"/>
      <c r="I4447" s="1352"/>
      <c r="J4447" s="1352"/>
      <c r="K4447" s="1352"/>
      <c r="L4447" s="1352"/>
      <c r="M4447" s="1352"/>
      <c r="N4447" s="1352"/>
      <c r="O4447" s="1352"/>
      <c r="P4447" s="1352"/>
      <c r="Q4447" s="1352"/>
      <c r="R4447" s="1352"/>
      <c r="S4447" s="1352"/>
      <c r="T4447" s="1352"/>
    </row>
    <row r="4448" spans="2:21" ht="15" thickBot="1" x14ac:dyDescent="0.35">
      <c r="B4448" s="309"/>
      <c r="C4448" s="309"/>
      <c r="D4448" s="309"/>
      <c r="E4448" s="309"/>
      <c r="F4448" s="309"/>
      <c r="G4448" s="309"/>
      <c r="H4448" s="309"/>
      <c r="I4448" s="309"/>
      <c r="J4448" s="309"/>
      <c r="L4448" s="309"/>
      <c r="M4448" s="309"/>
      <c r="N4448" s="309"/>
      <c r="O4448" s="309"/>
      <c r="P4448" s="309"/>
      <c r="Q4448" s="309"/>
      <c r="R4448" s="1362" t="s">
        <v>2811</v>
      </c>
      <c r="S4448" s="1363"/>
      <c r="T4448" s="1363"/>
    </row>
    <row r="4449" spans="2:20" ht="15" thickTop="1" x14ac:dyDescent="0.3">
      <c r="B4449" s="1354" t="s">
        <v>8</v>
      </c>
      <c r="C4449" s="1354"/>
      <c r="D4449" s="1354"/>
      <c r="E4449" s="1354"/>
      <c r="F4449" s="1354"/>
      <c r="G4449" s="1354"/>
      <c r="H4449" s="1354"/>
      <c r="I4449" s="1354"/>
      <c r="J4449" s="1354"/>
      <c r="L4449" s="1354" t="s">
        <v>9</v>
      </c>
      <c r="M4449" s="1354"/>
      <c r="N4449" s="1354"/>
      <c r="O4449" s="1354"/>
      <c r="P4449" s="1354"/>
      <c r="Q4449" s="1354"/>
      <c r="R4449" s="1354"/>
      <c r="S4449" s="1354"/>
      <c r="T4449" s="1354"/>
    </row>
    <row r="4450" spans="2:20" x14ac:dyDescent="0.3">
      <c r="B4450" s="4" t="s">
        <v>0</v>
      </c>
      <c r="C4450" s="4" t="s">
        <v>1</v>
      </c>
      <c r="D4450" s="4" t="s">
        <v>2</v>
      </c>
      <c r="E4450" s="4" t="s">
        <v>13</v>
      </c>
      <c r="F4450" s="4" t="s">
        <v>3</v>
      </c>
      <c r="G4450" s="4" t="s">
        <v>4</v>
      </c>
      <c r="H4450" s="4" t="s">
        <v>5</v>
      </c>
      <c r="I4450" s="4" t="s">
        <v>6</v>
      </c>
      <c r="J4450" s="4" t="s">
        <v>7</v>
      </c>
      <c r="K4450" s="180"/>
      <c r="L4450" s="4" t="s">
        <v>0</v>
      </c>
      <c r="M4450" s="4" t="s">
        <v>1</v>
      </c>
      <c r="N4450" s="30" t="s">
        <v>1234</v>
      </c>
      <c r="O4450" s="4" t="s">
        <v>13</v>
      </c>
      <c r="P4450" s="4" t="s">
        <v>3</v>
      </c>
      <c r="Q4450" s="4" t="s">
        <v>4</v>
      </c>
      <c r="R4450" s="4" t="s">
        <v>5</v>
      </c>
      <c r="S4450" s="4" t="s">
        <v>6</v>
      </c>
      <c r="T4450" s="4" t="s">
        <v>7</v>
      </c>
    </row>
    <row r="4451" spans="2:20" x14ac:dyDescent="0.3">
      <c r="B4451" s="310"/>
      <c r="C4451" s="311"/>
      <c r="D4451" s="311"/>
      <c r="E4451" s="5"/>
      <c r="F4451" s="5"/>
      <c r="G4451" s="5"/>
      <c r="H4451" s="5"/>
      <c r="I4451" s="5"/>
      <c r="J4451" s="6"/>
      <c r="L4451" s="310"/>
      <c r="M4451" s="311"/>
      <c r="N4451" s="311"/>
      <c r="O4451" s="5"/>
      <c r="P4451" s="5"/>
      <c r="Q4451" s="5"/>
      <c r="R4451" s="5"/>
      <c r="S4451" s="5"/>
      <c r="T4451" s="6"/>
    </row>
    <row r="4452" spans="2:20" x14ac:dyDescent="0.3">
      <c r="B4452" s="55" t="s">
        <v>2812</v>
      </c>
      <c r="C4452" s="17" t="s">
        <v>2421</v>
      </c>
      <c r="D4452" s="18" t="s">
        <v>16</v>
      </c>
      <c r="E4452" s="19" t="s">
        <v>16</v>
      </c>
      <c r="F4452" s="19">
        <f>N4428</f>
        <v>35422</v>
      </c>
      <c r="G4452" s="49">
        <f>N4429</f>
        <v>1184</v>
      </c>
      <c r="H4452" s="49">
        <f>N4430</f>
        <v>7390</v>
      </c>
      <c r="I4452" s="20">
        <f>N4431</f>
        <v>15835</v>
      </c>
      <c r="J4452" s="20">
        <f>N4432</f>
        <v>4926</v>
      </c>
      <c r="K4452" s="1"/>
      <c r="L4452" s="55" t="s">
        <v>16</v>
      </c>
      <c r="M4452" s="55" t="s">
        <v>16</v>
      </c>
      <c r="N4452" s="55" t="s">
        <v>16</v>
      </c>
      <c r="O4452" s="122" t="s">
        <v>16</v>
      </c>
      <c r="P4452" s="122" t="s">
        <v>16</v>
      </c>
      <c r="Q4452" s="122" t="s">
        <v>16</v>
      </c>
      <c r="R4452" s="122" t="s">
        <v>16</v>
      </c>
      <c r="S4452" s="122" t="s">
        <v>16</v>
      </c>
      <c r="T4452" s="122" t="s">
        <v>16</v>
      </c>
    </row>
    <row r="4453" spans="2:20" x14ac:dyDescent="0.3">
      <c r="B4453" s="55" t="s">
        <v>2812</v>
      </c>
      <c r="C4453" s="17" t="s">
        <v>2383</v>
      </c>
      <c r="D4453" s="55" t="s">
        <v>16</v>
      </c>
      <c r="E4453" s="55" t="s">
        <v>16</v>
      </c>
      <c r="F4453" s="55" t="s">
        <v>16</v>
      </c>
      <c r="G4453" s="49">
        <v>10000</v>
      </c>
      <c r="H4453" s="55" t="s">
        <v>16</v>
      </c>
      <c r="I4453" s="55" t="s">
        <v>16</v>
      </c>
      <c r="J4453" s="55" t="s">
        <v>16</v>
      </c>
      <c r="K4453" s="1"/>
      <c r="L4453" s="55" t="s">
        <v>2812</v>
      </c>
      <c r="M4453" s="17" t="s">
        <v>2383</v>
      </c>
      <c r="N4453" s="55" t="s">
        <v>16</v>
      </c>
      <c r="O4453" s="55" t="s">
        <v>16</v>
      </c>
      <c r="P4453" s="49">
        <v>10000</v>
      </c>
      <c r="Q4453" s="55" t="s">
        <v>16</v>
      </c>
      <c r="R4453" s="55" t="s">
        <v>16</v>
      </c>
      <c r="S4453" s="55" t="s">
        <v>16</v>
      </c>
      <c r="T4453" s="55" t="s">
        <v>16</v>
      </c>
    </row>
    <row r="4454" spans="2:20" ht="41.4" x14ac:dyDescent="0.3">
      <c r="B4454" s="55" t="s">
        <v>2812</v>
      </c>
      <c r="C4454" s="541" t="s">
        <v>2813</v>
      </c>
      <c r="D4454" s="116" t="s">
        <v>2814</v>
      </c>
      <c r="E4454" s="55" t="s">
        <v>16</v>
      </c>
      <c r="F4454" s="55" t="s">
        <v>16</v>
      </c>
      <c r="G4454" s="122">
        <v>170000</v>
      </c>
      <c r="H4454" s="55" t="s">
        <v>16</v>
      </c>
      <c r="I4454" s="55" t="s">
        <v>16</v>
      </c>
      <c r="J4454" s="55" t="s">
        <v>16</v>
      </c>
      <c r="K4454" s="1"/>
      <c r="L4454" s="55" t="s">
        <v>2812</v>
      </c>
      <c r="M4454" s="541" t="s">
        <v>2815</v>
      </c>
      <c r="N4454" s="55">
        <v>452</v>
      </c>
      <c r="O4454" s="55" t="s">
        <v>16</v>
      </c>
      <c r="P4454" s="55" t="s">
        <v>16</v>
      </c>
      <c r="Q4454" s="122">
        <v>150000</v>
      </c>
      <c r="R4454" s="55" t="s">
        <v>16</v>
      </c>
      <c r="S4454" s="55" t="s">
        <v>16</v>
      </c>
      <c r="T4454" s="55" t="s">
        <v>16</v>
      </c>
    </row>
    <row r="4455" spans="2:20" ht="41.4" x14ac:dyDescent="0.3">
      <c r="B4455" s="55" t="s">
        <v>16</v>
      </c>
      <c r="C4455" s="55" t="s">
        <v>16</v>
      </c>
      <c r="D4455" s="55" t="s">
        <v>16</v>
      </c>
      <c r="E4455" s="55" t="s">
        <v>16</v>
      </c>
      <c r="F4455" s="55" t="s">
        <v>16</v>
      </c>
      <c r="G4455" s="55" t="s">
        <v>16</v>
      </c>
      <c r="H4455" s="55" t="s">
        <v>16</v>
      </c>
      <c r="I4455" s="55" t="s">
        <v>16</v>
      </c>
      <c r="J4455" s="55" t="s">
        <v>16</v>
      </c>
      <c r="K4455" s="1"/>
      <c r="L4455" s="55" t="s">
        <v>2812</v>
      </c>
      <c r="M4455" s="411" t="s">
        <v>2816</v>
      </c>
      <c r="N4455" s="488">
        <v>1</v>
      </c>
      <c r="O4455" s="55" t="s">
        <v>16</v>
      </c>
      <c r="P4455" s="122">
        <v>10000</v>
      </c>
      <c r="Q4455" s="55" t="s">
        <v>16</v>
      </c>
      <c r="R4455" s="55" t="s">
        <v>16</v>
      </c>
      <c r="S4455" s="55" t="s">
        <v>16</v>
      </c>
      <c r="T4455" s="55" t="s">
        <v>16</v>
      </c>
    </row>
    <row r="4456" spans="2:20" ht="27.6" x14ac:dyDescent="0.3">
      <c r="B4456" s="55" t="s">
        <v>16</v>
      </c>
      <c r="C4456" s="55" t="s">
        <v>16</v>
      </c>
      <c r="D4456" s="55" t="s">
        <v>16</v>
      </c>
      <c r="E4456" s="55" t="s">
        <v>16</v>
      </c>
      <c r="F4456" s="55" t="s">
        <v>16</v>
      </c>
      <c r="G4456" s="55" t="s">
        <v>16</v>
      </c>
      <c r="H4456" s="55" t="s">
        <v>16</v>
      </c>
      <c r="I4456" s="55" t="s">
        <v>16</v>
      </c>
      <c r="J4456" s="55" t="s">
        <v>16</v>
      </c>
      <c r="K4456" s="1"/>
      <c r="L4456" s="55" t="s">
        <v>2812</v>
      </c>
      <c r="M4456" s="420" t="s">
        <v>2817</v>
      </c>
      <c r="N4456" s="488">
        <v>2</v>
      </c>
      <c r="O4456" s="55" t="s">
        <v>16</v>
      </c>
      <c r="P4456" s="122">
        <v>1500</v>
      </c>
      <c r="Q4456" s="55" t="s">
        <v>16</v>
      </c>
      <c r="R4456" s="55" t="s">
        <v>16</v>
      </c>
      <c r="S4456" s="55" t="s">
        <v>16</v>
      </c>
      <c r="T4456" s="55" t="s">
        <v>16</v>
      </c>
    </row>
    <row r="4457" spans="2:20" x14ac:dyDescent="0.3">
      <c r="B4457" s="55" t="s">
        <v>16</v>
      </c>
      <c r="C4457" s="55" t="s">
        <v>16</v>
      </c>
      <c r="D4457" s="55" t="s">
        <v>16</v>
      </c>
      <c r="E4457" s="55" t="s">
        <v>16</v>
      </c>
      <c r="F4457" s="55" t="s">
        <v>16</v>
      </c>
      <c r="G4457" s="55" t="s">
        <v>16</v>
      </c>
      <c r="H4457" s="55" t="s">
        <v>16</v>
      </c>
      <c r="I4457" s="55" t="s">
        <v>16</v>
      </c>
      <c r="J4457" s="55" t="s">
        <v>16</v>
      </c>
      <c r="K4457" s="1"/>
      <c r="L4457" s="55" t="s">
        <v>2812</v>
      </c>
      <c r="M4457" s="420" t="s">
        <v>2818</v>
      </c>
      <c r="N4457" s="488">
        <v>3</v>
      </c>
      <c r="O4457" s="55" t="s">
        <v>16</v>
      </c>
      <c r="P4457" s="122">
        <v>260</v>
      </c>
      <c r="Q4457" s="55" t="s">
        <v>16</v>
      </c>
      <c r="R4457" s="55" t="s">
        <v>16</v>
      </c>
      <c r="S4457" s="55" t="s">
        <v>16</v>
      </c>
      <c r="T4457" s="55" t="s">
        <v>16</v>
      </c>
    </row>
    <row r="4458" spans="2:20" ht="27.6" x14ac:dyDescent="0.3">
      <c r="B4458" s="55" t="s">
        <v>16</v>
      </c>
      <c r="C4458" s="55" t="s">
        <v>16</v>
      </c>
      <c r="D4458" s="55" t="s">
        <v>16</v>
      </c>
      <c r="E4458" s="55" t="s">
        <v>16</v>
      </c>
      <c r="F4458" s="55" t="s">
        <v>16</v>
      </c>
      <c r="G4458" s="55" t="s">
        <v>16</v>
      </c>
      <c r="H4458" s="55" t="s">
        <v>16</v>
      </c>
      <c r="I4458" s="55" t="s">
        <v>16</v>
      </c>
      <c r="J4458" s="55" t="s">
        <v>16</v>
      </c>
      <c r="K4458" s="1"/>
      <c r="L4458" s="55" t="s">
        <v>2812</v>
      </c>
      <c r="M4458" s="420" t="s">
        <v>2819</v>
      </c>
      <c r="N4458" s="488">
        <v>4</v>
      </c>
      <c r="O4458" s="55" t="s">
        <v>16</v>
      </c>
      <c r="P4458" s="122">
        <v>620</v>
      </c>
      <c r="Q4458" s="55" t="s">
        <v>16</v>
      </c>
      <c r="R4458" s="55" t="s">
        <v>16</v>
      </c>
      <c r="S4458" s="55" t="s">
        <v>16</v>
      </c>
      <c r="T4458" s="55" t="s">
        <v>16</v>
      </c>
    </row>
    <row r="4459" spans="2:20" x14ac:dyDescent="0.3">
      <c r="B4459" s="55" t="s">
        <v>16</v>
      </c>
      <c r="C4459" s="55" t="s">
        <v>16</v>
      </c>
      <c r="D4459" s="55" t="s">
        <v>16</v>
      </c>
      <c r="E4459" s="55" t="s">
        <v>16</v>
      </c>
      <c r="F4459" s="55" t="s">
        <v>16</v>
      </c>
      <c r="G4459" s="55" t="s">
        <v>16</v>
      </c>
      <c r="H4459" s="55" t="s">
        <v>16</v>
      </c>
      <c r="I4459" s="55" t="s">
        <v>16</v>
      </c>
      <c r="J4459" s="55" t="s">
        <v>16</v>
      </c>
      <c r="K4459" s="1"/>
      <c r="L4459" s="55" t="s">
        <v>2812</v>
      </c>
      <c r="M4459" s="420" t="s">
        <v>2820</v>
      </c>
      <c r="N4459" s="488">
        <v>5</v>
      </c>
      <c r="O4459" s="55" t="s">
        <v>16</v>
      </c>
      <c r="P4459" s="122">
        <v>70</v>
      </c>
      <c r="Q4459" s="55" t="s">
        <v>16</v>
      </c>
      <c r="R4459" s="55" t="s">
        <v>16</v>
      </c>
      <c r="S4459" s="55" t="s">
        <v>16</v>
      </c>
      <c r="T4459" s="55" t="s">
        <v>16</v>
      </c>
    </row>
    <row r="4460" spans="2:20" ht="27.6" x14ac:dyDescent="0.3">
      <c r="B4460" s="55" t="s">
        <v>16</v>
      </c>
      <c r="C4460" s="55" t="s">
        <v>16</v>
      </c>
      <c r="D4460" s="55" t="s">
        <v>16</v>
      </c>
      <c r="E4460" s="55" t="s">
        <v>16</v>
      </c>
      <c r="F4460" s="55" t="s">
        <v>16</v>
      </c>
      <c r="G4460" s="55" t="s">
        <v>16</v>
      </c>
      <c r="H4460" s="55" t="s">
        <v>16</v>
      </c>
      <c r="I4460" s="55" t="s">
        <v>16</v>
      </c>
      <c r="J4460" s="55" t="s">
        <v>16</v>
      </c>
      <c r="K4460" s="1"/>
      <c r="L4460" s="55" t="s">
        <v>2812</v>
      </c>
      <c r="M4460" s="420" t="s">
        <v>2821</v>
      </c>
      <c r="N4460" s="488">
        <v>6</v>
      </c>
      <c r="O4460" s="55" t="s">
        <v>16</v>
      </c>
      <c r="P4460" s="122">
        <v>3000</v>
      </c>
      <c r="Q4460" s="55" t="s">
        <v>16</v>
      </c>
      <c r="R4460" s="55" t="s">
        <v>16</v>
      </c>
      <c r="S4460" s="55" t="s">
        <v>16</v>
      </c>
      <c r="T4460" s="55" t="s">
        <v>16</v>
      </c>
    </row>
    <row r="4461" spans="2:20" x14ac:dyDescent="0.3">
      <c r="B4461" s="55" t="s">
        <v>16</v>
      </c>
      <c r="C4461" s="55" t="s">
        <v>16</v>
      </c>
      <c r="D4461" s="55" t="s">
        <v>16</v>
      </c>
      <c r="E4461" s="55" t="s">
        <v>16</v>
      </c>
      <c r="F4461" s="55" t="s">
        <v>16</v>
      </c>
      <c r="G4461" s="55" t="s">
        <v>16</v>
      </c>
      <c r="H4461" s="55" t="s">
        <v>16</v>
      </c>
      <c r="I4461" s="55" t="s">
        <v>16</v>
      </c>
      <c r="J4461" s="55" t="s">
        <v>16</v>
      </c>
      <c r="K4461" s="1"/>
      <c r="L4461" s="55" t="s">
        <v>2812</v>
      </c>
      <c r="M4461" s="569" t="s">
        <v>2822</v>
      </c>
      <c r="N4461" s="488">
        <v>7</v>
      </c>
      <c r="O4461" s="55" t="s">
        <v>16</v>
      </c>
      <c r="P4461" s="122">
        <v>320</v>
      </c>
      <c r="Q4461" s="55" t="s">
        <v>16</v>
      </c>
      <c r="R4461" s="55" t="s">
        <v>16</v>
      </c>
      <c r="S4461" s="55" t="s">
        <v>16</v>
      </c>
      <c r="T4461" s="55" t="s">
        <v>16</v>
      </c>
    </row>
    <row r="4462" spans="2:20" x14ac:dyDescent="0.3">
      <c r="B4462" s="196"/>
      <c r="C4462" s="503" t="s">
        <v>49</v>
      </c>
      <c r="D4462" s="196" t="s">
        <v>16</v>
      </c>
      <c r="E4462" s="197">
        <f>SUM(E4454:E4461)</f>
        <v>0</v>
      </c>
      <c r="F4462" s="197">
        <f>SUM(F4454:F4461)</f>
        <v>0</v>
      </c>
      <c r="G4462" s="197">
        <f>SUM(G4453:G4461)</f>
        <v>180000</v>
      </c>
      <c r="H4462" s="504">
        <f>SUM(H4454:H4461)</f>
        <v>0</v>
      </c>
      <c r="I4462" s="197">
        <f>SUM(I4454:I4461)</f>
        <v>0</v>
      </c>
      <c r="J4462" s="197">
        <v>0</v>
      </c>
      <c r="K4462" s="1"/>
      <c r="L4462" s="55" t="s">
        <v>16</v>
      </c>
      <c r="M4462" s="474" t="s">
        <v>16</v>
      </c>
      <c r="N4462" s="55" t="s">
        <v>16</v>
      </c>
      <c r="O4462" s="55" t="s">
        <v>16</v>
      </c>
      <c r="P4462" s="55" t="s">
        <v>16</v>
      </c>
      <c r="Q4462" s="55" t="s">
        <v>16</v>
      </c>
      <c r="R4462" s="39" t="s">
        <v>16</v>
      </c>
      <c r="S4462" s="55" t="s">
        <v>16</v>
      </c>
      <c r="T4462" s="55" t="s">
        <v>16</v>
      </c>
    </row>
    <row r="4463" spans="2:20" x14ac:dyDescent="0.3">
      <c r="B4463" s="11"/>
      <c r="C4463" s="94"/>
      <c r="D4463" s="12"/>
      <c r="E4463" s="13"/>
      <c r="F4463" s="13"/>
      <c r="G4463" s="13"/>
      <c r="H4463" s="13"/>
      <c r="I4463" s="13"/>
      <c r="J4463" s="14"/>
      <c r="K4463" s="1"/>
      <c r="L4463" s="11"/>
      <c r="M4463" s="588"/>
      <c r="N4463" s="12"/>
      <c r="O4463" s="169"/>
      <c r="P4463" s="13"/>
      <c r="Q4463" s="13"/>
      <c r="R4463" s="13"/>
      <c r="S4463" s="13"/>
      <c r="T4463" s="14"/>
    </row>
    <row r="4464" spans="2:20" x14ac:dyDescent="0.3">
      <c r="B4464" s="25"/>
      <c r="C4464" s="26" t="s">
        <v>50</v>
      </c>
      <c r="D4464" s="26" t="s">
        <v>16</v>
      </c>
      <c r="E4464" s="28">
        <f>E4462</f>
        <v>0</v>
      </c>
      <c r="F4464" s="28">
        <f>F4452+F4462</f>
        <v>35422</v>
      </c>
      <c r="G4464" s="28">
        <f>G4452+G4462</f>
        <v>181184</v>
      </c>
      <c r="H4464" s="28">
        <f>H4452+H4462</f>
        <v>7390</v>
      </c>
      <c r="I4464" s="28">
        <f>I4452+I4462</f>
        <v>15835</v>
      </c>
      <c r="J4464" s="28">
        <f>J4452+J4462</f>
        <v>4926</v>
      </c>
      <c r="K4464" s="1"/>
      <c r="L4464" s="574" t="s">
        <v>16</v>
      </c>
      <c r="M4464" s="26" t="s">
        <v>50</v>
      </c>
      <c r="N4464" s="193" t="s">
        <v>16</v>
      </c>
      <c r="O4464" s="28">
        <f>SUM(O4454:O4463)</f>
        <v>0</v>
      </c>
      <c r="P4464" s="28">
        <f>SUM(P4453:P4463)</f>
        <v>25770</v>
      </c>
      <c r="Q4464" s="28">
        <f>SUM(Q4453:Q4463)</f>
        <v>150000</v>
      </c>
      <c r="R4464" s="28">
        <f>SUM(R4454:R4463)</f>
        <v>0</v>
      </c>
      <c r="S4464" s="28">
        <f>SUM(S4451:S4463)</f>
        <v>0</v>
      </c>
      <c r="T4464" s="28">
        <f>SUM(T4451:T4463)</f>
        <v>0</v>
      </c>
    </row>
    <row r="4465" spans="3:21" x14ac:dyDescent="0.3">
      <c r="F4465" s="314"/>
      <c r="G4465" s="215"/>
      <c r="H4465" s="215"/>
      <c r="L4465" s="2"/>
      <c r="M4465" s="3" t="s">
        <v>12</v>
      </c>
      <c r="N4465" s="15"/>
      <c r="O4465" s="16">
        <f>E4464-O4464</f>
        <v>0</v>
      </c>
      <c r="P4465" s="62">
        <f>F4464-P4464</f>
        <v>9652</v>
      </c>
      <c r="Q4465" s="62">
        <f>G4464-Q4464</f>
        <v>31184</v>
      </c>
      <c r="R4465" s="62">
        <f t="shared" ref="R4465" si="621">H4464-R4464</f>
        <v>7390</v>
      </c>
      <c r="S4465" s="62">
        <f t="shared" ref="S4465" si="622">I4464-S4464</f>
        <v>15835</v>
      </c>
      <c r="T4465" s="62">
        <f t="shared" ref="T4465" si="623">J4464-T4464</f>
        <v>4926</v>
      </c>
    </row>
    <row r="4466" spans="3:21" x14ac:dyDescent="0.3">
      <c r="C4466" s="63"/>
      <c r="F4466" s="314"/>
      <c r="H4466" s="314"/>
      <c r="M4466" s="1385" t="s">
        <v>23</v>
      </c>
      <c r="N4466" s="1385"/>
      <c r="P4466" s="314"/>
      <c r="Q4466" s="314"/>
      <c r="R4466" s="314"/>
    </row>
    <row r="4467" spans="3:21" x14ac:dyDescent="0.3">
      <c r="C4467" s="584"/>
      <c r="D4467" s="584"/>
      <c r="E4467" s="1386"/>
      <c r="F4467" s="1386"/>
      <c r="G4467" s="584"/>
      <c r="H4467" s="584"/>
      <c r="I4467" s="584"/>
      <c r="J4467" s="145"/>
      <c r="M4467" s="346" t="s">
        <v>17</v>
      </c>
      <c r="N4467" s="83">
        <f>P4465</f>
        <v>9652</v>
      </c>
      <c r="O4467" s="1364"/>
      <c r="P4467" s="1365"/>
      <c r="Q4467" s="1365"/>
      <c r="R4467" s="1365"/>
      <c r="S4467" s="1365"/>
      <c r="T4467" s="1365"/>
    </row>
    <row r="4468" spans="3:21" x14ac:dyDescent="0.3">
      <c r="C4468" s="584"/>
      <c r="D4468" s="584"/>
      <c r="E4468" s="585"/>
      <c r="F4468" s="585"/>
      <c r="G4468" s="282"/>
      <c r="H4468" s="280"/>
      <c r="I4468" s="280"/>
      <c r="J4468" s="280"/>
      <c r="M4468" s="346" t="s">
        <v>18</v>
      </c>
      <c r="N4468" s="83">
        <f>Q4465</f>
        <v>31184</v>
      </c>
      <c r="O4468" s="133"/>
      <c r="P4468" s="134"/>
      <c r="Q4468" s="134"/>
      <c r="R4468" s="131"/>
      <c r="S4468" s="233"/>
      <c r="T4468" s="314"/>
    </row>
    <row r="4469" spans="3:21" x14ac:dyDescent="0.3">
      <c r="C4469" s="584"/>
      <c r="D4469" s="584"/>
      <c r="E4469" s="1376"/>
      <c r="F4469" s="1377"/>
      <c r="G4469" s="282"/>
      <c r="H4469" s="280"/>
      <c r="I4469" s="280"/>
      <c r="J4469" s="280"/>
      <c r="M4469" s="346" t="s">
        <v>19</v>
      </c>
      <c r="N4469" s="83">
        <f>R4465</f>
        <v>7390</v>
      </c>
      <c r="O4469" s="136"/>
      <c r="P4469" s="171"/>
      <c r="Q4469" s="324"/>
      <c r="R4469" s="240"/>
      <c r="S4469" s="314"/>
      <c r="T4469" s="314"/>
    </row>
    <row r="4470" spans="3:21" x14ac:dyDescent="0.3">
      <c r="C4470" s="190"/>
      <c r="D4470" s="190"/>
      <c r="E4470" s="1374"/>
      <c r="F4470" s="1374"/>
      <c r="G4470" s="278"/>
      <c r="H4470" s="279"/>
      <c r="I4470" s="280"/>
      <c r="J4470" s="281"/>
      <c r="M4470" s="346" t="s">
        <v>20</v>
      </c>
      <c r="N4470" s="83">
        <f>S4465</f>
        <v>15835</v>
      </c>
      <c r="O4470" s="324"/>
      <c r="P4470" s="324"/>
      <c r="Q4470" s="324"/>
      <c r="R4470" s="241"/>
    </row>
    <row r="4471" spans="3:21" x14ac:dyDescent="0.3">
      <c r="C4471" s="190"/>
      <c r="D4471" s="190"/>
      <c r="E4471" s="586"/>
      <c r="F4471" s="586"/>
      <c r="G4471" s="278"/>
      <c r="H4471" s="283"/>
      <c r="I4471" s="280"/>
      <c r="J4471" s="281"/>
      <c r="M4471" s="346" t="s">
        <v>21</v>
      </c>
      <c r="N4471" s="83">
        <f>T4465</f>
        <v>4926</v>
      </c>
      <c r="O4471" s="137"/>
      <c r="P4471" s="324"/>
      <c r="Q4471" s="587"/>
      <c r="R4471" s="314"/>
    </row>
    <row r="4472" spans="3:21" ht="15" thickBot="1" x14ac:dyDescent="0.35">
      <c r="C4472" s="584"/>
      <c r="D4472" s="190"/>
      <c r="E4472" s="586"/>
      <c r="F4472" s="586"/>
      <c r="G4472" s="278"/>
      <c r="H4472" s="283"/>
      <c r="I4472" s="280"/>
      <c r="J4472" s="281"/>
      <c r="M4472" s="345" t="s">
        <v>22</v>
      </c>
      <c r="N4472" s="344">
        <f>SUM(N4467:N4471)</f>
        <v>68987</v>
      </c>
      <c r="O4472" s="314"/>
      <c r="P4472" s="314"/>
      <c r="R4472" s="314"/>
    </row>
    <row r="4473" spans="3:21" ht="15" thickTop="1" x14ac:dyDescent="0.3"/>
    <row r="4477" spans="3:21" x14ac:dyDescent="0.3">
      <c r="C4477" s="1357" t="s">
        <v>2370</v>
      </c>
      <c r="D4477" s="1357"/>
      <c r="E4477" s="1357"/>
      <c r="F4477" s="1357"/>
      <c r="G4477" s="1357"/>
      <c r="H4477" s="1357"/>
      <c r="I4477" s="1357"/>
      <c r="J4477" s="1357"/>
      <c r="K4477" s="1357"/>
      <c r="L4477" s="1357"/>
      <c r="M4477" s="1357"/>
      <c r="N4477" s="1357"/>
      <c r="O4477" s="1357"/>
      <c r="P4477" s="1357"/>
      <c r="Q4477" s="1357"/>
      <c r="R4477" s="1357"/>
      <c r="S4477" s="1357"/>
      <c r="T4477" s="1357"/>
      <c r="U4477" s="1357"/>
    </row>
    <row r="4483" spans="2:20" ht="15.6" x14ac:dyDescent="0.3">
      <c r="B4483" s="1349" t="s">
        <v>2823</v>
      </c>
      <c r="C4483" s="1349"/>
      <c r="D4483" s="1349"/>
      <c r="E4483" s="1349"/>
      <c r="F4483" s="1349"/>
      <c r="G4483" s="1349"/>
      <c r="H4483" s="1349"/>
      <c r="I4483" s="1349"/>
      <c r="J4483" s="1349"/>
      <c r="K4483" s="1349"/>
      <c r="L4483" s="1349"/>
      <c r="M4483" s="1349"/>
      <c r="N4483" s="1349"/>
      <c r="O4483" s="1349"/>
      <c r="P4483" s="1349"/>
      <c r="Q4483" s="1349"/>
      <c r="R4483" s="1349"/>
      <c r="S4483" s="1349"/>
      <c r="T4483" s="1349"/>
    </row>
    <row r="4484" spans="2:20" ht="15.6" x14ac:dyDescent="0.3">
      <c r="B4484" s="1350" t="s">
        <v>10</v>
      </c>
      <c r="C4484" s="1350"/>
      <c r="D4484" s="1350"/>
      <c r="E4484" s="1350"/>
      <c r="F4484" s="1350"/>
      <c r="G4484" s="1350"/>
      <c r="H4484" s="1350"/>
      <c r="I4484" s="1350"/>
      <c r="J4484" s="1350"/>
      <c r="K4484" s="1350"/>
      <c r="L4484" s="1350"/>
      <c r="M4484" s="1350"/>
      <c r="N4484" s="1350"/>
      <c r="O4484" s="1350"/>
      <c r="P4484" s="1350"/>
      <c r="Q4484" s="1350"/>
      <c r="R4484" s="1350"/>
      <c r="S4484" s="1350"/>
      <c r="T4484" s="1350"/>
    </row>
    <row r="4485" spans="2:20" x14ac:dyDescent="0.3">
      <c r="B4485" s="1351" t="s">
        <v>11</v>
      </c>
      <c r="C4485" s="1351"/>
      <c r="D4485" s="1351"/>
      <c r="E4485" s="1351"/>
      <c r="F4485" s="1351"/>
      <c r="G4485" s="1351"/>
      <c r="H4485" s="1351"/>
      <c r="I4485" s="1351"/>
      <c r="J4485" s="1351"/>
      <c r="K4485" s="1351"/>
      <c r="L4485" s="1351"/>
      <c r="M4485" s="1351"/>
      <c r="N4485" s="1351"/>
      <c r="O4485" s="1351"/>
      <c r="P4485" s="1351"/>
      <c r="Q4485" s="1351"/>
      <c r="R4485" s="1351"/>
      <c r="S4485" s="1351"/>
      <c r="T4485" s="1351"/>
    </row>
    <row r="4486" spans="2:20" x14ac:dyDescent="0.3">
      <c r="B4486" s="1352" t="s">
        <v>2851</v>
      </c>
      <c r="C4486" s="1352"/>
      <c r="D4486" s="1352"/>
      <c r="E4486" s="1352"/>
      <c r="F4486" s="1352"/>
      <c r="G4486" s="1352"/>
      <c r="H4486" s="1352"/>
      <c r="I4486" s="1352"/>
      <c r="J4486" s="1352"/>
      <c r="K4486" s="1352"/>
      <c r="L4486" s="1352"/>
      <c r="M4486" s="1352"/>
      <c r="N4486" s="1352"/>
      <c r="O4486" s="1352"/>
      <c r="P4486" s="1352"/>
      <c r="Q4486" s="1352"/>
      <c r="R4486" s="1352"/>
      <c r="S4486" s="1352"/>
      <c r="T4486" s="1352"/>
    </row>
    <row r="4487" spans="2:20" ht="15" thickBot="1" x14ac:dyDescent="0.35">
      <c r="B4487" s="309"/>
      <c r="C4487" s="309"/>
      <c r="D4487" s="309"/>
      <c r="E4487" s="309"/>
      <c r="F4487" s="309"/>
      <c r="G4487" s="309"/>
      <c r="H4487" s="309"/>
      <c r="I4487" s="309"/>
      <c r="J4487" s="309"/>
      <c r="L4487" s="309"/>
      <c r="M4487" s="309"/>
      <c r="N4487" s="309"/>
      <c r="O4487" s="309"/>
      <c r="P4487" s="309"/>
      <c r="Q4487" s="309"/>
      <c r="R4487" s="1362" t="s">
        <v>2841</v>
      </c>
      <c r="S4487" s="1363"/>
      <c r="T4487" s="1363"/>
    </row>
    <row r="4488" spans="2:20" ht="15" thickTop="1" x14ac:dyDescent="0.3">
      <c r="B4488" s="1354" t="s">
        <v>8</v>
      </c>
      <c r="C4488" s="1354"/>
      <c r="D4488" s="1354"/>
      <c r="E4488" s="1354"/>
      <c r="F4488" s="1354"/>
      <c r="G4488" s="1354"/>
      <c r="H4488" s="1354"/>
      <c r="I4488" s="1354"/>
      <c r="J4488" s="1354"/>
      <c r="L4488" s="1354" t="s">
        <v>9</v>
      </c>
      <c r="M4488" s="1354"/>
      <c r="N4488" s="1354"/>
      <c r="O4488" s="1354"/>
      <c r="P4488" s="1354"/>
      <c r="Q4488" s="1354"/>
      <c r="R4488" s="1354"/>
      <c r="S4488" s="1354"/>
      <c r="T4488" s="1354"/>
    </row>
    <row r="4489" spans="2:20" x14ac:dyDescent="0.3">
      <c r="B4489" s="4" t="s">
        <v>0</v>
      </c>
      <c r="C4489" s="4" t="s">
        <v>1</v>
      </c>
      <c r="D4489" s="4" t="s">
        <v>2</v>
      </c>
      <c r="E4489" s="4" t="s">
        <v>13</v>
      </c>
      <c r="F4489" s="4" t="s">
        <v>3</v>
      </c>
      <c r="G4489" s="4" t="s">
        <v>4</v>
      </c>
      <c r="H4489" s="4" t="s">
        <v>5</v>
      </c>
      <c r="I4489" s="4" t="s">
        <v>6</v>
      </c>
      <c r="J4489" s="4" t="s">
        <v>7</v>
      </c>
      <c r="K4489" s="180"/>
      <c r="L4489" s="4" t="s">
        <v>0</v>
      </c>
      <c r="M4489" s="4" t="s">
        <v>1</v>
      </c>
      <c r="N4489" s="30" t="s">
        <v>1234</v>
      </c>
      <c r="O4489" s="4" t="s">
        <v>13</v>
      </c>
      <c r="P4489" s="4" t="s">
        <v>3</v>
      </c>
      <c r="Q4489" s="4" t="s">
        <v>4</v>
      </c>
      <c r="R4489" s="4" t="s">
        <v>5</v>
      </c>
      <c r="S4489" s="4" t="s">
        <v>6</v>
      </c>
      <c r="T4489" s="4" t="s">
        <v>7</v>
      </c>
    </row>
    <row r="4490" spans="2:20" x14ac:dyDescent="0.3">
      <c r="B4490" s="310"/>
      <c r="C4490" s="311"/>
      <c r="D4490" s="311"/>
      <c r="E4490" s="5"/>
      <c r="F4490" s="5"/>
      <c r="G4490" s="5"/>
      <c r="H4490" s="5"/>
      <c r="I4490" s="5"/>
      <c r="J4490" s="6"/>
      <c r="L4490" s="310"/>
      <c r="M4490" s="311"/>
      <c r="N4490" s="311"/>
      <c r="O4490" s="5"/>
      <c r="P4490" s="5"/>
      <c r="Q4490" s="5"/>
      <c r="R4490" s="5"/>
      <c r="S4490" s="5"/>
      <c r="T4490" s="6"/>
    </row>
    <row r="4491" spans="2:20" x14ac:dyDescent="0.3">
      <c r="B4491" s="55" t="s">
        <v>2826</v>
      </c>
      <c r="C4491" s="17" t="s">
        <v>2421</v>
      </c>
      <c r="D4491" s="18" t="s">
        <v>16</v>
      </c>
      <c r="E4491" s="19" t="s">
        <v>16</v>
      </c>
      <c r="F4491" s="19">
        <f>N4467</f>
        <v>9652</v>
      </c>
      <c r="G4491" s="49">
        <f>N4468</f>
        <v>31184</v>
      </c>
      <c r="H4491" s="49">
        <f>N4469</f>
        <v>7390</v>
      </c>
      <c r="I4491" s="20">
        <f>N4470</f>
        <v>15835</v>
      </c>
      <c r="J4491" s="20">
        <f>N4471</f>
        <v>4926</v>
      </c>
      <c r="K4491" s="1"/>
      <c r="L4491" s="55" t="s">
        <v>16</v>
      </c>
      <c r="M4491" s="55" t="s">
        <v>16</v>
      </c>
      <c r="N4491" s="55" t="s">
        <v>16</v>
      </c>
      <c r="O4491" s="122" t="s">
        <v>16</v>
      </c>
      <c r="P4491" s="122" t="s">
        <v>16</v>
      </c>
      <c r="Q4491" s="122" t="s">
        <v>16</v>
      </c>
      <c r="R4491" s="122" t="s">
        <v>16</v>
      </c>
      <c r="S4491" s="122" t="s">
        <v>16</v>
      </c>
      <c r="T4491" s="122" t="s">
        <v>16</v>
      </c>
    </row>
    <row r="4492" spans="2:20" ht="55.2" x14ac:dyDescent="0.3">
      <c r="B4492" s="55" t="s">
        <v>2827</v>
      </c>
      <c r="C4492" s="541" t="s">
        <v>2824</v>
      </c>
      <c r="D4492" s="116" t="s">
        <v>2825</v>
      </c>
      <c r="E4492" s="122">
        <v>14856</v>
      </c>
      <c r="F4492" s="55" t="s">
        <v>16</v>
      </c>
      <c r="G4492" s="55" t="s">
        <v>16</v>
      </c>
      <c r="H4492" s="122">
        <v>100144</v>
      </c>
      <c r="I4492" s="55" t="s">
        <v>16</v>
      </c>
      <c r="J4492" s="55" t="s">
        <v>16</v>
      </c>
      <c r="K4492" s="1"/>
      <c r="L4492" s="55" t="s">
        <v>2827</v>
      </c>
      <c r="M4492" s="541" t="s">
        <v>2833</v>
      </c>
      <c r="N4492" s="116" t="s">
        <v>2825</v>
      </c>
      <c r="O4492" s="122">
        <v>14856</v>
      </c>
      <c r="P4492" s="55" t="s">
        <v>16</v>
      </c>
      <c r="Q4492" s="55" t="s">
        <v>16</v>
      </c>
      <c r="R4492" s="55" t="s">
        <v>16</v>
      </c>
      <c r="S4492" s="55" t="s">
        <v>16</v>
      </c>
      <c r="T4492" s="55" t="s">
        <v>16</v>
      </c>
    </row>
    <row r="4493" spans="2:20" ht="27.6" x14ac:dyDescent="0.3">
      <c r="B4493" s="55" t="s">
        <v>2828</v>
      </c>
      <c r="C4493" s="541" t="s">
        <v>2832</v>
      </c>
      <c r="D4493" s="116" t="s">
        <v>2831</v>
      </c>
      <c r="E4493" s="55" t="s">
        <v>16</v>
      </c>
      <c r="F4493" s="55" t="s">
        <v>16</v>
      </c>
      <c r="G4493" s="55" t="s">
        <v>16</v>
      </c>
      <c r="H4493" s="122">
        <v>1100</v>
      </c>
      <c r="I4493" s="55" t="s">
        <v>16</v>
      </c>
      <c r="J4493" s="55" t="s">
        <v>16</v>
      </c>
      <c r="K4493" s="1"/>
      <c r="L4493" s="55" t="s">
        <v>2827</v>
      </c>
      <c r="M4493" s="411" t="s">
        <v>2817</v>
      </c>
      <c r="N4493" s="488">
        <v>1</v>
      </c>
      <c r="O4493" s="55" t="s">
        <v>16</v>
      </c>
      <c r="P4493" s="122">
        <v>4630</v>
      </c>
      <c r="Q4493" s="55" t="s">
        <v>16</v>
      </c>
      <c r="R4493" s="55" t="s">
        <v>16</v>
      </c>
      <c r="S4493" s="55" t="s">
        <v>16</v>
      </c>
      <c r="T4493" s="55" t="s">
        <v>16</v>
      </c>
    </row>
    <row r="4494" spans="2:20" ht="27.6" x14ac:dyDescent="0.3">
      <c r="B4494" s="55" t="s">
        <v>2828</v>
      </c>
      <c r="C4494" s="541" t="s">
        <v>2838</v>
      </c>
      <c r="D4494" s="116" t="s">
        <v>2836</v>
      </c>
      <c r="E4494" s="55" t="s">
        <v>16</v>
      </c>
      <c r="F4494" s="122">
        <v>66500</v>
      </c>
      <c r="G4494" s="55" t="s">
        <v>16</v>
      </c>
      <c r="H4494" s="122">
        <v>33500</v>
      </c>
      <c r="I4494" s="55" t="s">
        <v>16</v>
      </c>
      <c r="J4494" s="55" t="s">
        <v>16</v>
      </c>
      <c r="K4494" s="1"/>
      <c r="L4494" s="55" t="s">
        <v>2828</v>
      </c>
      <c r="M4494" s="420" t="s">
        <v>2829</v>
      </c>
      <c r="N4494" s="488">
        <v>2</v>
      </c>
      <c r="O4494" s="55" t="s">
        <v>16</v>
      </c>
      <c r="P4494" s="122">
        <v>15000</v>
      </c>
      <c r="Q4494" s="55" t="s">
        <v>16</v>
      </c>
      <c r="R4494" s="55" t="s">
        <v>16</v>
      </c>
      <c r="S4494" s="55" t="s">
        <v>16</v>
      </c>
      <c r="T4494" s="55" t="s">
        <v>16</v>
      </c>
    </row>
    <row r="4495" spans="2:20" ht="41.4" x14ac:dyDescent="0.3">
      <c r="B4495" s="55" t="s">
        <v>2828</v>
      </c>
      <c r="C4495" s="509" t="s">
        <v>2834</v>
      </c>
      <c r="D4495" s="116" t="s">
        <v>2837</v>
      </c>
      <c r="E4495" s="55" t="s">
        <v>16</v>
      </c>
      <c r="F4495" s="55" t="s">
        <v>16</v>
      </c>
      <c r="G4495" s="55" t="s">
        <v>16</v>
      </c>
      <c r="H4495" s="122">
        <v>20000</v>
      </c>
      <c r="I4495" s="55" t="s">
        <v>16</v>
      </c>
      <c r="J4495" s="55" t="s">
        <v>16</v>
      </c>
      <c r="K4495" s="1"/>
      <c r="L4495" s="55" t="s">
        <v>2827</v>
      </c>
      <c r="M4495" s="420" t="s">
        <v>2840</v>
      </c>
      <c r="N4495" s="488">
        <v>450</v>
      </c>
      <c r="O4495" s="55" t="s">
        <v>16</v>
      </c>
      <c r="P4495" s="122">
        <v>0</v>
      </c>
      <c r="Q4495" s="122">
        <v>26000</v>
      </c>
      <c r="R4495" s="55" t="s">
        <v>16</v>
      </c>
      <c r="S4495" s="55" t="s">
        <v>16</v>
      </c>
      <c r="T4495" s="55" t="s">
        <v>16</v>
      </c>
    </row>
    <row r="4496" spans="2:20" ht="27.6" x14ac:dyDescent="0.3">
      <c r="B4496" s="55" t="s">
        <v>2828</v>
      </c>
      <c r="C4496" s="509" t="s">
        <v>2835</v>
      </c>
      <c r="D4496" s="116" t="s">
        <v>2839</v>
      </c>
      <c r="E4496" s="55" t="s">
        <v>16</v>
      </c>
      <c r="F4496" s="55" t="s">
        <v>16</v>
      </c>
      <c r="G4496" s="55" t="s">
        <v>16</v>
      </c>
      <c r="H4496" s="122">
        <v>1300</v>
      </c>
      <c r="I4496" s="55" t="s">
        <v>16</v>
      </c>
      <c r="J4496" s="55" t="s">
        <v>16</v>
      </c>
      <c r="K4496" s="1"/>
      <c r="L4496" s="55" t="s">
        <v>2828</v>
      </c>
      <c r="M4496" s="333" t="s">
        <v>2854</v>
      </c>
      <c r="N4496" s="55">
        <v>3</v>
      </c>
      <c r="O4496" s="55" t="s">
        <v>16</v>
      </c>
      <c r="P4496" s="122">
        <v>50000</v>
      </c>
      <c r="Q4496" s="55" t="s">
        <v>16</v>
      </c>
      <c r="R4496" s="55" t="s">
        <v>16</v>
      </c>
      <c r="S4496" s="55" t="s">
        <v>16</v>
      </c>
      <c r="T4496" s="55" t="s">
        <v>16</v>
      </c>
    </row>
    <row r="4497" spans="2:20" ht="41.4" x14ac:dyDescent="0.3">
      <c r="B4497" s="55" t="s">
        <v>2844</v>
      </c>
      <c r="C4497" s="541" t="s">
        <v>2641</v>
      </c>
      <c r="D4497" s="116" t="s">
        <v>2842</v>
      </c>
      <c r="E4497" s="55">
        <v>21600</v>
      </c>
      <c r="F4497" s="597">
        <v>20000</v>
      </c>
      <c r="G4497" s="597"/>
      <c r="H4497" s="122">
        <v>8400</v>
      </c>
      <c r="I4497" s="55" t="s">
        <v>16</v>
      </c>
      <c r="J4497" s="55" t="s">
        <v>16</v>
      </c>
      <c r="K4497" s="1"/>
      <c r="L4497" s="55" t="s">
        <v>2844</v>
      </c>
      <c r="M4497" s="420" t="s">
        <v>2852</v>
      </c>
      <c r="N4497" s="488">
        <v>291</v>
      </c>
      <c r="O4497" s="55"/>
      <c r="P4497" s="122">
        <v>20000</v>
      </c>
      <c r="Q4497" s="55"/>
      <c r="R4497" s="122">
        <v>180000</v>
      </c>
      <c r="S4497" s="55" t="s">
        <v>16</v>
      </c>
      <c r="T4497" s="55" t="s">
        <v>16</v>
      </c>
    </row>
    <row r="4498" spans="2:20" ht="41.4" x14ac:dyDescent="0.3">
      <c r="B4498" s="55" t="s">
        <v>2844</v>
      </c>
      <c r="C4498" s="541" t="s">
        <v>2845</v>
      </c>
      <c r="D4498" s="116" t="s">
        <v>2843</v>
      </c>
      <c r="E4498" s="55" t="s">
        <v>16</v>
      </c>
      <c r="F4498" s="55" t="s">
        <v>16</v>
      </c>
      <c r="G4498" s="55" t="s">
        <v>16</v>
      </c>
      <c r="H4498" s="122">
        <v>10000</v>
      </c>
      <c r="I4498" s="55" t="s">
        <v>16</v>
      </c>
      <c r="J4498" s="55" t="s">
        <v>16</v>
      </c>
      <c r="K4498" s="1"/>
      <c r="L4498" s="55" t="s">
        <v>2844</v>
      </c>
      <c r="M4498" s="333" t="s">
        <v>2855</v>
      </c>
      <c r="N4498" s="55">
        <v>292</v>
      </c>
      <c r="O4498" s="55" t="s">
        <v>16</v>
      </c>
      <c r="P4498" s="55" t="s">
        <v>16</v>
      </c>
      <c r="Q4498" s="55" t="s">
        <v>16</v>
      </c>
      <c r="R4498" s="122">
        <v>500000</v>
      </c>
      <c r="S4498" s="55" t="s">
        <v>16</v>
      </c>
      <c r="T4498" s="55" t="s">
        <v>16</v>
      </c>
    </row>
    <row r="4499" spans="2:20" ht="55.2" x14ac:dyDescent="0.3">
      <c r="B4499" s="55" t="s">
        <v>2844</v>
      </c>
      <c r="C4499" s="509" t="s">
        <v>2849</v>
      </c>
      <c r="D4499" s="116" t="s">
        <v>2847</v>
      </c>
      <c r="E4499" s="55" t="s">
        <v>16</v>
      </c>
      <c r="F4499" s="55" t="s">
        <v>16</v>
      </c>
      <c r="G4499" s="122">
        <v>300000</v>
      </c>
      <c r="H4499" s="55" t="s">
        <v>16</v>
      </c>
      <c r="I4499" s="55" t="s">
        <v>16</v>
      </c>
      <c r="J4499" s="55" t="s">
        <v>16</v>
      </c>
      <c r="K4499" s="1"/>
      <c r="L4499" s="55" t="s">
        <v>2844</v>
      </c>
      <c r="M4499" s="333" t="s">
        <v>2856</v>
      </c>
      <c r="N4499" s="55">
        <v>292</v>
      </c>
      <c r="O4499" s="55" t="s">
        <v>16</v>
      </c>
      <c r="P4499" s="55" t="s">
        <v>16</v>
      </c>
      <c r="Q4499" s="55" t="s">
        <v>16</v>
      </c>
      <c r="R4499" s="122">
        <v>100000</v>
      </c>
      <c r="S4499" s="55" t="s">
        <v>16</v>
      </c>
      <c r="T4499" s="55" t="s">
        <v>16</v>
      </c>
    </row>
    <row r="4500" spans="2:20" ht="41.4" x14ac:dyDescent="0.3">
      <c r="B4500" s="55" t="s">
        <v>2844</v>
      </c>
      <c r="C4500" s="509" t="s">
        <v>2850</v>
      </c>
      <c r="D4500" s="116" t="s">
        <v>2848</v>
      </c>
      <c r="E4500" s="55" t="s">
        <v>16</v>
      </c>
      <c r="F4500" s="55" t="s">
        <v>16</v>
      </c>
      <c r="G4500" s="122">
        <v>400000</v>
      </c>
      <c r="H4500" s="55" t="s">
        <v>16</v>
      </c>
      <c r="I4500" s="55" t="s">
        <v>16</v>
      </c>
      <c r="J4500" s="55" t="s">
        <v>16</v>
      </c>
      <c r="K4500" s="1"/>
      <c r="L4500" s="55" t="s">
        <v>2844</v>
      </c>
      <c r="M4500" s="411" t="s">
        <v>2846</v>
      </c>
      <c r="N4500" s="116" t="s">
        <v>2842</v>
      </c>
      <c r="O4500" s="122">
        <v>21600</v>
      </c>
      <c r="P4500" s="55" t="s">
        <v>16</v>
      </c>
      <c r="Q4500" s="55" t="s">
        <v>16</v>
      </c>
      <c r="R4500" s="55" t="s">
        <v>16</v>
      </c>
      <c r="S4500" s="55" t="s">
        <v>16</v>
      </c>
      <c r="T4500" s="55" t="s">
        <v>16</v>
      </c>
    </row>
    <row r="4501" spans="2:20" ht="27.6" x14ac:dyDescent="0.3">
      <c r="B4501" s="55" t="s">
        <v>2844</v>
      </c>
      <c r="C4501" s="509" t="s">
        <v>2853</v>
      </c>
      <c r="D4501" s="116" t="s">
        <v>2857</v>
      </c>
      <c r="E4501" s="55" t="s">
        <v>16</v>
      </c>
      <c r="F4501" s="55" t="s">
        <v>16</v>
      </c>
      <c r="G4501" s="55" t="s">
        <v>16</v>
      </c>
      <c r="H4501" s="122">
        <v>1150000</v>
      </c>
      <c r="I4501" s="55" t="s">
        <v>16</v>
      </c>
      <c r="J4501" s="55" t="s">
        <v>16</v>
      </c>
      <c r="K4501" s="1"/>
      <c r="L4501" s="55"/>
      <c r="M4501" s="505" t="s">
        <v>2461</v>
      </c>
      <c r="N4501" s="55" t="s">
        <v>16</v>
      </c>
      <c r="O4501" s="55" t="s">
        <v>16</v>
      </c>
      <c r="P4501" s="55" t="s">
        <v>16</v>
      </c>
      <c r="Q4501" s="55" t="s">
        <v>16</v>
      </c>
      <c r="R4501" s="55" t="s">
        <v>16</v>
      </c>
      <c r="S4501" s="55" t="s">
        <v>16</v>
      </c>
      <c r="T4501" s="55" t="s">
        <v>16</v>
      </c>
    </row>
    <row r="4502" spans="2:20" ht="27.6" x14ac:dyDescent="0.3">
      <c r="B4502" s="55" t="s">
        <v>16</v>
      </c>
      <c r="C4502" s="505" t="s">
        <v>2461</v>
      </c>
      <c r="D4502" s="55" t="s">
        <v>16</v>
      </c>
      <c r="E4502" s="55" t="s">
        <v>16</v>
      </c>
      <c r="F4502" s="55" t="s">
        <v>16</v>
      </c>
      <c r="G4502" s="55" t="s">
        <v>16</v>
      </c>
      <c r="H4502" s="55" t="s">
        <v>16</v>
      </c>
      <c r="I4502" s="55" t="s">
        <v>16</v>
      </c>
      <c r="J4502" s="55" t="s">
        <v>16</v>
      </c>
      <c r="K4502" s="1"/>
      <c r="L4502" s="55" t="s">
        <v>2828</v>
      </c>
      <c r="M4502" s="420" t="s">
        <v>2830</v>
      </c>
      <c r="N4502" s="488">
        <v>4</v>
      </c>
      <c r="O4502" s="55" t="s">
        <v>16</v>
      </c>
      <c r="P4502" s="122">
        <v>11500</v>
      </c>
      <c r="Q4502" s="55" t="s">
        <v>16</v>
      </c>
      <c r="R4502" s="55" t="s">
        <v>16</v>
      </c>
      <c r="S4502" s="55" t="s">
        <v>16</v>
      </c>
      <c r="T4502" s="55" t="s">
        <v>16</v>
      </c>
    </row>
    <row r="4503" spans="2:20" ht="41.4" x14ac:dyDescent="0.3">
      <c r="B4503" s="55" t="s">
        <v>2812</v>
      </c>
      <c r="C4503" s="411" t="s">
        <v>2816</v>
      </c>
      <c r="D4503" s="488">
        <v>4</v>
      </c>
      <c r="E4503" s="55" t="s">
        <v>16</v>
      </c>
      <c r="F4503" s="122">
        <v>10000</v>
      </c>
      <c r="G4503" s="55" t="s">
        <v>16</v>
      </c>
      <c r="H4503" s="55" t="s">
        <v>16</v>
      </c>
      <c r="I4503" s="55" t="s">
        <v>16</v>
      </c>
      <c r="J4503" s="55" t="s">
        <v>16</v>
      </c>
      <c r="K4503" s="1"/>
      <c r="L4503" s="55" t="s">
        <v>16</v>
      </c>
      <c r="M4503" s="55" t="s">
        <v>16</v>
      </c>
      <c r="N4503" s="55" t="s">
        <v>16</v>
      </c>
      <c r="O4503" s="55" t="s">
        <v>16</v>
      </c>
      <c r="P4503" s="55" t="s">
        <v>16</v>
      </c>
      <c r="Q4503" s="55" t="s">
        <v>16</v>
      </c>
      <c r="R4503" s="55" t="s">
        <v>16</v>
      </c>
      <c r="S4503" s="55" t="s">
        <v>16</v>
      </c>
      <c r="T4503" s="55" t="s">
        <v>16</v>
      </c>
    </row>
    <row r="4504" spans="2:20" x14ac:dyDescent="0.3">
      <c r="B4504" s="196"/>
      <c r="C4504" s="503" t="s">
        <v>49</v>
      </c>
      <c r="D4504" s="196" t="s">
        <v>16</v>
      </c>
      <c r="E4504" s="197">
        <f>SUM(E4492:E4503)</f>
        <v>36456</v>
      </c>
      <c r="F4504" s="197">
        <f>SUM(F4492:F4503)</f>
        <v>96500</v>
      </c>
      <c r="G4504" s="197">
        <f>SUM(G4492:G4503)</f>
        <v>700000</v>
      </c>
      <c r="H4504" s="504">
        <f>SUM(H4492:H4503)</f>
        <v>1324444</v>
      </c>
      <c r="I4504" s="197">
        <f>SUM(I4492:I4498)</f>
        <v>0</v>
      </c>
      <c r="J4504" s="197">
        <v>0</v>
      </c>
      <c r="K4504" s="1"/>
      <c r="L4504" s="368" t="s">
        <v>16</v>
      </c>
      <c r="M4504" s="381" t="s">
        <v>16</v>
      </c>
      <c r="N4504" s="368" t="s">
        <v>16</v>
      </c>
      <c r="O4504" s="368" t="s">
        <v>16</v>
      </c>
      <c r="P4504" s="368" t="s">
        <v>16</v>
      </c>
      <c r="Q4504" s="55" t="s">
        <v>16</v>
      </c>
      <c r="R4504" s="39" t="s">
        <v>16</v>
      </c>
      <c r="S4504" s="55" t="s">
        <v>16</v>
      </c>
      <c r="T4504" s="55" t="s">
        <v>16</v>
      </c>
    </row>
    <row r="4505" spans="2:20" x14ac:dyDescent="0.3">
      <c r="B4505" s="11"/>
      <c r="C4505" s="94"/>
      <c r="D4505" s="12"/>
      <c r="E4505" s="13"/>
      <c r="F4505" s="13"/>
      <c r="G4505" s="13"/>
      <c r="H4505" s="13"/>
      <c r="I4505" s="13"/>
      <c r="J4505" s="14"/>
      <c r="K4505" s="1"/>
      <c r="L4505" s="11"/>
      <c r="M4505" s="588"/>
      <c r="N4505" s="12"/>
      <c r="O4505" s="169"/>
      <c r="P4505" s="13"/>
      <c r="Q4505" s="13"/>
      <c r="R4505" s="13"/>
      <c r="S4505" s="13"/>
      <c r="T4505" s="14"/>
    </row>
    <row r="4506" spans="2:20" x14ac:dyDescent="0.3">
      <c r="B4506" s="25"/>
      <c r="C4506" s="26" t="s">
        <v>50</v>
      </c>
      <c r="D4506" s="26" t="s">
        <v>16</v>
      </c>
      <c r="E4506" s="28">
        <f>E4504</f>
        <v>36456</v>
      </c>
      <c r="F4506" s="28">
        <f>F4491+F4504</f>
        <v>106152</v>
      </c>
      <c r="G4506" s="28">
        <f>G4491+G4504</f>
        <v>731184</v>
      </c>
      <c r="H4506" s="28">
        <f>H4491+H4504</f>
        <v>1331834</v>
      </c>
      <c r="I4506" s="28">
        <f>I4491+I4504</f>
        <v>15835</v>
      </c>
      <c r="J4506" s="28">
        <f>J4491+J4504</f>
        <v>4926</v>
      </c>
      <c r="K4506" s="1"/>
      <c r="L4506" s="574" t="s">
        <v>16</v>
      </c>
      <c r="M4506" s="26" t="s">
        <v>50</v>
      </c>
      <c r="N4506" s="193" t="s">
        <v>16</v>
      </c>
      <c r="O4506" s="28">
        <f>SUM(O4492:O4505)</f>
        <v>36456</v>
      </c>
      <c r="P4506" s="28">
        <f>SUM(P4492:P4505)</f>
        <v>101130</v>
      </c>
      <c r="Q4506" s="28">
        <f>SUM(Q4492:Q4505)</f>
        <v>26000</v>
      </c>
      <c r="R4506" s="28">
        <f>SUM(R4492:R4505)</f>
        <v>780000</v>
      </c>
      <c r="S4506" s="28">
        <f>SUM(S4490:S4505)</f>
        <v>0</v>
      </c>
      <c r="T4506" s="28">
        <f>SUM(T4490:T4505)</f>
        <v>0</v>
      </c>
    </row>
    <row r="4507" spans="2:20" x14ac:dyDescent="0.3">
      <c r="F4507" s="314"/>
      <c r="G4507" s="215"/>
      <c r="H4507" s="215"/>
      <c r="L4507" s="2"/>
      <c r="M4507" s="3" t="s">
        <v>12</v>
      </c>
      <c r="N4507" s="15"/>
      <c r="O4507" s="16">
        <f>E4506-O4506</f>
        <v>0</v>
      </c>
      <c r="P4507" s="62">
        <f>F4506-P4506</f>
        <v>5022</v>
      </c>
      <c r="Q4507" s="62">
        <f>G4506-Q4506</f>
        <v>705184</v>
      </c>
      <c r="R4507" s="62">
        <f t="shared" ref="R4507" si="624">H4506-R4506</f>
        <v>551834</v>
      </c>
      <c r="S4507" s="62">
        <f t="shared" ref="S4507" si="625">I4506-S4506</f>
        <v>15835</v>
      </c>
      <c r="T4507" s="62">
        <f t="shared" ref="T4507" si="626">J4506-T4506</f>
        <v>4926</v>
      </c>
    </row>
    <row r="4508" spans="2:20" x14ac:dyDescent="0.3">
      <c r="C4508" s="63"/>
      <c r="F4508" s="314"/>
      <c r="H4508" s="314"/>
      <c r="M4508" s="1385" t="s">
        <v>23</v>
      </c>
      <c r="N4508" s="1385"/>
      <c r="P4508" s="314"/>
      <c r="Q4508" s="314"/>
      <c r="R4508" s="314"/>
    </row>
    <row r="4509" spans="2:20" x14ac:dyDescent="0.3">
      <c r="C4509" s="589"/>
      <c r="D4509" s="589"/>
      <c r="E4509" s="1386"/>
      <c r="F4509" s="1386"/>
      <c r="G4509" s="589"/>
      <c r="H4509" s="589"/>
      <c r="I4509" s="589"/>
      <c r="J4509" s="145"/>
      <c r="M4509" s="346" t="s">
        <v>17</v>
      </c>
      <c r="N4509" s="83">
        <f>P4507</f>
        <v>5022</v>
      </c>
      <c r="O4509" s="1364"/>
      <c r="P4509" s="1365"/>
      <c r="Q4509" s="1365"/>
      <c r="R4509" s="1365"/>
      <c r="S4509" s="1365"/>
      <c r="T4509" s="1365"/>
    </row>
    <row r="4510" spans="2:20" x14ac:dyDescent="0.3">
      <c r="C4510" s="589"/>
      <c r="D4510" s="589"/>
      <c r="E4510" s="590"/>
      <c r="F4510" s="590"/>
      <c r="G4510" s="282"/>
      <c r="H4510" s="280"/>
      <c r="I4510" s="280"/>
      <c r="J4510" s="280"/>
      <c r="M4510" s="346" t="s">
        <v>18</v>
      </c>
      <c r="N4510" s="83">
        <f>Q4507</f>
        <v>705184</v>
      </c>
      <c r="O4510" s="133"/>
      <c r="P4510" s="134"/>
      <c r="Q4510" s="134"/>
      <c r="R4510" s="131"/>
      <c r="S4510" s="233"/>
      <c r="T4510" s="314"/>
    </row>
    <row r="4511" spans="2:20" x14ac:dyDescent="0.3">
      <c r="C4511" s="589"/>
      <c r="D4511" s="589"/>
      <c r="E4511" s="1376"/>
      <c r="F4511" s="1377"/>
      <c r="G4511" s="282"/>
      <c r="H4511" s="280"/>
      <c r="I4511" s="280"/>
      <c r="J4511" s="280"/>
      <c r="M4511" s="346" t="s">
        <v>19</v>
      </c>
      <c r="N4511" s="83">
        <f>R4507</f>
        <v>551834</v>
      </c>
      <c r="O4511" s="136"/>
      <c r="P4511" s="171"/>
      <c r="Q4511" s="324"/>
      <c r="R4511" s="240"/>
      <c r="S4511" s="314"/>
      <c r="T4511" s="314"/>
    </row>
    <row r="4512" spans="2:20" x14ac:dyDescent="0.3">
      <c r="C4512" s="190"/>
      <c r="D4512" s="190"/>
      <c r="E4512" s="1374"/>
      <c r="F4512" s="1374"/>
      <c r="G4512" s="278"/>
      <c r="H4512" s="279"/>
      <c r="I4512" s="280"/>
      <c r="J4512" s="281"/>
      <c r="M4512" s="346" t="s">
        <v>20</v>
      </c>
      <c r="N4512" s="83">
        <f>S4507</f>
        <v>15835</v>
      </c>
      <c r="O4512" s="324"/>
      <c r="P4512" s="324"/>
      <c r="Q4512" s="324"/>
      <c r="R4512" s="241"/>
    </row>
    <row r="4513" spans="2:21" x14ac:dyDescent="0.3">
      <c r="C4513" s="190"/>
      <c r="D4513" s="190"/>
      <c r="E4513" s="591"/>
      <c r="F4513" s="591"/>
      <c r="G4513" s="278"/>
      <c r="H4513" s="283"/>
      <c r="I4513" s="280"/>
      <c r="J4513" s="281"/>
      <c r="M4513" s="346" t="s">
        <v>21</v>
      </c>
      <c r="N4513" s="83">
        <f>T4507</f>
        <v>4926</v>
      </c>
      <c r="O4513" s="137"/>
      <c r="P4513" s="324"/>
      <c r="Q4513" s="592"/>
      <c r="R4513" s="314"/>
    </row>
    <row r="4514" spans="2:21" ht="15" thickBot="1" x14ac:dyDescent="0.35">
      <c r="C4514" s="589"/>
      <c r="D4514" s="190"/>
      <c r="E4514" s="591"/>
      <c r="F4514" s="591"/>
      <c r="G4514" s="278"/>
      <c r="H4514" s="283"/>
      <c r="I4514" s="280"/>
      <c r="J4514" s="281"/>
      <c r="M4514" s="345" t="s">
        <v>22</v>
      </c>
      <c r="N4514" s="344">
        <f>SUM(N4509:N4513)</f>
        <v>1282801</v>
      </c>
      <c r="O4514" s="314"/>
      <c r="P4514" s="314"/>
      <c r="R4514" s="314"/>
    </row>
    <row r="4515" spans="2:21" ht="15" thickTop="1" x14ac:dyDescent="0.3"/>
    <row r="4519" spans="2:21" x14ac:dyDescent="0.3">
      <c r="C4519" s="1357" t="s">
        <v>2370</v>
      </c>
      <c r="D4519" s="1357"/>
      <c r="E4519" s="1357"/>
      <c r="F4519" s="1357"/>
      <c r="G4519" s="1357"/>
      <c r="H4519" s="1357"/>
      <c r="I4519" s="1357"/>
      <c r="J4519" s="1357"/>
      <c r="K4519" s="1357"/>
      <c r="L4519" s="1357"/>
      <c r="M4519" s="1357"/>
      <c r="N4519" s="1357"/>
      <c r="O4519" s="1357"/>
      <c r="P4519" s="1357"/>
      <c r="Q4519" s="1357"/>
      <c r="R4519" s="1357"/>
      <c r="S4519" s="1357"/>
      <c r="T4519" s="1357"/>
      <c r="U4519" s="1357"/>
    </row>
    <row r="4525" spans="2:21" ht="15.6" x14ac:dyDescent="0.3">
      <c r="B4525" s="1349" t="s">
        <v>2858</v>
      </c>
      <c r="C4525" s="1349"/>
      <c r="D4525" s="1349"/>
      <c r="E4525" s="1349"/>
      <c r="F4525" s="1349"/>
      <c r="G4525" s="1349"/>
      <c r="H4525" s="1349"/>
      <c r="I4525" s="1349"/>
      <c r="J4525" s="1349"/>
      <c r="K4525" s="1349"/>
      <c r="L4525" s="1349"/>
      <c r="M4525" s="1349"/>
      <c r="N4525" s="1349"/>
      <c r="O4525" s="1349"/>
      <c r="P4525" s="1349"/>
      <c r="Q4525" s="1349"/>
      <c r="R4525" s="1349"/>
      <c r="S4525" s="1349"/>
      <c r="T4525" s="1349"/>
    </row>
    <row r="4526" spans="2:21" ht="15.6" x14ac:dyDescent="0.3">
      <c r="B4526" s="1350" t="s">
        <v>10</v>
      </c>
      <c r="C4526" s="1350"/>
      <c r="D4526" s="1350"/>
      <c r="E4526" s="1350"/>
      <c r="F4526" s="1350"/>
      <c r="G4526" s="1350"/>
      <c r="H4526" s="1350"/>
      <c r="I4526" s="1350"/>
      <c r="J4526" s="1350"/>
      <c r="K4526" s="1350"/>
      <c r="L4526" s="1350"/>
      <c r="M4526" s="1350"/>
      <c r="N4526" s="1350"/>
      <c r="O4526" s="1350"/>
      <c r="P4526" s="1350"/>
      <c r="Q4526" s="1350"/>
      <c r="R4526" s="1350"/>
      <c r="S4526" s="1350"/>
      <c r="T4526" s="1350"/>
    </row>
    <row r="4527" spans="2:21" x14ac:dyDescent="0.3">
      <c r="B4527" s="1351" t="s">
        <v>11</v>
      </c>
      <c r="C4527" s="1351"/>
      <c r="D4527" s="1351"/>
      <c r="E4527" s="1351"/>
      <c r="F4527" s="1351"/>
      <c r="G4527" s="1351"/>
      <c r="H4527" s="1351"/>
      <c r="I4527" s="1351"/>
      <c r="J4527" s="1351"/>
      <c r="K4527" s="1351"/>
      <c r="L4527" s="1351"/>
      <c r="M4527" s="1351"/>
      <c r="N4527" s="1351"/>
      <c r="O4527" s="1351"/>
      <c r="P4527" s="1351"/>
      <c r="Q4527" s="1351"/>
      <c r="R4527" s="1351"/>
      <c r="S4527" s="1351"/>
      <c r="T4527" s="1351"/>
    </row>
    <row r="4528" spans="2:21" x14ac:dyDescent="0.3">
      <c r="B4528" s="1352" t="s">
        <v>2868</v>
      </c>
      <c r="C4528" s="1352"/>
      <c r="D4528" s="1352"/>
      <c r="E4528" s="1352"/>
      <c r="F4528" s="1352"/>
      <c r="G4528" s="1352"/>
      <c r="H4528" s="1352"/>
      <c r="I4528" s="1352"/>
      <c r="J4528" s="1352"/>
      <c r="K4528" s="1352"/>
      <c r="L4528" s="1352"/>
      <c r="M4528" s="1352"/>
      <c r="N4528" s="1352"/>
      <c r="O4528" s="1352"/>
      <c r="P4528" s="1352"/>
      <c r="Q4528" s="1352"/>
      <c r="R4528" s="1352"/>
      <c r="S4528" s="1352"/>
      <c r="T4528" s="1352"/>
    </row>
    <row r="4529" spans="2:20" ht="15" thickBot="1" x14ac:dyDescent="0.35">
      <c r="B4529" s="309"/>
      <c r="C4529" s="309"/>
      <c r="D4529" s="309"/>
      <c r="E4529" s="309"/>
      <c r="F4529" s="309"/>
      <c r="G4529" s="309"/>
      <c r="H4529" s="309"/>
      <c r="I4529" s="309"/>
      <c r="J4529" s="309"/>
      <c r="L4529" s="309"/>
      <c r="M4529" s="309"/>
      <c r="N4529" s="309"/>
      <c r="O4529" s="309"/>
      <c r="P4529" s="309"/>
      <c r="Q4529" s="309"/>
      <c r="R4529" s="1362" t="s">
        <v>2859</v>
      </c>
      <c r="S4529" s="1363"/>
      <c r="T4529" s="1363"/>
    </row>
    <row r="4530" spans="2:20" ht="15" thickTop="1" x14ac:dyDescent="0.3">
      <c r="B4530" s="1354" t="s">
        <v>8</v>
      </c>
      <c r="C4530" s="1354"/>
      <c r="D4530" s="1354"/>
      <c r="E4530" s="1354"/>
      <c r="F4530" s="1354"/>
      <c r="G4530" s="1354"/>
      <c r="H4530" s="1354"/>
      <c r="I4530" s="1354"/>
      <c r="J4530" s="1354"/>
      <c r="L4530" s="1354" t="s">
        <v>9</v>
      </c>
      <c r="M4530" s="1354"/>
      <c r="N4530" s="1354"/>
      <c r="O4530" s="1354"/>
      <c r="P4530" s="1354"/>
      <c r="Q4530" s="1354"/>
      <c r="R4530" s="1354"/>
      <c r="S4530" s="1354"/>
      <c r="T4530" s="1354"/>
    </row>
    <row r="4531" spans="2:20" x14ac:dyDescent="0.3">
      <c r="B4531" s="4" t="s">
        <v>0</v>
      </c>
      <c r="C4531" s="4" t="s">
        <v>1</v>
      </c>
      <c r="D4531" s="4" t="s">
        <v>2</v>
      </c>
      <c r="E4531" s="4" t="s">
        <v>13</v>
      </c>
      <c r="F4531" s="4" t="s">
        <v>3</v>
      </c>
      <c r="G4531" s="4" t="s">
        <v>4</v>
      </c>
      <c r="H4531" s="4" t="s">
        <v>5</v>
      </c>
      <c r="I4531" s="4" t="s">
        <v>6</v>
      </c>
      <c r="J4531" s="4" t="s">
        <v>7</v>
      </c>
      <c r="K4531" s="180"/>
      <c r="L4531" s="4" t="s">
        <v>0</v>
      </c>
      <c r="M4531" s="4" t="s">
        <v>1</v>
      </c>
      <c r="N4531" s="30" t="s">
        <v>1234</v>
      </c>
      <c r="O4531" s="4" t="s">
        <v>13</v>
      </c>
      <c r="P4531" s="4" t="s">
        <v>3</v>
      </c>
      <c r="Q4531" s="4" t="s">
        <v>4</v>
      </c>
      <c r="R4531" s="4" t="s">
        <v>5</v>
      </c>
      <c r="S4531" s="4" t="s">
        <v>6</v>
      </c>
      <c r="T4531" s="4" t="s">
        <v>7</v>
      </c>
    </row>
    <row r="4532" spans="2:20" x14ac:dyDescent="0.3">
      <c r="B4532" s="310"/>
      <c r="C4532" s="311"/>
      <c r="D4532" s="311"/>
      <c r="E4532" s="5"/>
      <c r="F4532" s="5"/>
      <c r="G4532" s="5"/>
      <c r="H4532" s="5"/>
      <c r="I4532" s="5"/>
      <c r="J4532" s="6"/>
      <c r="L4532" s="310"/>
      <c r="M4532" s="311"/>
      <c r="N4532" s="311"/>
      <c r="O4532" s="5"/>
      <c r="P4532" s="5"/>
      <c r="Q4532" s="5"/>
      <c r="R4532" s="5"/>
      <c r="S4532" s="5"/>
      <c r="T4532" s="6"/>
    </row>
    <row r="4533" spans="2:20" x14ac:dyDescent="0.3">
      <c r="B4533" s="55" t="s">
        <v>2860</v>
      </c>
      <c r="C4533" s="17" t="s">
        <v>2421</v>
      </c>
      <c r="D4533" s="18" t="s">
        <v>16</v>
      </c>
      <c r="E4533" s="19" t="s">
        <v>16</v>
      </c>
      <c r="F4533" s="19">
        <f>N4509</f>
        <v>5022</v>
      </c>
      <c r="G4533" s="49">
        <f>N4510</f>
        <v>705184</v>
      </c>
      <c r="H4533" s="49">
        <f>N4511</f>
        <v>551834</v>
      </c>
      <c r="I4533" s="20">
        <f>N4512</f>
        <v>15835</v>
      </c>
      <c r="J4533" s="20">
        <f>N4513</f>
        <v>4926</v>
      </c>
      <c r="K4533" s="1"/>
      <c r="L4533" s="55"/>
      <c r="M4533" s="55"/>
      <c r="N4533" s="55"/>
      <c r="O4533" s="122"/>
      <c r="P4533" s="122"/>
      <c r="Q4533" s="122"/>
      <c r="R4533" s="122"/>
      <c r="S4533" s="122"/>
      <c r="T4533" s="122"/>
    </row>
    <row r="4534" spans="2:20" ht="27.6" x14ac:dyDescent="0.3">
      <c r="B4534" s="55" t="s">
        <v>2860</v>
      </c>
      <c r="C4534" s="541" t="s">
        <v>2641</v>
      </c>
      <c r="D4534" s="116" t="s">
        <v>2861</v>
      </c>
      <c r="E4534" s="122">
        <v>100000</v>
      </c>
      <c r="F4534" s="55" t="s">
        <v>16</v>
      </c>
      <c r="G4534" s="55" t="s">
        <v>16</v>
      </c>
      <c r="H4534" s="55" t="s">
        <v>16</v>
      </c>
      <c r="I4534" s="55" t="s">
        <v>16</v>
      </c>
      <c r="J4534" s="55" t="s">
        <v>16</v>
      </c>
      <c r="K4534" s="1"/>
      <c r="L4534" s="55" t="s">
        <v>2860</v>
      </c>
      <c r="M4534" s="541" t="s">
        <v>2195</v>
      </c>
      <c r="N4534" s="116" t="s">
        <v>2861</v>
      </c>
      <c r="O4534" s="122">
        <v>100000</v>
      </c>
      <c r="P4534" s="55" t="s">
        <v>16</v>
      </c>
      <c r="Q4534" s="55" t="s">
        <v>16</v>
      </c>
      <c r="R4534" s="55" t="s">
        <v>16</v>
      </c>
      <c r="S4534" s="55" t="s">
        <v>16</v>
      </c>
      <c r="T4534" s="55" t="s">
        <v>16</v>
      </c>
    </row>
    <row r="4535" spans="2:20" ht="27.6" x14ac:dyDescent="0.3">
      <c r="B4535" s="55" t="s">
        <v>2860</v>
      </c>
      <c r="C4535" s="541" t="s">
        <v>2869</v>
      </c>
      <c r="D4535" s="116" t="s">
        <v>2862</v>
      </c>
      <c r="E4535" s="122">
        <v>100000</v>
      </c>
      <c r="F4535" s="55" t="s">
        <v>16</v>
      </c>
      <c r="G4535" s="55" t="s">
        <v>16</v>
      </c>
      <c r="H4535" s="55" t="s">
        <v>16</v>
      </c>
      <c r="I4535" s="55" t="s">
        <v>16</v>
      </c>
      <c r="J4535" s="55" t="s">
        <v>16</v>
      </c>
      <c r="K4535" s="1"/>
      <c r="L4535" s="55" t="s">
        <v>2860</v>
      </c>
      <c r="M4535" s="411" t="s">
        <v>2874</v>
      </c>
      <c r="N4535" s="116" t="s">
        <v>2862</v>
      </c>
      <c r="O4535" s="122">
        <v>100000</v>
      </c>
      <c r="P4535" s="55" t="s">
        <v>16</v>
      </c>
      <c r="Q4535" s="55" t="s">
        <v>16</v>
      </c>
      <c r="R4535" s="55" t="s">
        <v>16</v>
      </c>
      <c r="S4535" s="55" t="s">
        <v>16</v>
      </c>
      <c r="T4535" s="55" t="s">
        <v>16</v>
      </c>
    </row>
    <row r="4536" spans="2:20" ht="27.6" x14ac:dyDescent="0.3">
      <c r="B4536" s="55" t="s">
        <v>2860</v>
      </c>
      <c r="C4536" s="541" t="s">
        <v>2870</v>
      </c>
      <c r="D4536" s="116" t="s">
        <v>2863</v>
      </c>
      <c r="E4536" s="55" t="s">
        <v>16</v>
      </c>
      <c r="F4536" s="55" t="s">
        <v>16</v>
      </c>
      <c r="G4536" s="122">
        <v>200000</v>
      </c>
      <c r="H4536" s="55" t="s">
        <v>16</v>
      </c>
      <c r="I4536" s="55" t="s">
        <v>16</v>
      </c>
      <c r="J4536" s="55" t="s">
        <v>16</v>
      </c>
      <c r="K4536" s="1"/>
      <c r="L4536" s="55" t="s">
        <v>2860</v>
      </c>
      <c r="M4536" s="420" t="s">
        <v>2874</v>
      </c>
      <c r="N4536" s="488">
        <v>1</v>
      </c>
      <c r="O4536" s="55" t="s">
        <v>16</v>
      </c>
      <c r="P4536" s="122">
        <v>20000</v>
      </c>
      <c r="Q4536" s="55" t="s">
        <v>16</v>
      </c>
      <c r="R4536" s="55" t="s">
        <v>16</v>
      </c>
      <c r="S4536" s="55" t="s">
        <v>16</v>
      </c>
      <c r="T4536" s="55" t="s">
        <v>16</v>
      </c>
    </row>
    <row r="4537" spans="2:20" ht="41.4" x14ac:dyDescent="0.3">
      <c r="B4537" s="55" t="s">
        <v>2860</v>
      </c>
      <c r="C4537" s="541" t="s">
        <v>2871</v>
      </c>
      <c r="D4537" s="116" t="s">
        <v>2864</v>
      </c>
      <c r="E4537" s="55" t="s">
        <v>16</v>
      </c>
      <c r="F4537" s="55" t="s">
        <v>16</v>
      </c>
      <c r="G4537" s="122">
        <v>200000</v>
      </c>
      <c r="H4537" s="55" t="s">
        <v>16</v>
      </c>
      <c r="I4537" s="55" t="s">
        <v>16</v>
      </c>
      <c r="J4537" s="55" t="s">
        <v>16</v>
      </c>
      <c r="K4537" s="1"/>
      <c r="L4537" s="55" t="s">
        <v>2860</v>
      </c>
      <c r="M4537" s="491" t="s">
        <v>2883</v>
      </c>
      <c r="N4537" s="55">
        <v>2</v>
      </c>
      <c r="O4537" s="55" t="s">
        <v>16</v>
      </c>
      <c r="P4537" s="122">
        <v>10000</v>
      </c>
      <c r="Q4537" s="55" t="s">
        <v>16</v>
      </c>
      <c r="R4537" s="55" t="s">
        <v>16</v>
      </c>
      <c r="S4537" s="55" t="s">
        <v>16</v>
      </c>
      <c r="T4537" s="55" t="s">
        <v>16</v>
      </c>
    </row>
    <row r="4538" spans="2:20" ht="41.4" x14ac:dyDescent="0.3">
      <c r="B4538" s="55" t="s">
        <v>2860</v>
      </c>
      <c r="C4538" s="541" t="s">
        <v>2666</v>
      </c>
      <c r="D4538" s="116" t="s">
        <v>2865</v>
      </c>
      <c r="E4538" s="55" t="s">
        <v>16</v>
      </c>
      <c r="F4538" s="55" t="s">
        <v>16</v>
      </c>
      <c r="G4538" s="55" t="s">
        <v>16</v>
      </c>
      <c r="H4538" s="122">
        <v>850000</v>
      </c>
      <c r="I4538" s="55" t="s">
        <v>16</v>
      </c>
      <c r="J4538" s="55" t="s">
        <v>16</v>
      </c>
      <c r="K4538" s="1"/>
      <c r="L4538" s="55" t="s">
        <v>2860</v>
      </c>
      <c r="M4538" s="420" t="s">
        <v>2875</v>
      </c>
      <c r="N4538" s="488">
        <v>293</v>
      </c>
      <c r="O4538" s="55" t="s">
        <v>16</v>
      </c>
      <c r="P4538" s="55" t="s">
        <v>16</v>
      </c>
      <c r="Q4538" s="55" t="s">
        <v>16</v>
      </c>
      <c r="R4538" s="122">
        <v>100000</v>
      </c>
      <c r="S4538" s="55" t="s">
        <v>16</v>
      </c>
      <c r="T4538" s="55" t="s">
        <v>16</v>
      </c>
    </row>
    <row r="4539" spans="2:20" ht="41.4" x14ac:dyDescent="0.3">
      <c r="B4539" s="55" t="s">
        <v>2860</v>
      </c>
      <c r="C4539" s="541" t="s">
        <v>2872</v>
      </c>
      <c r="D4539" s="116" t="s">
        <v>2866</v>
      </c>
      <c r="E4539" s="55" t="s">
        <v>16</v>
      </c>
      <c r="F4539" s="122">
        <v>20000</v>
      </c>
      <c r="G4539" s="55" t="s">
        <v>16</v>
      </c>
      <c r="H4539" s="55" t="s">
        <v>16</v>
      </c>
      <c r="I4539" s="55" t="s">
        <v>16</v>
      </c>
      <c r="J4539" s="55" t="s">
        <v>16</v>
      </c>
      <c r="K4539" s="1"/>
      <c r="L4539" s="55" t="s">
        <v>2860</v>
      </c>
      <c r="M4539" s="420" t="s">
        <v>2876</v>
      </c>
      <c r="N4539" s="488">
        <v>293</v>
      </c>
      <c r="O4539" s="55" t="s">
        <v>16</v>
      </c>
      <c r="P4539" s="55" t="s">
        <v>16</v>
      </c>
      <c r="Q4539" s="55" t="s">
        <v>16</v>
      </c>
      <c r="R4539" s="122">
        <v>200000</v>
      </c>
      <c r="S4539" s="55" t="s">
        <v>16</v>
      </c>
      <c r="T4539" s="55" t="s">
        <v>16</v>
      </c>
    </row>
    <row r="4540" spans="2:20" ht="41.4" x14ac:dyDescent="0.3">
      <c r="B4540" s="55" t="s">
        <v>2860</v>
      </c>
      <c r="C4540" s="411" t="s">
        <v>2873</v>
      </c>
      <c r="D4540" s="116" t="s">
        <v>2867</v>
      </c>
      <c r="E4540" s="55" t="s">
        <v>16</v>
      </c>
      <c r="F4540" s="122">
        <v>10000</v>
      </c>
      <c r="G4540" s="55" t="s">
        <v>16</v>
      </c>
      <c r="H4540" s="55" t="s">
        <v>16</v>
      </c>
      <c r="I4540" s="55" t="s">
        <v>16</v>
      </c>
      <c r="J4540" s="55" t="s">
        <v>16</v>
      </c>
      <c r="K4540" s="1"/>
      <c r="L4540" s="55" t="s">
        <v>2860</v>
      </c>
      <c r="M4540" s="333" t="s">
        <v>2877</v>
      </c>
      <c r="N4540" s="488">
        <v>293</v>
      </c>
      <c r="O4540" s="55" t="s">
        <v>16</v>
      </c>
      <c r="P4540" s="55" t="s">
        <v>16</v>
      </c>
      <c r="Q4540" s="55" t="s">
        <v>16</v>
      </c>
      <c r="R4540" s="122">
        <v>100000</v>
      </c>
      <c r="S4540" s="55" t="s">
        <v>16</v>
      </c>
      <c r="T4540" s="55" t="s">
        <v>16</v>
      </c>
    </row>
    <row r="4541" spans="2:20" ht="41.4" x14ac:dyDescent="0.3">
      <c r="B4541" s="55" t="s">
        <v>16</v>
      </c>
      <c r="C4541" s="55" t="s">
        <v>16</v>
      </c>
      <c r="D4541" s="55" t="s">
        <v>16</v>
      </c>
      <c r="E4541" s="55" t="s">
        <v>16</v>
      </c>
      <c r="F4541" s="55" t="s">
        <v>16</v>
      </c>
      <c r="G4541" s="55" t="s">
        <v>16</v>
      </c>
      <c r="H4541" s="55" t="s">
        <v>16</v>
      </c>
      <c r="I4541" s="55" t="s">
        <v>16</v>
      </c>
      <c r="J4541" s="55" t="s">
        <v>16</v>
      </c>
      <c r="K4541" s="1"/>
      <c r="L4541" s="55" t="s">
        <v>2860</v>
      </c>
      <c r="M4541" s="333" t="s">
        <v>2878</v>
      </c>
      <c r="N4541" s="488">
        <v>293</v>
      </c>
      <c r="O4541" s="55" t="s">
        <v>16</v>
      </c>
      <c r="P4541" s="55" t="s">
        <v>16</v>
      </c>
      <c r="Q4541" s="55" t="s">
        <v>16</v>
      </c>
      <c r="R4541" s="122">
        <v>100000</v>
      </c>
      <c r="S4541" s="55" t="s">
        <v>16</v>
      </c>
      <c r="T4541" s="55" t="s">
        <v>16</v>
      </c>
    </row>
    <row r="4542" spans="2:20" ht="27.6" x14ac:dyDescent="0.3">
      <c r="B4542" s="55" t="s">
        <v>16</v>
      </c>
      <c r="C4542" s="55" t="s">
        <v>16</v>
      </c>
      <c r="D4542" s="55" t="s">
        <v>16</v>
      </c>
      <c r="E4542" s="55" t="s">
        <v>16</v>
      </c>
      <c r="F4542" s="55" t="s">
        <v>16</v>
      </c>
      <c r="G4542" s="55" t="s">
        <v>16</v>
      </c>
      <c r="H4542" s="55" t="s">
        <v>16</v>
      </c>
      <c r="I4542" s="55" t="s">
        <v>16</v>
      </c>
      <c r="J4542" s="55" t="s">
        <v>16</v>
      </c>
      <c r="K4542" s="1"/>
      <c r="L4542" s="55" t="s">
        <v>2860</v>
      </c>
      <c r="M4542" s="333" t="s">
        <v>2882</v>
      </c>
      <c r="N4542" s="488">
        <v>293</v>
      </c>
      <c r="O4542" s="55" t="s">
        <v>16</v>
      </c>
      <c r="P4542" s="55" t="s">
        <v>16</v>
      </c>
      <c r="Q4542" s="55" t="s">
        <v>16</v>
      </c>
      <c r="R4542" s="122">
        <v>20000</v>
      </c>
      <c r="S4542" s="55" t="s">
        <v>16</v>
      </c>
      <c r="T4542" s="55" t="s">
        <v>16</v>
      </c>
    </row>
    <row r="4543" spans="2:20" ht="41.4" x14ac:dyDescent="0.3">
      <c r="B4543" s="55" t="s">
        <v>16</v>
      </c>
      <c r="C4543" s="55" t="s">
        <v>16</v>
      </c>
      <c r="D4543" s="55" t="s">
        <v>16</v>
      </c>
      <c r="E4543" s="55" t="s">
        <v>16</v>
      </c>
      <c r="F4543" s="55" t="s">
        <v>16</v>
      </c>
      <c r="G4543" s="55" t="s">
        <v>16</v>
      </c>
      <c r="H4543" s="55" t="s">
        <v>16</v>
      </c>
      <c r="I4543" s="55" t="s">
        <v>16</v>
      </c>
      <c r="J4543" s="55" t="s">
        <v>16</v>
      </c>
      <c r="K4543" s="1"/>
      <c r="L4543" s="55" t="s">
        <v>2860</v>
      </c>
      <c r="M4543" s="333" t="s">
        <v>2879</v>
      </c>
      <c r="N4543" s="488">
        <v>293</v>
      </c>
      <c r="O4543" s="55" t="s">
        <v>16</v>
      </c>
      <c r="P4543" s="55" t="s">
        <v>16</v>
      </c>
      <c r="Q4543" s="55" t="s">
        <v>16</v>
      </c>
      <c r="R4543" s="122">
        <v>30000</v>
      </c>
      <c r="S4543" s="55" t="s">
        <v>16</v>
      </c>
      <c r="T4543" s="55" t="s">
        <v>16</v>
      </c>
    </row>
    <row r="4544" spans="2:20" ht="41.4" x14ac:dyDescent="0.3">
      <c r="B4544" s="55" t="s">
        <v>16</v>
      </c>
      <c r="C4544" s="55" t="s">
        <v>16</v>
      </c>
      <c r="D4544" s="55" t="s">
        <v>16</v>
      </c>
      <c r="E4544" s="55" t="s">
        <v>16</v>
      </c>
      <c r="F4544" s="55" t="s">
        <v>16</v>
      </c>
      <c r="G4544" s="55" t="s">
        <v>16</v>
      </c>
      <c r="H4544" s="55" t="s">
        <v>16</v>
      </c>
      <c r="I4544" s="55" t="s">
        <v>16</v>
      </c>
      <c r="J4544" s="55" t="s">
        <v>16</v>
      </c>
      <c r="K4544" s="1"/>
      <c r="L4544" s="55" t="s">
        <v>2860</v>
      </c>
      <c r="M4544" s="333" t="s">
        <v>2880</v>
      </c>
      <c r="N4544" s="488">
        <v>293</v>
      </c>
      <c r="O4544" s="55" t="s">
        <v>16</v>
      </c>
      <c r="P4544" s="55" t="s">
        <v>16</v>
      </c>
      <c r="Q4544" s="55" t="s">
        <v>16</v>
      </c>
      <c r="R4544" s="122">
        <v>200000</v>
      </c>
      <c r="S4544" s="55" t="s">
        <v>16</v>
      </c>
      <c r="T4544" s="55" t="s">
        <v>16</v>
      </c>
    </row>
    <row r="4545" spans="2:20" ht="41.4" x14ac:dyDescent="0.3">
      <c r="B4545" s="55" t="s">
        <v>16</v>
      </c>
      <c r="C4545" s="55" t="s">
        <v>16</v>
      </c>
      <c r="D4545" s="55" t="s">
        <v>16</v>
      </c>
      <c r="E4545" s="55" t="s">
        <v>16</v>
      </c>
      <c r="F4545" s="55" t="s">
        <v>16</v>
      </c>
      <c r="G4545" s="55" t="s">
        <v>16</v>
      </c>
      <c r="H4545" s="55" t="s">
        <v>16</v>
      </c>
      <c r="I4545" s="55" t="s">
        <v>16</v>
      </c>
      <c r="J4545" s="55" t="s">
        <v>16</v>
      </c>
      <c r="K4545" s="1"/>
      <c r="L4545" s="55" t="s">
        <v>2860</v>
      </c>
      <c r="M4545" s="369" t="s">
        <v>2881</v>
      </c>
      <c r="N4545" s="488">
        <v>293</v>
      </c>
      <c r="O4545" s="55" t="s">
        <v>16</v>
      </c>
      <c r="P4545" s="55" t="s">
        <v>16</v>
      </c>
      <c r="Q4545" s="55" t="s">
        <v>16</v>
      </c>
      <c r="R4545" s="39">
        <v>40000</v>
      </c>
      <c r="S4545" s="55" t="s">
        <v>16</v>
      </c>
      <c r="T4545" s="55" t="s">
        <v>16</v>
      </c>
    </row>
    <row r="4546" spans="2:20" x14ac:dyDescent="0.3">
      <c r="B4546" s="196"/>
      <c r="C4546" s="503" t="s">
        <v>49</v>
      </c>
      <c r="D4546" s="196" t="s">
        <v>16</v>
      </c>
      <c r="E4546" s="197">
        <f>SUM(E4534:E4540)</f>
        <v>200000</v>
      </c>
      <c r="F4546" s="197">
        <f>SUM(F4534:F4540)</f>
        <v>30000</v>
      </c>
      <c r="G4546" s="197">
        <f>SUM(G4534:G4540)</f>
        <v>400000</v>
      </c>
      <c r="H4546" s="504">
        <f>SUM(H4534:H4540)</f>
        <v>850000</v>
      </c>
      <c r="I4546" s="197">
        <f>SUM(I4534:I4540)</f>
        <v>0</v>
      </c>
      <c r="J4546" s="197">
        <v>0</v>
      </c>
      <c r="K4546" s="1"/>
      <c r="L4546" s="55"/>
      <c r="M4546" s="369"/>
      <c r="N4546" s="368"/>
      <c r="O4546" s="55" t="s">
        <v>16</v>
      </c>
      <c r="P4546" s="55" t="s">
        <v>16</v>
      </c>
      <c r="Q4546" s="55" t="s">
        <v>16</v>
      </c>
      <c r="R4546" s="39"/>
      <c r="S4546" s="55" t="s">
        <v>16</v>
      </c>
      <c r="T4546" s="55" t="s">
        <v>16</v>
      </c>
    </row>
    <row r="4547" spans="2:20" x14ac:dyDescent="0.3">
      <c r="B4547" s="11"/>
      <c r="C4547" s="94"/>
      <c r="D4547" s="12"/>
      <c r="E4547" s="13"/>
      <c r="F4547" s="13"/>
      <c r="G4547" s="13"/>
      <c r="H4547" s="13"/>
      <c r="I4547" s="13"/>
      <c r="J4547" s="14"/>
      <c r="K4547" s="1"/>
      <c r="L4547" s="11"/>
      <c r="M4547" s="588"/>
      <c r="N4547" s="12"/>
      <c r="O4547" s="169"/>
      <c r="P4547" s="13"/>
      <c r="Q4547" s="13"/>
      <c r="R4547" s="13"/>
      <c r="S4547" s="13"/>
      <c r="T4547" s="14"/>
    </row>
    <row r="4548" spans="2:20" x14ac:dyDescent="0.3">
      <c r="B4548" s="25"/>
      <c r="C4548" s="26" t="s">
        <v>50</v>
      </c>
      <c r="D4548" s="26" t="s">
        <v>16</v>
      </c>
      <c r="E4548" s="28">
        <f>E4546</f>
        <v>200000</v>
      </c>
      <c r="F4548" s="28">
        <f>F4533+F4546</f>
        <v>35022</v>
      </c>
      <c r="G4548" s="28">
        <f>G4533+G4546</f>
        <v>1105184</v>
      </c>
      <c r="H4548" s="28">
        <f>H4533+H4546</f>
        <v>1401834</v>
      </c>
      <c r="I4548" s="28">
        <f>I4533+I4546</f>
        <v>15835</v>
      </c>
      <c r="J4548" s="28">
        <f>J4533+J4546</f>
        <v>4926</v>
      </c>
      <c r="K4548" s="1"/>
      <c r="L4548" s="574" t="s">
        <v>16</v>
      </c>
      <c r="M4548" s="26" t="s">
        <v>50</v>
      </c>
      <c r="N4548" s="193" t="s">
        <v>16</v>
      </c>
      <c r="O4548" s="28">
        <f>SUM(O4534:O4547)</f>
        <v>200000</v>
      </c>
      <c r="P4548" s="28">
        <f>SUM(P4534:P4547)</f>
        <v>30000</v>
      </c>
      <c r="Q4548" s="28">
        <f>SUM(Q4534:Q4547)</f>
        <v>0</v>
      </c>
      <c r="R4548" s="28">
        <f>SUM(R4534:R4547)</f>
        <v>790000</v>
      </c>
      <c r="S4548" s="28">
        <f>SUM(S4532:S4547)</f>
        <v>0</v>
      </c>
      <c r="T4548" s="28">
        <f>SUM(T4532:T4547)</f>
        <v>0</v>
      </c>
    </row>
    <row r="4549" spans="2:20" x14ac:dyDescent="0.3">
      <c r="F4549" s="314"/>
      <c r="G4549" s="215"/>
      <c r="H4549" s="215"/>
      <c r="L4549" s="2"/>
      <c r="M4549" s="3" t="s">
        <v>12</v>
      </c>
      <c r="N4549" s="15"/>
      <c r="O4549" s="16"/>
      <c r="P4549" s="62">
        <f>F4548-P4548</f>
        <v>5022</v>
      </c>
      <c r="Q4549" s="62">
        <f>G4548-Q4548</f>
        <v>1105184</v>
      </c>
      <c r="R4549" s="62">
        <f t="shared" ref="R4549" si="627">H4548-R4548</f>
        <v>611834</v>
      </c>
      <c r="S4549" s="62">
        <f t="shared" ref="S4549" si="628">I4548-S4548</f>
        <v>15835</v>
      </c>
      <c r="T4549" s="62">
        <f t="shared" ref="T4549" si="629">J4548-T4548</f>
        <v>4926</v>
      </c>
    </row>
    <row r="4550" spans="2:20" x14ac:dyDescent="0.3">
      <c r="C4550" s="63"/>
      <c r="F4550" s="314"/>
      <c r="H4550" s="314"/>
      <c r="M4550" s="1385" t="s">
        <v>23</v>
      </c>
      <c r="N4550" s="1385"/>
      <c r="P4550" s="314"/>
      <c r="Q4550" s="314"/>
      <c r="R4550" s="314"/>
    </row>
    <row r="4551" spans="2:20" x14ac:dyDescent="0.3">
      <c r="C4551" s="593"/>
      <c r="D4551" s="593"/>
      <c r="E4551" s="1386"/>
      <c r="F4551" s="1386"/>
      <c r="G4551" s="593"/>
      <c r="H4551" s="593"/>
      <c r="I4551" s="593"/>
      <c r="J4551" s="145"/>
      <c r="M4551" s="346" t="s">
        <v>17</v>
      </c>
      <c r="N4551" s="83">
        <f>P4549</f>
        <v>5022</v>
      </c>
      <c r="O4551" s="1364"/>
      <c r="P4551" s="1365"/>
      <c r="Q4551" s="1365"/>
      <c r="R4551" s="1365"/>
      <c r="S4551" s="1365"/>
      <c r="T4551" s="1365"/>
    </row>
    <row r="4552" spans="2:20" x14ac:dyDescent="0.3">
      <c r="C4552" s="593"/>
      <c r="D4552" s="593"/>
      <c r="E4552" s="594"/>
      <c r="F4552" s="594"/>
      <c r="G4552" s="282"/>
      <c r="H4552" s="280"/>
      <c r="I4552" s="280"/>
      <c r="J4552" s="280"/>
      <c r="M4552" s="346" t="s">
        <v>18</v>
      </c>
      <c r="N4552" s="83">
        <f>Q4549</f>
        <v>1105184</v>
      </c>
      <c r="O4552" s="133"/>
      <c r="P4552" s="134"/>
      <c r="Q4552" s="134"/>
      <c r="R4552" s="131"/>
      <c r="S4552" s="233"/>
      <c r="T4552" s="314"/>
    </row>
    <row r="4553" spans="2:20" x14ac:dyDescent="0.3">
      <c r="C4553" s="593"/>
      <c r="D4553" s="593"/>
      <c r="E4553" s="1376"/>
      <c r="F4553" s="1377"/>
      <c r="G4553" s="282"/>
      <c r="H4553" s="280"/>
      <c r="I4553" s="280"/>
      <c r="J4553" s="280"/>
      <c r="M4553" s="346" t="s">
        <v>19</v>
      </c>
      <c r="N4553" s="83">
        <f>R4549</f>
        <v>611834</v>
      </c>
      <c r="O4553" s="136"/>
      <c r="P4553" s="171"/>
      <c r="Q4553" s="324"/>
      <c r="R4553" s="240"/>
      <c r="S4553" s="314"/>
      <c r="T4553" s="314"/>
    </row>
    <row r="4554" spans="2:20" x14ac:dyDescent="0.3">
      <c r="C4554" s="190"/>
      <c r="D4554" s="190"/>
      <c r="E4554" s="1374"/>
      <c r="F4554" s="1374"/>
      <c r="G4554" s="278"/>
      <c r="H4554" s="279"/>
      <c r="I4554" s="280"/>
      <c r="J4554" s="281"/>
      <c r="M4554" s="346" t="s">
        <v>20</v>
      </c>
      <c r="N4554" s="83">
        <f>S4549</f>
        <v>15835</v>
      </c>
      <c r="O4554" s="324"/>
      <c r="P4554" s="324"/>
      <c r="Q4554" s="324"/>
      <c r="R4554" s="241"/>
    </row>
    <row r="4555" spans="2:20" x14ac:dyDescent="0.3">
      <c r="C4555" s="190"/>
      <c r="D4555" s="190"/>
      <c r="E4555" s="595"/>
      <c r="F4555" s="595"/>
      <c r="G4555" s="278"/>
      <c r="H4555" s="283"/>
      <c r="I4555" s="280"/>
      <c r="J4555" s="281"/>
      <c r="M4555" s="346" t="s">
        <v>21</v>
      </c>
      <c r="N4555" s="83">
        <f>T4549</f>
        <v>4926</v>
      </c>
      <c r="O4555" s="137"/>
      <c r="P4555" s="324"/>
      <c r="Q4555" s="596"/>
      <c r="R4555" s="314"/>
    </row>
    <row r="4556" spans="2:20" ht="15" thickBot="1" x14ac:dyDescent="0.35">
      <c r="C4556" s="593"/>
      <c r="D4556" s="190"/>
      <c r="E4556" s="595"/>
      <c r="F4556" s="595"/>
      <c r="G4556" s="278"/>
      <c r="H4556" s="283"/>
      <c r="I4556" s="280"/>
      <c r="J4556" s="281"/>
      <c r="M4556" s="345" t="s">
        <v>22</v>
      </c>
      <c r="N4556" s="344">
        <f>SUM(N4551:N4555)</f>
        <v>1742801</v>
      </c>
      <c r="O4556" s="314"/>
      <c r="P4556" s="314"/>
      <c r="R4556" s="314"/>
    </row>
    <row r="4557" spans="2:20" ht="15" thickTop="1" x14ac:dyDescent="0.3"/>
    <row r="4561" spans="2:21" x14ac:dyDescent="0.3">
      <c r="C4561" s="1357" t="s">
        <v>2370</v>
      </c>
      <c r="D4561" s="1357"/>
      <c r="E4561" s="1357"/>
      <c r="F4561" s="1357"/>
      <c r="G4561" s="1357"/>
      <c r="H4561" s="1357"/>
      <c r="I4561" s="1357"/>
      <c r="J4561" s="1357"/>
      <c r="K4561" s="1357"/>
      <c r="L4561" s="1357"/>
      <c r="M4561" s="1357"/>
      <c r="N4561" s="1357"/>
      <c r="O4561" s="1357"/>
      <c r="P4561" s="1357"/>
      <c r="Q4561" s="1357"/>
      <c r="R4561" s="1357"/>
      <c r="S4561" s="1357"/>
      <c r="T4561" s="1357"/>
      <c r="U4561" s="1357"/>
    </row>
    <row r="4568" spans="2:21" ht="15.6" x14ac:dyDescent="0.3">
      <c r="B4568" s="1349" t="s">
        <v>2884</v>
      </c>
      <c r="C4568" s="1349"/>
      <c r="D4568" s="1349"/>
      <c r="E4568" s="1349"/>
      <c r="F4568" s="1349"/>
      <c r="G4568" s="1349"/>
      <c r="H4568" s="1349"/>
      <c r="I4568" s="1349"/>
      <c r="J4568" s="1349"/>
      <c r="K4568" s="1349"/>
      <c r="L4568" s="1349"/>
      <c r="M4568" s="1349"/>
      <c r="N4568" s="1349"/>
      <c r="O4568" s="1349"/>
      <c r="P4568" s="1349"/>
      <c r="Q4568" s="1349"/>
      <c r="R4568" s="1349"/>
      <c r="S4568" s="1349"/>
      <c r="T4568" s="1349"/>
    </row>
    <row r="4569" spans="2:21" ht="15.6" x14ac:dyDescent="0.3">
      <c r="B4569" s="1350" t="s">
        <v>10</v>
      </c>
      <c r="C4569" s="1350"/>
      <c r="D4569" s="1350"/>
      <c r="E4569" s="1350"/>
      <c r="F4569" s="1350"/>
      <c r="G4569" s="1350"/>
      <c r="H4569" s="1350"/>
      <c r="I4569" s="1350"/>
      <c r="J4569" s="1350"/>
      <c r="K4569" s="1350"/>
      <c r="L4569" s="1350"/>
      <c r="M4569" s="1350"/>
      <c r="N4569" s="1350"/>
      <c r="O4569" s="1350"/>
      <c r="P4569" s="1350"/>
      <c r="Q4569" s="1350"/>
      <c r="R4569" s="1350"/>
      <c r="S4569" s="1350"/>
      <c r="T4569" s="1350"/>
    </row>
    <row r="4570" spans="2:21" x14ac:dyDescent="0.3">
      <c r="B4570" s="1351" t="s">
        <v>11</v>
      </c>
      <c r="C4570" s="1351"/>
      <c r="D4570" s="1351"/>
      <c r="E4570" s="1351"/>
      <c r="F4570" s="1351"/>
      <c r="G4570" s="1351"/>
      <c r="H4570" s="1351"/>
      <c r="I4570" s="1351"/>
      <c r="J4570" s="1351"/>
      <c r="K4570" s="1351"/>
      <c r="L4570" s="1351"/>
      <c r="M4570" s="1351"/>
      <c r="N4570" s="1351"/>
      <c r="O4570" s="1351"/>
      <c r="P4570" s="1351"/>
      <c r="Q4570" s="1351"/>
      <c r="R4570" s="1351"/>
      <c r="S4570" s="1351"/>
      <c r="T4570" s="1351"/>
    </row>
    <row r="4571" spans="2:21" x14ac:dyDescent="0.3">
      <c r="B4571" s="1352" t="s">
        <v>2885</v>
      </c>
      <c r="C4571" s="1352"/>
      <c r="D4571" s="1352"/>
      <c r="E4571" s="1352"/>
      <c r="F4571" s="1352"/>
      <c r="G4571" s="1352"/>
      <c r="H4571" s="1352"/>
      <c r="I4571" s="1352"/>
      <c r="J4571" s="1352"/>
      <c r="K4571" s="1352"/>
      <c r="L4571" s="1352"/>
      <c r="M4571" s="1352"/>
      <c r="N4571" s="1352"/>
      <c r="O4571" s="1352"/>
      <c r="P4571" s="1352"/>
      <c r="Q4571" s="1352"/>
      <c r="R4571" s="1352"/>
      <c r="S4571" s="1352"/>
      <c r="T4571" s="1352"/>
    </row>
    <row r="4572" spans="2:21" ht="15" thickBot="1" x14ac:dyDescent="0.35">
      <c r="B4572" s="309"/>
      <c r="C4572" s="309"/>
      <c r="D4572" s="309"/>
      <c r="E4572" s="309"/>
      <c r="F4572" s="309"/>
      <c r="G4572" s="309"/>
      <c r="H4572" s="309"/>
      <c r="I4572" s="309"/>
      <c r="J4572" s="309"/>
      <c r="L4572" s="309"/>
      <c r="M4572" s="309"/>
      <c r="N4572" s="309"/>
      <c r="O4572" s="309"/>
      <c r="P4572" s="309"/>
      <c r="Q4572" s="309"/>
      <c r="R4572" s="1362" t="s">
        <v>2901</v>
      </c>
      <c r="S4572" s="1363"/>
      <c r="T4572" s="1363"/>
    </row>
    <row r="4573" spans="2:21" ht="15" thickTop="1" x14ac:dyDescent="0.3">
      <c r="B4573" s="1354" t="s">
        <v>8</v>
      </c>
      <c r="C4573" s="1354"/>
      <c r="D4573" s="1354"/>
      <c r="E4573" s="1354"/>
      <c r="F4573" s="1354"/>
      <c r="G4573" s="1354"/>
      <c r="H4573" s="1354"/>
      <c r="I4573" s="1354"/>
      <c r="J4573" s="1354"/>
      <c r="L4573" s="1354" t="s">
        <v>9</v>
      </c>
      <c r="M4573" s="1354"/>
      <c r="N4573" s="1354"/>
      <c r="O4573" s="1354"/>
      <c r="P4573" s="1354"/>
      <c r="Q4573" s="1354"/>
      <c r="R4573" s="1354"/>
      <c r="S4573" s="1354"/>
      <c r="T4573" s="1354"/>
    </row>
    <row r="4574" spans="2:21" x14ac:dyDescent="0.3">
      <c r="B4574" s="4" t="s">
        <v>0</v>
      </c>
      <c r="C4574" s="4" t="s">
        <v>1</v>
      </c>
      <c r="D4574" s="4" t="s">
        <v>2</v>
      </c>
      <c r="E4574" s="4" t="s">
        <v>13</v>
      </c>
      <c r="F4574" s="4" t="s">
        <v>3</v>
      </c>
      <c r="G4574" s="4" t="s">
        <v>4</v>
      </c>
      <c r="H4574" s="4" t="s">
        <v>5</v>
      </c>
      <c r="I4574" s="4" t="s">
        <v>6</v>
      </c>
      <c r="J4574" s="4" t="s">
        <v>7</v>
      </c>
      <c r="K4574" s="180"/>
      <c r="L4574" s="4" t="s">
        <v>0</v>
      </c>
      <c r="M4574" s="4" t="s">
        <v>1</v>
      </c>
      <c r="N4574" s="30" t="s">
        <v>1234</v>
      </c>
      <c r="O4574" s="4" t="s">
        <v>13</v>
      </c>
      <c r="P4574" s="4" t="s">
        <v>3</v>
      </c>
      <c r="Q4574" s="4" t="s">
        <v>4</v>
      </c>
      <c r="R4574" s="4" t="s">
        <v>5</v>
      </c>
      <c r="S4574" s="4" t="s">
        <v>6</v>
      </c>
      <c r="T4574" s="4" t="s">
        <v>7</v>
      </c>
    </row>
    <row r="4575" spans="2:21" x14ac:dyDescent="0.3">
      <c r="B4575" s="310"/>
      <c r="C4575" s="311"/>
      <c r="D4575" s="311"/>
      <c r="E4575" s="5"/>
      <c r="F4575" s="5"/>
      <c r="G4575" s="5"/>
      <c r="H4575" s="5"/>
      <c r="I4575" s="5"/>
      <c r="J4575" s="6"/>
      <c r="L4575" s="310"/>
      <c r="M4575" s="311"/>
      <c r="N4575" s="311"/>
      <c r="O4575" s="5"/>
      <c r="P4575" s="5"/>
      <c r="Q4575" s="5"/>
      <c r="R4575" s="5"/>
      <c r="S4575" s="5"/>
      <c r="T4575" s="6"/>
    </row>
    <row r="4576" spans="2:21" x14ac:dyDescent="0.3">
      <c r="B4576" s="55" t="s">
        <v>2886</v>
      </c>
      <c r="C4576" s="17" t="s">
        <v>2421</v>
      </c>
      <c r="D4576" s="18" t="s">
        <v>16</v>
      </c>
      <c r="E4576" s="19" t="s">
        <v>16</v>
      </c>
      <c r="F4576" s="19">
        <f>N4551</f>
        <v>5022</v>
      </c>
      <c r="G4576" s="49">
        <f>N4552</f>
        <v>1105184</v>
      </c>
      <c r="H4576" s="49">
        <f>N4553</f>
        <v>611834</v>
      </c>
      <c r="I4576" s="20">
        <f>N4554</f>
        <v>15835</v>
      </c>
      <c r="J4576" s="20">
        <f>N4555</f>
        <v>4926</v>
      </c>
      <c r="K4576" s="1"/>
      <c r="L4576" s="55"/>
      <c r="M4576" s="55"/>
      <c r="N4576" s="55"/>
      <c r="O4576" s="122"/>
      <c r="P4576" s="122"/>
      <c r="Q4576" s="122"/>
      <c r="R4576" s="122"/>
      <c r="S4576" s="122"/>
      <c r="T4576" s="122"/>
    </row>
    <row r="4577" spans="2:20" ht="27.6" x14ac:dyDescent="0.3">
      <c r="B4577" s="55" t="s">
        <v>2886</v>
      </c>
      <c r="C4577" s="541" t="s">
        <v>2887</v>
      </c>
      <c r="D4577" s="116" t="s">
        <v>2943</v>
      </c>
      <c r="E4577" s="122" t="s">
        <v>16</v>
      </c>
      <c r="F4577" s="55" t="s">
        <v>16</v>
      </c>
      <c r="G4577" s="55" t="s">
        <v>16</v>
      </c>
      <c r="H4577" s="122">
        <v>52000</v>
      </c>
      <c r="I4577" s="55" t="s">
        <v>16</v>
      </c>
      <c r="J4577" s="55" t="s">
        <v>16</v>
      </c>
      <c r="K4577" s="1"/>
      <c r="L4577" s="55" t="s">
        <v>2886</v>
      </c>
      <c r="M4577" s="541" t="s">
        <v>2899</v>
      </c>
      <c r="N4577" s="116" t="s">
        <v>2944</v>
      </c>
      <c r="O4577" s="122">
        <v>30000</v>
      </c>
      <c r="P4577" s="55" t="s">
        <v>16</v>
      </c>
      <c r="Q4577" s="55" t="s">
        <v>16</v>
      </c>
      <c r="R4577" s="55" t="s">
        <v>16</v>
      </c>
      <c r="S4577" s="55" t="s">
        <v>16</v>
      </c>
      <c r="T4577" s="55" t="s">
        <v>16</v>
      </c>
    </row>
    <row r="4578" spans="2:20" ht="27.6" x14ac:dyDescent="0.3">
      <c r="B4578" s="55" t="s">
        <v>2886</v>
      </c>
      <c r="C4578" s="541" t="s">
        <v>2888</v>
      </c>
      <c r="D4578" s="116" t="s">
        <v>2944</v>
      </c>
      <c r="E4578" s="122">
        <v>30000</v>
      </c>
      <c r="F4578" s="55" t="s">
        <v>16</v>
      </c>
      <c r="G4578" s="55" t="s">
        <v>16</v>
      </c>
      <c r="H4578" s="122">
        <v>20000</v>
      </c>
      <c r="I4578" s="55" t="s">
        <v>16</v>
      </c>
      <c r="J4578" s="55" t="s">
        <v>16</v>
      </c>
      <c r="K4578" s="1"/>
      <c r="L4578" s="55" t="s">
        <v>2886</v>
      </c>
      <c r="M4578" s="541" t="s">
        <v>2900</v>
      </c>
      <c r="N4578" s="116" t="s">
        <v>2946</v>
      </c>
      <c r="O4578" s="122" t="s">
        <v>16</v>
      </c>
      <c r="P4578" s="55">
        <v>15000</v>
      </c>
      <c r="Q4578" s="55" t="s">
        <v>16</v>
      </c>
      <c r="R4578" s="55" t="s">
        <v>16</v>
      </c>
      <c r="S4578" s="55" t="s">
        <v>16</v>
      </c>
      <c r="T4578" s="55" t="s">
        <v>16</v>
      </c>
    </row>
    <row r="4579" spans="2:20" ht="27.6" x14ac:dyDescent="0.3">
      <c r="B4579" s="55" t="s">
        <v>2886</v>
      </c>
      <c r="C4579" s="541" t="s">
        <v>2889</v>
      </c>
      <c r="D4579" s="116" t="s">
        <v>2945</v>
      </c>
      <c r="E4579" s="55" t="s">
        <v>16</v>
      </c>
      <c r="F4579" s="55" t="s">
        <v>16</v>
      </c>
      <c r="G4579" s="122" t="s">
        <v>16</v>
      </c>
      <c r="H4579" s="122">
        <v>100000</v>
      </c>
      <c r="I4579" s="55" t="s">
        <v>16</v>
      </c>
      <c r="J4579" s="55" t="s">
        <v>16</v>
      </c>
      <c r="K4579" s="1"/>
      <c r="L4579" s="55" t="s">
        <v>2886</v>
      </c>
      <c r="M4579" s="541" t="s">
        <v>2900</v>
      </c>
      <c r="N4579" s="116" t="s">
        <v>2893</v>
      </c>
      <c r="O4579" s="122">
        <v>16850</v>
      </c>
      <c r="P4579" s="55" t="s">
        <v>16</v>
      </c>
      <c r="Q4579" s="55" t="s">
        <v>16</v>
      </c>
      <c r="R4579" s="55" t="s">
        <v>16</v>
      </c>
      <c r="S4579" s="55" t="s">
        <v>16</v>
      </c>
      <c r="T4579" s="55" t="s">
        <v>16</v>
      </c>
    </row>
    <row r="4580" spans="2:20" ht="41.4" x14ac:dyDescent="0.3">
      <c r="B4580" s="55" t="s">
        <v>2886</v>
      </c>
      <c r="C4580" s="541" t="s">
        <v>2890</v>
      </c>
      <c r="D4580" s="116" t="s">
        <v>2946</v>
      </c>
      <c r="E4580" s="122">
        <v>0</v>
      </c>
      <c r="F4580" s="122">
        <v>15000</v>
      </c>
      <c r="G4580" s="122" t="s">
        <v>16</v>
      </c>
      <c r="H4580" s="122">
        <v>5000</v>
      </c>
      <c r="I4580" s="55" t="s">
        <v>16</v>
      </c>
      <c r="J4580" s="55" t="s">
        <v>16</v>
      </c>
      <c r="K4580" s="1"/>
      <c r="L4580" s="55" t="s">
        <v>2886</v>
      </c>
      <c r="M4580" s="541" t="s">
        <v>2900</v>
      </c>
      <c r="N4580" s="116" t="s">
        <v>2949</v>
      </c>
      <c r="O4580" s="122">
        <v>900</v>
      </c>
      <c r="P4580" s="55" t="s">
        <v>16</v>
      </c>
      <c r="Q4580" s="55" t="s">
        <v>16</v>
      </c>
      <c r="R4580" s="55" t="s">
        <v>16</v>
      </c>
      <c r="S4580" s="55" t="s">
        <v>16</v>
      </c>
      <c r="T4580" s="55" t="s">
        <v>16</v>
      </c>
    </row>
    <row r="4581" spans="2:20" ht="41.4" x14ac:dyDescent="0.3">
      <c r="B4581" s="55" t="s">
        <v>2886</v>
      </c>
      <c r="C4581" s="541" t="s">
        <v>2891</v>
      </c>
      <c r="D4581" s="116" t="s">
        <v>2947</v>
      </c>
      <c r="E4581" s="122" t="s">
        <v>16</v>
      </c>
      <c r="F4581" s="55" t="s">
        <v>16</v>
      </c>
      <c r="G4581" s="122" t="s">
        <v>16</v>
      </c>
      <c r="H4581" s="122">
        <v>80000</v>
      </c>
      <c r="I4581" s="55" t="s">
        <v>16</v>
      </c>
      <c r="J4581" s="55" t="s">
        <v>16</v>
      </c>
      <c r="K4581" s="1"/>
      <c r="L4581" s="55" t="s">
        <v>2886</v>
      </c>
      <c r="M4581" s="541" t="s">
        <v>2900</v>
      </c>
      <c r="N4581" s="116" t="s">
        <v>2950</v>
      </c>
      <c r="O4581" s="122">
        <v>2250</v>
      </c>
      <c r="P4581" s="55" t="s">
        <v>16</v>
      </c>
      <c r="Q4581" s="55" t="s">
        <v>16</v>
      </c>
      <c r="R4581" s="55" t="s">
        <v>16</v>
      </c>
      <c r="S4581" s="55" t="s">
        <v>16</v>
      </c>
      <c r="T4581" s="55" t="s">
        <v>16</v>
      </c>
    </row>
    <row r="4582" spans="2:20" ht="27.6" x14ac:dyDescent="0.3">
      <c r="B4582" s="55" t="s">
        <v>2886</v>
      </c>
      <c r="C4582" s="541" t="s">
        <v>2892</v>
      </c>
      <c r="D4582" s="116" t="s">
        <v>2948</v>
      </c>
      <c r="E4582" s="122">
        <v>16850</v>
      </c>
      <c r="F4582" s="55" t="s">
        <v>16</v>
      </c>
      <c r="G4582" s="122" t="s">
        <v>16</v>
      </c>
      <c r="H4582" s="122" t="s">
        <v>16</v>
      </c>
      <c r="I4582" s="55" t="s">
        <v>16</v>
      </c>
      <c r="J4582" s="55" t="s">
        <v>16</v>
      </c>
      <c r="K4582" s="1"/>
      <c r="L4582" s="55" t="s">
        <v>16</v>
      </c>
      <c r="M4582" s="490" t="s">
        <v>16</v>
      </c>
      <c r="N4582" s="55" t="s">
        <v>16</v>
      </c>
      <c r="O4582" s="55" t="s">
        <v>16</v>
      </c>
      <c r="P4582" s="122" t="s">
        <v>16</v>
      </c>
      <c r="Q4582" s="55" t="s">
        <v>16</v>
      </c>
      <c r="R4582" s="55" t="s">
        <v>16</v>
      </c>
      <c r="S4582" s="55" t="s">
        <v>16</v>
      </c>
      <c r="T4582" s="55" t="s">
        <v>16</v>
      </c>
    </row>
    <row r="4583" spans="2:20" ht="27.6" x14ac:dyDescent="0.3">
      <c r="B4583" s="55" t="s">
        <v>2886</v>
      </c>
      <c r="C4583" s="541" t="s">
        <v>2894</v>
      </c>
      <c r="D4583" s="116" t="s">
        <v>2949</v>
      </c>
      <c r="E4583" s="122">
        <v>900</v>
      </c>
      <c r="F4583" s="55" t="s">
        <v>16</v>
      </c>
      <c r="G4583" s="122" t="s">
        <v>16</v>
      </c>
      <c r="H4583" s="122" t="s">
        <v>16</v>
      </c>
      <c r="I4583" s="55" t="s">
        <v>16</v>
      </c>
      <c r="J4583" s="55" t="s">
        <v>16</v>
      </c>
      <c r="K4583" s="1"/>
      <c r="L4583" s="55" t="s">
        <v>16</v>
      </c>
      <c r="M4583" s="490" t="s">
        <v>16</v>
      </c>
      <c r="N4583" s="55" t="s">
        <v>16</v>
      </c>
      <c r="O4583" s="55" t="s">
        <v>16</v>
      </c>
      <c r="P4583" s="122" t="s">
        <v>16</v>
      </c>
      <c r="Q4583" s="55" t="s">
        <v>16</v>
      </c>
      <c r="R4583" s="55" t="s">
        <v>16</v>
      </c>
      <c r="S4583" s="55" t="s">
        <v>16</v>
      </c>
      <c r="T4583" s="55" t="s">
        <v>16</v>
      </c>
    </row>
    <row r="4584" spans="2:20" ht="41.4" x14ac:dyDescent="0.3">
      <c r="B4584" s="55" t="s">
        <v>2886</v>
      </c>
      <c r="C4584" s="541" t="s">
        <v>2895</v>
      </c>
      <c r="D4584" s="116" t="s">
        <v>2950</v>
      </c>
      <c r="E4584" s="122">
        <v>2250</v>
      </c>
      <c r="F4584" s="55" t="s">
        <v>16</v>
      </c>
      <c r="G4584" s="122" t="s">
        <v>16</v>
      </c>
      <c r="H4584" s="122" t="s">
        <v>16</v>
      </c>
      <c r="I4584" s="55" t="s">
        <v>16</v>
      </c>
      <c r="J4584" s="55" t="s">
        <v>16</v>
      </c>
      <c r="K4584" s="1"/>
      <c r="L4584" s="55" t="s">
        <v>16</v>
      </c>
      <c r="M4584" s="490" t="s">
        <v>16</v>
      </c>
      <c r="N4584" s="55" t="s">
        <v>16</v>
      </c>
      <c r="O4584" s="55" t="s">
        <v>16</v>
      </c>
      <c r="P4584" s="122" t="s">
        <v>16</v>
      </c>
      <c r="Q4584" s="55" t="s">
        <v>16</v>
      </c>
      <c r="R4584" s="55" t="s">
        <v>16</v>
      </c>
      <c r="S4584" s="55" t="s">
        <v>16</v>
      </c>
      <c r="T4584" s="55" t="s">
        <v>16</v>
      </c>
    </row>
    <row r="4585" spans="2:20" ht="27.6" x14ac:dyDescent="0.3">
      <c r="B4585" s="55" t="s">
        <v>2886</v>
      </c>
      <c r="C4585" s="541" t="s">
        <v>2896</v>
      </c>
      <c r="D4585" s="116" t="s">
        <v>2951</v>
      </c>
      <c r="E4585" s="122" t="s">
        <v>16</v>
      </c>
      <c r="F4585" s="55" t="s">
        <v>16</v>
      </c>
      <c r="G4585" s="122" t="s">
        <v>16</v>
      </c>
      <c r="H4585" s="122">
        <v>40000</v>
      </c>
      <c r="I4585" s="55" t="s">
        <v>16</v>
      </c>
      <c r="J4585" s="55" t="s">
        <v>16</v>
      </c>
      <c r="K4585" s="1"/>
      <c r="L4585" s="55" t="s">
        <v>16</v>
      </c>
      <c r="M4585" s="490" t="s">
        <v>16</v>
      </c>
      <c r="N4585" s="55" t="s">
        <v>16</v>
      </c>
      <c r="O4585" s="55" t="s">
        <v>16</v>
      </c>
      <c r="P4585" s="122" t="s">
        <v>16</v>
      </c>
      <c r="Q4585" s="55" t="s">
        <v>16</v>
      </c>
      <c r="R4585" s="55" t="s">
        <v>16</v>
      </c>
      <c r="S4585" s="55" t="s">
        <v>16</v>
      </c>
      <c r="T4585" s="55" t="s">
        <v>16</v>
      </c>
    </row>
    <row r="4586" spans="2:20" ht="27.6" x14ac:dyDescent="0.3">
      <c r="B4586" s="55" t="s">
        <v>2886</v>
      </c>
      <c r="C4586" s="541" t="s">
        <v>2897</v>
      </c>
      <c r="D4586" s="116" t="s">
        <v>2952</v>
      </c>
      <c r="E4586" s="122" t="s">
        <v>16</v>
      </c>
      <c r="F4586" s="122">
        <v>100000</v>
      </c>
      <c r="G4586" s="122" t="s">
        <v>16</v>
      </c>
      <c r="H4586" s="122" t="s">
        <v>16</v>
      </c>
      <c r="I4586" s="55" t="s">
        <v>16</v>
      </c>
      <c r="J4586" s="55" t="s">
        <v>16</v>
      </c>
      <c r="K4586" s="1"/>
      <c r="L4586" s="55" t="s">
        <v>16</v>
      </c>
      <c r="M4586" s="490" t="s">
        <v>16</v>
      </c>
      <c r="N4586" s="55" t="s">
        <v>16</v>
      </c>
      <c r="O4586" s="55" t="s">
        <v>16</v>
      </c>
      <c r="P4586" s="122" t="s">
        <v>16</v>
      </c>
      <c r="Q4586" s="55" t="s">
        <v>16</v>
      </c>
      <c r="R4586" s="55" t="s">
        <v>16</v>
      </c>
      <c r="S4586" s="55" t="s">
        <v>16</v>
      </c>
      <c r="T4586" s="55" t="s">
        <v>16</v>
      </c>
    </row>
    <row r="4587" spans="2:20" ht="27.6" x14ac:dyDescent="0.3">
      <c r="B4587" s="55" t="s">
        <v>2886</v>
      </c>
      <c r="C4587" s="541" t="s">
        <v>2898</v>
      </c>
      <c r="D4587" s="116" t="s">
        <v>2953</v>
      </c>
      <c r="E4587" s="122" t="s">
        <v>16</v>
      </c>
      <c r="F4587" s="122" t="s">
        <v>16</v>
      </c>
      <c r="G4587" s="122" t="s">
        <v>16</v>
      </c>
      <c r="H4587" s="122">
        <v>100000</v>
      </c>
      <c r="I4587" s="55" t="s">
        <v>16</v>
      </c>
      <c r="J4587" s="55" t="s">
        <v>16</v>
      </c>
      <c r="K4587" s="1"/>
      <c r="L4587" s="55" t="s">
        <v>16</v>
      </c>
      <c r="M4587" s="490" t="s">
        <v>16</v>
      </c>
      <c r="N4587" s="55" t="s">
        <v>16</v>
      </c>
      <c r="O4587" s="55" t="s">
        <v>16</v>
      </c>
      <c r="P4587" s="122" t="s">
        <v>16</v>
      </c>
      <c r="Q4587" s="55" t="s">
        <v>16</v>
      </c>
      <c r="R4587" s="55" t="s">
        <v>16</v>
      </c>
      <c r="S4587" s="55" t="s">
        <v>16</v>
      </c>
      <c r="T4587" s="55" t="s">
        <v>16</v>
      </c>
    </row>
    <row r="4588" spans="2:20" x14ac:dyDescent="0.3">
      <c r="B4588" s="55"/>
      <c r="C4588" s="55"/>
      <c r="D4588" s="55"/>
      <c r="E4588" s="122"/>
      <c r="F4588" s="122"/>
      <c r="G4588" s="55"/>
      <c r="H4588" s="122"/>
      <c r="I4588" s="55"/>
      <c r="J4588" s="55"/>
      <c r="K4588" s="1"/>
      <c r="L4588" s="55" t="s">
        <v>16</v>
      </c>
      <c r="M4588" s="490" t="s">
        <v>16</v>
      </c>
      <c r="N4588" s="55" t="s">
        <v>16</v>
      </c>
      <c r="O4588" s="55" t="s">
        <v>16</v>
      </c>
      <c r="P4588" s="122" t="s">
        <v>16</v>
      </c>
      <c r="Q4588" s="55" t="s">
        <v>16</v>
      </c>
      <c r="R4588" s="55" t="s">
        <v>16</v>
      </c>
      <c r="S4588" s="55" t="s">
        <v>16</v>
      </c>
      <c r="T4588" s="55" t="s">
        <v>16</v>
      </c>
    </row>
    <row r="4589" spans="2:20" x14ac:dyDescent="0.3">
      <c r="B4589" s="196"/>
      <c r="C4589" s="503" t="s">
        <v>49</v>
      </c>
      <c r="D4589" s="196" t="s">
        <v>16</v>
      </c>
      <c r="E4589" s="197">
        <f>SUM(E4577:E4588)</f>
        <v>50000</v>
      </c>
      <c r="F4589" s="197">
        <f>SUM(F4577:F4588)</f>
        <v>115000</v>
      </c>
      <c r="G4589" s="197"/>
      <c r="H4589" s="504">
        <f>SUM(H4577:H4588)</f>
        <v>397000</v>
      </c>
      <c r="I4589" s="197">
        <f>SUM(I4577:I4587)</f>
        <v>0</v>
      </c>
      <c r="J4589" s="197">
        <v>0</v>
      </c>
      <c r="K4589" s="1"/>
      <c r="L4589" s="55" t="s">
        <v>16</v>
      </c>
      <c r="M4589" s="490" t="s">
        <v>16</v>
      </c>
      <c r="N4589" s="55" t="s">
        <v>16</v>
      </c>
      <c r="O4589" s="55" t="s">
        <v>16</v>
      </c>
      <c r="P4589" s="122" t="s">
        <v>16</v>
      </c>
      <c r="Q4589" s="55" t="s">
        <v>16</v>
      </c>
      <c r="R4589" s="55" t="s">
        <v>16</v>
      </c>
      <c r="S4589" s="55" t="s">
        <v>16</v>
      </c>
      <c r="T4589" s="55" t="s">
        <v>16</v>
      </c>
    </row>
    <row r="4590" spans="2:20" x14ac:dyDescent="0.3">
      <c r="B4590" s="11"/>
      <c r="C4590" s="94"/>
      <c r="D4590" s="12"/>
      <c r="E4590" s="13"/>
      <c r="F4590" s="13"/>
      <c r="G4590" s="13"/>
      <c r="H4590" s="13"/>
      <c r="I4590" s="13"/>
      <c r="J4590" s="14"/>
      <c r="K4590" s="1"/>
      <c r="L4590" s="11"/>
      <c r="M4590" s="588"/>
      <c r="N4590" s="12"/>
      <c r="O4590" s="169"/>
      <c r="P4590" s="13"/>
      <c r="Q4590" s="13"/>
      <c r="R4590" s="13"/>
      <c r="S4590" s="13"/>
      <c r="T4590" s="14"/>
    </row>
    <row r="4591" spans="2:20" x14ac:dyDescent="0.3">
      <c r="B4591" s="25"/>
      <c r="C4591" s="26" t="s">
        <v>50</v>
      </c>
      <c r="D4591" s="26" t="s">
        <v>16</v>
      </c>
      <c r="E4591" s="28">
        <f>E4589</f>
        <v>50000</v>
      </c>
      <c r="F4591" s="28">
        <f>F4576+F4589</f>
        <v>120022</v>
      </c>
      <c r="G4591" s="28">
        <f>G4576+G4589</f>
        <v>1105184</v>
      </c>
      <c r="H4591" s="28">
        <f>H4576+H4589</f>
        <v>1008834</v>
      </c>
      <c r="I4591" s="28">
        <f>I4576+I4589</f>
        <v>15835</v>
      </c>
      <c r="J4591" s="28">
        <f>J4576+J4589</f>
        <v>4926</v>
      </c>
      <c r="K4591" s="1"/>
      <c r="L4591" s="574" t="s">
        <v>16</v>
      </c>
      <c r="M4591" s="26" t="s">
        <v>50</v>
      </c>
      <c r="N4591" s="193" t="s">
        <v>16</v>
      </c>
      <c r="O4591" s="28">
        <f>SUM(O4577:O4590)</f>
        <v>50000</v>
      </c>
      <c r="P4591" s="28">
        <f>SUM(P4577:P4590)</f>
        <v>15000</v>
      </c>
      <c r="Q4591" s="28">
        <f>SUM(Q4577:Q4590)</f>
        <v>0</v>
      </c>
      <c r="R4591" s="28">
        <f>SUM(R4577:R4590)</f>
        <v>0</v>
      </c>
      <c r="S4591" s="28">
        <f>SUM(S4575:S4590)</f>
        <v>0</v>
      </c>
      <c r="T4591" s="28">
        <f>SUM(T4575:T4590)</f>
        <v>0</v>
      </c>
    </row>
    <row r="4592" spans="2:20" x14ac:dyDescent="0.3">
      <c r="F4592" s="314"/>
      <c r="G4592" s="215"/>
      <c r="H4592" s="215"/>
      <c r="L4592" s="2"/>
      <c r="M4592" s="3" t="s">
        <v>12</v>
      </c>
      <c r="N4592" s="15"/>
      <c r="O4592" s="16">
        <f>E4591-O4591</f>
        <v>0</v>
      </c>
      <c r="P4592" s="62">
        <f>F4591-P4591</f>
        <v>105022</v>
      </c>
      <c r="Q4592" s="62">
        <f>G4591-Q4591</f>
        <v>1105184</v>
      </c>
      <c r="R4592" s="62">
        <f t="shared" ref="R4592" si="630">H4591-R4591</f>
        <v>1008834</v>
      </c>
      <c r="S4592" s="62">
        <f t="shared" ref="S4592" si="631">I4591-S4591</f>
        <v>15835</v>
      </c>
      <c r="T4592" s="62">
        <f t="shared" ref="T4592" si="632">J4591-T4591</f>
        <v>4926</v>
      </c>
    </row>
    <row r="4593" spans="3:21" x14ac:dyDescent="0.3">
      <c r="C4593" s="63"/>
      <c r="F4593" s="314"/>
      <c r="H4593" s="314"/>
      <c r="M4593" s="1385" t="s">
        <v>23</v>
      </c>
      <c r="N4593" s="1385"/>
      <c r="P4593" s="314"/>
      <c r="Q4593" s="314"/>
      <c r="R4593" s="314"/>
    </row>
    <row r="4594" spans="3:21" x14ac:dyDescent="0.3">
      <c r="C4594" s="600"/>
      <c r="D4594" s="600"/>
      <c r="E4594" s="1386"/>
      <c r="F4594" s="1386"/>
      <c r="G4594" s="600"/>
      <c r="H4594" s="600"/>
      <c r="I4594" s="600"/>
      <c r="J4594" s="145"/>
      <c r="M4594" s="346" t="s">
        <v>17</v>
      </c>
      <c r="N4594" s="83">
        <f>P4592</f>
        <v>105022</v>
      </c>
      <c r="O4594" s="606"/>
      <c r="P4594" s="131"/>
      <c r="Q4594" s="131"/>
      <c r="R4594" s="131"/>
      <c r="S4594" s="131"/>
      <c r="T4594" s="131"/>
    </row>
    <row r="4595" spans="3:21" x14ac:dyDescent="0.3">
      <c r="C4595" s="600"/>
      <c r="D4595" s="600"/>
      <c r="E4595" s="598"/>
      <c r="F4595" s="598"/>
      <c r="G4595" s="282"/>
      <c r="H4595" s="280"/>
      <c r="I4595" s="280"/>
      <c r="J4595" s="280"/>
      <c r="M4595" s="346" t="s">
        <v>18</v>
      </c>
      <c r="N4595" s="83">
        <f>Q4592</f>
        <v>1105184</v>
      </c>
      <c r="O4595" s="133"/>
      <c r="P4595" s="134"/>
      <c r="Q4595" s="134"/>
      <c r="R4595" s="131"/>
      <c r="S4595" s="233"/>
      <c r="T4595" s="314"/>
    </row>
    <row r="4596" spans="3:21" x14ac:dyDescent="0.3">
      <c r="C4596" s="600"/>
      <c r="D4596" s="600"/>
      <c r="E4596" s="1376"/>
      <c r="F4596" s="1377"/>
      <c r="G4596" s="282"/>
      <c r="H4596" s="280"/>
      <c r="I4596" s="280"/>
      <c r="J4596" s="280"/>
      <c r="M4596" s="346" t="s">
        <v>19</v>
      </c>
      <c r="N4596" s="83">
        <f>R4592</f>
        <v>1008834</v>
      </c>
      <c r="O4596" s="136"/>
      <c r="P4596" s="171"/>
      <c r="Q4596" s="324"/>
      <c r="R4596" s="240"/>
      <c r="S4596" s="314"/>
      <c r="T4596" s="314"/>
    </row>
    <row r="4597" spans="3:21" x14ac:dyDescent="0.3">
      <c r="C4597" s="190"/>
      <c r="D4597" s="190"/>
      <c r="E4597" s="1374"/>
      <c r="F4597" s="1374"/>
      <c r="G4597" s="278"/>
      <c r="H4597" s="279"/>
      <c r="I4597" s="280"/>
      <c r="J4597" s="281"/>
      <c r="M4597" s="346" t="s">
        <v>20</v>
      </c>
      <c r="N4597" s="83">
        <f>S4592</f>
        <v>15835</v>
      </c>
      <c r="O4597" s="324"/>
      <c r="P4597" s="324"/>
      <c r="Q4597" s="324"/>
      <c r="R4597" s="241"/>
    </row>
    <row r="4598" spans="3:21" x14ac:dyDescent="0.3">
      <c r="C4598" s="190"/>
      <c r="D4598" s="190"/>
      <c r="E4598" s="599"/>
      <c r="F4598" s="599"/>
      <c r="G4598" s="278"/>
      <c r="H4598" s="283"/>
      <c r="I4598" s="280"/>
      <c r="J4598" s="281"/>
      <c r="M4598" s="346" t="s">
        <v>21</v>
      </c>
      <c r="N4598" s="83">
        <f>T4592</f>
        <v>4926</v>
      </c>
      <c r="O4598" s="137"/>
      <c r="P4598" s="324"/>
      <c r="Q4598" s="601"/>
      <c r="R4598" s="314"/>
    </row>
    <row r="4599" spans="3:21" ht="15" thickBot="1" x14ac:dyDescent="0.35">
      <c r="C4599" s="600"/>
      <c r="D4599" s="190"/>
      <c r="E4599" s="599"/>
      <c r="F4599" s="599"/>
      <c r="G4599" s="278"/>
      <c r="H4599" s="283"/>
      <c r="I4599" s="280"/>
      <c r="J4599" s="281"/>
      <c r="M4599" s="345" t="s">
        <v>22</v>
      </c>
      <c r="N4599" s="344">
        <f>SUM(N4594:N4598)</f>
        <v>2239801</v>
      </c>
      <c r="O4599" s="314"/>
      <c r="P4599" s="314"/>
      <c r="R4599" s="314"/>
    </row>
    <row r="4600" spans="3:21" ht="15" thickTop="1" x14ac:dyDescent="0.3"/>
    <row r="4608" spans="3:21" x14ac:dyDescent="0.3">
      <c r="C4608" s="1357" t="s">
        <v>2370</v>
      </c>
      <c r="D4608" s="1357"/>
      <c r="E4608" s="1357"/>
      <c r="F4608" s="1357"/>
      <c r="G4608" s="1357"/>
      <c r="H4608" s="1357"/>
      <c r="I4608" s="1357"/>
      <c r="J4608" s="1357"/>
      <c r="K4608" s="1357"/>
      <c r="L4608" s="1357"/>
      <c r="M4608" s="1357"/>
      <c r="N4608" s="1357"/>
      <c r="O4608" s="1357"/>
      <c r="P4608" s="1357"/>
      <c r="Q4608" s="1357"/>
      <c r="R4608" s="1357"/>
      <c r="S4608" s="1357"/>
      <c r="T4608" s="1357"/>
      <c r="U4608" s="1357"/>
    </row>
    <row r="4612" spans="2:21" ht="15.6" x14ac:dyDescent="0.3">
      <c r="B4612" s="1349" t="s">
        <v>2902</v>
      </c>
      <c r="C4612" s="1349"/>
      <c r="D4612" s="1349"/>
      <c r="E4612" s="1349"/>
      <c r="F4612" s="1349"/>
      <c r="G4612" s="1349"/>
      <c r="H4612" s="1349"/>
      <c r="I4612" s="1349"/>
      <c r="J4612" s="1349"/>
      <c r="K4612" s="1349"/>
      <c r="L4612" s="1349"/>
      <c r="M4612" s="1349"/>
      <c r="N4612" s="1349"/>
      <c r="O4612" s="1349"/>
      <c r="P4612" s="1349"/>
      <c r="Q4612" s="1349"/>
      <c r="R4612" s="1349"/>
      <c r="S4612" s="1349"/>
      <c r="T4612" s="1349"/>
    </row>
    <row r="4613" spans="2:21" ht="15.6" x14ac:dyDescent="0.3">
      <c r="B4613" s="1350" t="s">
        <v>10</v>
      </c>
      <c r="C4613" s="1350"/>
      <c r="D4613" s="1350"/>
      <c r="E4613" s="1350"/>
      <c r="F4613" s="1350"/>
      <c r="G4613" s="1350"/>
      <c r="H4613" s="1350"/>
      <c r="I4613" s="1350"/>
      <c r="J4613" s="1350"/>
      <c r="K4613" s="1350"/>
      <c r="L4613" s="1350"/>
      <c r="M4613" s="1350"/>
      <c r="N4613" s="1350"/>
      <c r="O4613" s="1350"/>
      <c r="P4613" s="1350"/>
      <c r="Q4613" s="1350"/>
      <c r="R4613" s="1350"/>
      <c r="S4613" s="1350"/>
      <c r="T4613" s="1350"/>
    </row>
    <row r="4614" spans="2:21" x14ac:dyDescent="0.3">
      <c r="B4614" s="1351" t="s">
        <v>11</v>
      </c>
      <c r="C4614" s="1351"/>
      <c r="D4614" s="1351"/>
      <c r="E4614" s="1351"/>
      <c r="F4614" s="1351"/>
      <c r="G4614" s="1351"/>
      <c r="H4614" s="1351"/>
      <c r="I4614" s="1351"/>
      <c r="J4614" s="1351"/>
      <c r="K4614" s="1351"/>
      <c r="L4614" s="1351"/>
      <c r="M4614" s="1351"/>
      <c r="N4614" s="1351"/>
      <c r="O4614" s="1351"/>
      <c r="P4614" s="1351"/>
      <c r="Q4614" s="1351"/>
      <c r="R4614" s="1351"/>
      <c r="S4614" s="1351"/>
      <c r="T4614" s="1351"/>
    </row>
    <row r="4615" spans="2:21" x14ac:dyDescent="0.3">
      <c r="B4615" s="1352" t="s">
        <v>2924</v>
      </c>
      <c r="C4615" s="1352"/>
      <c r="D4615" s="1352"/>
      <c r="E4615" s="1352"/>
      <c r="F4615" s="1352"/>
      <c r="G4615" s="1352"/>
      <c r="H4615" s="1352"/>
      <c r="I4615" s="1352"/>
      <c r="J4615" s="1352"/>
      <c r="K4615" s="1352"/>
      <c r="L4615" s="1352"/>
      <c r="M4615" s="1352"/>
      <c r="N4615" s="1352"/>
      <c r="O4615" s="1352"/>
      <c r="P4615" s="1352"/>
      <c r="Q4615" s="1352"/>
      <c r="R4615" s="1352"/>
      <c r="S4615" s="1352"/>
      <c r="T4615" s="1352"/>
    </row>
    <row r="4616" spans="2:21" ht="15" thickBot="1" x14ac:dyDescent="0.35">
      <c r="B4616" s="309"/>
      <c r="C4616" s="309"/>
      <c r="D4616" s="309"/>
      <c r="E4616" s="309"/>
      <c r="F4616" s="309"/>
      <c r="G4616" s="309"/>
      <c r="H4616" s="309"/>
      <c r="I4616" s="309"/>
      <c r="J4616" s="309"/>
      <c r="L4616" s="309"/>
      <c r="M4616" s="309"/>
      <c r="N4616" s="309"/>
      <c r="O4616" s="309"/>
      <c r="P4616" s="309"/>
      <c r="Q4616" s="309"/>
      <c r="R4616" s="1362" t="s">
        <v>2923</v>
      </c>
      <c r="S4616" s="1363"/>
      <c r="T4616" s="1363"/>
    </row>
    <row r="4617" spans="2:21" ht="15" thickTop="1" x14ac:dyDescent="0.3">
      <c r="B4617" s="1354" t="s">
        <v>8</v>
      </c>
      <c r="C4617" s="1354"/>
      <c r="D4617" s="1354"/>
      <c r="E4617" s="1354"/>
      <c r="F4617" s="1354"/>
      <c r="G4617" s="1354"/>
      <c r="H4617" s="1354"/>
      <c r="I4617" s="1354"/>
      <c r="J4617" s="1354"/>
      <c r="L4617" s="1354" t="s">
        <v>9</v>
      </c>
      <c r="M4617" s="1354"/>
      <c r="N4617" s="1354"/>
      <c r="O4617" s="1354"/>
      <c r="P4617" s="1354"/>
      <c r="Q4617" s="1354"/>
      <c r="R4617" s="1354"/>
      <c r="S4617" s="1354"/>
      <c r="T4617" s="1354"/>
    </row>
    <row r="4618" spans="2:21" x14ac:dyDescent="0.3">
      <c r="B4618" s="4" t="s">
        <v>0</v>
      </c>
      <c r="C4618" s="4" t="s">
        <v>1</v>
      </c>
      <c r="D4618" s="4" t="s">
        <v>2</v>
      </c>
      <c r="E4618" s="4" t="s">
        <v>13</v>
      </c>
      <c r="F4618" s="4" t="s">
        <v>3</v>
      </c>
      <c r="G4618" s="4" t="s">
        <v>4</v>
      </c>
      <c r="H4618" s="4" t="s">
        <v>5</v>
      </c>
      <c r="I4618" s="4" t="s">
        <v>6</v>
      </c>
      <c r="J4618" s="4" t="s">
        <v>7</v>
      </c>
      <c r="K4618" s="180"/>
      <c r="L4618" s="4" t="s">
        <v>0</v>
      </c>
      <c r="M4618" s="4" t="s">
        <v>1</v>
      </c>
      <c r="N4618" s="30" t="s">
        <v>1234</v>
      </c>
      <c r="O4618" s="4" t="s">
        <v>13</v>
      </c>
      <c r="P4618" s="4" t="s">
        <v>3</v>
      </c>
      <c r="Q4618" s="4" t="s">
        <v>4</v>
      </c>
      <c r="R4618" s="4" t="s">
        <v>5</v>
      </c>
      <c r="S4618" s="4" t="s">
        <v>6</v>
      </c>
      <c r="T4618" s="4" t="s">
        <v>7</v>
      </c>
    </row>
    <row r="4619" spans="2:21" x14ac:dyDescent="0.3">
      <c r="B4619" s="310"/>
      <c r="C4619" s="311"/>
      <c r="D4619" s="311"/>
      <c r="E4619" s="5"/>
      <c r="F4619" s="5"/>
      <c r="G4619" s="5"/>
      <c r="H4619" s="5"/>
      <c r="I4619" s="5"/>
      <c r="J4619" s="6"/>
      <c r="L4619" s="310"/>
      <c r="M4619" s="311"/>
      <c r="N4619" s="311"/>
      <c r="O4619" s="5"/>
      <c r="P4619" s="5"/>
      <c r="Q4619" s="5"/>
      <c r="R4619" s="5"/>
      <c r="S4619" s="5"/>
      <c r="T4619" s="6"/>
    </row>
    <row r="4620" spans="2:21" x14ac:dyDescent="0.3">
      <c r="B4620" s="18" t="s">
        <v>2903</v>
      </c>
      <c r="C4620" s="17" t="s">
        <v>2421</v>
      </c>
      <c r="D4620" s="18" t="s">
        <v>16</v>
      </c>
      <c r="E4620" s="19" t="s">
        <v>16</v>
      </c>
      <c r="F4620" s="19">
        <f>N4594</f>
        <v>105022</v>
      </c>
      <c r="G4620" s="49">
        <f>N4595</f>
        <v>1105184</v>
      </c>
      <c r="H4620" s="49">
        <f>N4596</f>
        <v>1008834</v>
      </c>
      <c r="I4620" s="20">
        <f>N4597</f>
        <v>15835</v>
      </c>
      <c r="J4620" s="20">
        <f>N4598</f>
        <v>4926</v>
      </c>
      <c r="K4620" s="1"/>
      <c r="L4620" s="55"/>
      <c r="M4620" s="55"/>
      <c r="N4620" s="55"/>
      <c r="O4620" s="122"/>
      <c r="P4620" s="122"/>
      <c r="Q4620" s="122"/>
      <c r="R4620" s="122"/>
      <c r="S4620" s="122"/>
      <c r="T4620" s="122"/>
    </row>
    <row r="4621" spans="2:21" ht="27.6" x14ac:dyDescent="0.3">
      <c r="B4621" s="55" t="s">
        <v>2903</v>
      </c>
      <c r="C4621" s="541" t="s">
        <v>793</v>
      </c>
      <c r="D4621" s="116" t="s">
        <v>345</v>
      </c>
      <c r="E4621" s="122" t="s">
        <v>16</v>
      </c>
      <c r="F4621" s="55" t="s">
        <v>16</v>
      </c>
      <c r="G4621" s="55" t="s">
        <v>16</v>
      </c>
      <c r="H4621" s="122">
        <v>100000</v>
      </c>
      <c r="I4621" s="55" t="s">
        <v>16</v>
      </c>
      <c r="J4621" s="55" t="s">
        <v>16</v>
      </c>
      <c r="K4621" s="183">
        <f t="shared" ref="K4621:K4635" si="633">SUM(E4621:I4621)</f>
        <v>100000</v>
      </c>
      <c r="L4621" s="55" t="s">
        <v>2903</v>
      </c>
      <c r="M4621" s="541" t="s">
        <v>793</v>
      </c>
      <c r="N4621" s="116" t="s">
        <v>345</v>
      </c>
      <c r="O4621" s="122" t="s">
        <v>16</v>
      </c>
      <c r="P4621" s="122">
        <v>100000</v>
      </c>
      <c r="Q4621" s="55" t="s">
        <v>16</v>
      </c>
      <c r="R4621" s="122" t="s">
        <v>16</v>
      </c>
      <c r="S4621" s="55" t="s">
        <v>16</v>
      </c>
      <c r="T4621" s="55" t="s">
        <v>16</v>
      </c>
    </row>
    <row r="4622" spans="2:21" ht="27.6" x14ac:dyDescent="0.3">
      <c r="B4622" s="55" t="s">
        <v>2903</v>
      </c>
      <c r="C4622" s="541" t="s">
        <v>2904</v>
      </c>
      <c r="D4622" s="116" t="s">
        <v>2954</v>
      </c>
      <c r="E4622" s="122" t="s">
        <v>16</v>
      </c>
      <c r="F4622" s="55" t="s">
        <v>16</v>
      </c>
      <c r="G4622" s="55" t="s">
        <v>16</v>
      </c>
      <c r="H4622" s="122">
        <v>100000</v>
      </c>
      <c r="I4622" s="55" t="s">
        <v>16</v>
      </c>
      <c r="J4622" s="55" t="s">
        <v>16</v>
      </c>
      <c r="K4622" s="183">
        <f t="shared" si="633"/>
        <v>100000</v>
      </c>
      <c r="L4622" s="55" t="s">
        <v>2906</v>
      </c>
      <c r="M4622" s="541" t="s">
        <v>476</v>
      </c>
      <c r="N4622" s="116" t="s">
        <v>2956</v>
      </c>
      <c r="O4622" s="122">
        <v>15000</v>
      </c>
      <c r="P4622" s="122"/>
      <c r="Q4622" s="122"/>
      <c r="R4622" s="122"/>
      <c r="S4622" s="55"/>
      <c r="T4622" s="55"/>
    </row>
    <row r="4623" spans="2:21" ht="27.6" x14ac:dyDescent="0.3">
      <c r="B4623" s="55" t="s">
        <v>2903</v>
      </c>
      <c r="C4623" s="541" t="s">
        <v>2905</v>
      </c>
      <c r="D4623" s="116" t="s">
        <v>2955</v>
      </c>
      <c r="E4623" s="55" t="s">
        <v>16</v>
      </c>
      <c r="F4623" s="55" t="s">
        <v>16</v>
      </c>
      <c r="G4623" s="122" t="s">
        <v>16</v>
      </c>
      <c r="H4623" s="122">
        <v>50000</v>
      </c>
      <c r="I4623" s="55" t="s">
        <v>16</v>
      </c>
      <c r="J4623" s="55" t="s">
        <v>16</v>
      </c>
      <c r="K4623" s="1">
        <f t="shared" si="633"/>
        <v>50000</v>
      </c>
      <c r="L4623" s="55" t="s">
        <v>2906</v>
      </c>
      <c r="M4623" s="541" t="s">
        <v>2496</v>
      </c>
      <c r="N4623" s="116" t="s">
        <v>2958</v>
      </c>
      <c r="O4623" s="122">
        <v>30000</v>
      </c>
      <c r="P4623" s="55" t="s">
        <v>16</v>
      </c>
      <c r="Q4623" s="55" t="s">
        <v>16</v>
      </c>
      <c r="R4623" s="55" t="s">
        <v>16</v>
      </c>
      <c r="S4623" s="55" t="s">
        <v>16</v>
      </c>
      <c r="T4623" s="55" t="s">
        <v>16</v>
      </c>
    </row>
    <row r="4624" spans="2:21" ht="41.4" x14ac:dyDescent="0.3">
      <c r="B4624" s="55" t="s">
        <v>2906</v>
      </c>
      <c r="C4624" s="541" t="s">
        <v>2907</v>
      </c>
      <c r="D4624" s="116" t="s">
        <v>2956</v>
      </c>
      <c r="E4624" s="122">
        <v>15000</v>
      </c>
      <c r="F4624" s="122">
        <v>150000</v>
      </c>
      <c r="G4624" s="122" t="s">
        <v>16</v>
      </c>
      <c r="H4624" s="122" t="s">
        <v>16</v>
      </c>
      <c r="I4624" s="122" t="s">
        <v>16</v>
      </c>
      <c r="J4624" s="122" t="s">
        <v>16</v>
      </c>
      <c r="K4624" s="183">
        <f t="shared" si="633"/>
        <v>165000</v>
      </c>
      <c r="L4624" s="55" t="s">
        <v>2906</v>
      </c>
      <c r="M4624" s="541" t="s">
        <v>2918</v>
      </c>
      <c r="N4624" s="116" t="s">
        <v>2960</v>
      </c>
      <c r="O4624" s="122">
        <v>50000</v>
      </c>
      <c r="P4624" s="55" t="s">
        <v>16</v>
      </c>
      <c r="Q4624" s="55" t="s">
        <v>16</v>
      </c>
      <c r="R4624" s="55" t="s">
        <v>16</v>
      </c>
      <c r="S4624" s="55" t="s">
        <v>16</v>
      </c>
      <c r="T4624" s="55" t="s">
        <v>16</v>
      </c>
      <c r="U4624" s="314" t="e">
        <f>Q4627+R4627</f>
        <v>#VALUE!</v>
      </c>
    </row>
    <row r="4625" spans="2:20" ht="27.6" x14ac:dyDescent="0.3">
      <c r="B4625" s="55" t="s">
        <v>2906</v>
      </c>
      <c r="C4625" s="541" t="s">
        <v>2908</v>
      </c>
      <c r="D4625" s="116" t="s">
        <v>2957</v>
      </c>
      <c r="E4625" s="122"/>
      <c r="F4625" s="122">
        <v>3000</v>
      </c>
      <c r="G4625" s="122" t="s">
        <v>16</v>
      </c>
      <c r="H4625" s="122" t="s">
        <v>16</v>
      </c>
      <c r="I4625" s="122" t="s">
        <v>16</v>
      </c>
      <c r="J4625" s="122" t="s">
        <v>16</v>
      </c>
      <c r="K4625" s="183">
        <f t="shared" si="633"/>
        <v>3000</v>
      </c>
      <c r="L4625" s="55" t="s">
        <v>2903</v>
      </c>
      <c r="M4625" s="541" t="s">
        <v>2919</v>
      </c>
      <c r="N4625" s="608" t="s">
        <v>2922</v>
      </c>
      <c r="O4625" s="55" t="s">
        <v>16</v>
      </c>
      <c r="P4625" s="55" t="s">
        <v>16</v>
      </c>
      <c r="Q4625" s="122">
        <f>1950000+300000</f>
        <v>2250000</v>
      </c>
      <c r="R4625" s="122">
        <v>1550000</v>
      </c>
      <c r="S4625" s="55" t="s">
        <v>16</v>
      </c>
      <c r="T4625" s="55" t="s">
        <v>16</v>
      </c>
    </row>
    <row r="4626" spans="2:20" ht="27.6" x14ac:dyDescent="0.3">
      <c r="B4626" s="55" t="s">
        <v>2906</v>
      </c>
      <c r="C4626" s="541" t="s">
        <v>2730</v>
      </c>
      <c r="D4626" s="116" t="s">
        <v>2958</v>
      </c>
      <c r="E4626" s="122">
        <v>30000</v>
      </c>
      <c r="F4626" s="122" t="s">
        <v>16</v>
      </c>
      <c r="G4626" s="122" t="s">
        <v>16</v>
      </c>
      <c r="H4626" s="122" t="s">
        <v>16</v>
      </c>
      <c r="I4626" s="122" t="s">
        <v>16</v>
      </c>
      <c r="J4626" s="122" t="s">
        <v>16</v>
      </c>
      <c r="K4626" s="183">
        <f t="shared" si="633"/>
        <v>30000</v>
      </c>
      <c r="L4626" s="55" t="s">
        <v>2903</v>
      </c>
      <c r="M4626" s="541" t="s">
        <v>2920</v>
      </c>
      <c r="N4626" s="488">
        <v>454</v>
      </c>
      <c r="O4626" s="55" t="s">
        <v>16</v>
      </c>
      <c r="P4626" s="55" t="s">
        <v>16</v>
      </c>
      <c r="Q4626" s="122">
        <v>20000</v>
      </c>
      <c r="R4626" s="55" t="s">
        <v>16</v>
      </c>
      <c r="S4626" s="55" t="s">
        <v>16</v>
      </c>
      <c r="T4626" s="55" t="s">
        <v>16</v>
      </c>
    </row>
    <row r="4627" spans="2:20" ht="41.4" x14ac:dyDescent="0.3">
      <c r="B4627" s="55"/>
      <c r="C4627" s="541" t="s">
        <v>2911</v>
      </c>
      <c r="D4627" s="116" t="s">
        <v>2959</v>
      </c>
      <c r="E4627" s="122"/>
      <c r="F4627" s="122">
        <v>70000</v>
      </c>
      <c r="G4627" s="122" t="s">
        <v>16</v>
      </c>
      <c r="H4627" s="122" t="s">
        <v>16</v>
      </c>
      <c r="I4627" s="122" t="s">
        <v>16</v>
      </c>
      <c r="J4627" s="122" t="s">
        <v>16</v>
      </c>
      <c r="K4627" s="183">
        <f t="shared" si="633"/>
        <v>70000</v>
      </c>
      <c r="L4627" s="55" t="s">
        <v>2903</v>
      </c>
      <c r="M4627" s="541" t="s">
        <v>2921</v>
      </c>
      <c r="N4627" s="488">
        <v>454</v>
      </c>
      <c r="O4627" s="55" t="s">
        <v>16</v>
      </c>
      <c r="P4627" s="55" t="s">
        <v>16</v>
      </c>
      <c r="Q4627" s="122">
        <v>30000</v>
      </c>
      <c r="R4627" s="55" t="s">
        <v>16</v>
      </c>
      <c r="S4627" s="55" t="s">
        <v>16</v>
      </c>
      <c r="T4627" s="55" t="s">
        <v>16</v>
      </c>
    </row>
    <row r="4628" spans="2:20" ht="27.6" x14ac:dyDescent="0.3">
      <c r="B4628" s="55" t="s">
        <v>2906</v>
      </c>
      <c r="C4628" s="541" t="s">
        <v>2909</v>
      </c>
      <c r="D4628" s="116" t="s">
        <v>2960</v>
      </c>
      <c r="E4628" s="122">
        <v>50000</v>
      </c>
      <c r="F4628" s="122" t="s">
        <v>16</v>
      </c>
      <c r="G4628" s="122"/>
      <c r="H4628" s="122" t="s">
        <v>16</v>
      </c>
      <c r="I4628" s="122" t="s">
        <v>16</v>
      </c>
      <c r="J4628" s="122" t="s">
        <v>16</v>
      </c>
      <c r="K4628" s="183">
        <f t="shared" si="633"/>
        <v>50000</v>
      </c>
      <c r="L4628" s="55" t="s">
        <v>16</v>
      </c>
      <c r="M4628" s="55" t="s">
        <v>16</v>
      </c>
      <c r="N4628" s="55" t="s">
        <v>16</v>
      </c>
      <c r="O4628" s="55" t="s">
        <v>16</v>
      </c>
      <c r="P4628" s="55" t="s">
        <v>16</v>
      </c>
      <c r="Q4628" s="55" t="s">
        <v>16</v>
      </c>
      <c r="R4628" s="55" t="s">
        <v>16</v>
      </c>
      <c r="S4628" s="55" t="s">
        <v>16</v>
      </c>
      <c r="T4628" s="55" t="s">
        <v>16</v>
      </c>
    </row>
    <row r="4629" spans="2:20" ht="27.6" x14ac:dyDescent="0.3">
      <c r="B4629" s="55" t="s">
        <v>2906</v>
      </c>
      <c r="C4629" s="607" t="s">
        <v>2910</v>
      </c>
      <c r="D4629" s="116" t="s">
        <v>2961</v>
      </c>
      <c r="E4629" s="122" t="s">
        <v>16</v>
      </c>
      <c r="F4629" s="122" t="s">
        <v>16</v>
      </c>
      <c r="G4629" s="122">
        <v>320000</v>
      </c>
      <c r="H4629" s="122" t="s">
        <v>16</v>
      </c>
      <c r="I4629" s="122" t="s">
        <v>16</v>
      </c>
      <c r="J4629" s="122" t="s">
        <v>16</v>
      </c>
      <c r="K4629" s="183">
        <f t="shared" si="633"/>
        <v>320000</v>
      </c>
      <c r="L4629" s="55" t="s">
        <v>16</v>
      </c>
      <c r="M4629" s="55" t="s">
        <v>16</v>
      </c>
      <c r="N4629" s="55" t="s">
        <v>16</v>
      </c>
      <c r="O4629" s="55" t="s">
        <v>16</v>
      </c>
      <c r="P4629" s="55" t="s">
        <v>16</v>
      </c>
      <c r="Q4629" s="55" t="s">
        <v>16</v>
      </c>
      <c r="R4629" s="55" t="s">
        <v>16</v>
      </c>
      <c r="S4629" s="55" t="s">
        <v>16</v>
      </c>
      <c r="T4629" s="55" t="s">
        <v>16</v>
      </c>
    </row>
    <row r="4630" spans="2:20" ht="27.6" x14ac:dyDescent="0.3">
      <c r="B4630" s="55" t="s">
        <v>2906</v>
      </c>
      <c r="C4630" s="541" t="s">
        <v>2912</v>
      </c>
      <c r="D4630" s="116" t="s">
        <v>2962</v>
      </c>
      <c r="E4630" s="122" t="s">
        <v>16</v>
      </c>
      <c r="F4630" s="122" t="s">
        <v>16</v>
      </c>
      <c r="G4630" s="122">
        <v>320000</v>
      </c>
      <c r="H4630" s="122" t="s">
        <v>16</v>
      </c>
      <c r="I4630" s="122" t="s">
        <v>16</v>
      </c>
      <c r="J4630" s="122" t="s">
        <v>16</v>
      </c>
      <c r="K4630" s="183">
        <f t="shared" si="633"/>
        <v>320000</v>
      </c>
      <c r="L4630" s="55" t="s">
        <v>16</v>
      </c>
      <c r="M4630" s="55" t="s">
        <v>16</v>
      </c>
      <c r="N4630" s="55" t="s">
        <v>16</v>
      </c>
      <c r="O4630" s="55" t="s">
        <v>16</v>
      </c>
      <c r="P4630" s="55" t="s">
        <v>16</v>
      </c>
      <c r="Q4630" s="55" t="s">
        <v>16</v>
      </c>
      <c r="R4630" s="55" t="s">
        <v>16</v>
      </c>
      <c r="S4630" s="55" t="s">
        <v>16</v>
      </c>
      <c r="T4630" s="55" t="s">
        <v>16</v>
      </c>
    </row>
    <row r="4631" spans="2:20" ht="41.4" x14ac:dyDescent="0.3">
      <c r="B4631" s="55" t="s">
        <v>2906</v>
      </c>
      <c r="C4631" s="541" t="s">
        <v>2913</v>
      </c>
      <c r="D4631" s="116" t="s">
        <v>2963</v>
      </c>
      <c r="E4631" s="122" t="s">
        <v>16</v>
      </c>
      <c r="F4631" s="122" t="s">
        <v>16</v>
      </c>
      <c r="G4631" s="122">
        <v>320000</v>
      </c>
      <c r="H4631" s="122" t="s">
        <v>16</v>
      </c>
      <c r="I4631" s="122" t="s">
        <v>16</v>
      </c>
      <c r="J4631" s="122" t="s">
        <v>16</v>
      </c>
      <c r="K4631" s="183">
        <f t="shared" si="633"/>
        <v>320000</v>
      </c>
      <c r="L4631" s="55" t="s">
        <v>16</v>
      </c>
      <c r="M4631" s="55" t="s">
        <v>16</v>
      </c>
      <c r="N4631" s="55" t="s">
        <v>16</v>
      </c>
      <c r="O4631" s="55" t="s">
        <v>16</v>
      </c>
      <c r="P4631" s="55" t="s">
        <v>16</v>
      </c>
      <c r="Q4631" s="55" t="s">
        <v>16</v>
      </c>
      <c r="R4631" s="55" t="s">
        <v>16</v>
      </c>
      <c r="S4631" s="55" t="s">
        <v>16</v>
      </c>
      <c r="T4631" s="55" t="s">
        <v>16</v>
      </c>
    </row>
    <row r="4632" spans="2:20" ht="27.6" x14ac:dyDescent="0.3">
      <c r="B4632" s="55" t="s">
        <v>2906</v>
      </c>
      <c r="C4632" s="541" t="s">
        <v>2914</v>
      </c>
      <c r="D4632" s="116" t="s">
        <v>2964</v>
      </c>
      <c r="E4632" s="122" t="s">
        <v>16</v>
      </c>
      <c r="F4632" s="122" t="s">
        <v>16</v>
      </c>
      <c r="G4632" s="122">
        <v>320000</v>
      </c>
      <c r="H4632" s="122" t="s">
        <v>16</v>
      </c>
      <c r="I4632" s="122" t="s">
        <v>16</v>
      </c>
      <c r="J4632" s="122" t="s">
        <v>16</v>
      </c>
      <c r="K4632" s="183">
        <f t="shared" si="633"/>
        <v>320000</v>
      </c>
      <c r="L4632" s="55" t="s">
        <v>16</v>
      </c>
      <c r="M4632" s="55" t="s">
        <v>16</v>
      </c>
      <c r="N4632" s="55" t="s">
        <v>16</v>
      </c>
      <c r="O4632" s="55" t="s">
        <v>16</v>
      </c>
      <c r="P4632" s="55" t="s">
        <v>16</v>
      </c>
      <c r="Q4632" s="55" t="s">
        <v>16</v>
      </c>
      <c r="R4632" s="55" t="s">
        <v>16</v>
      </c>
      <c r="S4632" s="55" t="s">
        <v>16</v>
      </c>
      <c r="T4632" s="55" t="s">
        <v>16</v>
      </c>
    </row>
    <row r="4633" spans="2:20" ht="41.4" x14ac:dyDescent="0.3">
      <c r="B4633" s="55" t="s">
        <v>2906</v>
      </c>
      <c r="C4633" s="541" t="s">
        <v>2915</v>
      </c>
      <c r="D4633" s="116" t="s">
        <v>2965</v>
      </c>
      <c r="E4633" s="122" t="s">
        <v>16</v>
      </c>
      <c r="F4633" s="122" t="s">
        <v>16</v>
      </c>
      <c r="G4633" s="122" t="s">
        <v>16</v>
      </c>
      <c r="H4633" s="122">
        <v>320000</v>
      </c>
      <c r="I4633" s="122" t="s">
        <v>16</v>
      </c>
      <c r="J4633" s="122" t="s">
        <v>16</v>
      </c>
      <c r="K4633" s="183">
        <f t="shared" si="633"/>
        <v>320000</v>
      </c>
      <c r="L4633" s="55" t="s">
        <v>16</v>
      </c>
      <c r="M4633" s="55" t="s">
        <v>16</v>
      </c>
      <c r="N4633" s="55" t="s">
        <v>16</v>
      </c>
      <c r="O4633" s="55" t="s">
        <v>16</v>
      </c>
      <c r="P4633" s="55" t="s">
        <v>16</v>
      </c>
      <c r="Q4633" s="55" t="s">
        <v>16</v>
      </c>
      <c r="R4633" s="55" t="s">
        <v>16</v>
      </c>
      <c r="S4633" s="55" t="s">
        <v>16</v>
      </c>
      <c r="T4633" s="55" t="s">
        <v>16</v>
      </c>
    </row>
    <row r="4634" spans="2:20" ht="27.6" x14ac:dyDescent="0.3">
      <c r="B4634" s="55" t="s">
        <v>2906</v>
      </c>
      <c r="C4634" s="541" t="s">
        <v>2916</v>
      </c>
      <c r="D4634" s="116" t="s">
        <v>2966</v>
      </c>
      <c r="E4634" s="122"/>
      <c r="F4634" s="122">
        <v>320000</v>
      </c>
      <c r="G4634" s="122" t="s">
        <v>16</v>
      </c>
      <c r="H4634" s="122" t="s">
        <v>16</v>
      </c>
      <c r="I4634" s="122" t="s">
        <v>16</v>
      </c>
      <c r="J4634" s="122" t="s">
        <v>16</v>
      </c>
      <c r="K4634" s="183">
        <f t="shared" si="633"/>
        <v>320000</v>
      </c>
      <c r="L4634" s="55" t="s">
        <v>16</v>
      </c>
      <c r="M4634" s="55" t="s">
        <v>16</v>
      </c>
      <c r="N4634" s="55" t="s">
        <v>16</v>
      </c>
      <c r="O4634" s="55" t="s">
        <v>16</v>
      </c>
      <c r="P4634" s="55" t="s">
        <v>16</v>
      </c>
      <c r="Q4634" s="55" t="s">
        <v>16</v>
      </c>
      <c r="R4634" s="55" t="s">
        <v>16</v>
      </c>
      <c r="S4634" s="55" t="s">
        <v>16</v>
      </c>
      <c r="T4634" s="55" t="s">
        <v>16</v>
      </c>
    </row>
    <row r="4635" spans="2:20" ht="41.4" x14ac:dyDescent="0.3">
      <c r="B4635" s="55" t="s">
        <v>2906</v>
      </c>
      <c r="C4635" s="541" t="s">
        <v>2917</v>
      </c>
      <c r="D4635" s="116" t="s">
        <v>2967</v>
      </c>
      <c r="E4635" s="122"/>
      <c r="F4635" s="122">
        <v>320000</v>
      </c>
      <c r="G4635" s="122" t="s">
        <v>16</v>
      </c>
      <c r="H4635" s="122" t="s">
        <v>16</v>
      </c>
      <c r="I4635" s="122" t="s">
        <v>16</v>
      </c>
      <c r="J4635" s="122" t="s">
        <v>16</v>
      </c>
      <c r="K4635" s="183">
        <f t="shared" si="633"/>
        <v>320000</v>
      </c>
      <c r="L4635" s="55" t="s">
        <v>16</v>
      </c>
      <c r="M4635" s="55" t="s">
        <v>16</v>
      </c>
      <c r="N4635" s="55" t="s">
        <v>16</v>
      </c>
      <c r="O4635" s="55" t="s">
        <v>16</v>
      </c>
      <c r="P4635" s="55" t="s">
        <v>16</v>
      </c>
      <c r="Q4635" s="55" t="s">
        <v>16</v>
      </c>
      <c r="R4635" s="55" t="s">
        <v>16</v>
      </c>
      <c r="S4635" s="55" t="s">
        <v>16</v>
      </c>
      <c r="T4635" s="55" t="s">
        <v>16</v>
      </c>
    </row>
    <row r="4636" spans="2:20" x14ac:dyDescent="0.3">
      <c r="B4636" s="55"/>
      <c r="C4636" s="55"/>
      <c r="D4636" s="55"/>
      <c r="E4636" s="122"/>
      <c r="F4636" s="122"/>
      <c r="G4636" s="55"/>
      <c r="H4636" s="122"/>
      <c r="I4636" s="55"/>
      <c r="J4636" s="55"/>
      <c r="K4636" s="1"/>
      <c r="L4636" s="55" t="s">
        <v>16</v>
      </c>
      <c r="M4636" s="55" t="s">
        <v>16</v>
      </c>
      <c r="N4636" s="55" t="s">
        <v>16</v>
      </c>
      <c r="O4636" s="55" t="s">
        <v>16</v>
      </c>
      <c r="P4636" s="55" t="s">
        <v>16</v>
      </c>
      <c r="Q4636" s="55" t="s">
        <v>16</v>
      </c>
      <c r="R4636" s="55" t="s">
        <v>16</v>
      </c>
      <c r="S4636" s="55" t="s">
        <v>16</v>
      </c>
      <c r="T4636" s="55" t="s">
        <v>16</v>
      </c>
    </row>
    <row r="4637" spans="2:20" x14ac:dyDescent="0.3">
      <c r="B4637" s="196"/>
      <c r="C4637" s="503" t="s">
        <v>49</v>
      </c>
      <c r="D4637" s="196" t="s">
        <v>16</v>
      </c>
      <c r="E4637" s="197">
        <f>SUM(E4621:E4636)</f>
        <v>95000</v>
      </c>
      <c r="F4637" s="197">
        <f>SUM(F4621:F4636)</f>
        <v>863000</v>
      </c>
      <c r="G4637" s="197">
        <f>SUM(G4621:G4636)</f>
        <v>1280000</v>
      </c>
      <c r="H4637" s="504">
        <f>SUM(H4621:H4636)</f>
        <v>570000</v>
      </c>
      <c r="I4637" s="197">
        <f>SUM(I4621:I4636)</f>
        <v>0</v>
      </c>
      <c r="J4637" s="197">
        <v>0</v>
      </c>
      <c r="K4637" s="183">
        <f>SUM(E4637:I4637)</f>
        <v>2808000</v>
      </c>
      <c r="L4637" s="55"/>
      <c r="M4637" s="490"/>
      <c r="N4637" s="55"/>
      <c r="O4637" s="55"/>
      <c r="P4637" s="122"/>
      <c r="Q4637" s="55"/>
      <c r="R4637" s="55"/>
      <c r="S4637" s="55"/>
      <c r="T4637" s="55"/>
    </row>
    <row r="4638" spans="2:20" x14ac:dyDescent="0.3">
      <c r="B4638" s="11"/>
      <c r="C4638" s="94"/>
      <c r="D4638" s="12"/>
      <c r="E4638" s="13"/>
      <c r="F4638" s="13"/>
      <c r="G4638" s="13"/>
      <c r="H4638" s="13"/>
      <c r="I4638" s="13"/>
      <c r="J4638" s="14"/>
      <c r="K4638" s="1"/>
      <c r="L4638" s="11"/>
      <c r="M4638" s="588"/>
      <c r="N4638" s="12"/>
      <c r="O4638" s="169"/>
      <c r="P4638" s="13"/>
      <c r="Q4638" s="13"/>
      <c r="R4638" s="13"/>
      <c r="S4638" s="13"/>
      <c r="T4638" s="14"/>
    </row>
    <row r="4639" spans="2:20" x14ac:dyDescent="0.3">
      <c r="B4639" s="25"/>
      <c r="C4639" s="26" t="s">
        <v>50</v>
      </c>
      <c r="D4639" s="26" t="s">
        <v>16</v>
      </c>
      <c r="E4639" s="28">
        <f>E4637</f>
        <v>95000</v>
      </c>
      <c r="F4639" s="28">
        <f>F4620+F4637</f>
        <v>968022</v>
      </c>
      <c r="G4639" s="28">
        <f>G4620+G4637</f>
        <v>2385184</v>
      </c>
      <c r="H4639" s="28">
        <f>H4620+H4637</f>
        <v>1578834</v>
      </c>
      <c r="I4639" s="28">
        <f>I4620+I4637</f>
        <v>15835</v>
      </c>
      <c r="J4639" s="28">
        <f>J4620+J4637</f>
        <v>4926</v>
      </c>
      <c r="K4639" s="1"/>
      <c r="L4639" s="574" t="s">
        <v>16</v>
      </c>
      <c r="M4639" s="26" t="s">
        <v>50</v>
      </c>
      <c r="N4639" s="193" t="s">
        <v>16</v>
      </c>
      <c r="O4639" s="28">
        <f>SUM(O4621:O4638)</f>
        <v>95000</v>
      </c>
      <c r="P4639" s="28">
        <f>SUM(P4621:P4638)</f>
        <v>100000</v>
      </c>
      <c r="Q4639" s="28">
        <f>SUM(Q4621:Q4638)</f>
        <v>2300000</v>
      </c>
      <c r="R4639" s="28">
        <f>SUM(R4621:R4638)</f>
        <v>1550000</v>
      </c>
      <c r="S4639" s="28">
        <f>SUM(S4619:S4638)</f>
        <v>0</v>
      </c>
      <c r="T4639" s="28">
        <f>SUM(T4619:T4638)</f>
        <v>0</v>
      </c>
    </row>
    <row r="4640" spans="2:20" x14ac:dyDescent="0.3">
      <c r="F4640" s="314"/>
      <c r="G4640" s="215"/>
      <c r="H4640" s="215"/>
      <c r="L4640" s="2"/>
      <c r="M4640" s="3" t="s">
        <v>12</v>
      </c>
      <c r="N4640" s="15"/>
      <c r="O4640" s="16">
        <f>E4639-O4639</f>
        <v>0</v>
      </c>
      <c r="P4640" s="62">
        <f>F4639-P4639</f>
        <v>868022</v>
      </c>
      <c r="Q4640" s="62">
        <f>G4639-Q4639</f>
        <v>85184</v>
      </c>
      <c r="R4640" s="62">
        <f t="shared" ref="R4640" si="634">H4639-R4639</f>
        <v>28834</v>
      </c>
      <c r="S4640" s="62">
        <f t="shared" ref="S4640" si="635">I4639-S4639</f>
        <v>15835</v>
      </c>
      <c r="T4640" s="62">
        <f t="shared" ref="T4640" si="636">J4639-T4639</f>
        <v>4926</v>
      </c>
    </row>
    <row r="4641" spans="3:21" x14ac:dyDescent="0.3">
      <c r="C4641" s="63"/>
      <c r="F4641" s="314"/>
      <c r="H4641" s="314"/>
      <c r="M4641" s="1385" t="s">
        <v>23</v>
      </c>
      <c r="N4641" s="1385"/>
      <c r="P4641" s="314"/>
      <c r="Q4641" s="314"/>
      <c r="R4641" s="314"/>
    </row>
    <row r="4642" spans="3:21" x14ac:dyDescent="0.3">
      <c r="C4642" s="604"/>
      <c r="D4642" s="604"/>
      <c r="E4642" s="1386"/>
      <c r="F4642" s="1386"/>
      <c r="G4642" s="604"/>
      <c r="H4642" s="604"/>
      <c r="I4642" s="604"/>
      <c r="J4642" s="145"/>
      <c r="M4642" s="346" t="s">
        <v>17</v>
      </c>
      <c r="N4642" s="83">
        <f>P4640</f>
        <v>868022</v>
      </c>
      <c r="O4642" s="606" t="s">
        <v>2925</v>
      </c>
      <c r="P4642" s="131"/>
      <c r="Q4642" s="131"/>
      <c r="R4642" s="131"/>
      <c r="S4642" s="131"/>
      <c r="T4642" s="131"/>
    </row>
    <row r="4643" spans="3:21" x14ac:dyDescent="0.3">
      <c r="C4643" s="604"/>
      <c r="D4643" s="604"/>
      <c r="E4643" s="602"/>
      <c r="F4643" s="602"/>
      <c r="G4643" s="282"/>
      <c r="H4643" s="280"/>
      <c r="I4643" s="280"/>
      <c r="J4643" s="280"/>
      <c r="M4643" s="346" t="s">
        <v>18</v>
      </c>
      <c r="N4643" s="83">
        <f>Q4640</f>
        <v>85184</v>
      </c>
      <c r="O4643" s="133"/>
      <c r="P4643" s="134"/>
      <c r="Q4643" s="134"/>
      <c r="R4643" s="131"/>
      <c r="S4643" s="233"/>
      <c r="T4643" s="314"/>
    </row>
    <row r="4644" spans="3:21" x14ac:dyDescent="0.3">
      <c r="C4644" s="604"/>
      <c r="D4644" s="604"/>
      <c r="E4644" s="1376"/>
      <c r="F4644" s="1377"/>
      <c r="G4644" s="282"/>
      <c r="H4644" s="280"/>
      <c r="I4644" s="280"/>
      <c r="J4644" s="280"/>
      <c r="M4644" s="346" t="s">
        <v>19</v>
      </c>
      <c r="N4644" s="83">
        <f>R4640</f>
        <v>28834</v>
      </c>
      <c r="O4644" s="136"/>
      <c r="P4644" s="171"/>
      <c r="Q4644" s="324"/>
      <c r="R4644" s="240"/>
      <c r="S4644" s="314"/>
      <c r="T4644" s="314"/>
    </row>
    <row r="4645" spans="3:21" x14ac:dyDescent="0.3">
      <c r="C4645" s="190"/>
      <c r="D4645" s="190"/>
      <c r="E4645" s="1374"/>
      <c r="F4645" s="1374"/>
      <c r="G4645" s="278"/>
      <c r="H4645" s="279"/>
      <c r="I4645" s="280"/>
      <c r="J4645" s="281"/>
      <c r="M4645" s="346" t="s">
        <v>20</v>
      </c>
      <c r="N4645" s="83">
        <f>S4640</f>
        <v>15835</v>
      </c>
      <c r="O4645" s="324"/>
      <c r="P4645" s="171"/>
      <c r="Q4645" s="324"/>
      <c r="R4645" s="241"/>
    </row>
    <row r="4646" spans="3:21" x14ac:dyDescent="0.3">
      <c r="C4646" s="190"/>
      <c r="D4646" s="190"/>
      <c r="E4646" s="603"/>
      <c r="F4646" s="603"/>
      <c r="G4646" s="278"/>
      <c r="H4646" s="283"/>
      <c r="I4646" s="280"/>
      <c r="J4646" s="281"/>
      <c r="M4646" s="346" t="s">
        <v>21</v>
      </c>
      <c r="N4646" s="83">
        <f>T4640</f>
        <v>4926</v>
      </c>
      <c r="O4646" s="137"/>
      <c r="P4646" s="324"/>
      <c r="Q4646" s="605"/>
      <c r="R4646" s="314"/>
    </row>
    <row r="4647" spans="3:21" ht="15" thickBot="1" x14ac:dyDescent="0.35">
      <c r="C4647" s="604"/>
      <c r="D4647" s="190"/>
      <c r="E4647" s="603"/>
      <c r="F4647" s="603"/>
      <c r="G4647" s="278"/>
      <c r="H4647" s="283"/>
      <c r="I4647" s="280"/>
      <c r="J4647" s="281"/>
      <c r="M4647" s="345" t="s">
        <v>22</v>
      </c>
      <c r="N4647" s="344">
        <f>SUM(N4642:N4646)</f>
        <v>1002801</v>
      </c>
      <c r="O4647" s="314"/>
      <c r="P4647" s="314"/>
      <c r="R4647" s="314"/>
    </row>
    <row r="4648" spans="3:21" ht="15" thickTop="1" x14ac:dyDescent="0.3"/>
    <row r="4652" spans="3:21" x14ac:dyDescent="0.3">
      <c r="M4652" s="314"/>
    </row>
    <row r="4656" spans="3:21" x14ac:dyDescent="0.3">
      <c r="C4656" s="1357" t="s">
        <v>2370</v>
      </c>
      <c r="D4656" s="1357"/>
      <c r="E4656" s="1357"/>
      <c r="F4656" s="1357"/>
      <c r="G4656" s="1357"/>
      <c r="H4656" s="1357"/>
      <c r="I4656" s="1357"/>
      <c r="J4656" s="1357"/>
      <c r="K4656" s="1357"/>
      <c r="L4656" s="1357"/>
      <c r="M4656" s="1357"/>
      <c r="N4656" s="1357"/>
      <c r="O4656" s="1357"/>
      <c r="P4656" s="1357"/>
      <c r="Q4656" s="1357"/>
      <c r="R4656" s="1357"/>
      <c r="S4656" s="1357"/>
      <c r="T4656" s="1357"/>
      <c r="U4656" s="1357"/>
    </row>
    <row r="4661" spans="2:20" ht="15.6" x14ac:dyDescent="0.3">
      <c r="B4661" s="1349" t="s">
        <v>2926</v>
      </c>
      <c r="C4661" s="1349"/>
      <c r="D4661" s="1349"/>
      <c r="E4661" s="1349"/>
      <c r="F4661" s="1349"/>
      <c r="G4661" s="1349"/>
      <c r="H4661" s="1349"/>
      <c r="I4661" s="1349"/>
      <c r="J4661" s="1349"/>
      <c r="K4661" s="1349"/>
      <c r="L4661" s="1349"/>
      <c r="M4661" s="1349"/>
      <c r="N4661" s="1349"/>
      <c r="O4661" s="1349"/>
      <c r="P4661" s="1349"/>
      <c r="Q4661" s="1349"/>
      <c r="R4661" s="1349"/>
      <c r="S4661" s="1349"/>
      <c r="T4661" s="1349"/>
    </row>
    <row r="4662" spans="2:20" ht="15.6" x14ac:dyDescent="0.3">
      <c r="B4662" s="1350" t="s">
        <v>10</v>
      </c>
      <c r="C4662" s="1350"/>
      <c r="D4662" s="1350"/>
      <c r="E4662" s="1350"/>
      <c r="F4662" s="1350"/>
      <c r="G4662" s="1350"/>
      <c r="H4662" s="1350"/>
      <c r="I4662" s="1350"/>
      <c r="J4662" s="1350"/>
      <c r="K4662" s="1350"/>
      <c r="L4662" s="1350"/>
      <c r="M4662" s="1350"/>
      <c r="N4662" s="1350"/>
      <c r="O4662" s="1350"/>
      <c r="P4662" s="1350"/>
      <c r="Q4662" s="1350"/>
      <c r="R4662" s="1350"/>
      <c r="S4662" s="1350"/>
      <c r="T4662" s="1350"/>
    </row>
    <row r="4663" spans="2:20" x14ac:dyDescent="0.3">
      <c r="B4663" s="1351" t="s">
        <v>11</v>
      </c>
      <c r="C4663" s="1351"/>
      <c r="D4663" s="1351"/>
      <c r="E4663" s="1351"/>
      <c r="F4663" s="1351"/>
      <c r="G4663" s="1351"/>
      <c r="H4663" s="1351"/>
      <c r="I4663" s="1351"/>
      <c r="J4663" s="1351"/>
      <c r="K4663" s="1351"/>
      <c r="L4663" s="1351"/>
      <c r="M4663" s="1351"/>
      <c r="N4663" s="1351"/>
      <c r="O4663" s="1351"/>
      <c r="P4663" s="1351"/>
      <c r="Q4663" s="1351"/>
      <c r="R4663" s="1351"/>
      <c r="S4663" s="1351"/>
      <c r="T4663" s="1351"/>
    </row>
    <row r="4664" spans="2:20" x14ac:dyDescent="0.3">
      <c r="B4664" s="1352" t="s">
        <v>2939</v>
      </c>
      <c r="C4664" s="1352"/>
      <c r="D4664" s="1352"/>
      <c r="E4664" s="1352"/>
      <c r="F4664" s="1352"/>
      <c r="G4664" s="1352"/>
      <c r="H4664" s="1352"/>
      <c r="I4664" s="1352"/>
      <c r="J4664" s="1352"/>
      <c r="K4664" s="1352"/>
      <c r="L4664" s="1352"/>
      <c r="M4664" s="1352"/>
      <c r="N4664" s="1352"/>
      <c r="O4664" s="1352"/>
      <c r="P4664" s="1352"/>
      <c r="Q4664" s="1352"/>
      <c r="R4664" s="1352"/>
      <c r="S4664" s="1352"/>
      <c r="T4664" s="1352"/>
    </row>
    <row r="4665" spans="2:20" ht="15" thickBot="1" x14ac:dyDescent="0.35">
      <c r="B4665" s="309"/>
      <c r="C4665" s="309"/>
      <c r="D4665" s="309"/>
      <c r="E4665" s="309"/>
      <c r="F4665" s="309"/>
      <c r="G4665" s="309"/>
      <c r="H4665" s="309"/>
      <c r="I4665" s="309"/>
      <c r="J4665" s="309"/>
      <c r="L4665" s="309"/>
      <c r="M4665" s="309"/>
      <c r="N4665" s="309"/>
      <c r="O4665" s="309"/>
      <c r="P4665" s="309"/>
      <c r="Q4665" s="309"/>
      <c r="R4665" s="1362" t="s">
        <v>2940</v>
      </c>
      <c r="S4665" s="1363"/>
      <c r="T4665" s="1363"/>
    </row>
    <row r="4666" spans="2:20" ht="15" thickTop="1" x14ac:dyDescent="0.3">
      <c r="B4666" s="1354" t="s">
        <v>8</v>
      </c>
      <c r="C4666" s="1354"/>
      <c r="D4666" s="1354"/>
      <c r="E4666" s="1354"/>
      <c r="F4666" s="1354"/>
      <c r="G4666" s="1354"/>
      <c r="H4666" s="1354"/>
      <c r="I4666" s="1354"/>
      <c r="J4666" s="1354"/>
      <c r="L4666" s="1354" t="s">
        <v>9</v>
      </c>
      <c r="M4666" s="1354"/>
      <c r="N4666" s="1354"/>
      <c r="O4666" s="1354"/>
      <c r="P4666" s="1354"/>
      <c r="Q4666" s="1354"/>
      <c r="R4666" s="1354"/>
      <c r="S4666" s="1354"/>
      <c r="T4666" s="1354"/>
    </row>
    <row r="4667" spans="2:20" x14ac:dyDescent="0.3">
      <c r="B4667" s="4" t="s">
        <v>0</v>
      </c>
      <c r="C4667" s="4" t="s">
        <v>1</v>
      </c>
      <c r="D4667" s="4" t="s">
        <v>2</v>
      </c>
      <c r="E4667" s="4" t="s">
        <v>13</v>
      </c>
      <c r="F4667" s="4" t="s">
        <v>3</v>
      </c>
      <c r="G4667" s="4" t="s">
        <v>4</v>
      </c>
      <c r="H4667" s="4" t="s">
        <v>5</v>
      </c>
      <c r="I4667" s="4" t="s">
        <v>6</v>
      </c>
      <c r="J4667" s="4" t="s">
        <v>7</v>
      </c>
      <c r="K4667" s="180"/>
      <c r="L4667" s="4" t="s">
        <v>0</v>
      </c>
      <c r="M4667" s="4" t="s">
        <v>1</v>
      </c>
      <c r="N4667" s="30" t="s">
        <v>1234</v>
      </c>
      <c r="O4667" s="4" t="s">
        <v>13</v>
      </c>
      <c r="P4667" s="4" t="s">
        <v>3</v>
      </c>
      <c r="Q4667" s="4" t="s">
        <v>4</v>
      </c>
      <c r="R4667" s="4" t="s">
        <v>5</v>
      </c>
      <c r="S4667" s="4" t="s">
        <v>6</v>
      </c>
      <c r="T4667" s="4" t="s">
        <v>7</v>
      </c>
    </row>
    <row r="4668" spans="2:20" x14ac:dyDescent="0.3">
      <c r="B4668" s="310"/>
      <c r="C4668" s="311"/>
      <c r="D4668" s="311"/>
      <c r="E4668" s="5"/>
      <c r="F4668" s="5"/>
      <c r="G4668" s="5"/>
      <c r="H4668" s="5"/>
      <c r="I4668" s="5"/>
      <c r="J4668" s="6"/>
      <c r="L4668" s="310"/>
      <c r="M4668" s="311"/>
      <c r="N4668" s="311"/>
      <c r="O4668" s="5"/>
      <c r="P4668" s="5"/>
      <c r="Q4668" s="5"/>
      <c r="R4668" s="5"/>
      <c r="S4668" s="5"/>
      <c r="T4668" s="6"/>
    </row>
    <row r="4669" spans="2:20" x14ac:dyDescent="0.3">
      <c r="B4669" s="55" t="s">
        <v>2927</v>
      </c>
      <c r="C4669" s="17" t="s">
        <v>2421</v>
      </c>
      <c r="D4669" s="18" t="s">
        <v>16</v>
      </c>
      <c r="E4669" s="18" t="s">
        <v>16</v>
      </c>
      <c r="F4669" s="19">
        <f>N4642</f>
        <v>868022</v>
      </c>
      <c r="G4669" s="49">
        <f>N4643</f>
        <v>85184</v>
      </c>
      <c r="H4669" s="49">
        <f>N4644</f>
        <v>28834</v>
      </c>
      <c r="I4669" s="20">
        <f>N4645</f>
        <v>15835</v>
      </c>
      <c r="J4669" s="20">
        <f>N4646</f>
        <v>4926</v>
      </c>
      <c r="K4669" s="1"/>
      <c r="L4669" s="55"/>
      <c r="M4669" s="55"/>
      <c r="N4669" s="55"/>
      <c r="O4669" s="122"/>
      <c r="P4669" s="122"/>
      <c r="Q4669" s="122"/>
      <c r="R4669" s="122"/>
      <c r="S4669" s="122"/>
      <c r="T4669" s="122"/>
    </row>
    <row r="4670" spans="2:20" ht="27.6" x14ac:dyDescent="0.3">
      <c r="B4670" s="55" t="s">
        <v>2927</v>
      </c>
      <c r="C4670" s="541" t="s">
        <v>2928</v>
      </c>
      <c r="D4670" s="116" t="s">
        <v>2968</v>
      </c>
      <c r="E4670" s="122">
        <v>120000</v>
      </c>
      <c r="F4670" s="122">
        <v>200000</v>
      </c>
      <c r="G4670" s="55" t="s">
        <v>16</v>
      </c>
      <c r="H4670" s="55" t="s">
        <v>16</v>
      </c>
      <c r="I4670" s="55" t="s">
        <v>16</v>
      </c>
      <c r="J4670" s="55" t="s">
        <v>16</v>
      </c>
      <c r="K4670" s="1"/>
      <c r="L4670" s="55" t="s">
        <v>2927</v>
      </c>
      <c r="M4670" s="541" t="s">
        <v>2918</v>
      </c>
      <c r="N4670" s="116" t="s">
        <v>2968</v>
      </c>
      <c r="O4670" s="122">
        <v>120000</v>
      </c>
      <c r="P4670" s="55" t="s">
        <v>16</v>
      </c>
      <c r="Q4670" s="55" t="s">
        <v>16</v>
      </c>
      <c r="R4670" s="55" t="s">
        <v>16</v>
      </c>
      <c r="S4670" s="55" t="s">
        <v>16</v>
      </c>
      <c r="T4670" s="55" t="s">
        <v>16</v>
      </c>
    </row>
    <row r="4671" spans="2:20" ht="27.6" x14ac:dyDescent="0.3">
      <c r="B4671" s="55" t="s">
        <v>2927</v>
      </c>
      <c r="C4671" s="541" t="s">
        <v>2929</v>
      </c>
      <c r="D4671" s="116" t="s">
        <v>2969</v>
      </c>
      <c r="E4671" s="122">
        <v>320000</v>
      </c>
      <c r="F4671" s="55" t="s">
        <v>16</v>
      </c>
      <c r="G4671" s="55" t="s">
        <v>16</v>
      </c>
      <c r="H4671" s="55" t="s">
        <v>16</v>
      </c>
      <c r="I4671" s="55" t="s">
        <v>16</v>
      </c>
      <c r="J4671" s="55" t="s">
        <v>16</v>
      </c>
      <c r="K4671" s="1"/>
      <c r="L4671" s="55" t="s">
        <v>2927</v>
      </c>
      <c r="M4671" s="411" t="s">
        <v>2933</v>
      </c>
      <c r="N4671" s="116" t="s">
        <v>2969</v>
      </c>
      <c r="O4671" s="122">
        <v>320000</v>
      </c>
      <c r="P4671" s="55" t="s">
        <v>16</v>
      </c>
      <c r="Q4671" s="55" t="s">
        <v>16</v>
      </c>
      <c r="R4671" s="55" t="s">
        <v>16</v>
      </c>
      <c r="S4671" s="55" t="s">
        <v>16</v>
      </c>
      <c r="T4671" s="55" t="s">
        <v>16</v>
      </c>
    </row>
    <row r="4672" spans="2:20" ht="27.6" x14ac:dyDescent="0.3">
      <c r="B4672" s="55" t="s">
        <v>2927</v>
      </c>
      <c r="C4672" s="541" t="s">
        <v>2930</v>
      </c>
      <c r="D4672" s="116" t="s">
        <v>2970</v>
      </c>
      <c r="E4672" s="122">
        <v>300000</v>
      </c>
      <c r="F4672" s="55" t="s">
        <v>16</v>
      </c>
      <c r="G4672" s="55" t="s">
        <v>16</v>
      </c>
      <c r="H4672" s="55" t="s">
        <v>16</v>
      </c>
      <c r="I4672" s="55" t="s">
        <v>16</v>
      </c>
      <c r="J4672" s="55" t="s">
        <v>16</v>
      </c>
      <c r="K4672" s="1"/>
      <c r="L4672" s="55" t="s">
        <v>2927</v>
      </c>
      <c r="M4672" s="420" t="s">
        <v>2934</v>
      </c>
      <c r="N4672" s="116" t="s">
        <v>2970</v>
      </c>
      <c r="O4672" s="122">
        <v>300000</v>
      </c>
      <c r="P4672" s="55" t="s">
        <v>16</v>
      </c>
      <c r="Q4672" s="55" t="s">
        <v>16</v>
      </c>
      <c r="R4672" s="55" t="s">
        <v>16</v>
      </c>
      <c r="S4672" s="55" t="s">
        <v>16</v>
      </c>
      <c r="T4672" s="55" t="s">
        <v>16</v>
      </c>
    </row>
    <row r="4673" spans="2:20" ht="27.6" x14ac:dyDescent="0.3">
      <c r="B4673" s="55" t="s">
        <v>2927</v>
      </c>
      <c r="C4673" s="541" t="s">
        <v>2524</v>
      </c>
      <c r="D4673" s="116" t="s">
        <v>2971</v>
      </c>
      <c r="E4673" s="122">
        <v>45000</v>
      </c>
      <c r="F4673" s="55" t="s">
        <v>16</v>
      </c>
      <c r="G4673" s="55" t="s">
        <v>16</v>
      </c>
      <c r="H4673" s="55" t="s">
        <v>16</v>
      </c>
      <c r="I4673" s="55" t="s">
        <v>16</v>
      </c>
      <c r="J4673" s="55" t="s">
        <v>16</v>
      </c>
      <c r="K4673" s="1"/>
      <c r="L4673" s="55" t="s">
        <v>2927</v>
      </c>
      <c r="M4673" s="491" t="s">
        <v>2538</v>
      </c>
      <c r="N4673" s="116" t="s">
        <v>2971</v>
      </c>
      <c r="O4673" s="122">
        <v>45000</v>
      </c>
      <c r="P4673" s="55" t="s">
        <v>16</v>
      </c>
      <c r="Q4673" s="55" t="s">
        <v>16</v>
      </c>
      <c r="R4673" s="55" t="s">
        <v>16</v>
      </c>
      <c r="S4673" s="55" t="s">
        <v>16</v>
      </c>
      <c r="T4673" s="55" t="s">
        <v>16</v>
      </c>
    </row>
    <row r="4674" spans="2:20" ht="34.200000000000003" customHeight="1" x14ac:dyDescent="0.3">
      <c r="B4674" s="55" t="s">
        <v>2927</v>
      </c>
      <c r="C4674" s="541" t="s">
        <v>2931</v>
      </c>
      <c r="D4674" s="116" t="s">
        <v>2972</v>
      </c>
      <c r="E4674" s="122">
        <v>58000</v>
      </c>
      <c r="F4674" s="55" t="s">
        <v>16</v>
      </c>
      <c r="G4674" s="55" t="s">
        <v>16</v>
      </c>
      <c r="H4674" s="55" t="s">
        <v>16</v>
      </c>
      <c r="I4674" s="55" t="s">
        <v>16</v>
      </c>
      <c r="J4674" s="55" t="s">
        <v>16</v>
      </c>
      <c r="K4674" s="1"/>
      <c r="L4674" s="55" t="s">
        <v>2927</v>
      </c>
      <c r="M4674" s="420" t="s">
        <v>2936</v>
      </c>
      <c r="N4674" s="116" t="s">
        <v>2972</v>
      </c>
      <c r="O4674" s="122">
        <v>58000</v>
      </c>
      <c r="P4674" s="55" t="s">
        <v>16</v>
      </c>
      <c r="Q4674" s="55" t="s">
        <v>16</v>
      </c>
      <c r="R4674" s="55" t="s">
        <v>16</v>
      </c>
      <c r="S4674" s="55" t="s">
        <v>16</v>
      </c>
      <c r="T4674" s="55" t="s">
        <v>16</v>
      </c>
    </row>
    <row r="4675" spans="2:20" ht="41.4" x14ac:dyDescent="0.3">
      <c r="B4675" s="55" t="s">
        <v>2927</v>
      </c>
      <c r="C4675" s="541" t="s">
        <v>2932</v>
      </c>
      <c r="D4675" s="116" t="s">
        <v>2973</v>
      </c>
      <c r="E4675" s="122">
        <v>10000</v>
      </c>
      <c r="F4675" s="55" t="s">
        <v>16</v>
      </c>
      <c r="G4675" s="55" t="s">
        <v>16</v>
      </c>
      <c r="H4675" s="55" t="s">
        <v>16</v>
      </c>
      <c r="I4675" s="55" t="s">
        <v>16</v>
      </c>
      <c r="J4675" s="55" t="s">
        <v>16</v>
      </c>
      <c r="K4675" s="1"/>
      <c r="L4675" s="55" t="s">
        <v>2927</v>
      </c>
      <c r="M4675" s="420" t="s">
        <v>2935</v>
      </c>
      <c r="N4675" s="116" t="s">
        <v>2973</v>
      </c>
      <c r="O4675" s="122">
        <v>10000</v>
      </c>
      <c r="P4675" s="55" t="s">
        <v>16</v>
      </c>
      <c r="Q4675" s="55" t="s">
        <v>16</v>
      </c>
      <c r="R4675" s="55" t="s">
        <v>16</v>
      </c>
      <c r="S4675" s="55" t="s">
        <v>16</v>
      </c>
      <c r="T4675" s="55" t="s">
        <v>16</v>
      </c>
    </row>
    <row r="4676" spans="2:20" ht="27.6" x14ac:dyDescent="0.3">
      <c r="B4676" s="55" t="s">
        <v>16</v>
      </c>
      <c r="C4676" s="55" t="s">
        <v>16</v>
      </c>
      <c r="D4676" s="55" t="s">
        <v>16</v>
      </c>
      <c r="E4676" s="55" t="s">
        <v>16</v>
      </c>
      <c r="F4676" s="55" t="s">
        <v>16</v>
      </c>
      <c r="G4676" s="55" t="s">
        <v>16</v>
      </c>
      <c r="H4676" s="55" t="s">
        <v>16</v>
      </c>
      <c r="I4676" s="55" t="s">
        <v>16</v>
      </c>
      <c r="J4676" s="55" t="s">
        <v>16</v>
      </c>
      <c r="K4676" s="1"/>
      <c r="L4676" s="55" t="s">
        <v>2927</v>
      </c>
      <c r="M4676" s="420" t="s">
        <v>2937</v>
      </c>
      <c r="N4676" s="488">
        <v>1</v>
      </c>
      <c r="O4676" s="55" t="s">
        <v>16</v>
      </c>
      <c r="P4676" s="55">
        <v>4000</v>
      </c>
      <c r="Q4676" s="55" t="s">
        <v>16</v>
      </c>
      <c r="R4676" s="55" t="s">
        <v>16</v>
      </c>
      <c r="S4676" s="55" t="s">
        <v>16</v>
      </c>
      <c r="T4676" s="55" t="s">
        <v>16</v>
      </c>
    </row>
    <row r="4677" spans="2:20" x14ac:dyDescent="0.3">
      <c r="B4677" s="196"/>
      <c r="C4677" s="503" t="s">
        <v>49</v>
      </c>
      <c r="D4677" s="196" t="s">
        <v>16</v>
      </c>
      <c r="E4677" s="197">
        <f>SUM(E4670:E4676)</f>
        <v>853000</v>
      </c>
      <c r="F4677" s="197">
        <f>SUM(F4670:F4675)</f>
        <v>200000</v>
      </c>
      <c r="G4677" s="197">
        <f>SUM(G4670:G4675)</f>
        <v>0</v>
      </c>
      <c r="H4677" s="504">
        <f>SUM(H4670:H4675)</f>
        <v>0</v>
      </c>
      <c r="I4677" s="197">
        <f>SUM(I4670:I4675)</f>
        <v>0</v>
      </c>
      <c r="J4677" s="197">
        <v>0</v>
      </c>
      <c r="K4677" s="1"/>
      <c r="L4677" s="55" t="s">
        <v>16</v>
      </c>
      <c r="M4677" s="55" t="s">
        <v>16</v>
      </c>
      <c r="N4677" s="55" t="s">
        <v>16</v>
      </c>
      <c r="O4677" s="55" t="s">
        <v>16</v>
      </c>
      <c r="P4677" s="55" t="s">
        <v>16</v>
      </c>
      <c r="Q4677" s="55" t="s">
        <v>16</v>
      </c>
      <c r="R4677" s="39"/>
      <c r="S4677" s="55" t="s">
        <v>16</v>
      </c>
      <c r="T4677" s="55" t="s">
        <v>16</v>
      </c>
    </row>
    <row r="4678" spans="2:20" x14ac:dyDescent="0.3">
      <c r="B4678" s="11"/>
      <c r="C4678" s="94"/>
      <c r="D4678" s="12"/>
      <c r="E4678" s="13"/>
      <c r="F4678" s="13"/>
      <c r="G4678" s="13"/>
      <c r="H4678" s="13"/>
      <c r="I4678" s="13"/>
      <c r="J4678" s="14"/>
      <c r="K4678" s="1"/>
      <c r="L4678" s="11"/>
      <c r="M4678" s="588"/>
      <c r="N4678" s="12"/>
      <c r="O4678" s="169"/>
      <c r="P4678" s="13"/>
      <c r="Q4678" s="13"/>
      <c r="R4678" s="13"/>
      <c r="S4678" s="13"/>
      <c r="T4678" s="14"/>
    </row>
    <row r="4679" spans="2:20" x14ac:dyDescent="0.3">
      <c r="B4679" s="25"/>
      <c r="C4679" s="26" t="s">
        <v>50</v>
      </c>
      <c r="D4679" s="26" t="s">
        <v>16</v>
      </c>
      <c r="E4679" s="28">
        <f>E4677</f>
        <v>853000</v>
      </c>
      <c r="F4679" s="28">
        <f>F4669+F4677</f>
        <v>1068022</v>
      </c>
      <c r="G4679" s="28">
        <f>G4669+G4677</f>
        <v>85184</v>
      </c>
      <c r="H4679" s="28">
        <f>H4669+H4677</f>
        <v>28834</v>
      </c>
      <c r="I4679" s="28">
        <f>I4669+I4677</f>
        <v>15835</v>
      </c>
      <c r="J4679" s="28">
        <f>J4669+J4677</f>
        <v>4926</v>
      </c>
      <c r="K4679" s="1"/>
      <c r="L4679" s="574" t="s">
        <v>16</v>
      </c>
      <c r="M4679" s="26" t="s">
        <v>50</v>
      </c>
      <c r="N4679" s="193" t="s">
        <v>16</v>
      </c>
      <c r="O4679" s="28">
        <f>SUM(O4670:O4678)</f>
        <v>853000</v>
      </c>
      <c r="P4679" s="28">
        <f>SUM(P4670:P4678)</f>
        <v>4000</v>
      </c>
      <c r="Q4679" s="28">
        <f>SUM(Q4670:Q4678)</f>
        <v>0</v>
      </c>
      <c r="R4679" s="28">
        <f>SUM(R4670:R4678)</f>
        <v>0</v>
      </c>
      <c r="S4679" s="28">
        <f>SUM(S4668:S4678)</f>
        <v>0</v>
      </c>
      <c r="T4679" s="28">
        <f>SUM(T4668:T4678)</f>
        <v>0</v>
      </c>
    </row>
    <row r="4680" spans="2:20" x14ac:dyDescent="0.3">
      <c r="F4680" s="314"/>
      <c r="G4680" s="215"/>
      <c r="H4680" s="215"/>
      <c r="L4680" s="2"/>
      <c r="M4680" s="3" t="s">
        <v>12</v>
      </c>
      <c r="N4680" s="15"/>
      <c r="O4680" s="16"/>
      <c r="P4680" s="62">
        <f>F4679-P4679</f>
        <v>1064022</v>
      </c>
      <c r="Q4680" s="62">
        <f>G4679-Q4679</f>
        <v>85184</v>
      </c>
      <c r="R4680" s="62">
        <f t="shared" ref="R4680" si="637">H4679-R4679</f>
        <v>28834</v>
      </c>
      <c r="S4680" s="62">
        <f t="shared" ref="S4680" si="638">I4679-S4679</f>
        <v>15835</v>
      </c>
      <c r="T4680" s="62">
        <f t="shared" ref="T4680" si="639">J4679-T4679</f>
        <v>4926</v>
      </c>
    </row>
    <row r="4681" spans="2:20" x14ac:dyDescent="0.3">
      <c r="C4681" s="63"/>
      <c r="F4681" s="314"/>
      <c r="H4681" s="314"/>
      <c r="M4681" s="1385" t="s">
        <v>23</v>
      </c>
      <c r="N4681" s="1385"/>
      <c r="P4681" s="314"/>
      <c r="Q4681" s="314"/>
      <c r="R4681" s="314"/>
    </row>
    <row r="4682" spans="2:20" x14ac:dyDescent="0.3">
      <c r="C4682" s="609"/>
      <c r="D4682" s="609"/>
      <c r="E4682" s="1386"/>
      <c r="F4682" s="1386"/>
      <c r="G4682" s="609"/>
      <c r="H4682" s="609"/>
      <c r="I4682" s="609"/>
      <c r="J4682" s="145"/>
      <c r="M4682" s="346" t="s">
        <v>17</v>
      </c>
      <c r="N4682" s="83">
        <f>P4680</f>
        <v>1064022</v>
      </c>
      <c r="O4682" s="606" t="s">
        <v>2938</v>
      </c>
      <c r="P4682" s="131"/>
      <c r="Q4682" s="131"/>
      <c r="R4682" s="131"/>
      <c r="S4682" s="131"/>
      <c r="T4682" s="131"/>
    </row>
    <row r="4683" spans="2:20" x14ac:dyDescent="0.3">
      <c r="C4683" s="609"/>
      <c r="D4683" s="609"/>
      <c r="E4683" s="610"/>
      <c r="F4683" s="610"/>
      <c r="G4683" s="282"/>
      <c r="H4683" s="280"/>
      <c r="I4683" s="280"/>
      <c r="J4683" s="280"/>
      <c r="M4683" s="346" t="s">
        <v>18</v>
      </c>
      <c r="N4683" s="83">
        <f>Q4680</f>
        <v>85184</v>
      </c>
      <c r="O4683" s="133"/>
      <c r="P4683" s="134"/>
      <c r="Q4683" s="134"/>
      <c r="R4683" s="131"/>
      <c r="S4683" s="233"/>
      <c r="T4683" s="314"/>
    </row>
    <row r="4684" spans="2:20" x14ac:dyDescent="0.3">
      <c r="C4684" s="609"/>
      <c r="D4684" s="609"/>
      <c r="E4684" s="1376"/>
      <c r="F4684" s="1377"/>
      <c r="G4684" s="282"/>
      <c r="H4684" s="280"/>
      <c r="I4684" s="280"/>
      <c r="J4684" s="280"/>
      <c r="M4684" s="346" t="s">
        <v>19</v>
      </c>
      <c r="N4684" s="83">
        <f>R4680</f>
        <v>28834</v>
      </c>
      <c r="O4684" s="136"/>
      <c r="P4684" s="171"/>
      <c r="Q4684" s="324"/>
      <c r="R4684" s="240"/>
      <c r="S4684" s="314"/>
      <c r="T4684" s="314"/>
    </row>
    <row r="4685" spans="2:20" x14ac:dyDescent="0.3">
      <c r="C4685" s="190"/>
      <c r="D4685" s="190"/>
      <c r="E4685" s="1374"/>
      <c r="F4685" s="1374"/>
      <c r="G4685" s="278"/>
      <c r="H4685" s="279"/>
      <c r="I4685" s="280"/>
      <c r="J4685" s="281"/>
      <c r="M4685" s="346" t="s">
        <v>20</v>
      </c>
      <c r="N4685" s="83">
        <f>S4680</f>
        <v>15835</v>
      </c>
      <c r="O4685" s="324"/>
      <c r="P4685" s="324"/>
      <c r="Q4685" s="324"/>
      <c r="R4685" s="241"/>
    </row>
    <row r="4686" spans="2:20" x14ac:dyDescent="0.3">
      <c r="C4686" s="190"/>
      <c r="D4686" s="190"/>
      <c r="E4686" s="611"/>
      <c r="F4686" s="611"/>
      <c r="G4686" s="278"/>
      <c r="H4686" s="283"/>
      <c r="I4686" s="280"/>
      <c r="J4686" s="281"/>
      <c r="M4686" s="346" t="s">
        <v>21</v>
      </c>
      <c r="N4686" s="83">
        <f>T4680</f>
        <v>4926</v>
      </c>
      <c r="O4686" s="137"/>
      <c r="P4686" s="324"/>
      <c r="Q4686" s="324"/>
      <c r="R4686" s="314"/>
    </row>
    <row r="4687" spans="2:20" ht="15" thickBot="1" x14ac:dyDescent="0.35">
      <c r="C4687" s="609"/>
      <c r="D4687" s="190"/>
      <c r="E4687" s="611"/>
      <c r="F4687" s="611"/>
      <c r="G4687" s="278"/>
      <c r="H4687" s="283"/>
      <c r="I4687" s="280"/>
      <c r="J4687" s="281"/>
      <c r="M4687" s="345" t="s">
        <v>22</v>
      </c>
      <c r="N4687" s="344">
        <f>SUM(N4682:N4686)</f>
        <v>1198801</v>
      </c>
      <c r="O4687" s="314"/>
      <c r="P4687" s="314"/>
      <c r="R4687" s="314"/>
    </row>
    <row r="4688" spans="2:20" ht="15" thickTop="1" x14ac:dyDescent="0.3">
      <c r="P4688" s="314"/>
    </row>
    <row r="4692" spans="2:21" x14ac:dyDescent="0.3">
      <c r="C4692" s="1357" t="s">
        <v>2370</v>
      </c>
      <c r="D4692" s="1357"/>
      <c r="E4692" s="1357"/>
      <c r="F4692" s="1357"/>
      <c r="G4692" s="1357"/>
      <c r="H4692" s="1357"/>
      <c r="I4692" s="1357"/>
      <c r="J4692" s="1357"/>
      <c r="K4692" s="1357"/>
      <c r="L4692" s="1357"/>
      <c r="M4692" s="1357"/>
      <c r="N4692" s="1357"/>
      <c r="O4692" s="1357"/>
      <c r="P4692" s="1357"/>
      <c r="Q4692" s="1357"/>
      <c r="R4692" s="1357"/>
      <c r="S4692" s="1357"/>
      <c r="T4692" s="1357"/>
      <c r="U4692" s="1357"/>
    </row>
    <row r="4700" spans="2:21" ht="15.6" x14ac:dyDescent="0.3">
      <c r="B4700" s="1349" t="s">
        <v>2989</v>
      </c>
      <c r="C4700" s="1349"/>
      <c r="D4700" s="1349"/>
      <c r="E4700" s="1349"/>
      <c r="F4700" s="1349"/>
      <c r="G4700" s="1349"/>
      <c r="H4700" s="1349"/>
      <c r="I4700" s="1349"/>
      <c r="J4700" s="1349"/>
      <c r="K4700" s="1349"/>
      <c r="L4700" s="1349"/>
      <c r="M4700" s="1349"/>
      <c r="N4700" s="1349"/>
      <c r="O4700" s="1349"/>
      <c r="P4700" s="1349"/>
      <c r="Q4700" s="1349"/>
      <c r="R4700" s="1349"/>
      <c r="S4700" s="1349"/>
      <c r="T4700" s="1349"/>
    </row>
    <row r="4701" spans="2:21" ht="15.6" x14ac:dyDescent="0.3">
      <c r="B4701" s="1350" t="s">
        <v>10</v>
      </c>
      <c r="C4701" s="1350"/>
      <c r="D4701" s="1350"/>
      <c r="E4701" s="1350"/>
      <c r="F4701" s="1350"/>
      <c r="G4701" s="1350"/>
      <c r="H4701" s="1350"/>
      <c r="I4701" s="1350"/>
      <c r="J4701" s="1350"/>
      <c r="K4701" s="1350"/>
      <c r="L4701" s="1350"/>
      <c r="M4701" s="1350"/>
      <c r="N4701" s="1350"/>
      <c r="O4701" s="1350"/>
      <c r="P4701" s="1350"/>
      <c r="Q4701" s="1350"/>
      <c r="R4701" s="1350"/>
      <c r="S4701" s="1350"/>
      <c r="T4701" s="1350"/>
    </row>
    <row r="4702" spans="2:21" x14ac:dyDescent="0.3">
      <c r="B4702" s="1351" t="s">
        <v>11</v>
      </c>
      <c r="C4702" s="1351"/>
      <c r="D4702" s="1351"/>
      <c r="E4702" s="1351"/>
      <c r="F4702" s="1351"/>
      <c r="G4702" s="1351"/>
      <c r="H4702" s="1351"/>
      <c r="I4702" s="1351"/>
      <c r="J4702" s="1351"/>
      <c r="K4702" s="1351"/>
      <c r="L4702" s="1351"/>
      <c r="M4702" s="1351"/>
      <c r="N4702" s="1351"/>
      <c r="O4702" s="1351"/>
      <c r="P4702" s="1351"/>
      <c r="Q4702" s="1351"/>
      <c r="R4702" s="1351"/>
      <c r="S4702" s="1351"/>
      <c r="T4702" s="1351"/>
    </row>
    <row r="4703" spans="2:21" x14ac:dyDescent="0.3">
      <c r="B4703" s="1352" t="s">
        <v>2941</v>
      </c>
      <c r="C4703" s="1352"/>
      <c r="D4703" s="1352"/>
      <c r="E4703" s="1352"/>
      <c r="F4703" s="1352"/>
      <c r="G4703" s="1352"/>
      <c r="H4703" s="1352"/>
      <c r="I4703" s="1352"/>
      <c r="J4703" s="1352"/>
      <c r="K4703" s="1352"/>
      <c r="L4703" s="1352"/>
      <c r="M4703" s="1352"/>
      <c r="N4703" s="1352"/>
      <c r="O4703" s="1352"/>
      <c r="P4703" s="1352"/>
      <c r="Q4703" s="1352"/>
      <c r="R4703" s="1352"/>
      <c r="S4703" s="1352"/>
      <c r="T4703" s="1352"/>
    </row>
    <row r="4704" spans="2:21" ht="15" thickBot="1" x14ac:dyDescent="0.35">
      <c r="B4704" s="309"/>
      <c r="C4704" s="309"/>
      <c r="D4704" s="309"/>
      <c r="E4704" s="309"/>
      <c r="F4704" s="309"/>
      <c r="G4704" s="309"/>
      <c r="H4704" s="309"/>
      <c r="I4704" s="309"/>
      <c r="J4704" s="309"/>
      <c r="L4704" s="309"/>
      <c r="M4704" s="309"/>
      <c r="N4704" s="309"/>
      <c r="O4704" s="309"/>
      <c r="P4704" s="309"/>
      <c r="Q4704" s="309"/>
      <c r="R4704" s="1362" t="s">
        <v>2942</v>
      </c>
      <c r="S4704" s="1363"/>
      <c r="T4704" s="1363"/>
    </row>
    <row r="4705" spans="2:22" ht="15" thickTop="1" x14ac:dyDescent="0.3">
      <c r="B4705" s="1354" t="s">
        <v>8</v>
      </c>
      <c r="C4705" s="1354"/>
      <c r="D4705" s="1354"/>
      <c r="E4705" s="1354"/>
      <c r="F4705" s="1354"/>
      <c r="G4705" s="1354"/>
      <c r="H4705" s="1354"/>
      <c r="I4705" s="1354"/>
      <c r="J4705" s="1354"/>
      <c r="L4705" s="1354" t="s">
        <v>9</v>
      </c>
      <c r="M4705" s="1354"/>
      <c r="N4705" s="1354"/>
      <c r="O4705" s="1354"/>
      <c r="P4705" s="1354"/>
      <c r="Q4705" s="1354"/>
      <c r="R4705" s="1354"/>
      <c r="S4705" s="1354"/>
      <c r="T4705" s="1354"/>
    </row>
    <row r="4706" spans="2:22" x14ac:dyDescent="0.3">
      <c r="B4706" s="4" t="s">
        <v>0</v>
      </c>
      <c r="C4706" s="4" t="s">
        <v>1</v>
      </c>
      <c r="D4706" s="4" t="s">
        <v>2</v>
      </c>
      <c r="E4706" s="4" t="s">
        <v>13</v>
      </c>
      <c r="F4706" s="4" t="s">
        <v>3</v>
      </c>
      <c r="G4706" s="4" t="s">
        <v>4</v>
      </c>
      <c r="H4706" s="4" t="s">
        <v>5</v>
      </c>
      <c r="I4706" s="4" t="s">
        <v>6</v>
      </c>
      <c r="J4706" s="4" t="s">
        <v>7</v>
      </c>
      <c r="K4706" s="180"/>
      <c r="L4706" s="4" t="s">
        <v>0</v>
      </c>
      <c r="M4706" s="4" t="s">
        <v>1</v>
      </c>
      <c r="N4706" s="30" t="s">
        <v>1234</v>
      </c>
      <c r="O4706" s="4" t="s">
        <v>13</v>
      </c>
      <c r="P4706" s="4" t="s">
        <v>3</v>
      </c>
      <c r="Q4706" s="4" t="s">
        <v>4</v>
      </c>
      <c r="R4706" s="4" t="s">
        <v>5</v>
      </c>
      <c r="S4706" s="4" t="s">
        <v>6</v>
      </c>
      <c r="T4706" s="4" t="s">
        <v>7</v>
      </c>
    </row>
    <row r="4707" spans="2:22" x14ac:dyDescent="0.3">
      <c r="B4707" s="310"/>
      <c r="C4707" s="311"/>
      <c r="D4707" s="311"/>
      <c r="E4707" s="5"/>
      <c r="F4707" s="5"/>
      <c r="G4707" s="5"/>
      <c r="H4707" s="5"/>
      <c r="I4707" s="5"/>
      <c r="J4707" s="6"/>
      <c r="L4707" s="310"/>
      <c r="M4707" s="311"/>
      <c r="N4707" s="311"/>
      <c r="O4707" s="5"/>
      <c r="P4707" s="5"/>
      <c r="Q4707" s="5"/>
      <c r="R4707" s="5"/>
      <c r="S4707" s="5"/>
      <c r="T4707" s="6"/>
    </row>
    <row r="4708" spans="2:22" x14ac:dyDescent="0.3">
      <c r="B4708" s="55" t="s">
        <v>2981</v>
      </c>
      <c r="C4708" s="17" t="s">
        <v>2421</v>
      </c>
      <c r="D4708" s="18" t="s">
        <v>16</v>
      </c>
      <c r="E4708" s="18" t="s">
        <v>16</v>
      </c>
      <c r="F4708" s="19">
        <f>N4682</f>
        <v>1064022</v>
      </c>
      <c r="G4708" s="49">
        <f>N4683</f>
        <v>85184</v>
      </c>
      <c r="H4708" s="49">
        <f>N4684</f>
        <v>28834</v>
      </c>
      <c r="I4708" s="20">
        <f>N4685</f>
        <v>15835</v>
      </c>
      <c r="J4708" s="20">
        <f>N4686</f>
        <v>4926</v>
      </c>
      <c r="K4708" s="1"/>
      <c r="L4708" s="55"/>
      <c r="M4708" s="55"/>
      <c r="N4708" s="55"/>
      <c r="O4708" s="122"/>
      <c r="P4708" s="122"/>
      <c r="Q4708" s="122"/>
      <c r="R4708" s="122"/>
      <c r="S4708" s="122"/>
      <c r="T4708" s="122"/>
    </row>
    <row r="4709" spans="2:22" x14ac:dyDescent="0.3">
      <c r="B4709" s="55"/>
      <c r="C4709" s="17" t="s">
        <v>2250</v>
      </c>
      <c r="D4709" s="55" t="s">
        <v>16</v>
      </c>
      <c r="E4709" s="55" t="s">
        <v>16</v>
      </c>
      <c r="F4709" s="55" t="s">
        <v>16</v>
      </c>
      <c r="G4709" s="49">
        <v>410000</v>
      </c>
      <c r="H4709" s="55" t="s">
        <v>16</v>
      </c>
      <c r="I4709" s="55" t="s">
        <v>16</v>
      </c>
      <c r="J4709" s="55" t="s">
        <v>16</v>
      </c>
      <c r="K4709" s="1"/>
      <c r="L4709" s="55"/>
      <c r="M4709" s="17" t="s">
        <v>2250</v>
      </c>
      <c r="N4709" s="122" t="s">
        <v>16</v>
      </c>
      <c r="O4709" s="122" t="s">
        <v>16</v>
      </c>
      <c r="P4709" s="49">
        <v>410000</v>
      </c>
      <c r="Q4709" s="122" t="s">
        <v>16</v>
      </c>
      <c r="R4709" s="122" t="s">
        <v>16</v>
      </c>
      <c r="S4709" s="122" t="s">
        <v>16</v>
      </c>
      <c r="T4709" s="122" t="s">
        <v>16</v>
      </c>
    </row>
    <row r="4710" spans="2:22" ht="27.6" x14ac:dyDescent="0.3">
      <c r="B4710" s="55" t="s">
        <v>2981</v>
      </c>
      <c r="C4710" s="541" t="s">
        <v>2982</v>
      </c>
      <c r="D4710" s="116" t="s">
        <v>2975</v>
      </c>
      <c r="E4710" s="122">
        <v>3000</v>
      </c>
      <c r="F4710" s="55" t="s">
        <v>16</v>
      </c>
      <c r="G4710" s="55" t="s">
        <v>16</v>
      </c>
      <c r="H4710" s="55" t="s">
        <v>16</v>
      </c>
      <c r="I4710" s="55" t="s">
        <v>16</v>
      </c>
      <c r="J4710" s="55" t="s">
        <v>16</v>
      </c>
      <c r="K4710" s="1"/>
      <c r="L4710" s="55" t="s">
        <v>2981</v>
      </c>
      <c r="M4710" s="541" t="s">
        <v>2988</v>
      </c>
      <c r="N4710" s="116" t="s">
        <v>2975</v>
      </c>
      <c r="O4710" s="122">
        <v>3000</v>
      </c>
      <c r="P4710" s="122" t="s">
        <v>16</v>
      </c>
      <c r="Q4710" s="122" t="s">
        <v>16</v>
      </c>
      <c r="R4710" s="55" t="s">
        <v>16</v>
      </c>
      <c r="S4710" s="55" t="s">
        <v>16</v>
      </c>
      <c r="T4710" s="368" t="s">
        <v>16</v>
      </c>
      <c r="U4710" s="273"/>
      <c r="V4710" s="321"/>
    </row>
    <row r="4711" spans="2:22" ht="27.6" x14ac:dyDescent="0.3">
      <c r="B4711" s="55" t="s">
        <v>2981</v>
      </c>
      <c r="C4711" s="618" t="s">
        <v>2983</v>
      </c>
      <c r="D4711" s="116" t="s">
        <v>2974</v>
      </c>
      <c r="E4711" s="55" t="s">
        <v>16</v>
      </c>
      <c r="F4711" s="122">
        <v>4400</v>
      </c>
      <c r="G4711" s="55" t="s">
        <v>16</v>
      </c>
      <c r="H4711" s="55" t="s">
        <v>16</v>
      </c>
      <c r="I4711" s="55" t="s">
        <v>16</v>
      </c>
      <c r="J4711" s="55" t="s">
        <v>16</v>
      </c>
      <c r="K4711" s="1"/>
      <c r="L4711" s="55" t="s">
        <v>2981</v>
      </c>
      <c r="M4711" s="541" t="s">
        <v>2918</v>
      </c>
      <c r="N4711" s="116" t="s">
        <v>2976</v>
      </c>
      <c r="O4711" s="122">
        <v>5000</v>
      </c>
      <c r="P4711" s="122" t="s">
        <v>16</v>
      </c>
      <c r="Q4711" s="122" t="s">
        <v>16</v>
      </c>
      <c r="R4711" s="55" t="s">
        <v>16</v>
      </c>
      <c r="S4711" s="55" t="s">
        <v>16</v>
      </c>
      <c r="T4711" s="368" t="s">
        <v>16</v>
      </c>
      <c r="U4711" s="273"/>
      <c r="V4711" s="321"/>
    </row>
    <row r="4712" spans="2:22" ht="27.6" x14ac:dyDescent="0.3">
      <c r="B4712" s="55" t="s">
        <v>2981</v>
      </c>
      <c r="C4712" s="618" t="s">
        <v>2984</v>
      </c>
      <c r="D4712" s="116" t="s">
        <v>2976</v>
      </c>
      <c r="E4712" s="122">
        <v>5000</v>
      </c>
      <c r="F4712" s="55" t="s">
        <v>16</v>
      </c>
      <c r="G4712" s="55" t="s">
        <v>16</v>
      </c>
      <c r="H4712" s="55" t="s">
        <v>16</v>
      </c>
      <c r="I4712" s="55" t="s">
        <v>16</v>
      </c>
      <c r="J4712" s="55" t="s">
        <v>16</v>
      </c>
      <c r="K4712" s="1"/>
      <c r="L4712" s="55" t="s">
        <v>2981</v>
      </c>
      <c r="M4712" s="420" t="s">
        <v>2997</v>
      </c>
      <c r="N4712" s="116" t="s">
        <v>2996</v>
      </c>
      <c r="O4712" s="122">
        <v>5000</v>
      </c>
      <c r="P4712" s="122" t="s">
        <v>16</v>
      </c>
      <c r="Q4712" s="122" t="s">
        <v>16</v>
      </c>
      <c r="R4712" s="55" t="s">
        <v>16</v>
      </c>
      <c r="S4712" s="55" t="s">
        <v>16</v>
      </c>
      <c r="T4712" s="55" t="s">
        <v>16</v>
      </c>
    </row>
    <row r="4713" spans="2:22" ht="41.4" x14ac:dyDescent="0.3">
      <c r="B4713" s="55" t="s">
        <v>2981</v>
      </c>
      <c r="C4713" s="618" t="s">
        <v>2985</v>
      </c>
      <c r="D4713" s="116" t="s">
        <v>2977</v>
      </c>
      <c r="E4713" s="55" t="s">
        <v>16</v>
      </c>
      <c r="F4713" s="122">
        <v>10000</v>
      </c>
      <c r="G4713" s="55" t="s">
        <v>16</v>
      </c>
      <c r="H4713" s="55" t="s">
        <v>16</v>
      </c>
      <c r="I4713" s="55" t="s">
        <v>16</v>
      </c>
      <c r="J4713" s="55" t="s">
        <v>16</v>
      </c>
      <c r="K4713" s="1"/>
      <c r="L4713" s="55" t="s">
        <v>2981</v>
      </c>
      <c r="M4713" s="491" t="s">
        <v>2998</v>
      </c>
      <c r="N4713" s="116">
        <v>455</v>
      </c>
      <c r="O4713" s="122"/>
      <c r="P4713" s="122">
        <v>2650</v>
      </c>
      <c r="Q4713" s="122">
        <v>20000</v>
      </c>
      <c r="R4713" s="55" t="s">
        <v>16</v>
      </c>
      <c r="S4713" s="55" t="s">
        <v>16</v>
      </c>
      <c r="T4713" s="55" t="s">
        <v>16</v>
      </c>
    </row>
    <row r="4714" spans="2:22" ht="41.4" x14ac:dyDescent="0.3">
      <c r="B4714" s="55" t="s">
        <v>2981</v>
      </c>
      <c r="C4714" s="607" t="s">
        <v>2986</v>
      </c>
      <c r="D4714" s="116" t="s">
        <v>2978</v>
      </c>
      <c r="E4714" s="55" t="s">
        <v>16</v>
      </c>
      <c r="F4714" s="122">
        <v>200000</v>
      </c>
      <c r="G4714" s="55" t="s">
        <v>16</v>
      </c>
      <c r="H4714" s="55" t="s">
        <v>16</v>
      </c>
      <c r="I4714" s="55" t="s">
        <v>16</v>
      </c>
      <c r="J4714" s="55" t="s">
        <v>16</v>
      </c>
      <c r="K4714" s="1"/>
      <c r="L4714" s="55" t="s">
        <v>2981</v>
      </c>
      <c r="M4714" s="420" t="s">
        <v>2999</v>
      </c>
      <c r="N4714" s="116">
        <v>455</v>
      </c>
      <c r="O4714" s="122" t="s">
        <v>16</v>
      </c>
      <c r="P4714" s="122" t="s">
        <v>16</v>
      </c>
      <c r="Q4714" s="122">
        <v>13000</v>
      </c>
      <c r="R4714" s="55" t="s">
        <v>16</v>
      </c>
      <c r="S4714" s="55" t="s">
        <v>16</v>
      </c>
      <c r="T4714" s="55" t="s">
        <v>16</v>
      </c>
    </row>
    <row r="4715" spans="2:22" ht="60.6" customHeight="1" x14ac:dyDescent="0.3">
      <c r="B4715" s="55" t="s">
        <v>2981</v>
      </c>
      <c r="C4715" s="607" t="s">
        <v>2992</v>
      </c>
      <c r="D4715" s="116" t="s">
        <v>2979</v>
      </c>
      <c r="E4715" s="55" t="s">
        <v>16</v>
      </c>
      <c r="F4715" s="122">
        <v>30000</v>
      </c>
      <c r="G4715" s="55" t="s">
        <v>16</v>
      </c>
      <c r="H4715" s="55" t="s">
        <v>16</v>
      </c>
      <c r="I4715" s="55" t="s">
        <v>16</v>
      </c>
      <c r="J4715" s="55" t="s">
        <v>16</v>
      </c>
      <c r="K4715" s="1"/>
      <c r="L4715" s="55" t="s">
        <v>2981</v>
      </c>
      <c r="M4715" s="420" t="s">
        <v>3000</v>
      </c>
      <c r="N4715" s="509">
        <v>455</v>
      </c>
      <c r="O4715" s="122" t="s">
        <v>16</v>
      </c>
      <c r="P4715" s="122" t="s">
        <v>16</v>
      </c>
      <c r="Q4715" s="122">
        <v>50000</v>
      </c>
      <c r="R4715" s="55" t="s">
        <v>16</v>
      </c>
      <c r="S4715" s="55" t="s">
        <v>16</v>
      </c>
      <c r="T4715" s="55" t="s">
        <v>16</v>
      </c>
    </row>
    <row r="4716" spans="2:22" ht="55.2" x14ac:dyDescent="0.3">
      <c r="B4716" s="55" t="s">
        <v>2981</v>
      </c>
      <c r="C4716" s="487" t="s">
        <v>2993</v>
      </c>
      <c r="D4716" s="116" t="s">
        <v>2980</v>
      </c>
      <c r="E4716" s="55" t="s">
        <v>16</v>
      </c>
      <c r="F4716" s="122">
        <v>20000</v>
      </c>
      <c r="G4716" s="55" t="s">
        <v>16</v>
      </c>
      <c r="H4716" s="55" t="s">
        <v>16</v>
      </c>
      <c r="I4716" s="55" t="s">
        <v>16</v>
      </c>
      <c r="J4716" s="55" t="s">
        <v>16</v>
      </c>
      <c r="K4716" s="1"/>
      <c r="L4716" s="55" t="s">
        <v>2981</v>
      </c>
      <c r="M4716" s="420" t="s">
        <v>3001</v>
      </c>
      <c r="N4716" s="509">
        <v>455</v>
      </c>
      <c r="O4716" s="122" t="s">
        <v>16</v>
      </c>
      <c r="P4716" s="122" t="s">
        <v>16</v>
      </c>
      <c r="Q4716" s="122">
        <v>15000</v>
      </c>
      <c r="R4716" s="55" t="s">
        <v>16</v>
      </c>
      <c r="S4716" s="55" t="s">
        <v>16</v>
      </c>
      <c r="T4716" s="55" t="s">
        <v>16</v>
      </c>
    </row>
    <row r="4717" spans="2:22" ht="55.2" x14ac:dyDescent="0.3">
      <c r="B4717" s="55" t="s">
        <v>2981</v>
      </c>
      <c r="C4717" s="487" t="s">
        <v>2994</v>
      </c>
      <c r="D4717" s="116" t="s">
        <v>2991</v>
      </c>
      <c r="E4717" s="55" t="s">
        <v>16</v>
      </c>
      <c r="F4717" s="122">
        <v>1100</v>
      </c>
      <c r="G4717" s="55" t="s">
        <v>16</v>
      </c>
      <c r="H4717" s="55" t="s">
        <v>16</v>
      </c>
      <c r="I4717" s="55" t="s">
        <v>16</v>
      </c>
      <c r="J4717" s="55" t="s">
        <v>16</v>
      </c>
      <c r="K4717" s="1"/>
      <c r="L4717" s="55" t="s">
        <v>2981</v>
      </c>
      <c r="M4717" s="420" t="s">
        <v>3002</v>
      </c>
      <c r="N4717" s="509">
        <v>455</v>
      </c>
      <c r="O4717" s="122" t="s">
        <v>16</v>
      </c>
      <c r="P4717" s="122" t="s">
        <v>16</v>
      </c>
      <c r="Q4717" s="122">
        <v>22950</v>
      </c>
      <c r="R4717" s="55" t="s">
        <v>16</v>
      </c>
      <c r="S4717" s="55" t="s">
        <v>16</v>
      </c>
      <c r="T4717" s="55" t="s">
        <v>16</v>
      </c>
    </row>
    <row r="4718" spans="2:22" ht="41.4" x14ac:dyDescent="0.3">
      <c r="B4718" s="55" t="s">
        <v>2981</v>
      </c>
      <c r="C4718" s="333" t="s">
        <v>2987</v>
      </c>
      <c r="D4718" s="116" t="s">
        <v>2990</v>
      </c>
      <c r="E4718" s="55" t="s">
        <v>16</v>
      </c>
      <c r="F4718" s="122">
        <v>100000</v>
      </c>
      <c r="G4718" s="55" t="s">
        <v>16</v>
      </c>
      <c r="H4718" s="55" t="s">
        <v>16</v>
      </c>
      <c r="I4718" s="55" t="s">
        <v>16</v>
      </c>
      <c r="J4718" s="55" t="s">
        <v>16</v>
      </c>
      <c r="K4718" s="1"/>
      <c r="L4718" s="55" t="s">
        <v>2981</v>
      </c>
      <c r="M4718" s="420" t="s">
        <v>3002</v>
      </c>
      <c r="N4718" s="509">
        <v>455</v>
      </c>
      <c r="O4718" s="122" t="s">
        <v>16</v>
      </c>
      <c r="P4718" s="122" t="s">
        <v>16</v>
      </c>
      <c r="Q4718" s="122">
        <v>1200</v>
      </c>
      <c r="R4718" s="55" t="s">
        <v>16</v>
      </c>
      <c r="S4718" s="55" t="s">
        <v>16</v>
      </c>
      <c r="T4718" s="55" t="s">
        <v>16</v>
      </c>
    </row>
    <row r="4719" spans="2:22" ht="27.6" x14ac:dyDescent="0.3">
      <c r="B4719" s="55" t="s">
        <v>2981</v>
      </c>
      <c r="C4719" s="541" t="s">
        <v>2995</v>
      </c>
      <c r="D4719" s="116" t="s">
        <v>2996</v>
      </c>
      <c r="E4719" s="122">
        <v>5000</v>
      </c>
      <c r="F4719" s="55" t="s">
        <v>16</v>
      </c>
      <c r="G4719" s="55" t="s">
        <v>16</v>
      </c>
      <c r="H4719" s="55" t="s">
        <v>16</v>
      </c>
      <c r="I4719" s="55" t="s">
        <v>16</v>
      </c>
      <c r="J4719" s="55" t="s">
        <v>16</v>
      </c>
      <c r="K4719" s="1"/>
      <c r="L4719" s="55" t="s">
        <v>2981</v>
      </c>
      <c r="M4719" s="420" t="s">
        <v>3003</v>
      </c>
      <c r="N4719" s="488">
        <v>1</v>
      </c>
      <c r="O4719" s="122" t="s">
        <v>16</v>
      </c>
      <c r="P4719" s="122">
        <v>2100</v>
      </c>
      <c r="Q4719" s="122" t="s">
        <v>16</v>
      </c>
      <c r="R4719" s="55" t="s">
        <v>16</v>
      </c>
      <c r="S4719" s="55" t="s">
        <v>16</v>
      </c>
      <c r="T4719" s="55" t="s">
        <v>16</v>
      </c>
    </row>
    <row r="4720" spans="2:22" ht="27.6" x14ac:dyDescent="0.3">
      <c r="B4720" s="55" t="s">
        <v>16</v>
      </c>
      <c r="C4720" s="55" t="s">
        <v>16</v>
      </c>
      <c r="D4720" s="55" t="s">
        <v>16</v>
      </c>
      <c r="E4720" s="55" t="s">
        <v>16</v>
      </c>
      <c r="F4720" s="55" t="s">
        <v>16</v>
      </c>
      <c r="G4720" s="55" t="s">
        <v>16</v>
      </c>
      <c r="H4720" s="55" t="s">
        <v>16</v>
      </c>
      <c r="I4720" s="55" t="s">
        <v>16</v>
      </c>
      <c r="J4720" s="55" t="s">
        <v>16</v>
      </c>
      <c r="K4720" s="1"/>
      <c r="L4720" s="55" t="s">
        <v>2981</v>
      </c>
      <c r="M4720" s="420" t="s">
        <v>3004</v>
      </c>
      <c r="N4720" s="488">
        <v>2</v>
      </c>
      <c r="O4720" s="122" t="s">
        <v>16</v>
      </c>
      <c r="P4720" s="122">
        <v>4200</v>
      </c>
      <c r="Q4720" s="122" t="s">
        <v>16</v>
      </c>
      <c r="R4720" s="55" t="s">
        <v>16</v>
      </c>
      <c r="S4720" s="55" t="s">
        <v>16</v>
      </c>
      <c r="T4720" s="55" t="s">
        <v>16</v>
      </c>
    </row>
    <row r="4721" spans="2:21" x14ac:dyDescent="0.3">
      <c r="B4721" s="196"/>
      <c r="C4721" s="503" t="s">
        <v>49</v>
      </c>
      <c r="D4721" s="196" t="s">
        <v>16</v>
      </c>
      <c r="E4721" s="197">
        <f>SUM(E4709:E4720)</f>
        <v>13000</v>
      </c>
      <c r="F4721" s="197">
        <f>SUM(F4709:F4720)</f>
        <v>365500</v>
      </c>
      <c r="G4721" s="197">
        <f>SUM(G4709:G4720)</f>
        <v>410000</v>
      </c>
      <c r="H4721" s="504">
        <f>SUM(H4710:H4715)</f>
        <v>0</v>
      </c>
      <c r="I4721" s="197">
        <f>SUM(I4710:I4715)</f>
        <v>0</v>
      </c>
      <c r="J4721" s="197">
        <v>0</v>
      </c>
      <c r="K4721" s="1"/>
      <c r="L4721" s="55" t="s">
        <v>16</v>
      </c>
      <c r="M4721" s="55" t="s">
        <v>16</v>
      </c>
      <c r="N4721" s="55" t="s">
        <v>16</v>
      </c>
      <c r="O4721" s="55" t="s">
        <v>16</v>
      </c>
      <c r="P4721" s="55" t="s">
        <v>16</v>
      </c>
      <c r="Q4721" s="122" t="s">
        <v>16</v>
      </c>
      <c r="R4721" s="39"/>
      <c r="S4721" s="55" t="s">
        <v>16</v>
      </c>
      <c r="T4721" s="55" t="s">
        <v>16</v>
      </c>
    </row>
    <row r="4722" spans="2:21" x14ac:dyDescent="0.3">
      <c r="B4722" s="11"/>
      <c r="C4722" s="94"/>
      <c r="D4722" s="12"/>
      <c r="E4722" s="13"/>
      <c r="F4722" s="13"/>
      <c r="G4722" s="13"/>
      <c r="H4722" s="13"/>
      <c r="I4722" s="13"/>
      <c r="J4722" s="14"/>
      <c r="K4722" s="1"/>
      <c r="L4722" s="11"/>
      <c r="M4722" s="588"/>
      <c r="N4722" s="12"/>
      <c r="O4722" s="169"/>
      <c r="P4722" s="13"/>
      <c r="Q4722" s="13"/>
      <c r="R4722" s="13"/>
      <c r="S4722" s="13"/>
      <c r="T4722" s="14"/>
    </row>
    <row r="4723" spans="2:21" x14ac:dyDescent="0.3">
      <c r="B4723" s="25"/>
      <c r="C4723" s="26" t="s">
        <v>50</v>
      </c>
      <c r="D4723" s="26" t="s">
        <v>16</v>
      </c>
      <c r="E4723" s="28">
        <f>E4721</f>
        <v>13000</v>
      </c>
      <c r="F4723" s="28">
        <f>F4708+F4721</f>
        <v>1429522</v>
      </c>
      <c r="G4723" s="28">
        <f>G4708+G4721</f>
        <v>495184</v>
      </c>
      <c r="H4723" s="28">
        <f>H4708+H4721</f>
        <v>28834</v>
      </c>
      <c r="I4723" s="28">
        <f>I4708+I4721</f>
        <v>15835</v>
      </c>
      <c r="J4723" s="28">
        <f>J4708+J4721</f>
        <v>4926</v>
      </c>
      <c r="K4723" s="1"/>
      <c r="L4723" s="574" t="s">
        <v>16</v>
      </c>
      <c r="M4723" s="26" t="s">
        <v>50</v>
      </c>
      <c r="N4723" s="193" t="s">
        <v>16</v>
      </c>
      <c r="O4723" s="28">
        <f>SUM(O4709:O4722)</f>
        <v>13000</v>
      </c>
      <c r="P4723" s="28">
        <f>SUM(P4709:P4722)</f>
        <v>418950</v>
      </c>
      <c r="Q4723" s="28">
        <f>SUM(Q4709:Q4722)</f>
        <v>122150</v>
      </c>
      <c r="R4723" s="28">
        <f>SUM(R4710:R4722)</f>
        <v>0</v>
      </c>
      <c r="S4723" s="28">
        <f>SUM(S4707:S4722)</f>
        <v>0</v>
      </c>
      <c r="T4723" s="28">
        <f>SUM(T4707:T4722)</f>
        <v>0</v>
      </c>
    </row>
    <row r="4724" spans="2:21" x14ac:dyDescent="0.3">
      <c r="F4724" s="314"/>
      <c r="G4724" s="215"/>
      <c r="H4724" s="215"/>
      <c r="L4724" s="2"/>
      <c r="M4724" s="3" t="s">
        <v>12</v>
      </c>
      <c r="N4724" s="15"/>
      <c r="O4724" s="16"/>
      <c r="P4724" s="62">
        <f>F4723-P4723</f>
        <v>1010572</v>
      </c>
      <c r="Q4724" s="62">
        <f>G4723-Q4723</f>
        <v>373034</v>
      </c>
      <c r="R4724" s="62">
        <f t="shared" ref="R4724" si="640">H4723-R4723</f>
        <v>28834</v>
      </c>
      <c r="S4724" s="62">
        <f t="shared" ref="S4724" si="641">I4723-S4723</f>
        <v>15835</v>
      </c>
      <c r="T4724" s="62">
        <f t="shared" ref="T4724" si="642">J4723-T4723</f>
        <v>4926</v>
      </c>
    </row>
    <row r="4725" spans="2:21" x14ac:dyDescent="0.3">
      <c r="C4725" s="63"/>
      <c r="F4725" s="314"/>
      <c r="H4725" s="314"/>
      <c r="M4725" s="1385" t="s">
        <v>23</v>
      </c>
      <c r="N4725" s="1385"/>
      <c r="P4725" s="314"/>
      <c r="Q4725" s="314"/>
      <c r="R4725" s="314"/>
    </row>
    <row r="4726" spans="2:21" x14ac:dyDescent="0.3">
      <c r="C4726" s="612"/>
      <c r="D4726" s="612"/>
      <c r="E4726" s="1386"/>
      <c r="F4726" s="1386"/>
      <c r="G4726" s="612"/>
      <c r="H4726" s="612"/>
      <c r="I4726" s="612"/>
      <c r="J4726" s="145"/>
      <c r="M4726" s="346" t="s">
        <v>17</v>
      </c>
      <c r="N4726" s="83">
        <f>P4724</f>
        <v>1010572</v>
      </c>
      <c r="O4726" s="606"/>
      <c r="P4726" s="131"/>
      <c r="Q4726" s="131"/>
      <c r="R4726" s="131"/>
      <c r="S4726" s="131"/>
      <c r="T4726" s="131"/>
    </row>
    <row r="4727" spans="2:21" x14ac:dyDescent="0.3">
      <c r="C4727" s="612"/>
      <c r="D4727" s="612"/>
      <c r="E4727" s="613"/>
      <c r="F4727" s="613"/>
      <c r="G4727" s="282"/>
      <c r="H4727" s="280"/>
      <c r="I4727" s="280"/>
      <c r="J4727" s="280"/>
      <c r="M4727" s="346" t="s">
        <v>18</v>
      </c>
      <c r="N4727" s="83">
        <f>Q4724</f>
        <v>373034</v>
      </c>
      <c r="O4727" s="133"/>
      <c r="P4727" s="134"/>
      <c r="Q4727" s="134"/>
      <c r="R4727" s="131"/>
      <c r="S4727" s="233"/>
      <c r="T4727" s="314"/>
    </row>
    <row r="4728" spans="2:21" x14ac:dyDescent="0.3">
      <c r="C4728" s="612"/>
      <c r="D4728" s="612"/>
      <c r="E4728" s="1376"/>
      <c r="F4728" s="1377"/>
      <c r="G4728" s="282"/>
      <c r="H4728" s="280"/>
      <c r="I4728" s="280"/>
      <c r="J4728" s="280"/>
      <c r="M4728" s="346" t="s">
        <v>19</v>
      </c>
      <c r="N4728" s="83">
        <f>R4724</f>
        <v>28834</v>
      </c>
      <c r="O4728" s="136"/>
      <c r="P4728" s="171"/>
      <c r="Q4728" s="324"/>
      <c r="R4728" s="240"/>
      <c r="S4728" s="314"/>
      <c r="T4728" s="314"/>
    </row>
    <row r="4729" spans="2:21" x14ac:dyDescent="0.3">
      <c r="C4729" s="190"/>
      <c r="D4729" s="190"/>
      <c r="E4729" s="1374"/>
      <c r="F4729" s="1374"/>
      <c r="G4729" s="278"/>
      <c r="H4729" s="279"/>
      <c r="I4729" s="280"/>
      <c r="J4729" s="281"/>
      <c r="M4729" s="346" t="s">
        <v>20</v>
      </c>
      <c r="N4729" s="83">
        <f>S4724</f>
        <v>15835</v>
      </c>
      <c r="O4729" s="324"/>
      <c r="P4729" s="324"/>
      <c r="Q4729" s="324"/>
      <c r="R4729" s="241"/>
    </row>
    <row r="4730" spans="2:21" x14ac:dyDescent="0.3">
      <c r="C4730" s="190"/>
      <c r="D4730" s="190"/>
      <c r="E4730" s="614"/>
      <c r="F4730" s="614"/>
      <c r="G4730" s="278"/>
      <c r="H4730" s="283"/>
      <c r="I4730" s="280"/>
      <c r="J4730" s="281"/>
      <c r="M4730" s="346" t="s">
        <v>21</v>
      </c>
      <c r="N4730" s="83">
        <f>T4724</f>
        <v>4926</v>
      </c>
      <c r="O4730" s="137"/>
      <c r="P4730" s="324"/>
      <c r="Q4730" s="324"/>
      <c r="R4730" s="314"/>
    </row>
    <row r="4731" spans="2:21" ht="15" thickBot="1" x14ac:dyDescent="0.35">
      <c r="C4731" s="612"/>
      <c r="D4731" s="190"/>
      <c r="E4731" s="614"/>
      <c r="F4731" s="614"/>
      <c r="G4731" s="278"/>
      <c r="H4731" s="283"/>
      <c r="I4731" s="280"/>
      <c r="J4731" s="281"/>
      <c r="M4731" s="345" t="s">
        <v>22</v>
      </c>
      <c r="N4731" s="344">
        <f>SUM(N4726:N4730)</f>
        <v>1433201</v>
      </c>
      <c r="O4731" s="314"/>
      <c r="P4731" s="314"/>
      <c r="R4731" s="314"/>
    </row>
    <row r="4732" spans="2:21" ht="15" thickTop="1" x14ac:dyDescent="0.3"/>
    <row r="4736" spans="2:21" x14ac:dyDescent="0.3">
      <c r="C4736" s="1357" t="s">
        <v>2370</v>
      </c>
      <c r="D4736" s="1357"/>
      <c r="E4736" s="1357"/>
      <c r="F4736" s="1357"/>
      <c r="G4736" s="1357"/>
      <c r="H4736" s="1357"/>
      <c r="I4736" s="1357"/>
      <c r="J4736" s="1357"/>
      <c r="K4736" s="1357"/>
      <c r="L4736" s="1357"/>
      <c r="M4736" s="1357"/>
      <c r="N4736" s="1357"/>
      <c r="O4736" s="1357"/>
      <c r="P4736" s="1357"/>
      <c r="Q4736" s="1357"/>
      <c r="R4736" s="1357"/>
      <c r="S4736" s="1357"/>
      <c r="T4736" s="1357"/>
      <c r="U4736" s="1357"/>
    </row>
    <row r="4743" spans="2:20" ht="15.6" x14ac:dyDescent="0.3">
      <c r="B4743" s="1349" t="s">
        <v>3005</v>
      </c>
      <c r="C4743" s="1349"/>
      <c r="D4743" s="1349"/>
      <c r="E4743" s="1349"/>
      <c r="F4743" s="1349"/>
      <c r="G4743" s="1349"/>
      <c r="H4743" s="1349"/>
      <c r="I4743" s="1349"/>
      <c r="J4743" s="1349"/>
      <c r="K4743" s="1349"/>
      <c r="L4743" s="1349"/>
      <c r="M4743" s="1349"/>
      <c r="N4743" s="1349"/>
      <c r="O4743" s="1349"/>
      <c r="P4743" s="1349"/>
      <c r="Q4743" s="1349"/>
      <c r="R4743" s="1349"/>
      <c r="S4743" s="1349"/>
      <c r="T4743" s="1349"/>
    </row>
    <row r="4744" spans="2:20" ht="15.6" x14ac:dyDescent="0.3">
      <c r="B4744" s="1350" t="s">
        <v>10</v>
      </c>
      <c r="C4744" s="1350"/>
      <c r="D4744" s="1350"/>
      <c r="E4744" s="1350"/>
      <c r="F4744" s="1350"/>
      <c r="G4744" s="1350"/>
      <c r="H4744" s="1350"/>
      <c r="I4744" s="1350"/>
      <c r="J4744" s="1350"/>
      <c r="K4744" s="1350"/>
      <c r="L4744" s="1350"/>
      <c r="M4744" s="1350"/>
      <c r="N4744" s="1350"/>
      <c r="O4744" s="1350"/>
      <c r="P4744" s="1350"/>
      <c r="Q4744" s="1350"/>
      <c r="R4744" s="1350"/>
      <c r="S4744" s="1350"/>
      <c r="T4744" s="1350"/>
    </row>
    <row r="4745" spans="2:20" x14ac:dyDescent="0.3">
      <c r="B4745" s="1351" t="s">
        <v>11</v>
      </c>
      <c r="C4745" s="1351"/>
      <c r="D4745" s="1351"/>
      <c r="E4745" s="1351"/>
      <c r="F4745" s="1351"/>
      <c r="G4745" s="1351"/>
      <c r="H4745" s="1351"/>
      <c r="I4745" s="1351"/>
      <c r="J4745" s="1351"/>
      <c r="K4745" s="1351"/>
      <c r="L4745" s="1351"/>
      <c r="M4745" s="1351"/>
      <c r="N4745" s="1351"/>
      <c r="O4745" s="1351"/>
      <c r="P4745" s="1351"/>
      <c r="Q4745" s="1351"/>
      <c r="R4745" s="1351"/>
      <c r="S4745" s="1351"/>
      <c r="T4745" s="1351"/>
    </row>
    <row r="4746" spans="2:20" x14ac:dyDescent="0.3">
      <c r="B4746" s="1352" t="s">
        <v>3006</v>
      </c>
      <c r="C4746" s="1352"/>
      <c r="D4746" s="1352"/>
      <c r="E4746" s="1352"/>
      <c r="F4746" s="1352"/>
      <c r="G4746" s="1352"/>
      <c r="H4746" s="1352"/>
      <c r="I4746" s="1352"/>
      <c r="J4746" s="1352"/>
      <c r="K4746" s="1352"/>
      <c r="L4746" s="1352"/>
      <c r="M4746" s="1352"/>
      <c r="N4746" s="1352"/>
      <c r="O4746" s="1352"/>
      <c r="P4746" s="1352"/>
      <c r="Q4746" s="1352"/>
      <c r="R4746" s="1352"/>
      <c r="S4746" s="1352"/>
      <c r="T4746" s="1352"/>
    </row>
    <row r="4747" spans="2:20" ht="15" thickBot="1" x14ac:dyDescent="0.35">
      <c r="B4747" s="309"/>
      <c r="C4747" s="309"/>
      <c r="D4747" s="309"/>
      <c r="E4747" s="309"/>
      <c r="F4747" s="309"/>
      <c r="G4747" s="309"/>
      <c r="H4747" s="309"/>
      <c r="I4747" s="309"/>
      <c r="J4747" s="309"/>
      <c r="L4747" s="309"/>
      <c r="M4747" s="309"/>
      <c r="N4747" s="309"/>
      <c r="O4747" s="309"/>
      <c r="P4747" s="309"/>
      <c r="Q4747" s="309"/>
      <c r="R4747" s="1362" t="s">
        <v>3007</v>
      </c>
      <c r="S4747" s="1363"/>
      <c r="T4747" s="1363"/>
    </row>
    <row r="4748" spans="2:20" ht="15" thickTop="1" x14ac:dyDescent="0.3">
      <c r="B4748" s="1354" t="s">
        <v>8</v>
      </c>
      <c r="C4748" s="1354"/>
      <c r="D4748" s="1354"/>
      <c r="E4748" s="1354"/>
      <c r="F4748" s="1354"/>
      <c r="G4748" s="1354"/>
      <c r="H4748" s="1354"/>
      <c r="I4748" s="1354"/>
      <c r="J4748" s="1354"/>
      <c r="L4748" s="1354" t="s">
        <v>9</v>
      </c>
      <c r="M4748" s="1354"/>
      <c r="N4748" s="1354"/>
      <c r="O4748" s="1354"/>
      <c r="P4748" s="1354"/>
      <c r="Q4748" s="1354"/>
      <c r="R4748" s="1354"/>
      <c r="S4748" s="1354"/>
      <c r="T4748" s="1354"/>
    </row>
    <row r="4749" spans="2:20" x14ac:dyDescent="0.3">
      <c r="B4749" s="4" t="s">
        <v>0</v>
      </c>
      <c r="C4749" s="4" t="s">
        <v>1</v>
      </c>
      <c r="D4749" s="4" t="s">
        <v>2</v>
      </c>
      <c r="E4749" s="4" t="s">
        <v>13</v>
      </c>
      <c r="F4749" s="4" t="s">
        <v>3</v>
      </c>
      <c r="G4749" s="4" t="s">
        <v>4</v>
      </c>
      <c r="H4749" s="4" t="s">
        <v>5</v>
      </c>
      <c r="I4749" s="4" t="s">
        <v>6</v>
      </c>
      <c r="J4749" s="4" t="s">
        <v>7</v>
      </c>
      <c r="K4749" s="180"/>
      <c r="L4749" s="4" t="s">
        <v>0</v>
      </c>
      <c r="M4749" s="4" t="s">
        <v>1</v>
      </c>
      <c r="N4749" s="30" t="s">
        <v>1234</v>
      </c>
      <c r="O4749" s="4" t="s">
        <v>13</v>
      </c>
      <c r="P4749" s="4" t="s">
        <v>3</v>
      </c>
      <c r="Q4749" s="4" t="s">
        <v>4</v>
      </c>
      <c r="R4749" s="4" t="s">
        <v>5</v>
      </c>
      <c r="S4749" s="4" t="s">
        <v>6</v>
      </c>
      <c r="T4749" s="4" t="s">
        <v>7</v>
      </c>
    </row>
    <row r="4750" spans="2:20" x14ac:dyDescent="0.3">
      <c r="B4750" s="310"/>
      <c r="C4750" s="311"/>
      <c r="D4750" s="311"/>
      <c r="E4750" s="5"/>
      <c r="F4750" s="5"/>
      <c r="G4750" s="5"/>
      <c r="H4750" s="5"/>
      <c r="I4750" s="5"/>
      <c r="J4750" s="6"/>
      <c r="L4750" s="310"/>
      <c r="M4750" s="311"/>
      <c r="N4750" s="311"/>
      <c r="O4750" s="5"/>
      <c r="P4750" s="5"/>
      <c r="Q4750" s="5"/>
      <c r="R4750" s="5"/>
      <c r="S4750" s="5"/>
      <c r="T4750" s="6"/>
    </row>
    <row r="4751" spans="2:20" x14ac:dyDescent="0.3">
      <c r="B4751" s="55" t="s">
        <v>3052</v>
      </c>
      <c r="C4751" s="17" t="s">
        <v>2421</v>
      </c>
      <c r="D4751" s="18" t="s">
        <v>16</v>
      </c>
      <c r="E4751" s="18" t="s">
        <v>16</v>
      </c>
      <c r="F4751" s="19">
        <f>N4726</f>
        <v>1010572</v>
      </c>
      <c r="G4751" s="49">
        <f>N4727</f>
        <v>373034</v>
      </c>
      <c r="H4751" s="49">
        <f>N4728</f>
        <v>28834</v>
      </c>
      <c r="I4751" s="20">
        <f>N4729</f>
        <v>15835</v>
      </c>
      <c r="J4751" s="20">
        <f>N4730</f>
        <v>4926</v>
      </c>
      <c r="K4751" s="1"/>
      <c r="L4751" s="55"/>
      <c r="M4751" s="55"/>
      <c r="N4751" s="55"/>
      <c r="O4751" s="122"/>
      <c r="P4751" s="122"/>
      <c r="Q4751" s="122"/>
      <c r="R4751" s="122"/>
      <c r="S4751" s="122"/>
      <c r="T4751" s="122"/>
    </row>
    <row r="4752" spans="2:20" x14ac:dyDescent="0.3">
      <c r="B4752" s="55" t="s">
        <v>3052</v>
      </c>
      <c r="C4752" s="7" t="s">
        <v>3008</v>
      </c>
      <c r="D4752" s="55" t="s">
        <v>16</v>
      </c>
      <c r="E4752" s="55" t="s">
        <v>16</v>
      </c>
      <c r="F4752" s="55" t="s">
        <v>16</v>
      </c>
      <c r="G4752" s="100">
        <v>200000</v>
      </c>
      <c r="H4752" s="122">
        <v>51100</v>
      </c>
      <c r="I4752" s="55" t="s">
        <v>16</v>
      </c>
      <c r="J4752" s="55" t="s">
        <v>16</v>
      </c>
      <c r="K4752" s="1"/>
      <c r="L4752" s="55" t="s">
        <v>3052</v>
      </c>
      <c r="M4752" s="17" t="s">
        <v>3008</v>
      </c>
      <c r="N4752" s="55" t="s">
        <v>16</v>
      </c>
      <c r="O4752" s="55" t="s">
        <v>16</v>
      </c>
      <c r="P4752" s="122">
        <v>251100</v>
      </c>
      <c r="Q4752" s="55" t="s">
        <v>16</v>
      </c>
      <c r="R4752" s="55" t="s">
        <v>16</v>
      </c>
      <c r="S4752" s="55" t="s">
        <v>16</v>
      </c>
      <c r="T4752" s="55" t="s">
        <v>16</v>
      </c>
    </row>
    <row r="4753" spans="2:21" x14ac:dyDescent="0.3">
      <c r="B4753" s="55" t="s">
        <v>3052</v>
      </c>
      <c r="C4753" s="541" t="s">
        <v>2383</v>
      </c>
      <c r="D4753" s="55" t="s">
        <v>16</v>
      </c>
      <c r="E4753" s="55" t="s">
        <v>16</v>
      </c>
      <c r="F4753" s="55" t="s">
        <v>16</v>
      </c>
      <c r="G4753" s="122">
        <v>5072</v>
      </c>
      <c r="H4753" s="122">
        <v>114400</v>
      </c>
      <c r="I4753" s="55" t="s">
        <v>16</v>
      </c>
      <c r="J4753" s="55" t="s">
        <v>16</v>
      </c>
      <c r="K4753" s="1"/>
      <c r="L4753" s="55" t="s">
        <v>3052</v>
      </c>
      <c r="M4753" s="541" t="s">
        <v>2383</v>
      </c>
      <c r="N4753" s="55" t="s">
        <v>16</v>
      </c>
      <c r="O4753" s="55" t="s">
        <v>16</v>
      </c>
      <c r="P4753" s="122">
        <f>114400</f>
        <v>114400</v>
      </c>
      <c r="Q4753" s="55" t="s">
        <v>16</v>
      </c>
      <c r="R4753" s="55" t="s">
        <v>16</v>
      </c>
      <c r="S4753" s="55" t="s">
        <v>16</v>
      </c>
      <c r="T4753" s="55" t="s">
        <v>16</v>
      </c>
      <c r="U4753" s="273"/>
    </row>
    <row r="4754" spans="2:21" x14ac:dyDescent="0.3">
      <c r="B4754" s="55" t="s">
        <v>16</v>
      </c>
      <c r="C4754" s="55" t="s">
        <v>16</v>
      </c>
      <c r="D4754" s="55" t="s">
        <v>16</v>
      </c>
      <c r="E4754" s="55" t="s">
        <v>16</v>
      </c>
      <c r="F4754" s="55" t="s">
        <v>16</v>
      </c>
      <c r="G4754" s="55" t="s">
        <v>16</v>
      </c>
      <c r="H4754" s="55" t="s">
        <v>16</v>
      </c>
      <c r="I4754" s="55" t="s">
        <v>16</v>
      </c>
      <c r="J4754" s="55" t="s">
        <v>16</v>
      </c>
      <c r="K4754" s="1"/>
      <c r="L4754" s="55" t="s">
        <v>3052</v>
      </c>
      <c r="M4754" s="541" t="s">
        <v>2383</v>
      </c>
      <c r="N4754" s="55" t="s">
        <v>16</v>
      </c>
      <c r="O4754" s="55" t="s">
        <v>16</v>
      </c>
      <c r="P4754" s="122">
        <v>5072</v>
      </c>
      <c r="Q4754" s="55" t="s">
        <v>16</v>
      </c>
      <c r="R4754" s="55" t="s">
        <v>16</v>
      </c>
      <c r="S4754" s="55" t="s">
        <v>16</v>
      </c>
      <c r="T4754" s="55" t="s">
        <v>16</v>
      </c>
      <c r="U4754" s="273"/>
    </row>
    <row r="4755" spans="2:21" x14ac:dyDescent="0.3">
      <c r="B4755" s="55" t="s">
        <v>16</v>
      </c>
      <c r="C4755" s="55" t="s">
        <v>16</v>
      </c>
      <c r="D4755" s="55" t="s">
        <v>16</v>
      </c>
      <c r="E4755" s="55" t="s">
        <v>16</v>
      </c>
      <c r="F4755" s="55" t="s">
        <v>16</v>
      </c>
      <c r="G4755" s="55" t="s">
        <v>16</v>
      </c>
      <c r="H4755" s="55" t="s">
        <v>16</v>
      </c>
      <c r="I4755" s="55" t="s">
        <v>16</v>
      </c>
      <c r="J4755" s="55" t="s">
        <v>16</v>
      </c>
      <c r="K4755" s="1"/>
      <c r="L4755" s="55" t="s">
        <v>3052</v>
      </c>
      <c r="M4755" s="541" t="s">
        <v>1065</v>
      </c>
      <c r="N4755" s="55" t="s">
        <v>16</v>
      </c>
      <c r="O4755" s="55" t="s">
        <v>16</v>
      </c>
      <c r="P4755" s="55" t="s">
        <v>16</v>
      </c>
      <c r="Q4755" s="122">
        <v>15076</v>
      </c>
      <c r="R4755" s="55" t="s">
        <v>16</v>
      </c>
      <c r="S4755" s="55" t="s">
        <v>16</v>
      </c>
      <c r="T4755" s="55" t="s">
        <v>16</v>
      </c>
      <c r="U4755" s="273"/>
    </row>
    <row r="4756" spans="2:21" x14ac:dyDescent="0.3">
      <c r="B4756" s="55" t="s">
        <v>16</v>
      </c>
      <c r="C4756" s="55" t="s">
        <v>16</v>
      </c>
      <c r="D4756" s="55" t="s">
        <v>16</v>
      </c>
      <c r="E4756" s="55" t="s">
        <v>16</v>
      </c>
      <c r="F4756" s="55" t="s">
        <v>16</v>
      </c>
      <c r="G4756" s="55" t="s">
        <v>16</v>
      </c>
      <c r="H4756" s="55" t="s">
        <v>16</v>
      </c>
      <c r="I4756" s="55" t="s">
        <v>16</v>
      </c>
      <c r="J4756" s="55" t="s">
        <v>16</v>
      </c>
      <c r="K4756" s="1"/>
      <c r="L4756" s="55" t="s">
        <v>3052</v>
      </c>
      <c r="M4756" s="541" t="s">
        <v>1065</v>
      </c>
      <c r="N4756" s="55" t="s">
        <v>16</v>
      </c>
      <c r="O4756" s="55" t="s">
        <v>16</v>
      </c>
      <c r="P4756" s="55" t="s">
        <v>16</v>
      </c>
      <c r="Q4756" s="55" t="s">
        <v>16</v>
      </c>
      <c r="R4756" s="122">
        <v>3455</v>
      </c>
      <c r="S4756" s="122" t="s">
        <v>16</v>
      </c>
      <c r="T4756" s="122" t="s">
        <v>16</v>
      </c>
      <c r="U4756" s="273"/>
    </row>
    <row r="4757" spans="2:21" x14ac:dyDescent="0.3">
      <c r="B4757" s="55" t="s">
        <v>16</v>
      </c>
      <c r="C4757" s="55" t="s">
        <v>16</v>
      </c>
      <c r="D4757" s="55" t="s">
        <v>16</v>
      </c>
      <c r="E4757" s="55" t="s">
        <v>16</v>
      </c>
      <c r="F4757" s="55" t="s">
        <v>16</v>
      </c>
      <c r="G4757" s="55" t="s">
        <v>16</v>
      </c>
      <c r="H4757" s="55" t="s">
        <v>16</v>
      </c>
      <c r="I4757" s="55" t="s">
        <v>16</v>
      </c>
      <c r="J4757" s="55" t="s">
        <v>16</v>
      </c>
      <c r="K4757" s="1"/>
      <c r="L4757" s="55" t="s">
        <v>3052</v>
      </c>
      <c r="M4757" s="541" t="s">
        <v>1065</v>
      </c>
      <c r="N4757" s="55" t="s">
        <v>16</v>
      </c>
      <c r="O4757" s="55" t="s">
        <v>16</v>
      </c>
      <c r="P4757" s="55" t="s">
        <v>16</v>
      </c>
      <c r="Q4757" s="55" t="s">
        <v>16</v>
      </c>
      <c r="R4757" s="122" t="s">
        <v>16</v>
      </c>
      <c r="S4757" s="122">
        <v>3491</v>
      </c>
      <c r="T4757" s="122" t="s">
        <v>16</v>
      </c>
      <c r="U4757" s="273"/>
    </row>
    <row r="4758" spans="2:21" x14ac:dyDescent="0.3">
      <c r="B4758" s="196"/>
      <c r="C4758" s="503" t="s">
        <v>49</v>
      </c>
      <c r="D4758" s="196" t="s">
        <v>16</v>
      </c>
      <c r="E4758" s="197">
        <f>SUM(E4752:E4753)</f>
        <v>0</v>
      </c>
      <c r="F4758" s="197">
        <f>SUM(F4752:F4753)</f>
        <v>0</v>
      </c>
      <c r="G4758" s="197">
        <f>SUM(G4752:G4753)</f>
        <v>205072</v>
      </c>
      <c r="H4758" s="504">
        <f>SUM(H4752:H4753)</f>
        <v>165500</v>
      </c>
      <c r="I4758" s="197">
        <f>SUM(I4753:I4753)</f>
        <v>0</v>
      </c>
      <c r="J4758" s="197">
        <v>0</v>
      </c>
      <c r="K4758" s="1"/>
      <c r="L4758" s="55" t="s">
        <v>3052</v>
      </c>
      <c r="M4758" s="541" t="s">
        <v>1065</v>
      </c>
      <c r="N4758" s="55" t="s">
        <v>16</v>
      </c>
      <c r="O4758" s="55" t="s">
        <v>16</v>
      </c>
      <c r="P4758" s="55" t="s">
        <v>16</v>
      </c>
      <c r="Q4758" s="55" t="s">
        <v>16</v>
      </c>
      <c r="R4758" s="122" t="s">
        <v>16</v>
      </c>
      <c r="S4758" s="122" t="s">
        <v>16</v>
      </c>
      <c r="T4758" s="122">
        <v>666</v>
      </c>
    </row>
    <row r="4759" spans="2:21" x14ac:dyDescent="0.3">
      <c r="B4759" s="11"/>
      <c r="C4759" s="94"/>
      <c r="D4759" s="12"/>
      <c r="E4759" s="13"/>
      <c r="F4759" s="13"/>
      <c r="G4759" s="13"/>
      <c r="H4759" s="13"/>
      <c r="I4759" s="13"/>
      <c r="J4759" s="14"/>
      <c r="K4759" s="1"/>
      <c r="L4759" s="11"/>
      <c r="M4759" s="588"/>
      <c r="N4759" s="12"/>
      <c r="O4759" s="169"/>
      <c r="P4759" s="13"/>
      <c r="Q4759" s="13"/>
      <c r="R4759" s="13"/>
      <c r="S4759" s="13"/>
      <c r="T4759" s="14"/>
    </row>
    <row r="4760" spans="2:21" x14ac:dyDescent="0.3">
      <c r="B4760" s="25"/>
      <c r="C4760" s="26" t="s">
        <v>50</v>
      </c>
      <c r="D4760" s="26" t="s">
        <v>16</v>
      </c>
      <c r="E4760" s="28">
        <f>E4758</f>
        <v>0</v>
      </c>
      <c r="F4760" s="28">
        <f>F4751+F4758</f>
        <v>1010572</v>
      </c>
      <c r="G4760" s="28">
        <f>G4751+G4758</f>
        <v>578106</v>
      </c>
      <c r="H4760" s="28">
        <f>H4751+H4758</f>
        <v>194334</v>
      </c>
      <c r="I4760" s="28">
        <f>I4751+I4758</f>
        <v>15835</v>
      </c>
      <c r="J4760" s="28">
        <f>J4751+J4758</f>
        <v>4926</v>
      </c>
      <c r="K4760" s="1"/>
      <c r="L4760" s="574" t="s">
        <v>16</v>
      </c>
      <c r="M4760" s="26" t="s">
        <v>50</v>
      </c>
      <c r="N4760" s="193" t="s">
        <v>16</v>
      </c>
      <c r="O4760" s="28">
        <f>SUM(O4752:O4759)</f>
        <v>0</v>
      </c>
      <c r="P4760" s="28">
        <f>SUM(P4752:P4759)</f>
        <v>370572</v>
      </c>
      <c r="Q4760" s="28">
        <f>SUM(Q4752:Q4759)</f>
        <v>15076</v>
      </c>
      <c r="R4760" s="28">
        <f>SUM(R4753:R4759)</f>
        <v>3455</v>
      </c>
      <c r="S4760" s="28">
        <f>SUM(S4750:S4759)</f>
        <v>3491</v>
      </c>
      <c r="T4760" s="28">
        <f>SUM(T4750:T4759)</f>
        <v>666</v>
      </c>
    </row>
    <row r="4761" spans="2:21" x14ac:dyDescent="0.3">
      <c r="F4761" s="314"/>
      <c r="G4761" s="215"/>
      <c r="H4761" s="215"/>
      <c r="L4761" s="2"/>
      <c r="M4761" s="3" t="s">
        <v>12</v>
      </c>
      <c r="N4761" s="15"/>
      <c r="O4761" s="16"/>
      <c r="P4761" s="62">
        <f>F4760-P4760</f>
        <v>640000</v>
      </c>
      <c r="Q4761" s="62">
        <f>G4760-Q4760</f>
        <v>563030</v>
      </c>
      <c r="R4761" s="62">
        <f t="shared" ref="R4761" si="643">H4760-R4760</f>
        <v>190879</v>
      </c>
      <c r="S4761" s="62">
        <f t="shared" ref="S4761" si="644">I4760-S4760</f>
        <v>12344</v>
      </c>
      <c r="T4761" s="62">
        <f t="shared" ref="T4761" si="645">J4760-T4760</f>
        <v>4260</v>
      </c>
    </row>
    <row r="4762" spans="2:21" x14ac:dyDescent="0.3">
      <c r="C4762" s="63"/>
      <c r="F4762" s="314"/>
      <c r="H4762" s="314"/>
      <c r="M4762" s="1385" t="s">
        <v>23</v>
      </c>
      <c r="N4762" s="1385"/>
      <c r="P4762" s="314"/>
      <c r="Q4762" s="314"/>
      <c r="R4762" s="314"/>
    </row>
    <row r="4763" spans="2:21" x14ac:dyDescent="0.3">
      <c r="C4763" s="615"/>
      <c r="D4763" s="615"/>
      <c r="E4763" s="1386"/>
      <c r="F4763" s="1386"/>
      <c r="G4763" s="615"/>
      <c r="H4763" s="615"/>
      <c r="I4763" s="615"/>
      <c r="J4763" s="145"/>
      <c r="M4763" s="346" t="s">
        <v>17</v>
      </c>
      <c r="N4763" s="83">
        <f>P4761</f>
        <v>640000</v>
      </c>
      <c r="P4763" s="314"/>
      <c r="Q4763" s="314"/>
      <c r="R4763" s="314"/>
      <c r="S4763" s="131"/>
      <c r="T4763" s="131"/>
    </row>
    <row r="4764" spans="2:21" x14ac:dyDescent="0.3">
      <c r="C4764" s="615"/>
      <c r="D4764" s="615"/>
      <c r="E4764" s="616"/>
      <c r="F4764" s="616"/>
      <c r="G4764" s="282"/>
      <c r="H4764" s="280"/>
      <c r="I4764" s="280"/>
      <c r="J4764" s="280"/>
      <c r="M4764" s="346" t="s">
        <v>18</v>
      </c>
      <c r="N4764" s="83">
        <f>Q4761</f>
        <v>563030</v>
      </c>
      <c r="O4764" s="606" t="s">
        <v>3009</v>
      </c>
      <c r="P4764" s="131"/>
      <c r="Q4764" s="131"/>
      <c r="R4764" s="131"/>
      <c r="S4764" s="233"/>
      <c r="T4764" s="314"/>
    </row>
    <row r="4765" spans="2:21" x14ac:dyDescent="0.3">
      <c r="C4765" s="615"/>
      <c r="D4765" s="615"/>
      <c r="E4765" s="1376"/>
      <c r="F4765" s="1377"/>
      <c r="G4765" s="282"/>
      <c r="H4765" s="280"/>
      <c r="I4765" s="280"/>
      <c r="J4765" s="280"/>
      <c r="M4765" s="346" t="s">
        <v>19</v>
      </c>
      <c r="N4765" s="83">
        <f>R4761</f>
        <v>190879</v>
      </c>
      <c r="O4765" s="136"/>
      <c r="P4765" s="171"/>
      <c r="Q4765" s="324"/>
      <c r="R4765" s="240"/>
      <c r="S4765" s="314"/>
      <c r="T4765" s="314"/>
    </row>
    <row r="4766" spans="2:21" x14ac:dyDescent="0.3">
      <c r="C4766" s="190"/>
      <c r="D4766" s="190"/>
      <c r="E4766" s="1374"/>
      <c r="F4766" s="1374"/>
      <c r="G4766" s="278"/>
      <c r="H4766" s="279"/>
      <c r="I4766" s="280"/>
      <c r="J4766" s="281"/>
      <c r="M4766" s="346" t="s">
        <v>20</v>
      </c>
      <c r="N4766" s="83">
        <f>S4761</f>
        <v>12344</v>
      </c>
      <c r="O4766" s="324"/>
      <c r="P4766" s="324"/>
      <c r="Q4766" s="324"/>
      <c r="R4766" s="241"/>
    </row>
    <row r="4767" spans="2:21" x14ac:dyDescent="0.3">
      <c r="C4767" s="190"/>
      <c r="D4767" s="190"/>
      <c r="E4767" s="617"/>
      <c r="F4767" s="617"/>
      <c r="G4767" s="278"/>
      <c r="H4767" s="283"/>
      <c r="I4767" s="280"/>
      <c r="J4767" s="281"/>
      <c r="M4767" s="346" t="s">
        <v>21</v>
      </c>
      <c r="N4767" s="83">
        <f>T4761</f>
        <v>4260</v>
      </c>
      <c r="O4767" s="137"/>
      <c r="P4767" s="324"/>
      <c r="Q4767" s="324"/>
      <c r="R4767" s="314"/>
    </row>
    <row r="4768" spans="2:21" ht="15" thickBot="1" x14ac:dyDescent="0.35">
      <c r="C4768" s="615"/>
      <c r="D4768" s="190"/>
      <c r="E4768" s="617"/>
      <c r="F4768" s="617"/>
      <c r="G4768" s="278"/>
      <c r="H4768" s="283"/>
      <c r="I4768" s="280"/>
      <c r="J4768" s="281"/>
      <c r="M4768" s="345" t="s">
        <v>22</v>
      </c>
      <c r="N4768" s="344">
        <f>SUM(N4763:N4767)</f>
        <v>1410513</v>
      </c>
      <c r="O4768" s="314"/>
      <c r="P4768" s="314"/>
      <c r="R4768" s="314"/>
    </row>
    <row r="4769" spans="2:21" ht="15" thickTop="1" x14ac:dyDescent="0.3"/>
    <row r="4773" spans="2:21" x14ac:dyDescent="0.3">
      <c r="C4773" s="1357" t="s">
        <v>2370</v>
      </c>
      <c r="D4773" s="1357"/>
      <c r="E4773" s="1357"/>
      <c r="F4773" s="1357"/>
      <c r="G4773" s="1357"/>
      <c r="H4773" s="1357"/>
      <c r="I4773" s="1357"/>
      <c r="J4773" s="1357"/>
      <c r="K4773" s="1357"/>
      <c r="L4773" s="1357"/>
      <c r="M4773" s="1357"/>
      <c r="N4773" s="1357"/>
      <c r="O4773" s="1357"/>
      <c r="P4773" s="1357"/>
      <c r="Q4773" s="1357"/>
      <c r="R4773" s="1357"/>
      <c r="S4773" s="1357"/>
      <c r="T4773" s="1357"/>
      <c r="U4773" s="1357"/>
    </row>
    <row r="4780" spans="2:21" ht="15.6" x14ac:dyDescent="0.3">
      <c r="B4780" s="1349"/>
      <c r="C4780" s="1349"/>
      <c r="D4780" s="1349"/>
      <c r="E4780" s="1349"/>
      <c r="F4780" s="1349"/>
      <c r="G4780" s="1349"/>
      <c r="H4780" s="1349"/>
      <c r="I4780" s="1349"/>
      <c r="J4780" s="1349"/>
      <c r="K4780" s="1349"/>
      <c r="L4780" s="1349"/>
      <c r="M4780" s="1349"/>
      <c r="N4780" s="1349"/>
      <c r="O4780" s="1349"/>
      <c r="P4780" s="1349"/>
      <c r="Q4780" s="1349"/>
      <c r="R4780" s="1349"/>
      <c r="S4780" s="1349"/>
      <c r="T4780" s="1349"/>
    </row>
    <row r="4781" spans="2:21" ht="15.6" x14ac:dyDescent="0.3">
      <c r="B4781" s="1349" t="s">
        <v>3010</v>
      </c>
      <c r="C4781" s="1349"/>
      <c r="D4781" s="1349"/>
      <c r="E4781" s="1349"/>
      <c r="F4781" s="1349"/>
      <c r="G4781" s="1349"/>
      <c r="H4781" s="1349"/>
      <c r="I4781" s="1349"/>
      <c r="J4781" s="1349"/>
      <c r="K4781" s="1349"/>
      <c r="L4781" s="1349"/>
      <c r="M4781" s="1349"/>
      <c r="N4781" s="1349"/>
      <c r="O4781" s="1349"/>
      <c r="P4781" s="1349"/>
      <c r="Q4781" s="1349"/>
      <c r="R4781" s="1349"/>
      <c r="S4781" s="1349"/>
      <c r="T4781" s="1349"/>
    </row>
    <row r="4782" spans="2:21" ht="15.6" x14ac:dyDescent="0.3">
      <c r="B4782" s="1350" t="s">
        <v>10</v>
      </c>
      <c r="C4782" s="1350"/>
      <c r="D4782" s="1350"/>
      <c r="E4782" s="1350"/>
      <c r="F4782" s="1350"/>
      <c r="G4782" s="1350"/>
      <c r="H4782" s="1350"/>
      <c r="I4782" s="1350"/>
      <c r="J4782" s="1350"/>
      <c r="K4782" s="1350"/>
      <c r="L4782" s="1350"/>
      <c r="M4782" s="1350"/>
      <c r="N4782" s="1350"/>
      <c r="O4782" s="1350"/>
      <c r="P4782" s="1350"/>
      <c r="Q4782" s="1350"/>
      <c r="R4782" s="1350"/>
      <c r="S4782" s="1350"/>
      <c r="T4782" s="1350"/>
    </row>
    <row r="4783" spans="2:21" x14ac:dyDescent="0.3">
      <c r="B4783" s="1351" t="s">
        <v>11</v>
      </c>
      <c r="C4783" s="1351"/>
      <c r="D4783" s="1351"/>
      <c r="E4783" s="1351"/>
      <c r="F4783" s="1351"/>
      <c r="G4783" s="1351"/>
      <c r="H4783" s="1351"/>
      <c r="I4783" s="1351"/>
      <c r="J4783" s="1351"/>
      <c r="K4783" s="1351"/>
      <c r="L4783" s="1351"/>
      <c r="M4783" s="1351"/>
      <c r="N4783" s="1351"/>
      <c r="O4783" s="1351"/>
      <c r="P4783" s="1351"/>
      <c r="Q4783" s="1351"/>
      <c r="R4783" s="1351"/>
      <c r="S4783" s="1351"/>
      <c r="T4783" s="1351"/>
    </row>
    <row r="4784" spans="2:21" x14ac:dyDescent="0.3">
      <c r="B4784" s="1352" t="s">
        <v>3011</v>
      </c>
      <c r="C4784" s="1352"/>
      <c r="D4784" s="1352"/>
      <c r="E4784" s="1352"/>
      <c r="F4784" s="1352"/>
      <c r="G4784" s="1352"/>
      <c r="H4784" s="1352"/>
      <c r="I4784" s="1352"/>
      <c r="J4784" s="1352"/>
      <c r="K4784" s="1352"/>
      <c r="L4784" s="1352"/>
      <c r="M4784" s="1352"/>
      <c r="N4784" s="1352"/>
      <c r="O4784" s="1352"/>
      <c r="P4784" s="1352"/>
      <c r="Q4784" s="1352"/>
      <c r="R4784" s="1352"/>
      <c r="S4784" s="1352"/>
      <c r="T4784" s="1352"/>
    </row>
    <row r="4785" spans="2:21" ht="15" thickBot="1" x14ac:dyDescent="0.35">
      <c r="B4785" s="309"/>
      <c r="C4785" s="309"/>
      <c r="D4785" s="309"/>
      <c r="E4785" s="309"/>
      <c r="F4785" s="309"/>
      <c r="G4785" s="309"/>
      <c r="H4785" s="309"/>
      <c r="I4785" s="309"/>
      <c r="J4785" s="309"/>
      <c r="L4785" s="309"/>
      <c r="M4785" s="309"/>
      <c r="N4785" s="309"/>
      <c r="O4785" s="309"/>
      <c r="P4785" s="309"/>
      <c r="Q4785" s="309"/>
      <c r="R4785" s="1362" t="s">
        <v>3012</v>
      </c>
      <c r="S4785" s="1363"/>
      <c r="T4785" s="1363"/>
    </row>
    <row r="4786" spans="2:21" ht="15" thickTop="1" x14ac:dyDescent="0.3">
      <c r="B4786" s="1354" t="s">
        <v>8</v>
      </c>
      <c r="C4786" s="1354"/>
      <c r="D4786" s="1354"/>
      <c r="E4786" s="1354"/>
      <c r="F4786" s="1354"/>
      <c r="G4786" s="1354"/>
      <c r="H4786" s="1354"/>
      <c r="I4786" s="1354"/>
      <c r="J4786" s="1354"/>
      <c r="L4786" s="1354" t="s">
        <v>9</v>
      </c>
      <c r="M4786" s="1354"/>
      <c r="N4786" s="1354"/>
      <c r="O4786" s="1354"/>
      <c r="P4786" s="1354"/>
      <c r="Q4786" s="1354"/>
      <c r="R4786" s="1354"/>
      <c r="S4786" s="1354"/>
      <c r="T4786" s="1354"/>
    </row>
    <row r="4787" spans="2:21" x14ac:dyDescent="0.3">
      <c r="B4787" s="4" t="s">
        <v>0</v>
      </c>
      <c r="C4787" s="4" t="s">
        <v>1</v>
      </c>
      <c r="D4787" s="4" t="s">
        <v>2</v>
      </c>
      <c r="E4787" s="4" t="s">
        <v>13</v>
      </c>
      <c r="F4787" s="4" t="s">
        <v>3</v>
      </c>
      <c r="G4787" s="4" t="s">
        <v>4</v>
      </c>
      <c r="H4787" s="4" t="s">
        <v>5</v>
      </c>
      <c r="I4787" s="4" t="s">
        <v>6</v>
      </c>
      <c r="J4787" s="4" t="s">
        <v>7</v>
      </c>
      <c r="K4787" s="180"/>
      <c r="L4787" s="4" t="s">
        <v>0</v>
      </c>
      <c r="M4787" s="4" t="s">
        <v>1</v>
      </c>
      <c r="N4787" s="30" t="s">
        <v>1234</v>
      </c>
      <c r="O4787" s="4" t="s">
        <v>13</v>
      </c>
      <c r="P4787" s="4" t="s">
        <v>3</v>
      </c>
      <c r="Q4787" s="4" t="s">
        <v>4</v>
      </c>
      <c r="R4787" s="4" t="s">
        <v>5</v>
      </c>
      <c r="S4787" s="4" t="s">
        <v>6</v>
      </c>
      <c r="T4787" s="4" t="s">
        <v>7</v>
      </c>
    </row>
    <row r="4788" spans="2:21" x14ac:dyDescent="0.3">
      <c r="B4788" s="310"/>
      <c r="C4788" s="311"/>
      <c r="D4788" s="311"/>
      <c r="E4788" s="5"/>
      <c r="F4788" s="5"/>
      <c r="G4788" s="5"/>
      <c r="H4788" s="5"/>
      <c r="I4788" s="5"/>
      <c r="J4788" s="6"/>
      <c r="L4788" s="310"/>
      <c r="M4788" s="311"/>
      <c r="N4788" s="311"/>
      <c r="O4788" s="5"/>
      <c r="P4788" s="5"/>
      <c r="Q4788" s="5"/>
      <c r="R4788" s="5"/>
      <c r="S4788" s="5"/>
      <c r="T4788" s="6"/>
    </row>
    <row r="4789" spans="2:21" x14ac:dyDescent="0.3">
      <c r="B4789" s="55" t="s">
        <v>3053</v>
      </c>
      <c r="C4789" s="17" t="s">
        <v>2421</v>
      </c>
      <c r="D4789" s="18" t="s">
        <v>16</v>
      </c>
      <c r="E4789" s="18" t="s">
        <v>16</v>
      </c>
      <c r="F4789" s="19">
        <f>N4763</f>
        <v>640000</v>
      </c>
      <c r="G4789" s="49">
        <f>N4764</f>
        <v>563030</v>
      </c>
      <c r="H4789" s="49">
        <f>N4765</f>
        <v>190879</v>
      </c>
      <c r="I4789" s="20">
        <f>N4766</f>
        <v>12344</v>
      </c>
      <c r="J4789" s="20">
        <f>N4767</f>
        <v>4260</v>
      </c>
      <c r="K4789" s="1"/>
      <c r="L4789" s="55"/>
      <c r="M4789" s="55"/>
      <c r="N4789" s="55"/>
      <c r="O4789" s="122"/>
      <c r="P4789" s="122"/>
      <c r="Q4789" s="122"/>
      <c r="R4789" s="122"/>
      <c r="S4789" s="122"/>
      <c r="T4789" s="122"/>
    </row>
    <row r="4790" spans="2:21" ht="27.6" x14ac:dyDescent="0.3">
      <c r="B4790" s="55" t="s">
        <v>3053</v>
      </c>
      <c r="C4790" s="7" t="s">
        <v>685</v>
      </c>
      <c r="D4790" s="116" t="s">
        <v>3013</v>
      </c>
      <c r="E4790" s="55" t="s">
        <v>16</v>
      </c>
      <c r="F4790" s="55" t="s">
        <v>16</v>
      </c>
      <c r="G4790" s="55" t="s">
        <v>16</v>
      </c>
      <c r="H4790" s="55" t="s">
        <v>16</v>
      </c>
      <c r="I4790" s="55" t="s">
        <v>16</v>
      </c>
      <c r="J4790" s="55" t="s">
        <v>16</v>
      </c>
      <c r="K4790" s="1"/>
      <c r="L4790" s="55" t="s">
        <v>3053</v>
      </c>
      <c r="M4790" s="333" t="s">
        <v>3018</v>
      </c>
      <c r="N4790" s="55">
        <v>1</v>
      </c>
      <c r="O4790" s="55" t="s">
        <v>16</v>
      </c>
      <c r="P4790" s="122">
        <v>20000</v>
      </c>
      <c r="Q4790" s="122" t="s">
        <v>16</v>
      </c>
      <c r="R4790" s="55" t="s">
        <v>16</v>
      </c>
      <c r="S4790" s="55" t="s">
        <v>16</v>
      </c>
      <c r="T4790" s="55" t="s">
        <v>16</v>
      </c>
    </row>
    <row r="4791" spans="2:21" ht="41.4" x14ac:dyDescent="0.3">
      <c r="B4791" s="55" t="s">
        <v>3053</v>
      </c>
      <c r="C4791" s="541" t="s">
        <v>3016</v>
      </c>
      <c r="D4791" s="116" t="s">
        <v>3014</v>
      </c>
      <c r="E4791" s="55" t="s">
        <v>16</v>
      </c>
      <c r="F4791" s="122">
        <v>40000</v>
      </c>
      <c r="G4791" s="55" t="s">
        <v>16</v>
      </c>
      <c r="H4791" s="55" t="s">
        <v>16</v>
      </c>
      <c r="I4791" s="55" t="s">
        <v>16</v>
      </c>
      <c r="J4791" s="55" t="s">
        <v>16</v>
      </c>
      <c r="K4791" s="1"/>
      <c r="L4791" s="55" t="s">
        <v>3053</v>
      </c>
      <c r="M4791" s="541" t="s">
        <v>3019</v>
      </c>
      <c r="N4791" s="55">
        <v>2</v>
      </c>
      <c r="O4791" s="55" t="s">
        <v>16</v>
      </c>
      <c r="P4791" s="122">
        <v>20000</v>
      </c>
      <c r="Q4791" s="122" t="s">
        <v>16</v>
      </c>
      <c r="R4791" s="55" t="s">
        <v>16</v>
      </c>
      <c r="S4791" s="55" t="s">
        <v>16</v>
      </c>
      <c r="T4791" s="55" t="s">
        <v>16</v>
      </c>
      <c r="U4791" s="273"/>
    </row>
    <row r="4792" spans="2:21" ht="41.4" x14ac:dyDescent="0.3">
      <c r="B4792" s="55" t="s">
        <v>3053</v>
      </c>
      <c r="C4792" s="333" t="s">
        <v>3017</v>
      </c>
      <c r="D4792" s="116" t="s">
        <v>3015</v>
      </c>
      <c r="E4792" s="55" t="s">
        <v>16</v>
      </c>
      <c r="F4792" s="122">
        <v>40000</v>
      </c>
      <c r="G4792" s="55" t="s">
        <v>16</v>
      </c>
      <c r="H4792" s="55" t="s">
        <v>16</v>
      </c>
      <c r="I4792" s="55" t="s">
        <v>16</v>
      </c>
      <c r="J4792" s="55" t="s">
        <v>16</v>
      </c>
      <c r="K4792" s="1"/>
      <c r="L4792" s="55" t="s">
        <v>3053</v>
      </c>
      <c r="M4792" s="505" t="s">
        <v>2461</v>
      </c>
      <c r="N4792" s="55" t="s">
        <v>16</v>
      </c>
      <c r="O4792" s="55" t="s">
        <v>16</v>
      </c>
      <c r="P4792" s="122" t="s">
        <v>16</v>
      </c>
      <c r="Q4792" s="55" t="s">
        <v>16</v>
      </c>
      <c r="R4792" s="55" t="s">
        <v>16</v>
      </c>
      <c r="S4792" s="55" t="s">
        <v>16</v>
      </c>
      <c r="T4792" s="55" t="s">
        <v>16</v>
      </c>
      <c r="U4792" s="273"/>
    </row>
    <row r="4793" spans="2:21" ht="27.6" x14ac:dyDescent="0.3">
      <c r="B4793" s="55" t="s">
        <v>16</v>
      </c>
      <c r="C4793" s="505" t="s">
        <v>2461</v>
      </c>
      <c r="D4793" s="55" t="s">
        <v>16</v>
      </c>
      <c r="E4793" s="55" t="s">
        <v>16</v>
      </c>
      <c r="F4793" s="55" t="s">
        <v>16</v>
      </c>
      <c r="G4793" s="55" t="s">
        <v>16</v>
      </c>
      <c r="H4793" s="55" t="s">
        <v>16</v>
      </c>
      <c r="I4793" s="55" t="s">
        <v>16</v>
      </c>
      <c r="J4793" s="55" t="s">
        <v>16</v>
      </c>
      <c r="K4793" s="1"/>
      <c r="L4793" s="55" t="s">
        <v>3053</v>
      </c>
      <c r="M4793" s="541" t="s">
        <v>3020</v>
      </c>
      <c r="N4793" s="55">
        <v>3</v>
      </c>
      <c r="O4793" s="122">
        <v>15000</v>
      </c>
      <c r="P4793" s="122">
        <v>10000</v>
      </c>
      <c r="Q4793" s="122"/>
      <c r="R4793" s="55" t="s">
        <v>16</v>
      </c>
      <c r="S4793" s="55" t="s">
        <v>16</v>
      </c>
      <c r="T4793" s="55" t="s">
        <v>16</v>
      </c>
      <c r="U4793" s="273"/>
    </row>
    <row r="4794" spans="2:21" ht="27.6" x14ac:dyDescent="0.3">
      <c r="B4794" s="55" t="s">
        <v>2796</v>
      </c>
      <c r="C4794" s="541" t="s">
        <v>2806</v>
      </c>
      <c r="D4794" s="55" t="s">
        <v>16</v>
      </c>
      <c r="E4794" s="122">
        <v>15000</v>
      </c>
      <c r="F4794" s="55" t="s">
        <v>16</v>
      </c>
      <c r="G4794" s="55" t="s">
        <v>16</v>
      </c>
      <c r="H4794" s="55" t="s">
        <v>16</v>
      </c>
      <c r="I4794" s="55" t="s">
        <v>16</v>
      </c>
      <c r="J4794" s="55" t="s">
        <v>16</v>
      </c>
      <c r="K4794" s="1"/>
      <c r="L4794" s="55" t="s">
        <v>3053</v>
      </c>
      <c r="M4794" s="541" t="s">
        <v>3021</v>
      </c>
      <c r="N4794" s="55">
        <v>456</v>
      </c>
      <c r="O4794" s="122">
        <v>21000</v>
      </c>
      <c r="P4794" s="122">
        <v>30000</v>
      </c>
      <c r="Q4794" s="122">
        <v>49000</v>
      </c>
      <c r="R4794" s="55" t="s">
        <v>16</v>
      </c>
      <c r="S4794" s="55" t="s">
        <v>16</v>
      </c>
      <c r="T4794" s="55" t="s">
        <v>16</v>
      </c>
      <c r="U4794" s="273"/>
    </row>
    <row r="4795" spans="2:21" ht="27.6" x14ac:dyDescent="0.3">
      <c r="B4795" s="55" t="s">
        <v>2752</v>
      </c>
      <c r="C4795" s="333" t="s">
        <v>2776</v>
      </c>
      <c r="D4795" s="55" t="s">
        <v>16</v>
      </c>
      <c r="E4795" s="122">
        <v>21000</v>
      </c>
      <c r="F4795" s="55" t="s">
        <v>16</v>
      </c>
      <c r="G4795" s="55" t="s">
        <v>16</v>
      </c>
      <c r="H4795" s="55" t="s">
        <v>16</v>
      </c>
      <c r="I4795" s="55" t="s">
        <v>16</v>
      </c>
      <c r="J4795" s="55" t="s">
        <v>16</v>
      </c>
      <c r="K4795" s="1"/>
      <c r="L4795" s="55" t="s">
        <v>16</v>
      </c>
      <c r="M4795" s="55" t="s">
        <v>16</v>
      </c>
      <c r="N4795" s="55" t="s">
        <v>16</v>
      </c>
      <c r="O4795" s="55" t="s">
        <v>16</v>
      </c>
      <c r="P4795" s="55" t="s">
        <v>16</v>
      </c>
      <c r="Q4795" s="55" t="s">
        <v>16</v>
      </c>
      <c r="R4795" s="55" t="s">
        <v>16</v>
      </c>
      <c r="S4795" s="55" t="s">
        <v>16</v>
      </c>
      <c r="T4795" s="55" t="s">
        <v>16</v>
      </c>
      <c r="U4795" s="273"/>
    </row>
    <row r="4796" spans="2:21" x14ac:dyDescent="0.3">
      <c r="B4796" s="196"/>
      <c r="C4796" s="503" t="s">
        <v>49</v>
      </c>
      <c r="D4796" s="196" t="s">
        <v>16</v>
      </c>
      <c r="E4796" s="197">
        <f>SUM(E4791:E4795)</f>
        <v>36000</v>
      </c>
      <c r="F4796" s="197">
        <f>SUM(F4791:F4795)</f>
        <v>80000</v>
      </c>
      <c r="G4796" s="197">
        <f>SUM(G4790:G4791)</f>
        <v>0</v>
      </c>
      <c r="H4796" s="504">
        <f>SUM(H4790:H4791)</f>
        <v>0</v>
      </c>
      <c r="I4796" s="197">
        <f>SUM(I4791:I4791)</f>
        <v>0</v>
      </c>
      <c r="J4796" s="197">
        <v>0</v>
      </c>
      <c r="K4796" s="1"/>
      <c r="L4796" s="55" t="s">
        <v>16</v>
      </c>
      <c r="M4796" s="55" t="s">
        <v>16</v>
      </c>
      <c r="N4796" s="55" t="s">
        <v>16</v>
      </c>
      <c r="O4796" s="55" t="s">
        <v>16</v>
      </c>
      <c r="P4796" s="55" t="s">
        <v>16</v>
      </c>
      <c r="Q4796" s="55" t="s">
        <v>16</v>
      </c>
      <c r="R4796" s="55" t="s">
        <v>16</v>
      </c>
      <c r="S4796" s="55" t="s">
        <v>16</v>
      </c>
      <c r="T4796" s="55" t="s">
        <v>16</v>
      </c>
    </row>
    <row r="4797" spans="2:21" x14ac:dyDescent="0.3">
      <c r="B4797" s="11"/>
      <c r="C4797" s="94"/>
      <c r="D4797" s="12"/>
      <c r="E4797" s="13"/>
      <c r="F4797" s="13"/>
      <c r="G4797" s="13"/>
      <c r="H4797" s="13"/>
      <c r="I4797" s="13"/>
      <c r="J4797" s="14"/>
      <c r="K4797" s="1"/>
      <c r="L4797" s="11"/>
      <c r="M4797" s="588"/>
      <c r="N4797" s="12"/>
      <c r="O4797" s="169"/>
      <c r="P4797" s="13"/>
      <c r="Q4797" s="13"/>
      <c r="R4797" s="13"/>
      <c r="S4797" s="13"/>
      <c r="T4797" s="14"/>
    </row>
    <row r="4798" spans="2:21" x14ac:dyDescent="0.3">
      <c r="B4798" s="25"/>
      <c r="C4798" s="26" t="s">
        <v>50</v>
      </c>
      <c r="D4798" s="26" t="s">
        <v>16</v>
      </c>
      <c r="E4798" s="28">
        <f>E4796</f>
        <v>36000</v>
      </c>
      <c r="F4798" s="28">
        <f>F4789+F4796</f>
        <v>720000</v>
      </c>
      <c r="G4798" s="28">
        <f>G4789+G4796</f>
        <v>563030</v>
      </c>
      <c r="H4798" s="28">
        <f>H4789+H4796</f>
        <v>190879</v>
      </c>
      <c r="I4798" s="28">
        <f>I4789+I4796</f>
        <v>12344</v>
      </c>
      <c r="J4798" s="28">
        <f>J4789+J4796</f>
        <v>4260</v>
      </c>
      <c r="K4798" s="1"/>
      <c r="L4798" s="574" t="s">
        <v>16</v>
      </c>
      <c r="M4798" s="26" t="s">
        <v>50</v>
      </c>
      <c r="N4798" s="193" t="s">
        <v>16</v>
      </c>
      <c r="O4798" s="28">
        <f>SUM(O4790:O4797)</f>
        <v>36000</v>
      </c>
      <c r="P4798" s="28">
        <f>SUM(P4790:P4797)</f>
        <v>80000</v>
      </c>
      <c r="Q4798" s="28">
        <f>SUM(Q4790:Q4797)</f>
        <v>49000</v>
      </c>
      <c r="R4798" s="28">
        <f>SUM(R4791:R4797)</f>
        <v>0</v>
      </c>
      <c r="S4798" s="28">
        <f>SUM(S4788:S4797)</f>
        <v>0</v>
      </c>
      <c r="T4798" s="28">
        <f>SUM(T4788:T4797)</f>
        <v>0</v>
      </c>
    </row>
    <row r="4799" spans="2:21" x14ac:dyDescent="0.3">
      <c r="F4799" s="314"/>
      <c r="G4799" s="215"/>
      <c r="H4799" s="215"/>
      <c r="L4799" s="2"/>
      <c r="M4799" s="3" t="s">
        <v>12</v>
      </c>
      <c r="N4799" s="15"/>
      <c r="O4799" s="16"/>
      <c r="P4799" s="62">
        <f>F4798-P4798</f>
        <v>640000</v>
      </c>
      <c r="Q4799" s="62">
        <f>G4798-Q4798</f>
        <v>514030</v>
      </c>
      <c r="R4799" s="62">
        <f t="shared" ref="R4799" si="646">H4798-R4798</f>
        <v>190879</v>
      </c>
      <c r="S4799" s="62">
        <f t="shared" ref="S4799" si="647">I4798-S4798</f>
        <v>12344</v>
      </c>
      <c r="T4799" s="62">
        <f t="shared" ref="T4799" si="648">J4798-T4798</f>
        <v>4260</v>
      </c>
    </row>
    <row r="4800" spans="2:21" x14ac:dyDescent="0.3">
      <c r="C4800" s="63"/>
      <c r="F4800" s="314"/>
      <c r="H4800" s="314"/>
      <c r="M4800" s="1385" t="s">
        <v>23</v>
      </c>
      <c r="N4800" s="1385"/>
      <c r="P4800" s="314"/>
      <c r="Q4800" s="314"/>
      <c r="R4800" s="314"/>
    </row>
    <row r="4801" spans="2:21" x14ac:dyDescent="0.3">
      <c r="C4801" s="619"/>
      <c r="D4801" s="619"/>
      <c r="E4801" s="1386"/>
      <c r="F4801" s="1386"/>
      <c r="G4801" s="619"/>
      <c r="H4801" s="619"/>
      <c r="I4801" s="619"/>
      <c r="J4801" s="145"/>
      <c r="M4801" s="346" t="s">
        <v>17</v>
      </c>
      <c r="N4801" s="83">
        <f>P4799</f>
        <v>640000</v>
      </c>
      <c r="O4801" s="606" t="s">
        <v>3009</v>
      </c>
      <c r="P4801" s="131"/>
      <c r="Q4801" s="131"/>
      <c r="R4801" s="131"/>
      <c r="S4801" s="131"/>
      <c r="T4801" s="131"/>
    </row>
    <row r="4802" spans="2:21" x14ac:dyDescent="0.3">
      <c r="C4802" s="619"/>
      <c r="D4802" s="619"/>
      <c r="E4802" s="620"/>
      <c r="F4802" s="620"/>
      <c r="G4802" s="282"/>
      <c r="H4802" s="280"/>
      <c r="I4802" s="280"/>
      <c r="J4802" s="280"/>
      <c r="M4802" s="346" t="s">
        <v>18</v>
      </c>
      <c r="N4802" s="83">
        <f>Q4799</f>
        <v>514030</v>
      </c>
      <c r="O4802" s="606"/>
      <c r="P4802" s="131"/>
      <c r="Q4802" s="131"/>
      <c r="R4802" s="131"/>
      <c r="S4802" s="233"/>
      <c r="T4802" s="314"/>
    </row>
    <row r="4803" spans="2:21" x14ac:dyDescent="0.3">
      <c r="C4803" s="619"/>
      <c r="D4803" s="619"/>
      <c r="E4803" s="1376"/>
      <c r="F4803" s="1377"/>
      <c r="G4803" s="282"/>
      <c r="H4803" s="280"/>
      <c r="I4803" s="280"/>
      <c r="J4803" s="280"/>
      <c r="M4803" s="346" t="s">
        <v>19</v>
      </c>
      <c r="N4803" s="83">
        <f>R4799</f>
        <v>190879</v>
      </c>
      <c r="O4803" s="136"/>
      <c r="P4803" s="171"/>
      <c r="Q4803" s="324"/>
      <c r="R4803" s="240"/>
      <c r="S4803" s="314"/>
      <c r="T4803" s="314"/>
    </row>
    <row r="4804" spans="2:21" x14ac:dyDescent="0.3">
      <c r="C4804" s="190"/>
      <c r="D4804" s="190"/>
      <c r="E4804" s="1374"/>
      <c r="F4804" s="1374"/>
      <c r="G4804" s="278"/>
      <c r="H4804" s="279"/>
      <c r="I4804" s="280"/>
      <c r="J4804" s="281"/>
      <c r="M4804" s="346" t="s">
        <v>20</v>
      </c>
      <c r="N4804" s="83">
        <f>S4799</f>
        <v>12344</v>
      </c>
      <c r="O4804" s="324"/>
      <c r="P4804" s="324"/>
      <c r="Q4804" s="324"/>
      <c r="R4804" s="241"/>
    </row>
    <row r="4805" spans="2:21" x14ac:dyDescent="0.3">
      <c r="C4805" s="190"/>
      <c r="D4805" s="190"/>
      <c r="E4805" s="621"/>
      <c r="F4805" s="621"/>
      <c r="G4805" s="278"/>
      <c r="H4805" s="283"/>
      <c r="I4805" s="280"/>
      <c r="J4805" s="281"/>
      <c r="M4805" s="346" t="s">
        <v>21</v>
      </c>
      <c r="N4805" s="83">
        <f>T4799</f>
        <v>4260</v>
      </c>
      <c r="O4805" s="137"/>
      <c r="P4805" s="324"/>
      <c r="Q4805" s="324"/>
      <c r="R4805" s="314"/>
    </row>
    <row r="4806" spans="2:21" ht="15" thickBot="1" x14ac:dyDescent="0.35">
      <c r="C4806" s="619"/>
      <c r="D4806" s="190"/>
      <c r="E4806" s="621"/>
      <c r="F4806" s="621"/>
      <c r="G4806" s="278"/>
      <c r="H4806" s="283"/>
      <c r="I4806" s="280"/>
      <c r="J4806" s="281"/>
      <c r="M4806" s="345" t="s">
        <v>22</v>
      </c>
      <c r="N4806" s="344">
        <f>SUM(N4801:N4805)</f>
        <v>1361513</v>
      </c>
      <c r="O4806" s="314"/>
      <c r="P4806" s="314"/>
      <c r="R4806" s="314"/>
    </row>
    <row r="4807" spans="2:21" ht="15" thickTop="1" x14ac:dyDescent="0.3"/>
    <row r="4811" spans="2:21" x14ac:dyDescent="0.3">
      <c r="C4811" s="1357" t="s">
        <v>2370</v>
      </c>
      <c r="D4811" s="1357"/>
      <c r="E4811" s="1357"/>
      <c r="F4811" s="1357"/>
      <c r="G4811" s="1357"/>
      <c r="H4811" s="1357"/>
      <c r="I4811" s="1357"/>
      <c r="J4811" s="1357"/>
      <c r="K4811" s="1357"/>
      <c r="L4811" s="1357"/>
      <c r="M4811" s="1357"/>
      <c r="N4811" s="1357"/>
      <c r="O4811" s="1357"/>
      <c r="P4811" s="1357"/>
      <c r="Q4811" s="1357"/>
      <c r="R4811" s="1357"/>
      <c r="S4811" s="1357"/>
      <c r="T4811" s="1357"/>
      <c r="U4811" s="1357"/>
    </row>
    <row r="4816" spans="2:21" ht="15.6" x14ac:dyDescent="0.3">
      <c r="B4816" s="1349" t="s">
        <v>3022</v>
      </c>
      <c r="C4816" s="1349"/>
      <c r="D4816" s="1349"/>
      <c r="E4816" s="1349"/>
      <c r="F4816" s="1349"/>
      <c r="G4816" s="1349"/>
      <c r="H4816" s="1349"/>
      <c r="I4816" s="1349"/>
      <c r="J4816" s="1349"/>
      <c r="K4816" s="1349"/>
      <c r="L4816" s="1349"/>
      <c r="M4816" s="1349"/>
      <c r="N4816" s="1349"/>
      <c r="O4816" s="1349"/>
      <c r="P4816" s="1349"/>
      <c r="Q4816" s="1349"/>
      <c r="R4816" s="1349"/>
      <c r="S4816" s="1349"/>
      <c r="T4816" s="1349"/>
    </row>
    <row r="4817" spans="2:21" ht="15.6" x14ac:dyDescent="0.3">
      <c r="B4817" s="1350" t="s">
        <v>10</v>
      </c>
      <c r="C4817" s="1350"/>
      <c r="D4817" s="1350"/>
      <c r="E4817" s="1350"/>
      <c r="F4817" s="1350"/>
      <c r="G4817" s="1350"/>
      <c r="H4817" s="1350"/>
      <c r="I4817" s="1350"/>
      <c r="J4817" s="1350"/>
      <c r="K4817" s="1350"/>
      <c r="L4817" s="1350"/>
      <c r="M4817" s="1350"/>
      <c r="N4817" s="1350"/>
      <c r="O4817" s="1350"/>
      <c r="P4817" s="1350"/>
      <c r="Q4817" s="1350"/>
      <c r="R4817" s="1350"/>
      <c r="S4817" s="1350"/>
      <c r="T4817" s="1350"/>
    </row>
    <row r="4818" spans="2:21" x14ac:dyDescent="0.3">
      <c r="B4818" s="1351" t="s">
        <v>11</v>
      </c>
      <c r="C4818" s="1351"/>
      <c r="D4818" s="1351"/>
      <c r="E4818" s="1351"/>
      <c r="F4818" s="1351"/>
      <c r="G4818" s="1351"/>
      <c r="H4818" s="1351"/>
      <c r="I4818" s="1351"/>
      <c r="J4818" s="1351"/>
      <c r="K4818" s="1351"/>
      <c r="L4818" s="1351"/>
      <c r="M4818" s="1351"/>
      <c r="N4818" s="1351"/>
      <c r="O4818" s="1351"/>
      <c r="P4818" s="1351"/>
      <c r="Q4818" s="1351"/>
      <c r="R4818" s="1351"/>
      <c r="S4818" s="1351"/>
      <c r="T4818" s="1351"/>
    </row>
    <row r="4819" spans="2:21" x14ac:dyDescent="0.3">
      <c r="B4819" s="1352" t="s">
        <v>3023</v>
      </c>
      <c r="C4819" s="1352"/>
      <c r="D4819" s="1352"/>
      <c r="E4819" s="1352"/>
      <c r="F4819" s="1352"/>
      <c r="G4819" s="1352"/>
      <c r="H4819" s="1352"/>
      <c r="I4819" s="1352"/>
      <c r="J4819" s="1352"/>
      <c r="K4819" s="1352"/>
      <c r="L4819" s="1352"/>
      <c r="M4819" s="1352"/>
      <c r="N4819" s="1352"/>
      <c r="O4819" s="1352"/>
      <c r="P4819" s="1352"/>
      <c r="Q4819" s="1352"/>
      <c r="R4819" s="1352"/>
      <c r="S4819" s="1352"/>
      <c r="T4819" s="1352"/>
    </row>
    <row r="4820" spans="2:21" ht="15" thickBot="1" x14ac:dyDescent="0.35">
      <c r="B4820" s="309"/>
      <c r="C4820" s="309"/>
      <c r="D4820" s="309"/>
      <c r="E4820" s="309"/>
      <c r="F4820" s="309"/>
      <c r="G4820" s="309"/>
      <c r="H4820" s="309"/>
      <c r="I4820" s="309"/>
      <c r="J4820" s="309"/>
      <c r="L4820" s="309"/>
      <c r="M4820" s="309"/>
      <c r="N4820" s="309"/>
      <c r="O4820" s="309"/>
      <c r="P4820" s="309"/>
      <c r="Q4820" s="309"/>
      <c r="R4820" s="1362" t="s">
        <v>3037</v>
      </c>
      <c r="S4820" s="1363"/>
      <c r="T4820" s="1363"/>
    </row>
    <row r="4821" spans="2:21" ht="15" thickTop="1" x14ac:dyDescent="0.3">
      <c r="B4821" s="1354" t="s">
        <v>8</v>
      </c>
      <c r="C4821" s="1354"/>
      <c r="D4821" s="1354"/>
      <c r="E4821" s="1354"/>
      <c r="F4821" s="1354"/>
      <c r="G4821" s="1354"/>
      <c r="H4821" s="1354"/>
      <c r="I4821" s="1354"/>
      <c r="J4821" s="1354"/>
      <c r="L4821" s="1354" t="s">
        <v>9</v>
      </c>
      <c r="M4821" s="1354"/>
      <c r="N4821" s="1354"/>
      <c r="O4821" s="1354"/>
      <c r="P4821" s="1354"/>
      <c r="Q4821" s="1354"/>
      <c r="R4821" s="1354"/>
      <c r="S4821" s="1354"/>
      <c r="T4821" s="1354"/>
    </row>
    <row r="4822" spans="2:21" x14ac:dyDescent="0.3">
      <c r="B4822" s="4" t="s">
        <v>0</v>
      </c>
      <c r="C4822" s="4" t="s">
        <v>1</v>
      </c>
      <c r="D4822" s="4" t="s">
        <v>2</v>
      </c>
      <c r="E4822" s="4" t="s">
        <v>13</v>
      </c>
      <c r="F4822" s="4" t="s">
        <v>3</v>
      </c>
      <c r="G4822" s="4" t="s">
        <v>4</v>
      </c>
      <c r="H4822" s="4" t="s">
        <v>5</v>
      </c>
      <c r="I4822" s="4" t="s">
        <v>6</v>
      </c>
      <c r="J4822" s="4" t="s">
        <v>7</v>
      </c>
      <c r="K4822" s="180"/>
      <c r="L4822" s="4" t="s">
        <v>0</v>
      </c>
      <c r="M4822" s="4" t="s">
        <v>1</v>
      </c>
      <c r="N4822" s="30" t="s">
        <v>1234</v>
      </c>
      <c r="O4822" s="4" t="s">
        <v>13</v>
      </c>
      <c r="P4822" s="4" t="s">
        <v>3</v>
      </c>
      <c r="Q4822" s="4" t="s">
        <v>4</v>
      </c>
      <c r="R4822" s="4" t="s">
        <v>5</v>
      </c>
      <c r="S4822" s="4" t="s">
        <v>6</v>
      </c>
      <c r="T4822" s="4" t="s">
        <v>7</v>
      </c>
    </row>
    <row r="4823" spans="2:21" x14ac:dyDescent="0.3">
      <c r="B4823" s="310"/>
      <c r="C4823" s="311"/>
      <c r="D4823" s="311"/>
      <c r="E4823" s="5"/>
      <c r="F4823" s="5"/>
      <c r="G4823" s="5"/>
      <c r="H4823" s="5"/>
      <c r="I4823" s="5"/>
      <c r="J4823" s="6"/>
      <c r="L4823" s="310"/>
      <c r="M4823" s="311"/>
      <c r="N4823" s="311"/>
      <c r="O4823" s="5"/>
      <c r="P4823" s="5"/>
      <c r="Q4823" s="5"/>
      <c r="R4823" s="5"/>
      <c r="S4823" s="5"/>
      <c r="T4823" s="6"/>
    </row>
    <row r="4824" spans="2:21" x14ac:dyDescent="0.3">
      <c r="B4824" s="55" t="s">
        <v>3054</v>
      </c>
      <c r="C4824" s="17" t="s">
        <v>2421</v>
      </c>
      <c r="D4824" s="18" t="s">
        <v>16</v>
      </c>
      <c r="E4824" s="18" t="s">
        <v>16</v>
      </c>
      <c r="F4824" s="19">
        <f>N4801</f>
        <v>640000</v>
      </c>
      <c r="G4824" s="49">
        <f>N4802</f>
        <v>514030</v>
      </c>
      <c r="H4824" s="49">
        <f>N4803</f>
        <v>190879</v>
      </c>
      <c r="I4824" s="20">
        <f>N4804</f>
        <v>12344</v>
      </c>
      <c r="J4824" s="20">
        <f>N4805</f>
        <v>4260</v>
      </c>
      <c r="K4824" s="1"/>
      <c r="L4824" s="55"/>
      <c r="M4824" s="55"/>
      <c r="N4824" s="55"/>
      <c r="O4824" s="122"/>
      <c r="P4824" s="122"/>
      <c r="Q4824" s="122"/>
      <c r="R4824" s="122"/>
      <c r="S4824" s="122"/>
      <c r="T4824" s="122"/>
    </row>
    <row r="4825" spans="2:21" x14ac:dyDescent="0.3">
      <c r="B4825" s="55" t="s">
        <v>3054</v>
      </c>
      <c r="C4825" s="7" t="s">
        <v>344</v>
      </c>
      <c r="D4825" s="625" t="s">
        <v>345</v>
      </c>
      <c r="E4825" s="55" t="s">
        <v>16</v>
      </c>
      <c r="F4825" s="55" t="s">
        <v>16</v>
      </c>
      <c r="G4825" s="188">
        <v>640000</v>
      </c>
      <c r="H4825" s="55" t="s">
        <v>16</v>
      </c>
      <c r="I4825" s="55" t="s">
        <v>16</v>
      </c>
      <c r="J4825" s="55" t="s">
        <v>16</v>
      </c>
      <c r="K4825" s="1"/>
      <c r="L4825" s="55" t="s">
        <v>3054</v>
      </c>
      <c r="M4825" s="7" t="s">
        <v>344</v>
      </c>
      <c r="N4825" s="625" t="s">
        <v>345</v>
      </c>
      <c r="O4825" s="55" t="s">
        <v>16</v>
      </c>
      <c r="P4825" s="122">
        <v>640000</v>
      </c>
      <c r="Q4825" s="55" t="s">
        <v>16</v>
      </c>
      <c r="R4825" s="55" t="s">
        <v>16</v>
      </c>
      <c r="S4825" s="55" t="s">
        <v>16</v>
      </c>
      <c r="T4825" s="55" t="s">
        <v>16</v>
      </c>
    </row>
    <row r="4826" spans="2:21" ht="27.6" x14ac:dyDescent="0.3">
      <c r="B4826" s="55" t="s">
        <v>3054</v>
      </c>
      <c r="C4826" s="535" t="s">
        <v>3035</v>
      </c>
      <c r="D4826" s="340" t="s">
        <v>3039</v>
      </c>
      <c r="E4826" s="55" t="s">
        <v>16</v>
      </c>
      <c r="F4826" s="55" t="s">
        <v>16</v>
      </c>
      <c r="G4826" s="188">
        <v>185000</v>
      </c>
      <c r="H4826" s="55" t="s">
        <v>16</v>
      </c>
      <c r="I4826" s="55" t="s">
        <v>16</v>
      </c>
      <c r="J4826" s="55" t="s">
        <v>16</v>
      </c>
      <c r="K4826" s="1"/>
      <c r="L4826" s="55" t="s">
        <v>3054</v>
      </c>
      <c r="M4826" s="535" t="s">
        <v>3035</v>
      </c>
      <c r="N4826" s="340" t="s">
        <v>3039</v>
      </c>
      <c r="O4826" s="55" t="s">
        <v>16</v>
      </c>
      <c r="P4826" s="55" t="s">
        <v>16</v>
      </c>
      <c r="Q4826" s="55" t="s">
        <v>16</v>
      </c>
      <c r="R4826" s="122">
        <v>185000</v>
      </c>
      <c r="S4826" s="55" t="s">
        <v>16</v>
      </c>
      <c r="T4826" s="55" t="s">
        <v>16</v>
      </c>
    </row>
    <row r="4827" spans="2:21" ht="55.2" x14ac:dyDescent="0.3">
      <c r="B4827" s="55" t="s">
        <v>3054</v>
      </c>
      <c r="C4827" s="541" t="s">
        <v>3029</v>
      </c>
      <c r="D4827" s="116" t="s">
        <v>3024</v>
      </c>
      <c r="E4827" s="55" t="s">
        <v>16</v>
      </c>
      <c r="F4827" s="55" t="s">
        <v>16</v>
      </c>
      <c r="G4827" s="188">
        <v>100000</v>
      </c>
      <c r="H4827" s="55" t="s">
        <v>16</v>
      </c>
      <c r="I4827" s="55" t="s">
        <v>16</v>
      </c>
      <c r="J4827" s="55" t="s">
        <v>16</v>
      </c>
      <c r="K4827" s="1"/>
      <c r="L4827" s="55" t="s">
        <v>3054</v>
      </c>
      <c r="M4827" s="541" t="s">
        <v>3036</v>
      </c>
      <c r="N4827" s="55">
        <v>1</v>
      </c>
      <c r="O4827" s="55" t="s">
        <v>16</v>
      </c>
      <c r="P4827" s="55" t="s">
        <v>16</v>
      </c>
      <c r="Q4827" s="122">
        <v>2500000</v>
      </c>
      <c r="R4827" s="55" t="s">
        <v>16</v>
      </c>
      <c r="S4827" s="55" t="s">
        <v>16</v>
      </c>
      <c r="T4827" s="55" t="s">
        <v>16</v>
      </c>
      <c r="U4827" s="273"/>
    </row>
    <row r="4828" spans="2:21" ht="41.4" x14ac:dyDescent="0.3">
      <c r="B4828" s="55" t="s">
        <v>3054</v>
      </c>
      <c r="C4828" s="333" t="s">
        <v>2849</v>
      </c>
      <c r="D4828" s="116" t="s">
        <v>3025</v>
      </c>
      <c r="E4828" s="55" t="s">
        <v>16</v>
      </c>
      <c r="F4828" s="55" t="s">
        <v>16</v>
      </c>
      <c r="G4828" s="188">
        <v>100000</v>
      </c>
      <c r="H4828" s="55" t="s">
        <v>16</v>
      </c>
      <c r="I4828" s="55" t="s">
        <v>16</v>
      </c>
      <c r="J4828" s="55" t="s">
        <v>16</v>
      </c>
      <c r="K4828" s="1"/>
      <c r="L4828" s="55" t="s">
        <v>3054</v>
      </c>
      <c r="M4828" s="333" t="s">
        <v>3055</v>
      </c>
      <c r="N4828" s="55">
        <v>2</v>
      </c>
      <c r="O4828" s="55" t="s">
        <v>16</v>
      </c>
      <c r="P4828" s="122">
        <v>50000</v>
      </c>
      <c r="Q4828" s="55" t="s">
        <v>16</v>
      </c>
      <c r="R4828" s="55" t="s">
        <v>16</v>
      </c>
      <c r="S4828" s="55" t="s">
        <v>16</v>
      </c>
      <c r="T4828" s="55" t="s">
        <v>16</v>
      </c>
      <c r="U4828" s="273"/>
    </row>
    <row r="4829" spans="2:21" ht="41.4" x14ac:dyDescent="0.3">
      <c r="B4829" s="55" t="s">
        <v>3054</v>
      </c>
      <c r="C4829" s="509" t="s">
        <v>3031</v>
      </c>
      <c r="D4829" s="116" t="s">
        <v>3026</v>
      </c>
      <c r="E4829" s="55" t="s">
        <v>16</v>
      </c>
      <c r="F4829" s="55" t="s">
        <v>16</v>
      </c>
      <c r="G4829" s="188">
        <v>50000</v>
      </c>
      <c r="H4829" s="55" t="s">
        <v>16</v>
      </c>
      <c r="I4829" s="55" t="s">
        <v>16</v>
      </c>
      <c r="J4829" s="55" t="s">
        <v>16</v>
      </c>
      <c r="K4829" s="1"/>
      <c r="L4829" s="55" t="s">
        <v>3054</v>
      </c>
      <c r="M4829" s="333" t="s">
        <v>3056</v>
      </c>
      <c r="N4829" s="55">
        <v>3</v>
      </c>
      <c r="O4829" s="55" t="s">
        <v>16</v>
      </c>
      <c r="P4829" s="122">
        <v>5000</v>
      </c>
      <c r="Q4829" s="55" t="s">
        <v>16</v>
      </c>
      <c r="R4829" s="55" t="s">
        <v>16</v>
      </c>
      <c r="S4829" s="55" t="s">
        <v>16</v>
      </c>
      <c r="T4829" s="55" t="s">
        <v>16</v>
      </c>
      <c r="U4829" s="273"/>
    </row>
    <row r="4830" spans="2:21" ht="55.2" x14ac:dyDescent="0.3">
      <c r="B4830" s="55" t="s">
        <v>3054</v>
      </c>
      <c r="C4830" s="509" t="s">
        <v>3030</v>
      </c>
      <c r="D4830" s="116" t="s">
        <v>3027</v>
      </c>
      <c r="E4830" s="55" t="s">
        <v>16</v>
      </c>
      <c r="F4830" s="55" t="s">
        <v>16</v>
      </c>
      <c r="G4830" s="188">
        <v>50000</v>
      </c>
      <c r="H4830" s="55" t="s">
        <v>16</v>
      </c>
      <c r="I4830" s="55" t="s">
        <v>16</v>
      </c>
      <c r="J4830" s="55" t="s">
        <v>16</v>
      </c>
      <c r="K4830" s="1"/>
      <c r="L4830" s="55" t="s">
        <v>16</v>
      </c>
      <c r="M4830" s="55" t="s">
        <v>16</v>
      </c>
      <c r="N4830" s="55" t="s">
        <v>16</v>
      </c>
      <c r="O4830" s="55" t="s">
        <v>16</v>
      </c>
      <c r="P4830" s="55" t="s">
        <v>16</v>
      </c>
      <c r="Q4830" s="55" t="s">
        <v>16</v>
      </c>
      <c r="R4830" s="55" t="s">
        <v>16</v>
      </c>
      <c r="S4830" s="55" t="s">
        <v>16</v>
      </c>
      <c r="T4830" s="55" t="s">
        <v>16</v>
      </c>
      <c r="U4830" s="273"/>
    </row>
    <row r="4831" spans="2:21" ht="27.6" x14ac:dyDescent="0.3">
      <c r="B4831" s="55" t="s">
        <v>3054</v>
      </c>
      <c r="C4831" s="541" t="s">
        <v>3033</v>
      </c>
      <c r="D4831" s="116" t="s">
        <v>3028</v>
      </c>
      <c r="E4831" s="55" t="s">
        <v>16</v>
      </c>
      <c r="F4831" s="55" t="s">
        <v>16</v>
      </c>
      <c r="G4831" s="188">
        <v>100000</v>
      </c>
      <c r="H4831" s="55" t="s">
        <v>16</v>
      </c>
      <c r="I4831" s="55" t="s">
        <v>16</v>
      </c>
      <c r="J4831" s="55" t="s">
        <v>16</v>
      </c>
      <c r="K4831" s="1"/>
      <c r="L4831" s="55" t="s">
        <v>16</v>
      </c>
      <c r="M4831" s="55" t="s">
        <v>16</v>
      </c>
      <c r="N4831" s="55" t="s">
        <v>16</v>
      </c>
      <c r="O4831" s="55" t="s">
        <v>16</v>
      </c>
      <c r="P4831" s="55" t="s">
        <v>16</v>
      </c>
      <c r="Q4831" s="55" t="s">
        <v>16</v>
      </c>
      <c r="R4831" s="55" t="s">
        <v>16</v>
      </c>
      <c r="S4831" s="55" t="s">
        <v>16</v>
      </c>
      <c r="T4831" s="55" t="s">
        <v>16</v>
      </c>
      <c r="U4831" s="273"/>
    </row>
    <row r="4832" spans="2:21" ht="41.4" x14ac:dyDescent="0.3">
      <c r="B4832" s="55" t="s">
        <v>3054</v>
      </c>
      <c r="C4832" s="541" t="s">
        <v>3040</v>
      </c>
      <c r="D4832" s="116" t="s">
        <v>3041</v>
      </c>
      <c r="E4832" s="55" t="s">
        <v>16</v>
      </c>
      <c r="F4832" s="122">
        <v>25000</v>
      </c>
      <c r="G4832" s="55" t="s">
        <v>16</v>
      </c>
      <c r="H4832" s="188">
        <v>150000</v>
      </c>
      <c r="I4832" s="55" t="s">
        <v>16</v>
      </c>
      <c r="J4832" s="55" t="s">
        <v>16</v>
      </c>
      <c r="K4832" s="1"/>
      <c r="L4832" s="55" t="s">
        <v>16</v>
      </c>
      <c r="M4832" s="55" t="s">
        <v>16</v>
      </c>
      <c r="N4832" s="55" t="s">
        <v>16</v>
      </c>
      <c r="O4832" s="55" t="s">
        <v>16</v>
      </c>
      <c r="P4832" s="55" t="s">
        <v>16</v>
      </c>
      <c r="Q4832" s="55" t="s">
        <v>16</v>
      </c>
      <c r="R4832" s="55" t="s">
        <v>16</v>
      </c>
      <c r="S4832" s="55" t="s">
        <v>16</v>
      </c>
      <c r="T4832" s="55" t="s">
        <v>16</v>
      </c>
      <c r="U4832" s="273"/>
    </row>
    <row r="4833" spans="2:21" ht="41.4" x14ac:dyDescent="0.3">
      <c r="B4833" s="55" t="s">
        <v>3054</v>
      </c>
      <c r="C4833" s="541" t="s">
        <v>3043</v>
      </c>
      <c r="D4833" s="116" t="s">
        <v>3042</v>
      </c>
      <c r="E4833" s="55" t="s">
        <v>16</v>
      </c>
      <c r="F4833" s="122">
        <v>25000</v>
      </c>
      <c r="G4833" s="55" t="s">
        <v>16</v>
      </c>
      <c r="H4833" s="188">
        <v>150000</v>
      </c>
      <c r="I4833" s="55" t="s">
        <v>16</v>
      </c>
      <c r="J4833" s="55" t="s">
        <v>16</v>
      </c>
      <c r="K4833" s="1"/>
      <c r="L4833" s="55" t="s">
        <v>16</v>
      </c>
      <c r="M4833" s="55" t="s">
        <v>16</v>
      </c>
      <c r="N4833" s="55" t="s">
        <v>16</v>
      </c>
      <c r="O4833" s="55" t="s">
        <v>16</v>
      </c>
      <c r="P4833" s="55" t="s">
        <v>16</v>
      </c>
      <c r="Q4833" s="55" t="s">
        <v>16</v>
      </c>
      <c r="R4833" s="55" t="s">
        <v>16</v>
      </c>
      <c r="S4833" s="55" t="s">
        <v>16</v>
      </c>
      <c r="T4833" s="55" t="s">
        <v>16</v>
      </c>
      <c r="U4833" s="273"/>
    </row>
    <row r="4834" spans="2:21" ht="52.2" customHeight="1" x14ac:dyDescent="0.3">
      <c r="B4834" s="55" t="s">
        <v>3054</v>
      </c>
      <c r="C4834" s="541" t="s">
        <v>3044</v>
      </c>
      <c r="D4834" s="116" t="s">
        <v>3046</v>
      </c>
      <c r="E4834" s="55" t="s">
        <v>16</v>
      </c>
      <c r="F4834" s="188">
        <v>12857</v>
      </c>
      <c r="G4834" s="55" t="s">
        <v>16</v>
      </c>
      <c r="H4834" s="55" t="s">
        <v>16</v>
      </c>
      <c r="I4834" s="55" t="s">
        <v>16</v>
      </c>
      <c r="J4834" s="55" t="s">
        <v>16</v>
      </c>
      <c r="K4834" s="1"/>
      <c r="L4834" s="55" t="s">
        <v>16</v>
      </c>
      <c r="M4834" s="55" t="s">
        <v>16</v>
      </c>
      <c r="N4834" s="55" t="s">
        <v>16</v>
      </c>
      <c r="O4834" s="55" t="s">
        <v>16</v>
      </c>
      <c r="P4834" s="55" t="s">
        <v>16</v>
      </c>
      <c r="Q4834" s="55" t="s">
        <v>16</v>
      </c>
      <c r="R4834" s="55" t="s">
        <v>16</v>
      </c>
      <c r="S4834" s="55" t="s">
        <v>16</v>
      </c>
      <c r="T4834" s="55" t="s">
        <v>16</v>
      </c>
      <c r="U4834" s="273"/>
    </row>
    <row r="4835" spans="2:21" ht="52.2" customHeight="1" x14ac:dyDescent="0.3">
      <c r="B4835" s="55" t="s">
        <v>3054</v>
      </c>
      <c r="C4835" s="541" t="s">
        <v>3045</v>
      </c>
      <c r="D4835" s="116" t="s">
        <v>3047</v>
      </c>
      <c r="E4835" s="55" t="s">
        <v>16</v>
      </c>
      <c r="F4835" s="188">
        <v>12857</v>
      </c>
      <c r="G4835" s="55" t="s">
        <v>16</v>
      </c>
      <c r="H4835" s="55" t="s">
        <v>16</v>
      </c>
      <c r="I4835" s="55" t="s">
        <v>16</v>
      </c>
      <c r="J4835" s="55" t="s">
        <v>16</v>
      </c>
      <c r="K4835" s="1"/>
      <c r="L4835" s="55" t="s">
        <v>16</v>
      </c>
      <c r="M4835" s="55" t="s">
        <v>16</v>
      </c>
      <c r="N4835" s="55" t="s">
        <v>16</v>
      </c>
      <c r="O4835" s="55" t="s">
        <v>16</v>
      </c>
      <c r="P4835" s="55" t="s">
        <v>16</v>
      </c>
      <c r="Q4835" s="55" t="s">
        <v>16</v>
      </c>
      <c r="R4835" s="55" t="s">
        <v>16</v>
      </c>
      <c r="S4835" s="55" t="s">
        <v>16</v>
      </c>
      <c r="T4835" s="55" t="s">
        <v>16</v>
      </c>
      <c r="U4835" s="273"/>
    </row>
    <row r="4836" spans="2:21" ht="41.4" x14ac:dyDescent="0.3">
      <c r="B4836" s="55" t="s">
        <v>3054</v>
      </c>
      <c r="C4836" s="541" t="s">
        <v>3050</v>
      </c>
      <c r="D4836" s="116" t="s">
        <v>3048</v>
      </c>
      <c r="E4836" s="55" t="s">
        <v>16</v>
      </c>
      <c r="F4836" s="122">
        <v>5156</v>
      </c>
      <c r="G4836" s="55" t="s">
        <v>16</v>
      </c>
      <c r="H4836" s="55" t="s">
        <v>16</v>
      </c>
      <c r="I4836" s="55" t="s">
        <v>16</v>
      </c>
      <c r="J4836" s="55" t="s">
        <v>16</v>
      </c>
      <c r="K4836" s="1"/>
      <c r="L4836" s="55" t="s">
        <v>16</v>
      </c>
      <c r="M4836" s="55" t="s">
        <v>16</v>
      </c>
      <c r="N4836" s="55" t="s">
        <v>16</v>
      </c>
      <c r="O4836" s="55" t="s">
        <v>16</v>
      </c>
      <c r="P4836" s="55" t="s">
        <v>16</v>
      </c>
      <c r="Q4836" s="55" t="s">
        <v>16</v>
      </c>
      <c r="R4836" s="55" t="s">
        <v>16</v>
      </c>
      <c r="S4836" s="55" t="s">
        <v>16</v>
      </c>
      <c r="T4836" s="55" t="s">
        <v>16</v>
      </c>
      <c r="U4836" s="273"/>
    </row>
    <row r="4837" spans="2:21" ht="41.4" x14ac:dyDescent="0.3">
      <c r="B4837" s="55" t="s">
        <v>3054</v>
      </c>
      <c r="C4837" s="541" t="s">
        <v>3051</v>
      </c>
      <c r="D4837" s="116" t="s">
        <v>3049</v>
      </c>
      <c r="E4837" s="55" t="s">
        <v>16</v>
      </c>
      <c r="F4837" s="122">
        <v>5130</v>
      </c>
      <c r="G4837" s="55" t="s">
        <v>16</v>
      </c>
      <c r="H4837" s="55" t="s">
        <v>16</v>
      </c>
      <c r="I4837" s="55" t="s">
        <v>16</v>
      </c>
      <c r="J4837" s="55" t="s">
        <v>16</v>
      </c>
      <c r="K4837" s="1"/>
      <c r="L4837" s="55" t="s">
        <v>16</v>
      </c>
      <c r="M4837" s="55" t="s">
        <v>16</v>
      </c>
      <c r="N4837" s="55" t="s">
        <v>16</v>
      </c>
      <c r="O4837" s="55" t="s">
        <v>16</v>
      </c>
      <c r="P4837" s="55" t="s">
        <v>16</v>
      </c>
      <c r="Q4837" s="55" t="s">
        <v>16</v>
      </c>
      <c r="R4837" s="55" t="s">
        <v>16</v>
      </c>
      <c r="S4837" s="55" t="s">
        <v>16</v>
      </c>
      <c r="T4837" s="55" t="s">
        <v>16</v>
      </c>
      <c r="U4837" s="273"/>
    </row>
    <row r="4838" spans="2:21" x14ac:dyDescent="0.3">
      <c r="B4838" s="55" t="s">
        <v>3054</v>
      </c>
      <c r="C4838" s="541" t="s">
        <v>3032</v>
      </c>
      <c r="D4838" s="116" t="s">
        <v>192</v>
      </c>
      <c r="E4838" s="55" t="s">
        <v>16</v>
      </c>
      <c r="F4838" s="122" t="s">
        <v>16</v>
      </c>
      <c r="G4838" s="188">
        <v>500000</v>
      </c>
      <c r="H4838" s="55" t="s">
        <v>16</v>
      </c>
      <c r="I4838" s="55" t="s">
        <v>16</v>
      </c>
      <c r="J4838" s="55" t="s">
        <v>16</v>
      </c>
      <c r="K4838" s="1"/>
      <c r="L4838" s="55" t="s">
        <v>16</v>
      </c>
      <c r="M4838" s="55" t="s">
        <v>16</v>
      </c>
      <c r="N4838" s="55" t="s">
        <v>16</v>
      </c>
      <c r="O4838" s="55" t="s">
        <v>16</v>
      </c>
      <c r="P4838" s="55" t="s">
        <v>16</v>
      </c>
      <c r="Q4838" s="55" t="s">
        <v>16</v>
      </c>
      <c r="R4838" s="55" t="s">
        <v>16</v>
      </c>
      <c r="S4838" s="55" t="s">
        <v>16</v>
      </c>
      <c r="T4838" s="55" t="s">
        <v>16</v>
      </c>
      <c r="U4838" s="273"/>
    </row>
    <row r="4839" spans="2:21" x14ac:dyDescent="0.3">
      <c r="B4839" s="55" t="s">
        <v>3054</v>
      </c>
      <c r="C4839" s="541" t="s">
        <v>3038</v>
      </c>
      <c r="D4839" s="116" t="s">
        <v>192</v>
      </c>
      <c r="E4839" s="55" t="s">
        <v>16</v>
      </c>
      <c r="F4839" s="122" t="s">
        <v>16</v>
      </c>
      <c r="G4839" s="188">
        <v>100000</v>
      </c>
      <c r="H4839" s="55" t="s">
        <v>16</v>
      </c>
      <c r="I4839" s="55" t="s">
        <v>16</v>
      </c>
      <c r="J4839" s="55" t="s">
        <v>16</v>
      </c>
      <c r="K4839" s="1"/>
      <c r="L4839" s="55" t="s">
        <v>16</v>
      </c>
      <c r="M4839" s="55" t="s">
        <v>16</v>
      </c>
      <c r="N4839" s="55" t="s">
        <v>16</v>
      </c>
      <c r="O4839" s="55" t="s">
        <v>16</v>
      </c>
      <c r="P4839" s="55" t="s">
        <v>16</v>
      </c>
      <c r="Q4839" s="55" t="s">
        <v>16</v>
      </c>
      <c r="R4839" s="55" t="s">
        <v>16</v>
      </c>
      <c r="S4839" s="55" t="s">
        <v>16</v>
      </c>
      <c r="T4839" s="55" t="s">
        <v>16</v>
      </c>
      <c r="U4839" s="273"/>
    </row>
    <row r="4840" spans="2:21" ht="15" customHeight="1" x14ac:dyDescent="0.3">
      <c r="B4840" s="55" t="s">
        <v>3054</v>
      </c>
      <c r="C4840" s="333" t="s">
        <v>3034</v>
      </c>
      <c r="D4840" s="116" t="s">
        <v>192</v>
      </c>
      <c r="E4840" s="55" t="s">
        <v>16</v>
      </c>
      <c r="F4840" s="122" t="s">
        <v>16</v>
      </c>
      <c r="G4840" s="188">
        <v>200000</v>
      </c>
      <c r="H4840" s="55" t="s">
        <v>16</v>
      </c>
      <c r="I4840" s="55" t="s">
        <v>16</v>
      </c>
      <c r="J4840" s="55" t="s">
        <v>16</v>
      </c>
      <c r="K4840" s="1"/>
      <c r="L4840" s="55" t="s">
        <v>16</v>
      </c>
      <c r="M4840" s="55" t="s">
        <v>16</v>
      </c>
      <c r="N4840" s="55" t="s">
        <v>16</v>
      </c>
      <c r="O4840" s="55" t="s">
        <v>16</v>
      </c>
      <c r="P4840" s="55" t="s">
        <v>16</v>
      </c>
      <c r="Q4840" s="55" t="s">
        <v>16</v>
      </c>
      <c r="R4840" s="55" t="s">
        <v>16</v>
      </c>
      <c r="S4840" s="55" t="s">
        <v>16</v>
      </c>
      <c r="T4840" s="55" t="s">
        <v>16</v>
      </c>
      <c r="U4840" s="273"/>
    </row>
    <row r="4841" spans="2:21" x14ac:dyDescent="0.3">
      <c r="B4841" s="196"/>
      <c r="C4841" s="503" t="s">
        <v>49</v>
      </c>
      <c r="D4841" s="196" t="s">
        <v>16</v>
      </c>
      <c r="E4841" s="197"/>
      <c r="F4841" s="197">
        <f>SUM(F4832:F4840)</f>
        <v>86000</v>
      </c>
      <c r="G4841" s="197">
        <f>SUM(G4825:G4840)</f>
        <v>2025000</v>
      </c>
      <c r="H4841" s="504">
        <f>SUM(H4825:H4840)</f>
        <v>300000</v>
      </c>
      <c r="I4841" s="197">
        <f>SUM(I4827:I4827)</f>
        <v>0</v>
      </c>
      <c r="J4841" s="197">
        <v>0</v>
      </c>
      <c r="K4841" s="1"/>
      <c r="L4841" s="55" t="s">
        <v>16</v>
      </c>
      <c r="M4841" s="55" t="s">
        <v>16</v>
      </c>
      <c r="N4841" s="55" t="s">
        <v>16</v>
      </c>
      <c r="O4841" s="55" t="s">
        <v>16</v>
      </c>
      <c r="P4841" s="55" t="s">
        <v>16</v>
      </c>
      <c r="Q4841" s="55" t="s">
        <v>16</v>
      </c>
      <c r="R4841" s="55" t="s">
        <v>16</v>
      </c>
      <c r="S4841" s="55" t="s">
        <v>16</v>
      </c>
      <c r="T4841" s="55" t="s">
        <v>16</v>
      </c>
    </row>
    <row r="4842" spans="2:21" x14ac:dyDescent="0.3">
      <c r="B4842" s="11"/>
      <c r="C4842" s="94"/>
      <c r="D4842" s="12"/>
      <c r="E4842" s="13"/>
      <c r="F4842" s="13"/>
      <c r="G4842" s="13"/>
      <c r="H4842" s="13"/>
      <c r="I4842" s="13"/>
      <c r="J4842" s="14"/>
      <c r="K4842" s="1"/>
      <c r="L4842" s="11"/>
      <c r="M4842" s="588"/>
      <c r="N4842" s="12"/>
      <c r="O4842" s="169"/>
      <c r="P4842" s="13"/>
      <c r="Q4842" s="13"/>
      <c r="R4842" s="13"/>
      <c r="S4842" s="13"/>
      <c r="T4842" s="14"/>
    </row>
    <row r="4843" spans="2:21" x14ac:dyDescent="0.3">
      <c r="B4843" s="25"/>
      <c r="C4843" s="26" t="s">
        <v>50</v>
      </c>
      <c r="D4843" s="26" t="s">
        <v>16</v>
      </c>
      <c r="E4843" s="28">
        <f>E4841</f>
        <v>0</v>
      </c>
      <c r="F4843" s="28">
        <f>F4824+F4841</f>
        <v>726000</v>
      </c>
      <c r="G4843" s="28">
        <f>G4824+G4841</f>
        <v>2539030</v>
      </c>
      <c r="H4843" s="28">
        <f>H4824+H4841</f>
        <v>490879</v>
      </c>
      <c r="I4843" s="28">
        <f>I4824+I4841</f>
        <v>12344</v>
      </c>
      <c r="J4843" s="28">
        <f>J4824+J4841</f>
        <v>4260</v>
      </c>
      <c r="K4843" s="1"/>
      <c r="L4843" s="574" t="s">
        <v>16</v>
      </c>
      <c r="M4843" s="26" t="s">
        <v>50</v>
      </c>
      <c r="N4843" s="193" t="s">
        <v>16</v>
      </c>
      <c r="O4843" s="28">
        <f>SUM(O4825:O4842)</f>
        <v>0</v>
      </c>
      <c r="P4843" s="28">
        <f>SUM(P4825:P4842)</f>
        <v>695000</v>
      </c>
      <c r="Q4843" s="28">
        <f>SUM(Q4825:Q4842)</f>
        <v>2500000</v>
      </c>
      <c r="R4843" s="28">
        <f>SUM(R4825:R4842)</f>
        <v>185000</v>
      </c>
      <c r="S4843" s="28">
        <f>SUM(S4823:S4842)</f>
        <v>0</v>
      </c>
      <c r="T4843" s="28">
        <f>SUM(T4823:T4842)</f>
        <v>0</v>
      </c>
    </row>
    <row r="4844" spans="2:21" x14ac:dyDescent="0.3">
      <c r="F4844" s="314"/>
      <c r="G4844" s="215"/>
      <c r="H4844" s="215"/>
      <c r="L4844" s="2"/>
      <c r="M4844" s="3" t="s">
        <v>12</v>
      </c>
      <c r="N4844" s="15"/>
      <c r="O4844" s="16"/>
      <c r="P4844" s="62">
        <f>F4843-P4843</f>
        <v>31000</v>
      </c>
      <c r="Q4844" s="62">
        <f>G4843-Q4843</f>
        <v>39030</v>
      </c>
      <c r="R4844" s="62">
        <f t="shared" ref="R4844" si="649">H4843-R4843</f>
        <v>305879</v>
      </c>
      <c r="S4844" s="62">
        <f t="shared" ref="S4844" si="650">I4843-S4843</f>
        <v>12344</v>
      </c>
      <c r="T4844" s="62">
        <f t="shared" ref="T4844" si="651">J4843-T4843</f>
        <v>4260</v>
      </c>
    </row>
    <row r="4845" spans="2:21" x14ac:dyDescent="0.3">
      <c r="C4845" s="63"/>
      <c r="F4845" s="314"/>
      <c r="H4845" s="314"/>
      <c r="M4845" s="1385" t="s">
        <v>23</v>
      </c>
      <c r="N4845" s="1385"/>
      <c r="P4845" s="314"/>
      <c r="Q4845" s="314"/>
      <c r="R4845" s="314"/>
    </row>
    <row r="4846" spans="2:21" x14ac:dyDescent="0.3">
      <c r="C4846" s="622"/>
      <c r="D4846" s="622"/>
      <c r="E4846" s="1386"/>
      <c r="F4846" s="1386"/>
      <c r="G4846" s="622"/>
      <c r="H4846" s="622"/>
      <c r="I4846" s="622"/>
      <c r="J4846" s="145"/>
      <c r="M4846" s="346" t="s">
        <v>17</v>
      </c>
      <c r="N4846" s="83">
        <f>P4844</f>
        <v>31000</v>
      </c>
      <c r="O4846" s="606" t="s">
        <v>3057</v>
      </c>
      <c r="P4846" s="131"/>
      <c r="Q4846" s="131"/>
      <c r="R4846" s="131"/>
      <c r="S4846" s="131"/>
      <c r="T4846" s="131"/>
    </row>
    <row r="4847" spans="2:21" x14ac:dyDescent="0.3">
      <c r="C4847" s="622"/>
      <c r="D4847" s="622"/>
      <c r="E4847" s="623"/>
      <c r="F4847" s="623"/>
      <c r="G4847" s="282"/>
      <c r="H4847" s="280"/>
      <c r="I4847" s="280"/>
      <c r="J4847" s="280"/>
      <c r="M4847" s="346" t="s">
        <v>18</v>
      </c>
      <c r="N4847" s="83">
        <f>Q4844</f>
        <v>39030</v>
      </c>
      <c r="O4847" s="606"/>
      <c r="P4847" s="131"/>
      <c r="Q4847" s="131"/>
      <c r="R4847" s="131"/>
      <c r="S4847" s="233"/>
      <c r="T4847" s="314"/>
    </row>
    <row r="4848" spans="2:21" x14ac:dyDescent="0.3">
      <c r="C4848" s="622"/>
      <c r="D4848" s="622"/>
      <c r="E4848" s="1376"/>
      <c r="F4848" s="1377"/>
      <c r="G4848" s="282"/>
      <c r="H4848" s="280"/>
      <c r="I4848" s="280"/>
      <c r="J4848" s="280"/>
      <c r="M4848" s="346" t="s">
        <v>19</v>
      </c>
      <c r="N4848" s="83">
        <f>R4844</f>
        <v>305879</v>
      </c>
      <c r="O4848" s="136"/>
      <c r="P4848" s="171"/>
      <c r="Q4848" s="324"/>
      <c r="R4848" s="240"/>
      <c r="S4848" s="314"/>
      <c r="T4848" s="314"/>
    </row>
    <row r="4849" spans="2:21" x14ac:dyDescent="0.3">
      <c r="C4849" s="190"/>
      <c r="D4849" s="190"/>
      <c r="E4849" s="1374"/>
      <c r="F4849" s="1374"/>
      <c r="G4849" s="278"/>
      <c r="H4849" s="279"/>
      <c r="I4849" s="280"/>
      <c r="J4849" s="281"/>
      <c r="M4849" s="346" t="s">
        <v>20</v>
      </c>
      <c r="N4849" s="83">
        <f>S4844</f>
        <v>12344</v>
      </c>
      <c r="O4849" s="324"/>
      <c r="P4849" s="324"/>
      <c r="Q4849" s="324"/>
      <c r="R4849" s="241"/>
    </row>
    <row r="4850" spans="2:21" x14ac:dyDescent="0.3">
      <c r="C4850" s="190"/>
      <c r="D4850" s="190"/>
      <c r="E4850" s="624"/>
      <c r="F4850" s="624"/>
      <c r="G4850" s="278"/>
      <c r="H4850" s="283"/>
      <c r="I4850" s="280"/>
      <c r="J4850" s="281"/>
      <c r="M4850" s="346" t="s">
        <v>21</v>
      </c>
      <c r="N4850" s="83">
        <f>T4844</f>
        <v>4260</v>
      </c>
      <c r="O4850" s="137"/>
      <c r="P4850" s="324"/>
      <c r="Q4850" s="324"/>
      <c r="R4850" s="314"/>
    </row>
    <row r="4851" spans="2:21" ht="15" thickBot="1" x14ac:dyDescent="0.35">
      <c r="C4851" s="622"/>
      <c r="D4851" s="190"/>
      <c r="E4851" s="624"/>
      <c r="F4851" s="624"/>
      <c r="G4851" s="278"/>
      <c r="H4851" s="283"/>
      <c r="I4851" s="280"/>
      <c r="J4851" s="281"/>
      <c r="M4851" s="345" t="s">
        <v>22</v>
      </c>
      <c r="N4851" s="344">
        <f>SUM(N4846:N4850)</f>
        <v>392513</v>
      </c>
      <c r="O4851" s="314"/>
      <c r="P4851" s="314"/>
      <c r="R4851" s="314"/>
    </row>
    <row r="4852" spans="2:21" ht="15" thickTop="1" x14ac:dyDescent="0.3"/>
    <row r="4858" spans="2:21" x14ac:dyDescent="0.3">
      <c r="C4858" s="1357" t="s">
        <v>2370</v>
      </c>
      <c r="D4858" s="1357"/>
      <c r="E4858" s="1357"/>
      <c r="F4858" s="1357"/>
      <c r="G4858" s="1357"/>
      <c r="H4858" s="1357"/>
      <c r="I4858" s="1357"/>
      <c r="J4858" s="1357"/>
      <c r="K4858" s="1357"/>
      <c r="L4858" s="1357"/>
      <c r="M4858" s="1357"/>
      <c r="N4858" s="1357"/>
      <c r="O4858" s="1357"/>
      <c r="P4858" s="1357"/>
      <c r="Q4858" s="1357"/>
      <c r="R4858" s="1357"/>
      <c r="S4858" s="1357"/>
      <c r="T4858" s="1357"/>
      <c r="U4858" s="1357"/>
    </row>
    <row r="4862" spans="2:21" ht="15.6" x14ac:dyDescent="0.3">
      <c r="B4862" s="1349" t="s">
        <v>3071</v>
      </c>
      <c r="C4862" s="1349"/>
      <c r="D4862" s="1349"/>
      <c r="E4862" s="1349"/>
      <c r="F4862" s="1349"/>
      <c r="G4862" s="1349"/>
      <c r="H4862" s="1349"/>
      <c r="I4862" s="1349"/>
      <c r="J4862" s="1349"/>
      <c r="K4862" s="1349"/>
      <c r="L4862" s="1349"/>
      <c r="M4862" s="1349"/>
      <c r="N4862" s="1349"/>
      <c r="O4862" s="1349"/>
      <c r="P4862" s="1349"/>
      <c r="Q4862" s="1349"/>
      <c r="R4862" s="1349"/>
      <c r="S4862" s="1349"/>
      <c r="T4862" s="1349"/>
    </row>
    <row r="4863" spans="2:21" ht="15.6" x14ac:dyDescent="0.3">
      <c r="B4863" s="1350" t="s">
        <v>10</v>
      </c>
      <c r="C4863" s="1350"/>
      <c r="D4863" s="1350"/>
      <c r="E4863" s="1350"/>
      <c r="F4863" s="1350"/>
      <c r="G4863" s="1350"/>
      <c r="H4863" s="1350"/>
      <c r="I4863" s="1350"/>
      <c r="J4863" s="1350"/>
      <c r="K4863" s="1350"/>
      <c r="L4863" s="1350"/>
      <c r="M4863" s="1350"/>
      <c r="N4863" s="1350"/>
      <c r="O4863" s="1350"/>
      <c r="P4863" s="1350"/>
      <c r="Q4863" s="1350"/>
      <c r="R4863" s="1350"/>
      <c r="S4863" s="1350"/>
      <c r="T4863" s="1350"/>
    </row>
    <row r="4864" spans="2:21" x14ac:dyDescent="0.3">
      <c r="B4864" s="1351" t="s">
        <v>11</v>
      </c>
      <c r="C4864" s="1351"/>
      <c r="D4864" s="1351"/>
      <c r="E4864" s="1351"/>
      <c r="F4864" s="1351"/>
      <c r="G4864" s="1351"/>
      <c r="H4864" s="1351"/>
      <c r="I4864" s="1351"/>
      <c r="J4864" s="1351"/>
      <c r="K4864" s="1351"/>
      <c r="L4864" s="1351"/>
      <c r="M4864" s="1351"/>
      <c r="N4864" s="1351"/>
      <c r="O4864" s="1351"/>
      <c r="P4864" s="1351"/>
      <c r="Q4864" s="1351"/>
      <c r="R4864" s="1351"/>
      <c r="S4864" s="1351"/>
      <c r="T4864" s="1351"/>
    </row>
    <row r="4865" spans="2:21" x14ac:dyDescent="0.3">
      <c r="B4865" s="1352" t="s">
        <v>3058</v>
      </c>
      <c r="C4865" s="1352"/>
      <c r="D4865" s="1352"/>
      <c r="E4865" s="1352"/>
      <c r="F4865" s="1352"/>
      <c r="G4865" s="1352"/>
      <c r="H4865" s="1352"/>
      <c r="I4865" s="1352"/>
      <c r="J4865" s="1352"/>
      <c r="K4865" s="1352"/>
      <c r="L4865" s="1352"/>
      <c r="M4865" s="1352"/>
      <c r="N4865" s="1352"/>
      <c r="O4865" s="1352"/>
      <c r="P4865" s="1352"/>
      <c r="Q4865" s="1352"/>
      <c r="R4865" s="1352"/>
      <c r="S4865" s="1352"/>
      <c r="T4865" s="1352"/>
    </row>
    <row r="4866" spans="2:21" ht="15" thickBot="1" x14ac:dyDescent="0.35">
      <c r="B4866" s="309"/>
      <c r="C4866" s="309"/>
      <c r="D4866" s="309"/>
      <c r="E4866" s="309"/>
      <c r="F4866" s="309"/>
      <c r="G4866" s="309"/>
      <c r="H4866" s="309"/>
      <c r="I4866" s="309"/>
      <c r="J4866" s="309"/>
      <c r="L4866" s="309"/>
      <c r="M4866" s="309"/>
      <c r="N4866" s="309"/>
      <c r="O4866" s="309"/>
      <c r="P4866" s="309"/>
      <c r="Q4866" s="309"/>
      <c r="R4866" s="1362" t="s">
        <v>3073</v>
      </c>
      <c r="S4866" s="1363"/>
      <c r="T4866" s="1363"/>
    </row>
    <row r="4867" spans="2:21" ht="15" thickTop="1" x14ac:dyDescent="0.3">
      <c r="B4867" s="1354" t="s">
        <v>8</v>
      </c>
      <c r="C4867" s="1354"/>
      <c r="D4867" s="1354"/>
      <c r="E4867" s="1354"/>
      <c r="F4867" s="1354"/>
      <c r="G4867" s="1354"/>
      <c r="H4867" s="1354"/>
      <c r="I4867" s="1354"/>
      <c r="J4867" s="1354"/>
      <c r="L4867" s="1354" t="s">
        <v>9</v>
      </c>
      <c r="M4867" s="1354"/>
      <c r="N4867" s="1354"/>
      <c r="O4867" s="1354"/>
      <c r="P4867" s="1354"/>
      <c r="Q4867" s="1354"/>
      <c r="R4867" s="1354"/>
      <c r="S4867" s="1354"/>
      <c r="T4867" s="1354"/>
    </row>
    <row r="4868" spans="2:21" x14ac:dyDescent="0.3">
      <c r="B4868" s="4" t="s">
        <v>0</v>
      </c>
      <c r="C4868" s="4" t="s">
        <v>1</v>
      </c>
      <c r="D4868" s="4" t="s">
        <v>2</v>
      </c>
      <c r="E4868" s="4" t="s">
        <v>13</v>
      </c>
      <c r="F4868" s="4" t="s">
        <v>3</v>
      </c>
      <c r="G4868" s="4" t="s">
        <v>4</v>
      </c>
      <c r="H4868" s="4" t="s">
        <v>5</v>
      </c>
      <c r="I4868" s="4" t="s">
        <v>6</v>
      </c>
      <c r="J4868" s="4" t="s">
        <v>7</v>
      </c>
      <c r="K4868" s="180"/>
      <c r="L4868" s="4" t="s">
        <v>0</v>
      </c>
      <c r="M4868" s="4" t="s">
        <v>1</v>
      </c>
      <c r="N4868" s="30" t="s">
        <v>1234</v>
      </c>
      <c r="O4868" s="4" t="s">
        <v>13</v>
      </c>
      <c r="P4868" s="4" t="s">
        <v>3</v>
      </c>
      <c r="Q4868" s="4" t="s">
        <v>4</v>
      </c>
      <c r="R4868" s="4" t="s">
        <v>5</v>
      </c>
      <c r="S4868" s="4" t="s">
        <v>6</v>
      </c>
      <c r="T4868" s="4" t="s">
        <v>7</v>
      </c>
    </row>
    <row r="4869" spans="2:21" x14ac:dyDescent="0.3">
      <c r="B4869" s="310"/>
      <c r="C4869" s="311"/>
      <c r="D4869" s="311"/>
      <c r="E4869" s="5"/>
      <c r="F4869" s="5"/>
      <c r="G4869" s="5"/>
      <c r="H4869" s="5"/>
      <c r="I4869" s="5"/>
      <c r="J4869" s="6"/>
      <c r="L4869" s="310"/>
      <c r="M4869" s="311"/>
      <c r="N4869" s="311"/>
      <c r="O4869" s="5"/>
      <c r="P4869" s="5"/>
      <c r="Q4869" s="5"/>
      <c r="R4869" s="5"/>
      <c r="S4869" s="5"/>
      <c r="T4869" s="6"/>
    </row>
    <row r="4870" spans="2:21" x14ac:dyDescent="0.3">
      <c r="B4870" s="55" t="s">
        <v>3059</v>
      </c>
      <c r="C4870" s="17" t="s">
        <v>2421</v>
      </c>
      <c r="D4870" s="18" t="s">
        <v>16</v>
      </c>
      <c r="E4870" s="18" t="s">
        <v>16</v>
      </c>
      <c r="F4870" s="19">
        <f>N4846</f>
        <v>31000</v>
      </c>
      <c r="G4870" s="49">
        <f>N4847</f>
        <v>39030</v>
      </c>
      <c r="H4870" s="49">
        <f>N4848</f>
        <v>305879</v>
      </c>
      <c r="I4870" s="20">
        <f>N4849</f>
        <v>12344</v>
      </c>
      <c r="J4870" s="20">
        <f>N4850</f>
        <v>4260</v>
      </c>
      <c r="K4870" s="1"/>
      <c r="L4870" s="55"/>
      <c r="M4870" s="55"/>
      <c r="N4870" s="55"/>
      <c r="O4870" s="122"/>
      <c r="P4870" s="122"/>
      <c r="Q4870" s="122"/>
      <c r="R4870" s="122"/>
      <c r="S4870" s="122"/>
      <c r="T4870" s="122"/>
    </row>
    <row r="4871" spans="2:21" ht="27.6" x14ac:dyDescent="0.3">
      <c r="B4871" s="55" t="s">
        <v>3060</v>
      </c>
      <c r="C4871" s="333" t="s">
        <v>3065</v>
      </c>
      <c r="D4871" s="116" t="s">
        <v>3061</v>
      </c>
      <c r="E4871" s="55" t="s">
        <v>16</v>
      </c>
      <c r="F4871" s="55" t="s">
        <v>16</v>
      </c>
      <c r="G4871" s="122">
        <v>100000</v>
      </c>
      <c r="H4871" s="55" t="s">
        <v>16</v>
      </c>
      <c r="I4871" s="55" t="s">
        <v>16</v>
      </c>
      <c r="J4871" s="55" t="s">
        <v>16</v>
      </c>
      <c r="K4871" s="1"/>
      <c r="L4871" s="55" t="s">
        <v>3060</v>
      </c>
      <c r="M4871" s="333" t="s">
        <v>3067</v>
      </c>
      <c r="N4871" s="116" t="s">
        <v>3062</v>
      </c>
      <c r="O4871" s="122">
        <v>100000</v>
      </c>
      <c r="P4871" s="55" t="s">
        <v>16</v>
      </c>
      <c r="Q4871" s="55" t="s">
        <v>16</v>
      </c>
      <c r="R4871" s="55" t="s">
        <v>16</v>
      </c>
      <c r="S4871" s="55" t="s">
        <v>16</v>
      </c>
      <c r="T4871" s="55" t="s">
        <v>16</v>
      </c>
    </row>
    <row r="4872" spans="2:21" ht="27.6" x14ac:dyDescent="0.3">
      <c r="B4872" s="55" t="s">
        <v>3060</v>
      </c>
      <c r="C4872" s="333" t="s">
        <v>3066</v>
      </c>
      <c r="D4872" s="116" t="s">
        <v>3062</v>
      </c>
      <c r="E4872" s="122">
        <v>100000</v>
      </c>
      <c r="F4872" s="55" t="s">
        <v>16</v>
      </c>
      <c r="G4872" s="55" t="s">
        <v>16</v>
      </c>
      <c r="H4872" s="55" t="s">
        <v>16</v>
      </c>
      <c r="I4872" s="55" t="s">
        <v>16</v>
      </c>
      <c r="J4872" s="55" t="s">
        <v>16</v>
      </c>
      <c r="K4872" s="1"/>
      <c r="L4872" s="55" t="s">
        <v>3060</v>
      </c>
      <c r="M4872" s="474" t="s">
        <v>3068</v>
      </c>
      <c r="N4872" s="116" t="s">
        <v>3064</v>
      </c>
      <c r="O4872" s="122">
        <v>5000</v>
      </c>
      <c r="P4872" s="55" t="s">
        <v>16</v>
      </c>
      <c r="Q4872" s="55" t="s">
        <v>16</v>
      </c>
      <c r="R4872" s="55" t="s">
        <v>16</v>
      </c>
      <c r="S4872" s="55" t="s">
        <v>16</v>
      </c>
      <c r="T4872" s="55" t="s">
        <v>16</v>
      </c>
    </row>
    <row r="4873" spans="2:21" ht="27.6" x14ac:dyDescent="0.3">
      <c r="B4873" s="55" t="s">
        <v>3060</v>
      </c>
      <c r="C4873" s="541" t="s">
        <v>2155</v>
      </c>
      <c r="D4873" s="116" t="s">
        <v>3063</v>
      </c>
      <c r="E4873" s="55" t="s">
        <v>16</v>
      </c>
      <c r="F4873" s="55" t="s">
        <v>16</v>
      </c>
      <c r="G4873" s="122">
        <v>65500</v>
      </c>
      <c r="H4873" s="55" t="s">
        <v>16</v>
      </c>
      <c r="I4873" s="55" t="s">
        <v>16</v>
      </c>
      <c r="J4873" s="55" t="s">
        <v>16</v>
      </c>
      <c r="K4873" s="1"/>
      <c r="L4873" s="55" t="s">
        <v>3060</v>
      </c>
      <c r="M4873" s="541" t="s">
        <v>3069</v>
      </c>
      <c r="N4873" s="55">
        <v>1</v>
      </c>
      <c r="O4873" s="55" t="s">
        <v>16</v>
      </c>
      <c r="P4873" s="122">
        <v>15000</v>
      </c>
      <c r="Q4873" s="55" t="s">
        <v>16</v>
      </c>
      <c r="R4873" s="55" t="s">
        <v>16</v>
      </c>
      <c r="S4873" s="55" t="s">
        <v>16</v>
      </c>
      <c r="T4873" s="55" t="s">
        <v>16</v>
      </c>
      <c r="U4873" s="273"/>
    </row>
    <row r="4874" spans="2:21" ht="41.4" x14ac:dyDescent="0.3">
      <c r="B4874" s="55" t="s">
        <v>3060</v>
      </c>
      <c r="C4874" s="333" t="s">
        <v>1898</v>
      </c>
      <c r="D4874" s="116" t="s">
        <v>3064</v>
      </c>
      <c r="E4874" s="122">
        <v>5000</v>
      </c>
      <c r="F4874" s="55" t="s">
        <v>16</v>
      </c>
      <c r="G4874" s="55" t="s">
        <v>16</v>
      </c>
      <c r="H4874" s="55" t="s">
        <v>16</v>
      </c>
      <c r="I4874" s="55" t="s">
        <v>16</v>
      </c>
      <c r="J4874" s="55" t="s">
        <v>16</v>
      </c>
      <c r="K4874" s="1"/>
      <c r="L4874" s="55" t="s">
        <v>3060</v>
      </c>
      <c r="M4874" s="333" t="s">
        <v>3089</v>
      </c>
      <c r="N4874" s="55">
        <v>457</v>
      </c>
      <c r="O4874" s="55" t="s">
        <v>16</v>
      </c>
      <c r="P4874" s="55" t="s">
        <v>16</v>
      </c>
      <c r="Q4874" s="122">
        <v>100000</v>
      </c>
      <c r="R4874" s="55" t="s">
        <v>16</v>
      </c>
      <c r="S4874" s="55" t="s">
        <v>16</v>
      </c>
      <c r="T4874" s="55" t="s">
        <v>16</v>
      </c>
      <c r="U4874" s="273"/>
    </row>
    <row r="4875" spans="2:21" ht="41.4" x14ac:dyDescent="0.3">
      <c r="B4875" s="55" t="s">
        <v>16</v>
      </c>
      <c r="C4875" s="55" t="s">
        <v>16</v>
      </c>
      <c r="D4875" s="55" t="s">
        <v>16</v>
      </c>
      <c r="E4875" s="55" t="s">
        <v>16</v>
      </c>
      <c r="F4875" s="55" t="s">
        <v>16</v>
      </c>
      <c r="G4875" s="55" t="s">
        <v>16</v>
      </c>
      <c r="H4875" s="55" t="s">
        <v>16</v>
      </c>
      <c r="I4875" s="55" t="s">
        <v>16</v>
      </c>
      <c r="J4875" s="55" t="s">
        <v>16</v>
      </c>
      <c r="K4875" s="1"/>
      <c r="L4875" s="55" t="s">
        <v>3060</v>
      </c>
      <c r="M4875" s="333" t="s">
        <v>3088</v>
      </c>
      <c r="N4875" s="55">
        <v>457</v>
      </c>
      <c r="O4875" s="55" t="s">
        <v>16</v>
      </c>
      <c r="P4875" s="55" t="s">
        <v>16</v>
      </c>
      <c r="Q4875" s="122">
        <v>100000</v>
      </c>
      <c r="R4875" s="55" t="s">
        <v>16</v>
      </c>
      <c r="S4875" s="55" t="s">
        <v>16</v>
      </c>
      <c r="T4875" s="55" t="s">
        <v>16</v>
      </c>
      <c r="U4875" s="273"/>
    </row>
    <row r="4876" spans="2:21" ht="27.6" x14ac:dyDescent="0.3">
      <c r="B4876" s="55" t="s">
        <v>16</v>
      </c>
      <c r="C4876" s="55" t="s">
        <v>16</v>
      </c>
      <c r="D4876" s="55" t="s">
        <v>16</v>
      </c>
      <c r="E4876" s="55" t="s">
        <v>16</v>
      </c>
      <c r="F4876" s="55" t="s">
        <v>16</v>
      </c>
      <c r="G4876" s="55" t="s">
        <v>16</v>
      </c>
      <c r="H4876" s="55" t="s">
        <v>16</v>
      </c>
      <c r="I4876" s="55" t="s">
        <v>16</v>
      </c>
      <c r="J4876" s="55" t="s">
        <v>16</v>
      </c>
      <c r="K4876" s="1"/>
      <c r="L4876" s="55" t="s">
        <v>3070</v>
      </c>
      <c r="M4876" s="333" t="s">
        <v>2174</v>
      </c>
      <c r="N4876" s="55">
        <v>2</v>
      </c>
      <c r="O4876" s="55" t="s">
        <v>16</v>
      </c>
      <c r="P4876" s="122">
        <v>2000</v>
      </c>
      <c r="Q4876" s="55" t="s">
        <v>16</v>
      </c>
      <c r="R4876" s="55" t="s">
        <v>16</v>
      </c>
      <c r="S4876" s="55" t="s">
        <v>16</v>
      </c>
      <c r="T4876" s="55" t="s">
        <v>16</v>
      </c>
      <c r="U4876" s="273"/>
    </row>
    <row r="4877" spans="2:21" ht="43.8" customHeight="1" x14ac:dyDescent="0.3">
      <c r="B4877" s="55" t="s">
        <v>16</v>
      </c>
      <c r="C4877" s="55" t="s">
        <v>16</v>
      </c>
      <c r="D4877" s="55" t="s">
        <v>16</v>
      </c>
      <c r="E4877" s="55" t="s">
        <v>16</v>
      </c>
      <c r="F4877" s="55" t="s">
        <v>16</v>
      </c>
      <c r="G4877" s="55" t="s">
        <v>16</v>
      </c>
      <c r="H4877" s="55" t="s">
        <v>16</v>
      </c>
      <c r="I4877" s="55" t="s">
        <v>16</v>
      </c>
      <c r="J4877" s="55" t="s">
        <v>16</v>
      </c>
      <c r="K4877" s="1"/>
      <c r="L4877" s="55" t="s">
        <v>3070</v>
      </c>
      <c r="M4877" s="333" t="s">
        <v>3072</v>
      </c>
      <c r="N4877" s="55">
        <v>3</v>
      </c>
      <c r="O4877" s="55" t="s">
        <v>16</v>
      </c>
      <c r="P4877" s="122">
        <v>950</v>
      </c>
      <c r="Q4877" s="55" t="s">
        <v>16</v>
      </c>
      <c r="R4877" s="55" t="s">
        <v>16</v>
      </c>
      <c r="S4877" s="55" t="s">
        <v>16</v>
      </c>
      <c r="T4877" s="55" t="s">
        <v>16</v>
      </c>
      <c r="U4877" s="273"/>
    </row>
    <row r="4878" spans="2:21" ht="27.6" x14ac:dyDescent="0.3">
      <c r="B4878" s="55" t="s">
        <v>16</v>
      </c>
      <c r="C4878" s="55" t="s">
        <v>16</v>
      </c>
      <c r="D4878" s="55" t="s">
        <v>16</v>
      </c>
      <c r="E4878" s="55" t="s">
        <v>16</v>
      </c>
      <c r="F4878" s="55" t="s">
        <v>16</v>
      </c>
      <c r="G4878" s="55" t="s">
        <v>16</v>
      </c>
      <c r="H4878" s="55" t="s">
        <v>16</v>
      </c>
      <c r="I4878" s="55" t="s">
        <v>16</v>
      </c>
      <c r="J4878" s="55" t="s">
        <v>16</v>
      </c>
      <c r="K4878" s="1"/>
      <c r="L4878" s="55" t="s">
        <v>3070</v>
      </c>
      <c r="M4878" s="333" t="s">
        <v>2817</v>
      </c>
      <c r="N4878" s="55">
        <v>4</v>
      </c>
      <c r="O4878" s="55" t="s">
        <v>16</v>
      </c>
      <c r="P4878" s="122">
        <v>1830</v>
      </c>
      <c r="Q4878" s="55" t="s">
        <v>16</v>
      </c>
      <c r="R4878" s="55" t="s">
        <v>16</v>
      </c>
      <c r="S4878" s="55" t="s">
        <v>16</v>
      </c>
      <c r="T4878" s="55" t="s">
        <v>16</v>
      </c>
      <c r="U4878" s="273"/>
    </row>
    <row r="4879" spans="2:21" x14ac:dyDescent="0.3">
      <c r="B4879" s="196"/>
      <c r="C4879" s="503" t="s">
        <v>49</v>
      </c>
      <c r="D4879" s="196" t="s">
        <v>16</v>
      </c>
      <c r="E4879" s="197">
        <f>SUM(E4872:E4876)</f>
        <v>105000</v>
      </c>
      <c r="F4879" s="197">
        <f>SUM(F4871:F4876)</f>
        <v>0</v>
      </c>
      <c r="G4879" s="197">
        <f>SUM(G4871:G4876)</f>
        <v>165500</v>
      </c>
      <c r="H4879" s="504">
        <f>SUM(H4871:H4876)</f>
        <v>0</v>
      </c>
      <c r="I4879" s="197">
        <f>SUM(I4873:I4873)</f>
        <v>0</v>
      </c>
      <c r="J4879" s="197">
        <v>0</v>
      </c>
      <c r="K4879" s="1"/>
      <c r="L4879" s="55" t="s">
        <v>16</v>
      </c>
      <c r="M4879" s="55" t="s">
        <v>16</v>
      </c>
      <c r="N4879" s="55" t="s">
        <v>16</v>
      </c>
      <c r="O4879" s="55" t="s">
        <v>16</v>
      </c>
      <c r="P4879" s="55" t="s">
        <v>16</v>
      </c>
      <c r="Q4879" s="55" t="s">
        <v>16</v>
      </c>
      <c r="R4879" s="55" t="s">
        <v>16</v>
      </c>
      <c r="S4879" s="55" t="s">
        <v>16</v>
      </c>
      <c r="T4879" s="55" t="s">
        <v>16</v>
      </c>
    </row>
    <row r="4880" spans="2:21" x14ac:dyDescent="0.3">
      <c r="B4880" s="11"/>
      <c r="C4880" s="94"/>
      <c r="D4880" s="12"/>
      <c r="E4880" s="13"/>
      <c r="F4880" s="13"/>
      <c r="G4880" s="13"/>
      <c r="H4880" s="13"/>
      <c r="I4880" s="13"/>
      <c r="J4880" s="14"/>
      <c r="K4880" s="1"/>
      <c r="L4880" s="11"/>
      <c r="M4880" s="588"/>
      <c r="N4880" s="12"/>
      <c r="O4880" s="169"/>
      <c r="P4880" s="13"/>
      <c r="Q4880" s="13"/>
      <c r="R4880" s="13"/>
      <c r="S4880" s="13"/>
      <c r="T4880" s="14"/>
    </row>
    <row r="4881" spans="2:21" x14ac:dyDescent="0.3">
      <c r="B4881" s="25"/>
      <c r="C4881" s="26" t="s">
        <v>50</v>
      </c>
      <c r="D4881" s="26" t="s">
        <v>16</v>
      </c>
      <c r="E4881" s="28">
        <f>E4879</f>
        <v>105000</v>
      </c>
      <c r="F4881" s="28">
        <f>F4870+F4879</f>
        <v>31000</v>
      </c>
      <c r="G4881" s="28">
        <f>G4870+G4879</f>
        <v>204530</v>
      </c>
      <c r="H4881" s="28">
        <f>H4870+H4879</f>
        <v>305879</v>
      </c>
      <c r="I4881" s="28">
        <f>I4870+I4879</f>
        <v>12344</v>
      </c>
      <c r="J4881" s="28">
        <f>J4870+J4879</f>
        <v>4260</v>
      </c>
      <c r="K4881" s="1"/>
      <c r="L4881" s="574" t="s">
        <v>16</v>
      </c>
      <c r="M4881" s="26" t="s">
        <v>50</v>
      </c>
      <c r="N4881" s="193" t="s">
        <v>16</v>
      </c>
      <c r="O4881" s="28">
        <f>SUM(O4871:O4880)</f>
        <v>105000</v>
      </c>
      <c r="P4881" s="28">
        <f>SUM(P4873:P4880)</f>
        <v>19780</v>
      </c>
      <c r="Q4881" s="28">
        <f>SUM(Q4874:Q4880)</f>
        <v>200000</v>
      </c>
      <c r="R4881" s="28">
        <f>SUM(R4871:R4880)</f>
        <v>0</v>
      </c>
      <c r="S4881" s="28">
        <f>SUM(S4869:S4880)</f>
        <v>0</v>
      </c>
      <c r="T4881" s="28">
        <f>SUM(T4869:T4880)</f>
        <v>0</v>
      </c>
    </row>
    <row r="4882" spans="2:21" x14ac:dyDescent="0.3">
      <c r="F4882" s="314"/>
      <c r="G4882" s="215"/>
      <c r="H4882" s="215"/>
      <c r="L4882" s="2"/>
      <c r="M4882" s="3" t="s">
        <v>12</v>
      </c>
      <c r="N4882" s="15"/>
      <c r="O4882" s="16"/>
      <c r="P4882" s="62">
        <f>F4881-P4881</f>
        <v>11220</v>
      </c>
      <c r="Q4882" s="62">
        <f>G4881-Q4881</f>
        <v>4530</v>
      </c>
      <c r="R4882" s="62">
        <f t="shared" ref="R4882" si="652">H4881-R4881</f>
        <v>305879</v>
      </c>
      <c r="S4882" s="62">
        <f t="shared" ref="S4882" si="653">I4881-S4881</f>
        <v>12344</v>
      </c>
      <c r="T4882" s="62">
        <f t="shared" ref="T4882" si="654">J4881-T4881</f>
        <v>4260</v>
      </c>
    </row>
    <row r="4883" spans="2:21" x14ac:dyDescent="0.3">
      <c r="C4883" s="63"/>
      <c r="F4883" s="314"/>
      <c r="H4883" s="314"/>
      <c r="M4883" s="1385" t="s">
        <v>23</v>
      </c>
      <c r="N4883" s="1385"/>
      <c r="P4883" s="314"/>
      <c r="Q4883" s="314"/>
      <c r="R4883" s="314"/>
    </row>
    <row r="4884" spans="2:21" x14ac:dyDescent="0.3">
      <c r="C4884" s="626"/>
      <c r="D4884" s="626"/>
      <c r="E4884" s="1386"/>
      <c r="F4884" s="1386"/>
      <c r="G4884" s="626"/>
      <c r="H4884" s="626"/>
      <c r="I4884" s="626"/>
      <c r="J4884" s="145"/>
      <c r="M4884" s="346" t="s">
        <v>17</v>
      </c>
      <c r="N4884" s="83">
        <f>P4882</f>
        <v>11220</v>
      </c>
      <c r="O4884" s="606"/>
      <c r="P4884" s="131"/>
      <c r="Q4884" s="131"/>
      <c r="R4884" s="131"/>
      <c r="S4884" s="131"/>
      <c r="T4884" s="131"/>
    </row>
    <row r="4885" spans="2:21" x14ac:dyDescent="0.3">
      <c r="C4885" s="626"/>
      <c r="D4885" s="626"/>
      <c r="E4885" s="627"/>
      <c r="F4885" s="627"/>
      <c r="G4885" s="282"/>
      <c r="H4885" s="280"/>
      <c r="I4885" s="280"/>
      <c r="J4885" s="280"/>
      <c r="M4885" s="346" t="s">
        <v>18</v>
      </c>
      <c r="N4885" s="83">
        <f>Q4882</f>
        <v>4530</v>
      </c>
      <c r="O4885" s="606"/>
      <c r="P4885" s="131"/>
      <c r="Q4885" s="131"/>
      <c r="R4885" s="131"/>
      <c r="S4885" s="233"/>
      <c r="T4885" s="314"/>
    </row>
    <row r="4886" spans="2:21" x14ac:dyDescent="0.3">
      <c r="C4886" s="626"/>
      <c r="D4886" s="626"/>
      <c r="E4886" s="1376"/>
      <c r="F4886" s="1377"/>
      <c r="G4886" s="282"/>
      <c r="H4886" s="280"/>
      <c r="I4886" s="280"/>
      <c r="J4886" s="280"/>
      <c r="M4886" s="346" t="s">
        <v>19</v>
      </c>
      <c r="N4886" s="83">
        <f>R4882</f>
        <v>305879</v>
      </c>
      <c r="O4886" s="136"/>
      <c r="P4886" s="171"/>
      <c r="Q4886" s="324"/>
      <c r="R4886" s="240"/>
      <c r="S4886" s="314"/>
      <c r="T4886" s="314"/>
    </row>
    <row r="4887" spans="2:21" x14ac:dyDescent="0.3">
      <c r="C4887" s="190"/>
      <c r="D4887" s="190"/>
      <c r="E4887" s="1374"/>
      <c r="F4887" s="1374"/>
      <c r="G4887" s="278"/>
      <c r="H4887" s="279"/>
      <c r="I4887" s="280"/>
      <c r="J4887" s="281"/>
      <c r="M4887" s="346" t="s">
        <v>20</v>
      </c>
      <c r="N4887" s="83">
        <f>S4882</f>
        <v>12344</v>
      </c>
      <c r="O4887" s="324"/>
      <c r="P4887" s="324"/>
      <c r="Q4887" s="324"/>
      <c r="R4887" s="241"/>
    </row>
    <row r="4888" spans="2:21" x14ac:dyDescent="0.3">
      <c r="C4888" s="190"/>
      <c r="D4888" s="190"/>
      <c r="E4888" s="628"/>
      <c r="F4888" s="628"/>
      <c r="G4888" s="278"/>
      <c r="H4888" s="283"/>
      <c r="I4888" s="280"/>
      <c r="J4888" s="281"/>
      <c r="M4888" s="346" t="s">
        <v>21</v>
      </c>
      <c r="N4888" s="83">
        <f>T4882</f>
        <v>4260</v>
      </c>
      <c r="O4888" s="137"/>
      <c r="P4888" s="324"/>
      <c r="Q4888" s="324"/>
      <c r="R4888" s="314"/>
    </row>
    <row r="4889" spans="2:21" ht="15" thickBot="1" x14ac:dyDescent="0.35">
      <c r="C4889" s="626"/>
      <c r="D4889" s="190"/>
      <c r="E4889" s="628"/>
      <c r="F4889" s="628"/>
      <c r="G4889" s="278"/>
      <c r="H4889" s="283"/>
      <c r="I4889" s="280"/>
      <c r="J4889" s="281"/>
      <c r="M4889" s="345" t="s">
        <v>22</v>
      </c>
      <c r="N4889" s="344">
        <f>SUM(N4884:N4888)</f>
        <v>338233</v>
      </c>
      <c r="O4889" s="314"/>
      <c r="P4889" s="314"/>
      <c r="R4889" s="314"/>
    </row>
    <row r="4890" spans="2:21" ht="15" thickTop="1" x14ac:dyDescent="0.3"/>
    <row r="4896" spans="2:21" x14ac:dyDescent="0.3">
      <c r="C4896" s="1357" t="s">
        <v>2370</v>
      </c>
      <c r="D4896" s="1357"/>
      <c r="E4896" s="1357"/>
      <c r="F4896" s="1357"/>
      <c r="G4896" s="1357"/>
      <c r="H4896" s="1357"/>
      <c r="I4896" s="1357"/>
      <c r="J4896" s="1357"/>
      <c r="K4896" s="1357"/>
      <c r="L4896" s="1357"/>
      <c r="M4896" s="1357"/>
      <c r="N4896" s="1357"/>
      <c r="O4896" s="1357"/>
      <c r="P4896" s="1357"/>
      <c r="Q4896" s="1357"/>
      <c r="R4896" s="1357"/>
      <c r="S4896" s="1357"/>
      <c r="T4896" s="1357"/>
      <c r="U4896" s="1357"/>
    </row>
    <row r="4899" spans="2:21" ht="15.6" x14ac:dyDescent="0.3">
      <c r="B4899" s="1349" t="s">
        <v>3074</v>
      </c>
      <c r="C4899" s="1349"/>
      <c r="D4899" s="1349"/>
      <c r="E4899" s="1349"/>
      <c r="F4899" s="1349"/>
      <c r="G4899" s="1349"/>
      <c r="H4899" s="1349"/>
      <c r="I4899" s="1349"/>
      <c r="J4899" s="1349"/>
      <c r="K4899" s="1349"/>
      <c r="L4899" s="1349"/>
      <c r="M4899" s="1349"/>
      <c r="N4899" s="1349"/>
      <c r="O4899" s="1349"/>
      <c r="P4899" s="1349"/>
      <c r="Q4899" s="1349"/>
      <c r="R4899" s="1349"/>
      <c r="S4899" s="1349"/>
      <c r="T4899" s="1349"/>
    </row>
    <row r="4900" spans="2:21" ht="15.6" x14ac:dyDescent="0.3">
      <c r="B4900" s="1350" t="s">
        <v>10</v>
      </c>
      <c r="C4900" s="1350"/>
      <c r="D4900" s="1350"/>
      <c r="E4900" s="1350"/>
      <c r="F4900" s="1350"/>
      <c r="G4900" s="1350"/>
      <c r="H4900" s="1350"/>
      <c r="I4900" s="1350"/>
      <c r="J4900" s="1350"/>
      <c r="K4900" s="1350"/>
      <c r="L4900" s="1350"/>
      <c r="M4900" s="1350"/>
      <c r="N4900" s="1350"/>
      <c r="O4900" s="1350"/>
      <c r="P4900" s="1350"/>
      <c r="Q4900" s="1350"/>
      <c r="R4900" s="1350"/>
      <c r="S4900" s="1350"/>
      <c r="T4900" s="1350"/>
    </row>
    <row r="4901" spans="2:21" x14ac:dyDescent="0.3">
      <c r="B4901" s="1351" t="s">
        <v>11</v>
      </c>
      <c r="C4901" s="1351"/>
      <c r="D4901" s="1351"/>
      <c r="E4901" s="1351"/>
      <c r="F4901" s="1351"/>
      <c r="G4901" s="1351"/>
      <c r="H4901" s="1351"/>
      <c r="I4901" s="1351"/>
      <c r="J4901" s="1351"/>
      <c r="K4901" s="1351"/>
      <c r="L4901" s="1351"/>
      <c r="M4901" s="1351"/>
      <c r="N4901" s="1351"/>
      <c r="O4901" s="1351"/>
      <c r="P4901" s="1351"/>
      <c r="Q4901" s="1351"/>
      <c r="R4901" s="1351"/>
      <c r="S4901" s="1351"/>
      <c r="T4901" s="1351"/>
    </row>
    <row r="4902" spans="2:21" x14ac:dyDescent="0.3">
      <c r="B4902" s="1352" t="s">
        <v>3111</v>
      </c>
      <c r="C4902" s="1352"/>
      <c r="D4902" s="1352"/>
      <c r="E4902" s="1352"/>
      <c r="F4902" s="1352"/>
      <c r="G4902" s="1352"/>
      <c r="H4902" s="1352"/>
      <c r="I4902" s="1352"/>
      <c r="J4902" s="1352"/>
      <c r="K4902" s="1352"/>
      <c r="L4902" s="1352"/>
      <c r="M4902" s="1352"/>
      <c r="N4902" s="1352"/>
      <c r="O4902" s="1352"/>
      <c r="P4902" s="1352"/>
      <c r="Q4902" s="1352"/>
      <c r="R4902" s="1352"/>
      <c r="S4902" s="1352"/>
      <c r="T4902" s="1352"/>
    </row>
    <row r="4903" spans="2:21" ht="15" thickBot="1" x14ac:dyDescent="0.35">
      <c r="B4903" s="309"/>
      <c r="C4903" s="309"/>
      <c r="D4903" s="309"/>
      <c r="E4903" s="309"/>
      <c r="F4903" s="309"/>
      <c r="G4903" s="309"/>
      <c r="H4903" s="309"/>
      <c r="I4903" s="309"/>
      <c r="J4903" s="309"/>
      <c r="L4903" s="309"/>
      <c r="M4903" s="309"/>
      <c r="N4903" s="309"/>
      <c r="O4903" s="309"/>
      <c r="P4903" s="309"/>
      <c r="Q4903" s="309"/>
      <c r="R4903" s="1362" t="s">
        <v>3102</v>
      </c>
      <c r="S4903" s="1363"/>
      <c r="T4903" s="1363"/>
    </row>
    <row r="4904" spans="2:21" ht="15" thickTop="1" x14ac:dyDescent="0.3">
      <c r="B4904" s="1354" t="s">
        <v>8</v>
      </c>
      <c r="C4904" s="1354"/>
      <c r="D4904" s="1354"/>
      <c r="E4904" s="1354"/>
      <c r="F4904" s="1354"/>
      <c r="G4904" s="1354"/>
      <c r="H4904" s="1354"/>
      <c r="I4904" s="1354"/>
      <c r="J4904" s="1354"/>
      <c r="L4904" s="1354" t="s">
        <v>9</v>
      </c>
      <c r="M4904" s="1354"/>
      <c r="N4904" s="1354"/>
      <c r="O4904" s="1354"/>
      <c r="P4904" s="1354"/>
      <c r="Q4904" s="1354"/>
      <c r="R4904" s="1354"/>
      <c r="S4904" s="1354"/>
      <c r="T4904" s="1354"/>
    </row>
    <row r="4905" spans="2:21" x14ac:dyDescent="0.3">
      <c r="B4905" s="4" t="s">
        <v>0</v>
      </c>
      <c r="C4905" s="4" t="s">
        <v>1</v>
      </c>
      <c r="D4905" s="4" t="s">
        <v>2</v>
      </c>
      <c r="E4905" s="4" t="s">
        <v>13</v>
      </c>
      <c r="F4905" s="4" t="s">
        <v>3</v>
      </c>
      <c r="G4905" s="4" t="s">
        <v>4</v>
      </c>
      <c r="H4905" s="4" t="s">
        <v>5</v>
      </c>
      <c r="I4905" s="4" t="s">
        <v>6</v>
      </c>
      <c r="J4905" s="4" t="s">
        <v>7</v>
      </c>
      <c r="K4905" s="180"/>
      <c r="L4905" s="4" t="s">
        <v>0</v>
      </c>
      <c r="M4905" s="4" t="s">
        <v>1</v>
      </c>
      <c r="N4905" s="30" t="s">
        <v>1234</v>
      </c>
      <c r="O4905" s="4" t="s">
        <v>13</v>
      </c>
      <c r="P4905" s="4" t="s">
        <v>3</v>
      </c>
      <c r="Q4905" s="4" t="s">
        <v>4</v>
      </c>
      <c r="R4905" s="4" t="s">
        <v>5</v>
      </c>
      <c r="S4905" s="4" t="s">
        <v>6</v>
      </c>
      <c r="T4905" s="4" t="s">
        <v>7</v>
      </c>
    </row>
    <row r="4906" spans="2:21" x14ac:dyDescent="0.3">
      <c r="B4906" s="310"/>
      <c r="C4906" s="311"/>
      <c r="D4906" s="311"/>
      <c r="E4906" s="5"/>
      <c r="F4906" s="5"/>
      <c r="G4906" s="5"/>
      <c r="H4906" s="5"/>
      <c r="I4906" s="5"/>
      <c r="J4906" s="6"/>
      <c r="L4906" s="310"/>
      <c r="M4906" s="311"/>
      <c r="N4906" s="311"/>
      <c r="O4906" s="5"/>
      <c r="P4906" s="5"/>
      <c r="Q4906" s="5"/>
      <c r="R4906" s="5"/>
      <c r="S4906" s="5"/>
      <c r="T4906" s="6"/>
    </row>
    <row r="4907" spans="2:21" x14ac:dyDescent="0.3">
      <c r="B4907" s="55" t="s">
        <v>3080</v>
      </c>
      <c r="C4907" s="17" t="s">
        <v>2421</v>
      </c>
      <c r="D4907" s="18" t="s">
        <v>16</v>
      </c>
      <c r="E4907" s="18" t="s">
        <v>16</v>
      </c>
      <c r="F4907" s="19">
        <f>N4884</f>
        <v>11220</v>
      </c>
      <c r="G4907" s="49">
        <f>N4885</f>
        <v>4530</v>
      </c>
      <c r="H4907" s="49">
        <f>N4886</f>
        <v>305879</v>
      </c>
      <c r="I4907" s="20">
        <f>N4887</f>
        <v>12344</v>
      </c>
      <c r="J4907" s="20">
        <f>N4888</f>
        <v>4260</v>
      </c>
      <c r="K4907" s="1"/>
      <c r="L4907" s="55"/>
      <c r="M4907" s="55"/>
      <c r="N4907" s="55"/>
      <c r="O4907" s="122"/>
      <c r="P4907" s="122"/>
      <c r="Q4907" s="122"/>
      <c r="R4907" s="122"/>
      <c r="S4907" s="122"/>
      <c r="T4907" s="122"/>
    </row>
    <row r="4908" spans="2:21" ht="27.6" x14ac:dyDescent="0.3">
      <c r="B4908" s="55" t="s">
        <v>3080</v>
      </c>
      <c r="C4908" s="474" t="s">
        <v>3103</v>
      </c>
      <c r="D4908" s="55" t="s">
        <v>16</v>
      </c>
      <c r="E4908" s="55" t="s">
        <v>16</v>
      </c>
      <c r="F4908" s="55" t="s">
        <v>16</v>
      </c>
      <c r="G4908" s="100">
        <v>33000</v>
      </c>
      <c r="H4908" s="55" t="s">
        <v>16</v>
      </c>
      <c r="I4908" s="55" t="s">
        <v>16</v>
      </c>
      <c r="J4908" s="55" t="s">
        <v>16</v>
      </c>
      <c r="K4908" s="1"/>
      <c r="L4908" s="55" t="s">
        <v>3080</v>
      </c>
      <c r="M4908" s="474" t="s">
        <v>3103</v>
      </c>
      <c r="N4908" s="55" t="s">
        <v>16</v>
      </c>
      <c r="O4908" s="55" t="s">
        <v>16</v>
      </c>
      <c r="P4908" s="122">
        <v>2500</v>
      </c>
      <c r="Q4908" s="55" t="s">
        <v>16</v>
      </c>
      <c r="R4908" s="100">
        <v>30500</v>
      </c>
      <c r="S4908" s="55" t="s">
        <v>16</v>
      </c>
      <c r="T4908" s="55" t="s">
        <v>16</v>
      </c>
    </row>
    <row r="4909" spans="2:21" ht="27.6" x14ac:dyDescent="0.3">
      <c r="B4909" s="55" t="s">
        <v>3080</v>
      </c>
      <c r="C4909" s="333" t="s">
        <v>3081</v>
      </c>
      <c r="D4909" s="116" t="s">
        <v>3075</v>
      </c>
      <c r="E4909" s="122">
        <v>300000</v>
      </c>
      <c r="F4909" s="55" t="s">
        <v>16</v>
      </c>
      <c r="G4909" s="55" t="s">
        <v>16</v>
      </c>
      <c r="H4909" s="55" t="s">
        <v>16</v>
      </c>
      <c r="I4909" s="55" t="s">
        <v>16</v>
      </c>
      <c r="J4909" s="55" t="s">
        <v>16</v>
      </c>
      <c r="K4909" s="1"/>
      <c r="L4909" s="55" t="s">
        <v>3080</v>
      </c>
      <c r="M4909" s="333" t="s">
        <v>2587</v>
      </c>
      <c r="N4909" s="116" t="s">
        <v>3075</v>
      </c>
      <c r="O4909" s="122">
        <v>300000</v>
      </c>
      <c r="P4909" s="55" t="s">
        <v>16</v>
      </c>
      <c r="Q4909" s="55" t="s">
        <v>16</v>
      </c>
      <c r="R4909" s="55" t="s">
        <v>16</v>
      </c>
      <c r="S4909" s="55" t="s">
        <v>16</v>
      </c>
      <c r="T4909" s="55" t="s">
        <v>16</v>
      </c>
    </row>
    <row r="4910" spans="2:21" ht="27.6" x14ac:dyDescent="0.3">
      <c r="B4910" s="55" t="s">
        <v>3080</v>
      </c>
      <c r="C4910" s="333" t="s">
        <v>3082</v>
      </c>
      <c r="D4910" s="116" t="s">
        <v>3076</v>
      </c>
      <c r="E4910" s="122">
        <v>300000</v>
      </c>
      <c r="F4910" s="55" t="s">
        <v>16</v>
      </c>
      <c r="G4910" s="55" t="s">
        <v>16</v>
      </c>
      <c r="H4910" s="55" t="s">
        <v>16</v>
      </c>
      <c r="I4910" s="55" t="s">
        <v>16</v>
      </c>
      <c r="J4910" s="55" t="s">
        <v>16</v>
      </c>
      <c r="K4910" s="1"/>
      <c r="L4910" s="55" t="s">
        <v>3080</v>
      </c>
      <c r="M4910" s="474" t="s">
        <v>3068</v>
      </c>
      <c r="N4910" s="116" t="s">
        <v>3076</v>
      </c>
      <c r="O4910" s="122">
        <v>300000</v>
      </c>
      <c r="P4910" s="55" t="s">
        <v>16</v>
      </c>
      <c r="Q4910" s="55" t="s">
        <v>16</v>
      </c>
      <c r="R4910" s="55" t="s">
        <v>16</v>
      </c>
      <c r="S4910" s="55" t="s">
        <v>16</v>
      </c>
      <c r="T4910" s="55" t="s">
        <v>16</v>
      </c>
    </row>
    <row r="4911" spans="2:21" ht="27.6" x14ac:dyDescent="0.3">
      <c r="B4911" s="55" t="s">
        <v>3080</v>
      </c>
      <c r="C4911" s="333" t="s">
        <v>3083</v>
      </c>
      <c r="D4911" s="116" t="s">
        <v>3077</v>
      </c>
      <c r="E4911" s="122">
        <v>300000</v>
      </c>
      <c r="F4911" s="55" t="s">
        <v>16</v>
      </c>
      <c r="G4911" s="55" t="s">
        <v>16</v>
      </c>
      <c r="H4911" s="55" t="s">
        <v>16</v>
      </c>
      <c r="I4911" s="55" t="s">
        <v>16</v>
      </c>
      <c r="J4911" s="55" t="s">
        <v>16</v>
      </c>
      <c r="K4911" s="1"/>
      <c r="L4911" s="55" t="s">
        <v>3080</v>
      </c>
      <c r="M4911" s="541" t="s">
        <v>3084</v>
      </c>
      <c r="N4911" s="116" t="s">
        <v>3077</v>
      </c>
      <c r="O4911" s="122">
        <v>300000</v>
      </c>
      <c r="P4911" s="55" t="s">
        <v>16</v>
      </c>
      <c r="Q4911" s="55" t="s">
        <v>16</v>
      </c>
      <c r="R4911" s="55" t="s">
        <v>16</v>
      </c>
      <c r="S4911" s="55" t="s">
        <v>16</v>
      </c>
      <c r="T4911" s="55" t="s">
        <v>16</v>
      </c>
      <c r="U4911" s="273"/>
    </row>
    <row r="4912" spans="2:21" ht="27.6" x14ac:dyDescent="0.3">
      <c r="B4912" s="55" t="s">
        <v>3080</v>
      </c>
      <c r="C4912" s="333" t="s">
        <v>3087</v>
      </c>
      <c r="D4912" s="116" t="s">
        <v>3078</v>
      </c>
      <c r="E4912" s="122">
        <v>300000</v>
      </c>
      <c r="F4912" s="55" t="s">
        <v>16</v>
      </c>
      <c r="G4912" s="55" t="s">
        <v>16</v>
      </c>
      <c r="H4912" s="55" t="s">
        <v>16</v>
      </c>
      <c r="I4912" s="55" t="s">
        <v>16</v>
      </c>
      <c r="J4912" s="55" t="s">
        <v>16</v>
      </c>
      <c r="K4912" s="1"/>
      <c r="L4912" s="55" t="s">
        <v>3080</v>
      </c>
      <c r="M4912" s="333" t="s">
        <v>2997</v>
      </c>
      <c r="N4912" s="116" t="s">
        <v>3078</v>
      </c>
      <c r="O4912" s="122">
        <v>300000</v>
      </c>
      <c r="P4912" s="55" t="s">
        <v>16</v>
      </c>
      <c r="Q4912" s="55" t="s">
        <v>16</v>
      </c>
      <c r="R4912" s="55" t="s">
        <v>16</v>
      </c>
      <c r="S4912" s="55" t="s">
        <v>16</v>
      </c>
      <c r="T4912" s="55" t="s">
        <v>16</v>
      </c>
      <c r="U4912" s="273"/>
    </row>
    <row r="4913" spans="2:21" ht="27.6" x14ac:dyDescent="0.3">
      <c r="B4913" s="55" t="s">
        <v>3080</v>
      </c>
      <c r="C4913" s="333" t="s">
        <v>3086</v>
      </c>
      <c r="D4913" s="116" t="s">
        <v>3079</v>
      </c>
      <c r="E4913" s="122">
        <v>411000</v>
      </c>
      <c r="F4913" s="55" t="s">
        <v>16</v>
      </c>
      <c r="G4913" s="55" t="s">
        <v>16</v>
      </c>
      <c r="H4913" s="55" t="s">
        <v>16</v>
      </c>
      <c r="I4913" s="55" t="s">
        <v>16</v>
      </c>
      <c r="J4913" s="55" t="s">
        <v>16</v>
      </c>
      <c r="K4913" s="1"/>
      <c r="L4913" s="55" t="s">
        <v>3080</v>
      </c>
      <c r="M4913" s="333" t="s">
        <v>3085</v>
      </c>
      <c r="N4913" s="116" t="s">
        <v>3079</v>
      </c>
      <c r="O4913" s="122">
        <v>411000</v>
      </c>
      <c r="P4913" s="122" t="s">
        <v>16</v>
      </c>
      <c r="Q4913" s="55" t="s">
        <v>16</v>
      </c>
      <c r="R4913" s="55" t="s">
        <v>16</v>
      </c>
      <c r="S4913" s="55" t="s">
        <v>16</v>
      </c>
      <c r="T4913" s="55" t="s">
        <v>16</v>
      </c>
      <c r="U4913" s="273"/>
    </row>
    <row r="4914" spans="2:21" ht="27.6" x14ac:dyDescent="0.3">
      <c r="B4914" s="55" t="s">
        <v>3098</v>
      </c>
      <c r="C4914" s="333" t="s">
        <v>3095</v>
      </c>
      <c r="D4914" s="116" t="s">
        <v>3090</v>
      </c>
      <c r="E4914" s="55" t="s">
        <v>16</v>
      </c>
      <c r="F4914" s="122">
        <v>1300</v>
      </c>
      <c r="G4914" s="55" t="s">
        <v>16</v>
      </c>
      <c r="H4914" s="55" t="s">
        <v>16</v>
      </c>
      <c r="I4914" s="55" t="s">
        <v>16</v>
      </c>
      <c r="J4914" s="55" t="s">
        <v>16</v>
      </c>
      <c r="K4914" s="1"/>
      <c r="L4914" s="55" t="s">
        <v>3098</v>
      </c>
      <c r="M4914" s="632" t="s">
        <v>3104</v>
      </c>
      <c r="N4914" s="116" t="s">
        <v>3094</v>
      </c>
      <c r="O4914" s="122">
        <v>3989</v>
      </c>
      <c r="P4914" s="122" t="s">
        <v>16</v>
      </c>
      <c r="Q4914" s="122" t="s">
        <v>16</v>
      </c>
      <c r="R4914" s="55" t="s">
        <v>16</v>
      </c>
      <c r="S4914" s="55" t="s">
        <v>16</v>
      </c>
      <c r="T4914" s="55" t="s">
        <v>16</v>
      </c>
      <c r="U4914" s="273"/>
    </row>
    <row r="4915" spans="2:21" ht="27.6" x14ac:dyDescent="0.3">
      <c r="B4915" s="55" t="s">
        <v>3098</v>
      </c>
      <c r="C4915" s="333" t="s">
        <v>3096</v>
      </c>
      <c r="D4915" s="116" t="s">
        <v>3091</v>
      </c>
      <c r="E4915" s="55" t="s">
        <v>16</v>
      </c>
      <c r="F4915" s="122">
        <v>2000</v>
      </c>
      <c r="G4915" s="55" t="s">
        <v>16</v>
      </c>
      <c r="H4915" s="55" t="s">
        <v>16</v>
      </c>
      <c r="I4915" s="55" t="s">
        <v>16</v>
      </c>
      <c r="J4915" s="55" t="s">
        <v>16</v>
      </c>
      <c r="K4915" s="1"/>
      <c r="L4915" s="55" t="s">
        <v>3080</v>
      </c>
      <c r="M4915" s="333" t="s">
        <v>3099</v>
      </c>
      <c r="N4915" s="55">
        <v>1</v>
      </c>
      <c r="O4915" s="122" t="s">
        <v>16</v>
      </c>
      <c r="P4915" s="122">
        <v>6520</v>
      </c>
      <c r="Q4915" s="55" t="s">
        <v>16</v>
      </c>
      <c r="R4915" s="55" t="s">
        <v>16</v>
      </c>
      <c r="S4915" s="55" t="s">
        <v>16</v>
      </c>
      <c r="T4915" s="55" t="s">
        <v>16</v>
      </c>
      <c r="U4915" s="273"/>
    </row>
    <row r="4916" spans="2:21" ht="28.2" customHeight="1" x14ac:dyDescent="0.3">
      <c r="B4916" s="55" t="s">
        <v>3098</v>
      </c>
      <c r="C4916" s="333" t="s">
        <v>3097</v>
      </c>
      <c r="D4916" s="116" t="s">
        <v>3092</v>
      </c>
      <c r="E4916" s="55" t="s">
        <v>16</v>
      </c>
      <c r="F4916" s="122">
        <v>1300</v>
      </c>
      <c r="G4916" s="55" t="s">
        <v>16</v>
      </c>
      <c r="H4916" s="55" t="s">
        <v>16</v>
      </c>
      <c r="I4916" s="55" t="s">
        <v>16</v>
      </c>
      <c r="J4916" s="55" t="s">
        <v>16</v>
      </c>
      <c r="K4916" s="1"/>
      <c r="L4916" s="55" t="s">
        <v>3098</v>
      </c>
      <c r="M4916" s="333" t="s">
        <v>3100</v>
      </c>
      <c r="N4916" s="55">
        <v>2</v>
      </c>
      <c r="O4916" s="122" t="s">
        <v>16</v>
      </c>
      <c r="P4916" s="122">
        <v>4280</v>
      </c>
      <c r="Q4916" s="55" t="s">
        <v>16</v>
      </c>
      <c r="R4916" s="55" t="s">
        <v>16</v>
      </c>
      <c r="S4916" s="55" t="s">
        <v>16</v>
      </c>
      <c r="T4916" s="55" t="s">
        <v>16</v>
      </c>
      <c r="U4916" s="273"/>
    </row>
    <row r="4917" spans="2:21" ht="31.8" customHeight="1" x14ac:dyDescent="0.3">
      <c r="B4917" s="55" t="s">
        <v>3098</v>
      </c>
      <c r="C4917" s="333" t="s">
        <v>2730</v>
      </c>
      <c r="D4917" s="116" t="s">
        <v>3093</v>
      </c>
      <c r="E4917" s="55" t="s">
        <v>16</v>
      </c>
      <c r="F4917" s="122">
        <v>60000</v>
      </c>
      <c r="G4917" s="55" t="s">
        <v>16</v>
      </c>
      <c r="H4917" s="55" t="s">
        <v>16</v>
      </c>
      <c r="I4917" s="55" t="s">
        <v>16</v>
      </c>
      <c r="J4917" s="55" t="s">
        <v>16</v>
      </c>
      <c r="K4917" s="1"/>
      <c r="L4917" s="55" t="s">
        <v>3098</v>
      </c>
      <c r="M4917" s="333" t="s">
        <v>3101</v>
      </c>
      <c r="N4917" s="55">
        <v>3</v>
      </c>
      <c r="O4917" s="122" t="s">
        <v>16</v>
      </c>
      <c r="P4917" s="122">
        <v>2000</v>
      </c>
      <c r="Q4917" s="55" t="s">
        <v>16</v>
      </c>
      <c r="R4917" s="55" t="s">
        <v>16</v>
      </c>
      <c r="S4917" s="55" t="s">
        <v>16</v>
      </c>
      <c r="T4917" s="55" t="s">
        <v>16</v>
      </c>
      <c r="U4917" s="273"/>
    </row>
    <row r="4918" spans="2:21" ht="27.6" x14ac:dyDescent="0.3">
      <c r="B4918" s="55" t="s">
        <v>3098</v>
      </c>
      <c r="C4918" s="333" t="s">
        <v>2009</v>
      </c>
      <c r="D4918" s="116" t="s">
        <v>3094</v>
      </c>
      <c r="E4918" s="122">
        <v>3989</v>
      </c>
      <c r="F4918" s="122">
        <v>511</v>
      </c>
      <c r="G4918" s="55" t="s">
        <v>16</v>
      </c>
      <c r="H4918" s="55" t="s">
        <v>16</v>
      </c>
      <c r="I4918" s="55" t="s">
        <v>16</v>
      </c>
      <c r="J4918" s="55" t="s">
        <v>16</v>
      </c>
      <c r="K4918" s="1"/>
      <c r="L4918" s="55" t="s">
        <v>3080</v>
      </c>
      <c r="M4918" s="333" t="s">
        <v>3107</v>
      </c>
      <c r="N4918" s="55">
        <v>4</v>
      </c>
      <c r="O4918" s="122" t="s">
        <v>16</v>
      </c>
      <c r="P4918" s="122">
        <v>120000</v>
      </c>
      <c r="Q4918" s="55" t="s">
        <v>16</v>
      </c>
      <c r="R4918" s="55" t="s">
        <v>16</v>
      </c>
      <c r="S4918" s="55" t="s">
        <v>16</v>
      </c>
      <c r="T4918" s="55" t="s">
        <v>16</v>
      </c>
      <c r="U4918" s="273"/>
    </row>
    <row r="4919" spans="2:21" ht="38.4" customHeight="1" x14ac:dyDescent="0.3">
      <c r="B4919" s="55" t="s">
        <v>3080</v>
      </c>
      <c r="C4919" s="333" t="s">
        <v>3110</v>
      </c>
      <c r="D4919" s="490" t="s">
        <v>3105</v>
      </c>
      <c r="E4919" s="55" t="s">
        <v>16</v>
      </c>
      <c r="F4919" s="122">
        <v>250000</v>
      </c>
      <c r="G4919" s="55" t="s">
        <v>16</v>
      </c>
      <c r="H4919" s="55" t="s">
        <v>16</v>
      </c>
      <c r="I4919" s="55" t="s">
        <v>16</v>
      </c>
      <c r="J4919" s="55" t="s">
        <v>16</v>
      </c>
      <c r="K4919" s="1"/>
      <c r="L4919" s="55" t="s">
        <v>3080</v>
      </c>
      <c r="M4919" s="333" t="s">
        <v>3108</v>
      </c>
      <c r="N4919" s="55">
        <v>5</v>
      </c>
      <c r="O4919" s="122" t="s">
        <v>16</v>
      </c>
      <c r="P4919" s="122">
        <v>112500</v>
      </c>
      <c r="Q4919" s="55" t="s">
        <v>16</v>
      </c>
      <c r="R4919" s="55" t="s">
        <v>16</v>
      </c>
      <c r="S4919" s="55" t="s">
        <v>16</v>
      </c>
      <c r="T4919" s="55" t="s">
        <v>16</v>
      </c>
      <c r="U4919" s="273"/>
    </row>
    <row r="4920" spans="2:21" ht="27.6" x14ac:dyDescent="0.3">
      <c r="B4920" s="55" t="s">
        <v>16</v>
      </c>
      <c r="C4920" s="55" t="s">
        <v>16</v>
      </c>
      <c r="D4920" s="55" t="s">
        <v>16</v>
      </c>
      <c r="E4920" s="55" t="s">
        <v>16</v>
      </c>
      <c r="F4920" s="55" t="s">
        <v>16</v>
      </c>
      <c r="G4920" s="55" t="s">
        <v>16</v>
      </c>
      <c r="H4920" s="55" t="s">
        <v>16</v>
      </c>
      <c r="I4920" s="55" t="s">
        <v>16</v>
      </c>
      <c r="J4920" s="55" t="s">
        <v>16</v>
      </c>
      <c r="K4920" s="1"/>
      <c r="L4920" s="55" t="s">
        <v>3080</v>
      </c>
      <c r="M4920" s="333" t="s">
        <v>3109</v>
      </c>
      <c r="N4920" s="55">
        <v>6</v>
      </c>
      <c r="O4920" s="122" t="s">
        <v>16</v>
      </c>
      <c r="P4920" s="122">
        <v>15000</v>
      </c>
      <c r="Q4920" s="55" t="s">
        <v>16</v>
      </c>
      <c r="R4920" s="55" t="s">
        <v>16</v>
      </c>
      <c r="S4920" s="55" t="s">
        <v>16</v>
      </c>
      <c r="T4920" s="55" t="s">
        <v>16</v>
      </c>
      <c r="U4920" s="273"/>
    </row>
    <row r="4921" spans="2:21" ht="39" customHeight="1" x14ac:dyDescent="0.3">
      <c r="B4921" s="55" t="s">
        <v>16</v>
      </c>
      <c r="C4921" s="55" t="s">
        <v>16</v>
      </c>
      <c r="D4921" s="55" t="s">
        <v>16</v>
      </c>
      <c r="E4921" s="55" t="s">
        <v>16</v>
      </c>
      <c r="F4921" s="55" t="s">
        <v>16</v>
      </c>
      <c r="G4921" s="55" t="s">
        <v>16</v>
      </c>
      <c r="H4921" s="55" t="s">
        <v>16</v>
      </c>
      <c r="I4921" s="55" t="s">
        <v>16</v>
      </c>
      <c r="J4921" s="55" t="s">
        <v>16</v>
      </c>
      <c r="K4921" s="1"/>
      <c r="L4921" s="55" t="s">
        <v>3080</v>
      </c>
      <c r="M4921" s="333" t="s">
        <v>3106</v>
      </c>
      <c r="N4921" s="55">
        <v>296</v>
      </c>
      <c r="O4921" s="122" t="s">
        <v>16</v>
      </c>
      <c r="P4921" s="122" t="s">
        <v>16</v>
      </c>
      <c r="Q4921" s="122">
        <v>33000</v>
      </c>
      <c r="R4921" s="55" t="s">
        <v>16</v>
      </c>
      <c r="S4921" s="55" t="s">
        <v>16</v>
      </c>
      <c r="T4921" s="55" t="s">
        <v>16</v>
      </c>
      <c r="U4921" s="273"/>
    </row>
    <row r="4922" spans="2:21" x14ac:dyDescent="0.3">
      <c r="B4922" s="196"/>
      <c r="C4922" s="503" t="s">
        <v>49</v>
      </c>
      <c r="D4922" s="196" t="s">
        <v>16</v>
      </c>
      <c r="E4922" s="197">
        <f>SUM(E4908:E4921)</f>
        <v>1614989</v>
      </c>
      <c r="F4922" s="197">
        <f>SUM(F4908:F4921)</f>
        <v>315111</v>
      </c>
      <c r="G4922" s="197">
        <f>SUM(G4908:G4921)</f>
        <v>33000</v>
      </c>
      <c r="H4922" s="504">
        <f>SUM(H4909:H4917)</f>
        <v>0</v>
      </c>
      <c r="I4922" s="197">
        <f>SUM(I4911:I4911)</f>
        <v>0</v>
      </c>
      <c r="J4922" s="197">
        <v>0</v>
      </c>
      <c r="K4922" s="1"/>
      <c r="L4922" s="368" t="s">
        <v>16</v>
      </c>
      <c r="M4922" s="368" t="s">
        <v>16</v>
      </c>
      <c r="N4922" s="368" t="s">
        <v>16</v>
      </c>
      <c r="O4922" s="202" t="s">
        <v>16</v>
      </c>
      <c r="P4922" s="368" t="s">
        <v>16</v>
      </c>
      <c r="Q4922" s="368" t="s">
        <v>16</v>
      </c>
      <c r="R4922" s="55" t="s">
        <v>16</v>
      </c>
      <c r="S4922" s="55" t="s">
        <v>16</v>
      </c>
      <c r="T4922" s="55" t="s">
        <v>16</v>
      </c>
    </row>
    <row r="4923" spans="2:21" x14ac:dyDescent="0.3">
      <c r="B4923" s="11"/>
      <c r="C4923" s="94"/>
      <c r="D4923" s="12"/>
      <c r="E4923" s="13"/>
      <c r="F4923" s="13"/>
      <c r="G4923" s="13"/>
      <c r="H4923" s="13"/>
      <c r="I4923" s="13"/>
      <c r="J4923" s="14"/>
      <c r="K4923" s="1"/>
      <c r="L4923" s="11"/>
      <c r="M4923" s="588"/>
      <c r="N4923" s="12"/>
      <c r="O4923" s="169"/>
      <c r="P4923" s="13"/>
      <c r="Q4923" s="13"/>
      <c r="R4923" s="13"/>
      <c r="S4923" s="13"/>
      <c r="T4923" s="14"/>
    </row>
    <row r="4924" spans="2:21" x14ac:dyDescent="0.3">
      <c r="B4924" s="25"/>
      <c r="C4924" s="26" t="s">
        <v>50</v>
      </c>
      <c r="D4924" s="26" t="s">
        <v>16</v>
      </c>
      <c r="E4924" s="28">
        <f>E4922</f>
        <v>1614989</v>
      </c>
      <c r="F4924" s="28">
        <f>F4907+F4922</f>
        <v>326331</v>
      </c>
      <c r="G4924" s="28">
        <f>G4907+G4922</f>
        <v>37530</v>
      </c>
      <c r="H4924" s="28">
        <f>H4907+H4922</f>
        <v>305879</v>
      </c>
      <c r="I4924" s="28">
        <f>I4907+I4922</f>
        <v>12344</v>
      </c>
      <c r="J4924" s="28">
        <f>J4907+J4922</f>
        <v>4260</v>
      </c>
      <c r="K4924" s="1"/>
      <c r="L4924" s="574" t="s">
        <v>16</v>
      </c>
      <c r="M4924" s="26" t="s">
        <v>50</v>
      </c>
      <c r="N4924" s="193" t="s">
        <v>16</v>
      </c>
      <c r="O4924" s="28">
        <f>SUM(O4908:O4923)</f>
        <v>1614989</v>
      </c>
      <c r="P4924" s="28">
        <f>SUM(P4908:P4923)</f>
        <v>262800</v>
      </c>
      <c r="Q4924" s="28">
        <f>SUM(Q4908:Q4923)</f>
        <v>33000</v>
      </c>
      <c r="R4924" s="28">
        <f>SUM(R4908:R4923)</f>
        <v>30500</v>
      </c>
      <c r="S4924" s="28">
        <f>SUM(S4906:S4923)</f>
        <v>0</v>
      </c>
      <c r="T4924" s="28">
        <f>SUM(T4906:T4923)</f>
        <v>0</v>
      </c>
    </row>
    <row r="4925" spans="2:21" x14ac:dyDescent="0.3">
      <c r="F4925" s="314"/>
      <c r="G4925" s="215"/>
      <c r="H4925" s="215"/>
      <c r="L4925" s="2"/>
      <c r="M4925" s="3" t="s">
        <v>12</v>
      </c>
      <c r="N4925" s="15"/>
      <c r="O4925" s="16"/>
      <c r="P4925" s="62">
        <f>F4924-P4924</f>
        <v>63531</v>
      </c>
      <c r="Q4925" s="62">
        <f>G4924-Q4924</f>
        <v>4530</v>
      </c>
      <c r="R4925" s="62">
        <f t="shared" ref="R4925" si="655">H4924-R4924</f>
        <v>275379</v>
      </c>
      <c r="S4925" s="62">
        <f t="shared" ref="S4925" si="656">I4924-S4924</f>
        <v>12344</v>
      </c>
      <c r="T4925" s="62">
        <f t="shared" ref="T4925" si="657">J4924-T4924</f>
        <v>4260</v>
      </c>
    </row>
    <row r="4926" spans="2:21" x14ac:dyDescent="0.3">
      <c r="C4926" s="63"/>
      <c r="F4926" s="314"/>
      <c r="H4926" s="314"/>
      <c r="M4926" s="1385" t="s">
        <v>23</v>
      </c>
      <c r="N4926" s="1385"/>
      <c r="P4926" s="314"/>
      <c r="Q4926" s="314"/>
      <c r="R4926" s="314"/>
    </row>
    <row r="4927" spans="2:21" x14ac:dyDescent="0.3">
      <c r="C4927" s="629"/>
      <c r="D4927" s="629"/>
      <c r="E4927" s="1386"/>
      <c r="F4927" s="1386"/>
      <c r="G4927" s="629"/>
      <c r="H4927" s="629"/>
      <c r="I4927" s="629"/>
      <c r="J4927" s="145"/>
      <c r="M4927" s="346" t="s">
        <v>17</v>
      </c>
      <c r="N4927" s="83">
        <f>P4925</f>
        <v>63531</v>
      </c>
      <c r="O4927" s="606"/>
      <c r="P4927" s="131"/>
      <c r="Q4927" s="131"/>
      <c r="R4927" s="131"/>
      <c r="S4927" s="131"/>
      <c r="T4927" s="131"/>
    </row>
    <row r="4928" spans="2:21" x14ac:dyDescent="0.3">
      <c r="C4928" s="629"/>
      <c r="D4928" s="629"/>
      <c r="E4928" s="630"/>
      <c r="F4928" s="630"/>
      <c r="G4928" s="282"/>
      <c r="H4928" s="280"/>
      <c r="I4928" s="280"/>
      <c r="J4928" s="280"/>
      <c r="M4928" s="346" t="s">
        <v>18</v>
      </c>
      <c r="N4928" s="83">
        <f>Q4925</f>
        <v>4530</v>
      </c>
      <c r="O4928" s="606"/>
      <c r="P4928" s="131"/>
      <c r="Q4928" s="131"/>
      <c r="R4928" s="131"/>
      <c r="S4928" s="233"/>
      <c r="T4928" s="314"/>
    </row>
    <row r="4929" spans="2:21" x14ac:dyDescent="0.3">
      <c r="C4929" s="629"/>
      <c r="D4929" s="629"/>
      <c r="E4929" s="1376"/>
      <c r="F4929" s="1377"/>
      <c r="G4929" s="282"/>
      <c r="H4929" s="280"/>
      <c r="I4929" s="280"/>
      <c r="J4929" s="280"/>
      <c r="M4929" s="346" t="s">
        <v>19</v>
      </c>
      <c r="N4929" s="83">
        <f>R4925</f>
        <v>275379</v>
      </c>
      <c r="O4929" s="136"/>
      <c r="P4929" s="171"/>
      <c r="Q4929" s="324"/>
      <c r="R4929" s="240"/>
      <c r="S4929" s="314"/>
      <c r="T4929" s="314"/>
    </row>
    <row r="4930" spans="2:21" x14ac:dyDescent="0.3">
      <c r="C4930" s="190"/>
      <c r="D4930" s="190"/>
      <c r="E4930" s="1374"/>
      <c r="F4930" s="1374"/>
      <c r="G4930" s="278"/>
      <c r="H4930" s="279"/>
      <c r="I4930" s="280"/>
      <c r="J4930" s="281"/>
      <c r="M4930" s="346" t="s">
        <v>20</v>
      </c>
      <c r="N4930" s="83">
        <f>S4925</f>
        <v>12344</v>
      </c>
      <c r="O4930" s="324"/>
      <c r="P4930" s="324"/>
      <c r="Q4930" s="324"/>
      <c r="R4930" s="241"/>
    </row>
    <row r="4931" spans="2:21" x14ac:dyDescent="0.3">
      <c r="C4931" s="190"/>
      <c r="D4931" s="190"/>
      <c r="E4931" s="631"/>
      <c r="F4931" s="631"/>
      <c r="G4931" s="278"/>
      <c r="H4931" s="283"/>
      <c r="I4931" s="280"/>
      <c r="J4931" s="281"/>
      <c r="M4931" s="346" t="s">
        <v>21</v>
      </c>
      <c r="N4931" s="83">
        <f>T4925</f>
        <v>4260</v>
      </c>
      <c r="O4931" s="137"/>
      <c r="P4931" s="324"/>
      <c r="Q4931" s="324"/>
      <c r="R4931" s="314"/>
    </row>
    <row r="4932" spans="2:21" ht="15" thickBot="1" x14ac:dyDescent="0.35">
      <c r="C4932" s="629"/>
      <c r="D4932" s="190"/>
      <c r="E4932" s="631"/>
      <c r="F4932" s="631"/>
      <c r="G4932" s="278"/>
      <c r="H4932" s="283"/>
      <c r="I4932" s="280"/>
      <c r="J4932" s="281"/>
      <c r="M4932" s="345" t="s">
        <v>22</v>
      </c>
      <c r="N4932" s="344">
        <f>SUM(N4927:N4931)</f>
        <v>360044</v>
      </c>
      <c r="O4932" s="314"/>
      <c r="P4932" s="314"/>
      <c r="R4932" s="314"/>
    </row>
    <row r="4933" spans="2:21" ht="15" thickTop="1" x14ac:dyDescent="0.3"/>
    <row r="4936" spans="2:21" x14ac:dyDescent="0.3">
      <c r="C4936" s="1357" t="s">
        <v>2370</v>
      </c>
      <c r="D4936" s="1357"/>
      <c r="E4936" s="1357"/>
      <c r="F4936" s="1357"/>
      <c r="G4936" s="1357"/>
      <c r="H4936" s="1357"/>
      <c r="I4936" s="1357"/>
      <c r="J4936" s="1357"/>
      <c r="K4936" s="1357"/>
      <c r="L4936" s="1357"/>
      <c r="M4936" s="1357"/>
      <c r="N4936" s="1357"/>
      <c r="O4936" s="1357"/>
      <c r="P4936" s="1357"/>
      <c r="Q4936" s="1357"/>
      <c r="R4936" s="1357"/>
      <c r="S4936" s="1357"/>
      <c r="T4936" s="1357"/>
      <c r="U4936" s="1357"/>
    </row>
    <row r="4942" spans="2:21" ht="15.6" x14ac:dyDescent="0.3">
      <c r="B4942" s="1349" t="s">
        <v>3112</v>
      </c>
      <c r="C4942" s="1349"/>
      <c r="D4942" s="1349"/>
      <c r="E4942" s="1349"/>
      <c r="F4942" s="1349"/>
      <c r="G4942" s="1349"/>
      <c r="H4942" s="1349"/>
      <c r="I4942" s="1349"/>
      <c r="J4942" s="1349"/>
      <c r="K4942" s="1349"/>
      <c r="L4942" s="1349"/>
      <c r="M4942" s="1349"/>
      <c r="N4942" s="1349"/>
      <c r="O4942" s="1349"/>
      <c r="P4942" s="1349"/>
      <c r="Q4942" s="1349"/>
      <c r="R4942" s="1349"/>
      <c r="S4942" s="1349"/>
      <c r="T4942" s="1349"/>
    </row>
    <row r="4943" spans="2:21" ht="15.6" x14ac:dyDescent="0.3">
      <c r="B4943" s="1350" t="s">
        <v>10</v>
      </c>
      <c r="C4943" s="1350"/>
      <c r="D4943" s="1350"/>
      <c r="E4943" s="1350"/>
      <c r="F4943" s="1350"/>
      <c r="G4943" s="1350"/>
      <c r="H4943" s="1350"/>
      <c r="I4943" s="1350"/>
      <c r="J4943" s="1350"/>
      <c r="K4943" s="1350"/>
      <c r="L4943" s="1350"/>
      <c r="M4943" s="1350"/>
      <c r="N4943" s="1350"/>
      <c r="O4943" s="1350"/>
      <c r="P4943" s="1350"/>
      <c r="Q4943" s="1350"/>
      <c r="R4943" s="1350"/>
      <c r="S4943" s="1350"/>
      <c r="T4943" s="1350"/>
    </row>
    <row r="4944" spans="2:21" x14ac:dyDescent="0.3">
      <c r="B4944" s="1351" t="s">
        <v>11</v>
      </c>
      <c r="C4944" s="1351"/>
      <c r="D4944" s="1351"/>
      <c r="E4944" s="1351"/>
      <c r="F4944" s="1351"/>
      <c r="G4944" s="1351"/>
      <c r="H4944" s="1351"/>
      <c r="I4944" s="1351"/>
      <c r="J4944" s="1351"/>
      <c r="K4944" s="1351"/>
      <c r="L4944" s="1351"/>
      <c r="M4944" s="1351"/>
      <c r="N4944" s="1351"/>
      <c r="O4944" s="1351"/>
      <c r="P4944" s="1351"/>
      <c r="Q4944" s="1351"/>
      <c r="R4944" s="1351"/>
      <c r="S4944" s="1351"/>
      <c r="T4944" s="1351"/>
    </row>
    <row r="4945" spans="2:21" x14ac:dyDescent="0.3">
      <c r="B4945" s="1352" t="s">
        <v>3114</v>
      </c>
      <c r="C4945" s="1352"/>
      <c r="D4945" s="1352"/>
      <c r="E4945" s="1352"/>
      <c r="F4945" s="1352"/>
      <c r="G4945" s="1352"/>
      <c r="H4945" s="1352"/>
      <c r="I4945" s="1352"/>
      <c r="J4945" s="1352"/>
      <c r="K4945" s="1352"/>
      <c r="L4945" s="1352"/>
      <c r="M4945" s="1352"/>
      <c r="N4945" s="1352"/>
      <c r="O4945" s="1352"/>
      <c r="P4945" s="1352"/>
      <c r="Q4945" s="1352"/>
      <c r="R4945" s="1352"/>
      <c r="S4945" s="1352"/>
      <c r="T4945" s="1352"/>
    </row>
    <row r="4946" spans="2:21" ht="15" thickBot="1" x14ac:dyDescent="0.35">
      <c r="B4946" s="309"/>
      <c r="C4946" s="309"/>
      <c r="D4946" s="309"/>
      <c r="E4946" s="309"/>
      <c r="F4946" s="309"/>
      <c r="G4946" s="309"/>
      <c r="H4946" s="309"/>
      <c r="I4946" s="309"/>
      <c r="J4946" s="309"/>
      <c r="L4946" s="309"/>
      <c r="M4946" s="309"/>
      <c r="N4946" s="309"/>
      <c r="O4946" s="309"/>
      <c r="P4946" s="309"/>
      <c r="Q4946" s="309"/>
      <c r="R4946" s="1362" t="s">
        <v>3115</v>
      </c>
      <c r="S4946" s="1363"/>
      <c r="T4946" s="1363"/>
    </row>
    <row r="4947" spans="2:21" ht="15" thickTop="1" x14ac:dyDescent="0.3">
      <c r="B4947" s="1354" t="s">
        <v>8</v>
      </c>
      <c r="C4947" s="1354"/>
      <c r="D4947" s="1354"/>
      <c r="E4947" s="1354"/>
      <c r="F4947" s="1354"/>
      <c r="G4947" s="1354"/>
      <c r="H4947" s="1354"/>
      <c r="I4947" s="1354"/>
      <c r="J4947" s="1354"/>
      <c r="L4947" s="1354" t="s">
        <v>9</v>
      </c>
      <c r="M4947" s="1354"/>
      <c r="N4947" s="1354"/>
      <c r="O4947" s="1354"/>
      <c r="P4947" s="1354"/>
      <c r="Q4947" s="1354"/>
      <c r="R4947" s="1354"/>
      <c r="S4947" s="1354"/>
      <c r="T4947" s="1354"/>
    </row>
    <row r="4948" spans="2:21" x14ac:dyDescent="0.3">
      <c r="B4948" s="4" t="s">
        <v>0</v>
      </c>
      <c r="C4948" s="4" t="s">
        <v>1</v>
      </c>
      <c r="D4948" s="4" t="s">
        <v>2</v>
      </c>
      <c r="E4948" s="4" t="s">
        <v>13</v>
      </c>
      <c r="F4948" s="4" t="s">
        <v>3</v>
      </c>
      <c r="G4948" s="4" t="s">
        <v>4</v>
      </c>
      <c r="H4948" s="4" t="s">
        <v>5</v>
      </c>
      <c r="I4948" s="4" t="s">
        <v>6</v>
      </c>
      <c r="J4948" s="4" t="s">
        <v>7</v>
      </c>
      <c r="K4948" s="180"/>
      <c r="L4948" s="4" t="s">
        <v>0</v>
      </c>
      <c r="M4948" s="4" t="s">
        <v>1</v>
      </c>
      <c r="N4948" s="30" t="s">
        <v>1234</v>
      </c>
      <c r="O4948" s="4" t="s">
        <v>13</v>
      </c>
      <c r="P4948" s="4" t="s">
        <v>3</v>
      </c>
      <c r="Q4948" s="4" t="s">
        <v>4</v>
      </c>
      <c r="R4948" s="4" t="s">
        <v>5</v>
      </c>
      <c r="S4948" s="4" t="s">
        <v>6</v>
      </c>
      <c r="T4948" s="4" t="s">
        <v>7</v>
      </c>
    </row>
    <row r="4949" spans="2:21" x14ac:dyDescent="0.3">
      <c r="B4949" s="310"/>
      <c r="C4949" s="311"/>
      <c r="D4949" s="311"/>
      <c r="E4949" s="5"/>
      <c r="F4949" s="5"/>
      <c r="G4949" s="5"/>
      <c r="H4949" s="5"/>
      <c r="I4949" s="5"/>
      <c r="J4949" s="6"/>
      <c r="L4949" s="310"/>
      <c r="M4949" s="311"/>
      <c r="N4949" s="311"/>
      <c r="O4949" s="5"/>
      <c r="P4949" s="5"/>
      <c r="Q4949" s="5"/>
      <c r="R4949" s="5"/>
      <c r="S4949" s="5"/>
      <c r="T4949" s="6"/>
    </row>
    <row r="4950" spans="2:21" x14ac:dyDescent="0.3">
      <c r="B4950" s="55" t="s">
        <v>3113</v>
      </c>
      <c r="C4950" s="17" t="s">
        <v>2421</v>
      </c>
      <c r="D4950" s="18" t="s">
        <v>16</v>
      </c>
      <c r="E4950" s="18" t="s">
        <v>16</v>
      </c>
      <c r="F4950" s="19">
        <f>N4927</f>
        <v>63531</v>
      </c>
      <c r="G4950" s="49">
        <f>N4928</f>
        <v>4530</v>
      </c>
      <c r="H4950" s="49">
        <f>N4929</f>
        <v>275379</v>
      </c>
      <c r="I4950" s="20">
        <f>N4930</f>
        <v>12344</v>
      </c>
      <c r="J4950" s="20">
        <f>N4931</f>
        <v>4260</v>
      </c>
      <c r="K4950" s="1"/>
      <c r="L4950" s="55"/>
      <c r="M4950" s="55"/>
      <c r="N4950" s="55"/>
      <c r="O4950" s="122"/>
      <c r="P4950" s="122"/>
      <c r="Q4950" s="122"/>
      <c r="R4950" s="122"/>
      <c r="S4950" s="122"/>
      <c r="T4950" s="122"/>
    </row>
    <row r="4951" spans="2:21" x14ac:dyDescent="0.3">
      <c r="B4951" s="55" t="s">
        <v>3113</v>
      </c>
      <c r="C4951" s="474" t="s">
        <v>2263</v>
      </c>
      <c r="D4951" s="122" t="s">
        <v>16</v>
      </c>
      <c r="E4951" s="122" t="s">
        <v>16</v>
      </c>
      <c r="F4951" s="122" t="s">
        <v>16</v>
      </c>
      <c r="G4951" s="122" t="s">
        <v>16</v>
      </c>
      <c r="H4951" s="122">
        <v>60000</v>
      </c>
      <c r="I4951" s="122" t="s">
        <v>16</v>
      </c>
      <c r="J4951" s="122" t="s">
        <v>16</v>
      </c>
      <c r="K4951" s="1"/>
      <c r="L4951" s="55" t="s">
        <v>3113</v>
      </c>
      <c r="M4951" s="474" t="s">
        <v>2263</v>
      </c>
      <c r="N4951" s="122" t="s">
        <v>16</v>
      </c>
      <c r="O4951" s="122" t="s">
        <v>16</v>
      </c>
      <c r="P4951" s="122">
        <v>60000</v>
      </c>
      <c r="Q4951" s="122" t="s">
        <v>16</v>
      </c>
      <c r="R4951" s="122" t="s">
        <v>16</v>
      </c>
      <c r="S4951" s="122" t="s">
        <v>16</v>
      </c>
      <c r="T4951" s="122" t="s">
        <v>16</v>
      </c>
    </row>
    <row r="4952" spans="2:21" ht="27.6" x14ac:dyDescent="0.3">
      <c r="B4952" s="55" t="s">
        <v>3113</v>
      </c>
      <c r="C4952" s="333" t="s">
        <v>3119</v>
      </c>
      <c r="D4952" s="116" t="s">
        <v>3116</v>
      </c>
      <c r="E4952" s="122">
        <v>200000</v>
      </c>
      <c r="F4952" s="122" t="s">
        <v>16</v>
      </c>
      <c r="G4952" s="122" t="s">
        <v>16</v>
      </c>
      <c r="H4952" s="122" t="s">
        <v>16</v>
      </c>
      <c r="I4952" s="122" t="s">
        <v>16</v>
      </c>
      <c r="J4952" s="122" t="s">
        <v>16</v>
      </c>
      <c r="K4952" s="1"/>
      <c r="L4952" s="55" t="s">
        <v>3113</v>
      </c>
      <c r="M4952" s="333" t="s">
        <v>3121</v>
      </c>
      <c r="N4952" s="116" t="s">
        <v>3116</v>
      </c>
      <c r="O4952" s="122">
        <v>200000</v>
      </c>
      <c r="P4952" s="122" t="s">
        <v>16</v>
      </c>
      <c r="Q4952" s="122" t="s">
        <v>16</v>
      </c>
      <c r="R4952" s="122" t="s">
        <v>16</v>
      </c>
      <c r="S4952" s="122" t="s">
        <v>16</v>
      </c>
      <c r="T4952" s="122" t="s">
        <v>16</v>
      </c>
    </row>
    <row r="4953" spans="2:21" ht="40.799999999999997" customHeight="1" x14ac:dyDescent="0.3">
      <c r="B4953" s="55" t="s">
        <v>3113</v>
      </c>
      <c r="C4953" s="333" t="s">
        <v>3120</v>
      </c>
      <c r="D4953" s="116" t="s">
        <v>3117</v>
      </c>
      <c r="E4953" s="122">
        <v>22000</v>
      </c>
      <c r="F4953" s="122" t="s">
        <v>16</v>
      </c>
      <c r="G4953" s="122" t="s">
        <v>16</v>
      </c>
      <c r="H4953" s="122">
        <v>28000</v>
      </c>
      <c r="I4953" s="122" t="s">
        <v>16</v>
      </c>
      <c r="J4953" s="122" t="s">
        <v>16</v>
      </c>
      <c r="K4953" s="1"/>
      <c r="L4953" s="55" t="s">
        <v>3113</v>
      </c>
      <c r="M4953" s="474" t="s">
        <v>2496</v>
      </c>
      <c r="N4953" s="116" t="s">
        <v>3117</v>
      </c>
      <c r="O4953" s="122">
        <v>2000</v>
      </c>
      <c r="P4953" s="122" t="s">
        <v>16</v>
      </c>
      <c r="Q4953" s="122" t="s">
        <v>16</v>
      </c>
      <c r="R4953" s="122" t="s">
        <v>16</v>
      </c>
      <c r="S4953" s="122" t="s">
        <v>16</v>
      </c>
      <c r="T4953" s="122" t="s">
        <v>16</v>
      </c>
    </row>
    <row r="4954" spans="2:21" ht="43.2" customHeight="1" x14ac:dyDescent="0.3">
      <c r="B4954" s="55" t="s">
        <v>3113</v>
      </c>
      <c r="C4954" s="333" t="s">
        <v>3124</v>
      </c>
      <c r="D4954" s="116" t="s">
        <v>3125</v>
      </c>
      <c r="E4954" s="122" t="s">
        <v>16</v>
      </c>
      <c r="F4954" s="122">
        <v>1300</v>
      </c>
      <c r="G4954" s="122" t="s">
        <v>16</v>
      </c>
      <c r="H4954" s="122" t="s">
        <v>16</v>
      </c>
      <c r="I4954" s="122" t="s">
        <v>16</v>
      </c>
      <c r="J4954" s="122" t="s">
        <v>16</v>
      </c>
      <c r="K4954" s="1"/>
      <c r="L4954" s="55" t="s">
        <v>3113</v>
      </c>
      <c r="M4954" s="541" t="s">
        <v>3122</v>
      </c>
      <c r="N4954" s="116" t="s">
        <v>3117</v>
      </c>
      <c r="O4954" s="122">
        <v>20000</v>
      </c>
      <c r="P4954" s="122" t="s">
        <v>16</v>
      </c>
      <c r="Q4954" s="122" t="s">
        <v>16</v>
      </c>
      <c r="R4954" s="122" t="s">
        <v>16</v>
      </c>
      <c r="S4954" s="122" t="s">
        <v>16</v>
      </c>
      <c r="T4954" s="122" t="s">
        <v>16</v>
      </c>
      <c r="U4954" s="273"/>
    </row>
    <row r="4955" spans="2:21" ht="40.799999999999997" customHeight="1" x14ac:dyDescent="0.3">
      <c r="B4955" s="122" t="s">
        <v>16</v>
      </c>
      <c r="C4955" s="355" t="s">
        <v>2461</v>
      </c>
      <c r="D4955" s="122" t="s">
        <v>16</v>
      </c>
      <c r="E4955" s="122" t="s">
        <v>16</v>
      </c>
      <c r="F4955" s="122" t="s">
        <v>16</v>
      </c>
      <c r="G4955" s="122" t="s">
        <v>16</v>
      </c>
      <c r="H4955" s="122" t="s">
        <v>16</v>
      </c>
      <c r="I4955" s="122" t="s">
        <v>16</v>
      </c>
      <c r="J4955" s="122" t="s">
        <v>16</v>
      </c>
      <c r="K4955" s="1"/>
      <c r="L4955" s="55" t="s">
        <v>3113</v>
      </c>
      <c r="M4955" s="541" t="s">
        <v>3123</v>
      </c>
      <c r="N4955" s="55">
        <v>1</v>
      </c>
      <c r="O4955" s="122" t="s">
        <v>16</v>
      </c>
      <c r="P4955" s="122">
        <v>3000</v>
      </c>
      <c r="Q4955" s="122" t="s">
        <v>16</v>
      </c>
      <c r="R4955" s="122" t="s">
        <v>16</v>
      </c>
      <c r="S4955" s="122" t="s">
        <v>16</v>
      </c>
      <c r="T4955" s="122" t="s">
        <v>16</v>
      </c>
      <c r="U4955" s="273"/>
    </row>
    <row r="4956" spans="2:21" ht="27.6" x14ac:dyDescent="0.3">
      <c r="B4956" s="55" t="s">
        <v>3080</v>
      </c>
      <c r="C4956" s="333" t="s">
        <v>3107</v>
      </c>
      <c r="D4956" s="55">
        <v>4</v>
      </c>
      <c r="E4956" s="122" t="s">
        <v>16</v>
      </c>
      <c r="F4956" s="122">
        <v>120000</v>
      </c>
      <c r="G4956" s="122" t="s">
        <v>16</v>
      </c>
      <c r="H4956" s="122" t="s">
        <v>16</v>
      </c>
      <c r="I4956" s="122" t="s">
        <v>16</v>
      </c>
      <c r="J4956" s="122" t="s">
        <v>16</v>
      </c>
      <c r="K4956" s="1"/>
      <c r="L4956" s="55"/>
      <c r="M4956" s="355" t="s">
        <v>2461</v>
      </c>
      <c r="N4956" s="122" t="s">
        <v>16</v>
      </c>
      <c r="O4956" s="122" t="s">
        <v>16</v>
      </c>
      <c r="P4956" s="122" t="s">
        <v>16</v>
      </c>
      <c r="Q4956" s="122" t="s">
        <v>16</v>
      </c>
      <c r="R4956" s="122" t="s">
        <v>16</v>
      </c>
      <c r="S4956" s="122" t="s">
        <v>16</v>
      </c>
      <c r="T4956" s="122" t="s">
        <v>16</v>
      </c>
      <c r="U4956" s="273"/>
    </row>
    <row r="4957" spans="2:21" ht="27.6" x14ac:dyDescent="0.3">
      <c r="B4957" s="55" t="s">
        <v>3080</v>
      </c>
      <c r="C4957" s="333" t="s">
        <v>3108</v>
      </c>
      <c r="D4957" s="55">
        <v>5</v>
      </c>
      <c r="E4957" s="122" t="s">
        <v>16</v>
      </c>
      <c r="F4957" s="122">
        <v>112500</v>
      </c>
      <c r="G4957" s="122" t="s">
        <v>16</v>
      </c>
      <c r="H4957" s="122" t="s">
        <v>16</v>
      </c>
      <c r="I4957" s="122" t="s">
        <v>16</v>
      </c>
      <c r="J4957" s="122" t="s">
        <v>16</v>
      </c>
      <c r="K4957" s="1"/>
      <c r="L4957" s="55" t="s">
        <v>3113</v>
      </c>
      <c r="M4957" s="333" t="s">
        <v>3127</v>
      </c>
      <c r="N4957" s="55">
        <v>2</v>
      </c>
      <c r="O4957" s="122" t="s">
        <v>16</v>
      </c>
      <c r="P4957" s="122">
        <v>2666</v>
      </c>
      <c r="Q4957" s="122" t="s">
        <v>16</v>
      </c>
      <c r="R4957" s="122" t="s">
        <v>16</v>
      </c>
      <c r="S4957" s="122" t="s">
        <v>16</v>
      </c>
      <c r="T4957" s="122" t="s">
        <v>16</v>
      </c>
      <c r="U4957" s="273"/>
    </row>
    <row r="4958" spans="2:21" ht="41.4" x14ac:dyDescent="0.3">
      <c r="B4958" s="122" t="s">
        <v>16</v>
      </c>
      <c r="C4958" s="122" t="s">
        <v>16</v>
      </c>
      <c r="D4958" s="122" t="s">
        <v>16</v>
      </c>
      <c r="E4958" s="122" t="s">
        <v>16</v>
      </c>
      <c r="F4958" s="122" t="s">
        <v>16</v>
      </c>
      <c r="G4958" s="122" t="s">
        <v>16</v>
      </c>
      <c r="H4958" s="122" t="s">
        <v>16</v>
      </c>
      <c r="I4958" s="122" t="s">
        <v>16</v>
      </c>
      <c r="J4958" s="122" t="s">
        <v>16</v>
      </c>
      <c r="K4958" s="1"/>
      <c r="L4958" s="55" t="s">
        <v>3113</v>
      </c>
      <c r="M4958" s="333" t="s">
        <v>3128</v>
      </c>
      <c r="N4958" s="55">
        <v>3</v>
      </c>
      <c r="O4958" s="122" t="s">
        <v>16</v>
      </c>
      <c r="P4958" s="122">
        <v>3050</v>
      </c>
      <c r="Q4958" s="122" t="s">
        <v>16</v>
      </c>
      <c r="R4958" s="122" t="s">
        <v>16</v>
      </c>
      <c r="S4958" s="122" t="s">
        <v>16</v>
      </c>
      <c r="T4958" s="122" t="s">
        <v>16</v>
      </c>
      <c r="U4958" s="273"/>
    </row>
    <row r="4959" spans="2:21" ht="27.6" x14ac:dyDescent="0.3">
      <c r="B4959" s="122" t="s">
        <v>16</v>
      </c>
      <c r="C4959" s="122" t="s">
        <v>16</v>
      </c>
      <c r="D4959" s="122" t="s">
        <v>16</v>
      </c>
      <c r="E4959" s="122" t="s">
        <v>16</v>
      </c>
      <c r="F4959" s="122" t="s">
        <v>16</v>
      </c>
      <c r="G4959" s="122" t="s">
        <v>16</v>
      </c>
      <c r="H4959" s="122" t="s">
        <v>16</v>
      </c>
      <c r="I4959" s="122" t="s">
        <v>16</v>
      </c>
      <c r="J4959" s="122" t="s">
        <v>16</v>
      </c>
      <c r="K4959" s="1"/>
      <c r="L4959" s="55" t="s">
        <v>3113</v>
      </c>
      <c r="M4959" s="333" t="s">
        <v>3126</v>
      </c>
      <c r="N4959" s="55">
        <v>4</v>
      </c>
      <c r="O4959" s="122" t="s">
        <v>16</v>
      </c>
      <c r="P4959" s="122">
        <v>8130</v>
      </c>
      <c r="Q4959" s="122" t="s">
        <v>16</v>
      </c>
      <c r="R4959" s="122" t="s">
        <v>16</v>
      </c>
      <c r="S4959" s="122" t="s">
        <v>16</v>
      </c>
      <c r="T4959" s="122" t="s">
        <v>16</v>
      </c>
      <c r="U4959" s="273"/>
    </row>
    <row r="4960" spans="2:21" ht="27.6" x14ac:dyDescent="0.3">
      <c r="B4960" s="122" t="s">
        <v>16</v>
      </c>
      <c r="C4960" s="122" t="s">
        <v>16</v>
      </c>
      <c r="D4960" s="122" t="s">
        <v>16</v>
      </c>
      <c r="E4960" s="122" t="s">
        <v>16</v>
      </c>
      <c r="F4960" s="122" t="s">
        <v>16</v>
      </c>
      <c r="G4960" s="122" t="s">
        <v>16</v>
      </c>
      <c r="H4960" s="122" t="s">
        <v>16</v>
      </c>
      <c r="I4960" s="122" t="s">
        <v>16</v>
      </c>
      <c r="J4960" s="122" t="s">
        <v>16</v>
      </c>
      <c r="K4960" s="1"/>
      <c r="L4960" s="55" t="s">
        <v>3113</v>
      </c>
      <c r="M4960" s="333" t="s">
        <v>3118</v>
      </c>
      <c r="N4960" s="55">
        <v>5</v>
      </c>
      <c r="O4960" s="122" t="s">
        <v>16</v>
      </c>
      <c r="P4960" s="122">
        <v>90000</v>
      </c>
      <c r="Q4960" s="122" t="s">
        <v>16</v>
      </c>
      <c r="R4960" s="122" t="s">
        <v>16</v>
      </c>
      <c r="S4960" s="122" t="s">
        <v>16</v>
      </c>
      <c r="T4960" s="122" t="s">
        <v>16</v>
      </c>
      <c r="U4960" s="273"/>
    </row>
    <row r="4961" spans="2:21" ht="55.2" x14ac:dyDescent="0.3">
      <c r="B4961" s="122" t="s">
        <v>16</v>
      </c>
      <c r="C4961" s="122" t="s">
        <v>16</v>
      </c>
      <c r="D4961" s="122" t="s">
        <v>16</v>
      </c>
      <c r="E4961" s="122" t="s">
        <v>16</v>
      </c>
      <c r="F4961" s="122" t="s">
        <v>16</v>
      </c>
      <c r="G4961" s="122" t="s">
        <v>16</v>
      </c>
      <c r="H4961" s="122" t="s">
        <v>16</v>
      </c>
      <c r="I4961" s="122" t="s">
        <v>16</v>
      </c>
      <c r="J4961" s="122" t="s">
        <v>16</v>
      </c>
      <c r="K4961" s="1"/>
      <c r="L4961" s="55" t="s">
        <v>3113</v>
      </c>
      <c r="M4961" s="333" t="s">
        <v>3129</v>
      </c>
      <c r="N4961" s="55">
        <v>6</v>
      </c>
      <c r="O4961" s="122" t="s">
        <v>16</v>
      </c>
      <c r="P4961" s="122">
        <v>116578</v>
      </c>
      <c r="Q4961" s="122" t="s">
        <v>16</v>
      </c>
      <c r="R4961" s="122" t="s">
        <v>16</v>
      </c>
      <c r="S4961" s="122" t="s">
        <v>16</v>
      </c>
      <c r="T4961" s="122" t="s">
        <v>16</v>
      </c>
      <c r="U4961" s="273"/>
    </row>
    <row r="4962" spans="2:21" x14ac:dyDescent="0.3">
      <c r="B4962" s="196"/>
      <c r="C4962" s="503" t="s">
        <v>49</v>
      </c>
      <c r="D4962" s="196" t="s">
        <v>16</v>
      </c>
      <c r="E4962" s="197">
        <f>SUM(E4951:E4961)</f>
        <v>222000</v>
      </c>
      <c r="F4962" s="197">
        <f>SUM(F4954:F4961)</f>
        <v>233800</v>
      </c>
      <c r="G4962" s="197"/>
      <c r="H4962" s="504">
        <f>SUM(H4951:H4961)</f>
        <v>88000</v>
      </c>
      <c r="I4962" s="197">
        <f>SUM(I4954:I4954)</f>
        <v>0</v>
      </c>
      <c r="J4962" s="197">
        <v>0</v>
      </c>
      <c r="K4962" s="1"/>
      <c r="L4962" s="368" t="s">
        <v>16</v>
      </c>
      <c r="M4962" s="368" t="s">
        <v>16</v>
      </c>
      <c r="N4962" s="368" t="s">
        <v>16</v>
      </c>
      <c r="O4962" s="202" t="s">
        <v>16</v>
      </c>
      <c r="P4962" s="368" t="s">
        <v>16</v>
      </c>
      <c r="Q4962" s="368" t="s">
        <v>16</v>
      </c>
      <c r="R4962" s="55" t="s">
        <v>16</v>
      </c>
      <c r="S4962" s="55" t="s">
        <v>16</v>
      </c>
      <c r="T4962" s="55" t="s">
        <v>16</v>
      </c>
    </row>
    <row r="4963" spans="2:21" x14ac:dyDescent="0.3">
      <c r="B4963" s="11"/>
      <c r="C4963" s="94"/>
      <c r="D4963" s="12"/>
      <c r="E4963" s="13"/>
      <c r="F4963" s="13"/>
      <c r="G4963" s="13"/>
      <c r="H4963" s="13"/>
      <c r="I4963" s="13"/>
      <c r="J4963" s="14"/>
      <c r="K4963" s="1"/>
      <c r="L4963" s="11"/>
      <c r="M4963" s="588"/>
      <c r="N4963" s="12"/>
      <c r="O4963" s="169"/>
      <c r="P4963" s="13"/>
      <c r="Q4963" s="13"/>
      <c r="R4963" s="13"/>
      <c r="S4963" s="13"/>
      <c r="T4963" s="14"/>
    </row>
    <row r="4964" spans="2:21" x14ac:dyDescent="0.3">
      <c r="B4964" s="25"/>
      <c r="C4964" s="26" t="s">
        <v>50</v>
      </c>
      <c r="D4964" s="26" t="s">
        <v>16</v>
      </c>
      <c r="E4964" s="28">
        <f>E4962</f>
        <v>222000</v>
      </c>
      <c r="F4964" s="28">
        <f>F4950+F4962</f>
        <v>297331</v>
      </c>
      <c r="G4964" s="28">
        <f>G4950+G4962</f>
        <v>4530</v>
      </c>
      <c r="H4964" s="28">
        <f>H4950+H4962</f>
        <v>363379</v>
      </c>
      <c r="I4964" s="28">
        <f>I4950+I4962</f>
        <v>12344</v>
      </c>
      <c r="J4964" s="28">
        <f>J4950+J4962</f>
        <v>4260</v>
      </c>
      <c r="K4964" s="1"/>
      <c r="L4964" s="574" t="s">
        <v>16</v>
      </c>
      <c r="M4964" s="26" t="s">
        <v>50</v>
      </c>
      <c r="N4964" s="193" t="s">
        <v>16</v>
      </c>
      <c r="O4964" s="28">
        <f>SUM(O4951:O4963)</f>
        <v>222000</v>
      </c>
      <c r="P4964" s="28">
        <f>SUM(P4951:P4963)</f>
        <v>283424</v>
      </c>
      <c r="Q4964" s="28">
        <f>SUM(Q4951:Q4963)</f>
        <v>0</v>
      </c>
      <c r="R4964" s="28">
        <f>SUM(R4951:R4963)</f>
        <v>0</v>
      </c>
      <c r="S4964" s="28">
        <f>SUM(S4949:S4963)</f>
        <v>0</v>
      </c>
      <c r="T4964" s="28">
        <f>SUM(T4949:T4963)</f>
        <v>0</v>
      </c>
    </row>
    <row r="4965" spans="2:21" x14ac:dyDescent="0.3">
      <c r="F4965" s="314"/>
      <c r="G4965" s="215"/>
      <c r="H4965" s="215"/>
      <c r="L4965" s="2"/>
      <c r="M4965" s="3" t="s">
        <v>12</v>
      </c>
      <c r="N4965" s="15"/>
      <c r="O4965" s="16"/>
      <c r="P4965" s="62">
        <f>F4964-P4964</f>
        <v>13907</v>
      </c>
      <c r="Q4965" s="62">
        <f>G4964-Q4964</f>
        <v>4530</v>
      </c>
      <c r="R4965" s="62">
        <f t="shared" ref="R4965" si="658">H4964-R4964</f>
        <v>363379</v>
      </c>
      <c r="S4965" s="62">
        <f t="shared" ref="S4965" si="659">I4964-S4964</f>
        <v>12344</v>
      </c>
      <c r="T4965" s="62">
        <f t="shared" ref="T4965" si="660">J4964-T4964</f>
        <v>4260</v>
      </c>
    </row>
    <row r="4966" spans="2:21" x14ac:dyDescent="0.3">
      <c r="C4966" s="63"/>
      <c r="F4966" s="314"/>
      <c r="H4966" s="314"/>
      <c r="M4966" s="1385" t="s">
        <v>23</v>
      </c>
      <c r="N4966" s="1385"/>
      <c r="P4966" s="314"/>
      <c r="Q4966" s="314"/>
      <c r="R4966" s="314"/>
    </row>
    <row r="4967" spans="2:21" x14ac:dyDescent="0.3">
      <c r="C4967" s="633"/>
      <c r="D4967" s="633"/>
      <c r="E4967" s="1386"/>
      <c r="F4967" s="1386"/>
      <c r="G4967" s="633"/>
      <c r="H4967" s="633"/>
      <c r="I4967" s="633"/>
      <c r="J4967" s="145"/>
      <c r="M4967" s="346" t="s">
        <v>17</v>
      </c>
      <c r="N4967" s="83">
        <f>P4965</f>
        <v>13907</v>
      </c>
      <c r="O4967" s="606"/>
      <c r="P4967" s="131"/>
      <c r="Q4967" s="131"/>
      <c r="R4967" s="131"/>
      <c r="S4967" s="131"/>
      <c r="T4967" s="131"/>
    </row>
    <row r="4968" spans="2:21" x14ac:dyDescent="0.3">
      <c r="C4968" s="633"/>
      <c r="D4968" s="633"/>
      <c r="E4968" s="634"/>
      <c r="F4968" s="634"/>
      <c r="G4968" s="282"/>
      <c r="H4968" s="280"/>
      <c r="I4968" s="280"/>
      <c r="J4968" s="280"/>
      <c r="M4968" s="346" t="s">
        <v>18</v>
      </c>
      <c r="N4968" s="83">
        <f>Q4965</f>
        <v>4530</v>
      </c>
      <c r="O4968" s="606"/>
      <c r="P4968" s="131"/>
      <c r="Q4968" s="131"/>
      <c r="R4968" s="131"/>
      <c r="S4968" s="233"/>
      <c r="T4968" s="314"/>
    </row>
    <row r="4969" spans="2:21" x14ac:dyDescent="0.3">
      <c r="C4969" s="633"/>
      <c r="D4969" s="633"/>
      <c r="E4969" s="1376"/>
      <c r="F4969" s="1377"/>
      <c r="G4969" s="282"/>
      <c r="H4969" s="280"/>
      <c r="I4969" s="280"/>
      <c r="J4969" s="280"/>
      <c r="M4969" s="346" t="s">
        <v>19</v>
      </c>
      <c r="N4969" s="83">
        <f>R4965</f>
        <v>363379</v>
      </c>
      <c r="O4969" s="136"/>
      <c r="P4969" s="171"/>
      <c r="Q4969" s="324"/>
      <c r="R4969" s="240"/>
      <c r="S4969" s="314"/>
      <c r="T4969" s="314"/>
    </row>
    <row r="4970" spans="2:21" x14ac:dyDescent="0.3">
      <c r="C4970" s="190"/>
      <c r="D4970" s="190"/>
      <c r="E4970" s="1374"/>
      <c r="F4970" s="1374"/>
      <c r="G4970" s="278"/>
      <c r="H4970" s="279"/>
      <c r="I4970" s="280"/>
      <c r="J4970" s="281"/>
      <c r="M4970" s="346" t="s">
        <v>20</v>
      </c>
      <c r="N4970" s="83">
        <f>S4965</f>
        <v>12344</v>
      </c>
      <c r="O4970" s="324"/>
      <c r="P4970" s="324"/>
      <c r="Q4970" s="324"/>
      <c r="R4970" s="241"/>
    </row>
    <row r="4971" spans="2:21" x14ac:dyDescent="0.3">
      <c r="C4971" s="190"/>
      <c r="D4971" s="190"/>
      <c r="E4971" s="635"/>
      <c r="F4971" s="635"/>
      <c r="G4971" s="278"/>
      <c r="H4971" s="283"/>
      <c r="I4971" s="280"/>
      <c r="J4971" s="281"/>
      <c r="M4971" s="346" t="s">
        <v>21</v>
      </c>
      <c r="N4971" s="83">
        <f>T4965</f>
        <v>4260</v>
      </c>
      <c r="O4971" s="137"/>
      <c r="P4971" s="324"/>
      <c r="Q4971" s="324"/>
      <c r="R4971" s="314"/>
    </row>
    <row r="4972" spans="2:21" ht="15" thickBot="1" x14ac:dyDescent="0.35">
      <c r="C4972" s="633"/>
      <c r="D4972" s="190"/>
      <c r="E4972" s="635"/>
      <c r="F4972" s="635"/>
      <c r="G4972" s="278"/>
      <c r="H4972" s="283"/>
      <c r="I4972" s="280"/>
      <c r="J4972" s="281"/>
      <c r="M4972" s="345" t="s">
        <v>22</v>
      </c>
      <c r="N4972" s="344">
        <f>SUM(N4967:N4971)</f>
        <v>398420</v>
      </c>
      <c r="O4972" s="314"/>
      <c r="P4972" s="314"/>
      <c r="R4972" s="314"/>
    </row>
    <row r="4973" spans="2:21" ht="15" thickTop="1" x14ac:dyDescent="0.3"/>
    <row r="4976" spans="2:21" x14ac:dyDescent="0.3">
      <c r="C4976" s="1357" t="s">
        <v>2370</v>
      </c>
      <c r="D4976" s="1357"/>
      <c r="E4976" s="1357"/>
      <c r="F4976" s="1357"/>
      <c r="G4976" s="1357"/>
      <c r="H4976" s="1357"/>
      <c r="I4976" s="1357"/>
      <c r="J4976" s="1357"/>
      <c r="K4976" s="1357"/>
      <c r="L4976" s="1357"/>
      <c r="M4976" s="1357"/>
      <c r="N4976" s="1357"/>
      <c r="O4976" s="1357"/>
      <c r="P4976" s="1357"/>
      <c r="Q4976" s="1357"/>
      <c r="R4976" s="1357"/>
      <c r="S4976" s="1357"/>
      <c r="T4976" s="1357"/>
      <c r="U4976" s="1357"/>
    </row>
    <row r="4983" spans="2:20" ht="15.6" x14ac:dyDescent="0.3">
      <c r="B4983" s="1349" t="s">
        <v>3130</v>
      </c>
      <c r="C4983" s="1349"/>
      <c r="D4983" s="1349"/>
      <c r="E4983" s="1349"/>
      <c r="F4983" s="1349"/>
      <c r="G4983" s="1349"/>
      <c r="H4983" s="1349"/>
      <c r="I4983" s="1349"/>
      <c r="J4983" s="1349"/>
      <c r="K4983" s="1349"/>
      <c r="L4983" s="1349"/>
      <c r="M4983" s="1349"/>
      <c r="N4983" s="1349"/>
      <c r="O4983" s="1349"/>
      <c r="P4983" s="1349"/>
      <c r="Q4983" s="1349"/>
      <c r="R4983" s="1349"/>
      <c r="S4983" s="1349"/>
      <c r="T4983" s="1349"/>
    </row>
    <row r="4984" spans="2:20" ht="15.6" x14ac:dyDescent="0.3">
      <c r="B4984" s="1350" t="s">
        <v>10</v>
      </c>
      <c r="C4984" s="1350"/>
      <c r="D4984" s="1350"/>
      <c r="E4984" s="1350"/>
      <c r="F4984" s="1350"/>
      <c r="G4984" s="1350"/>
      <c r="H4984" s="1350"/>
      <c r="I4984" s="1350"/>
      <c r="J4984" s="1350"/>
      <c r="K4984" s="1350"/>
      <c r="L4984" s="1350"/>
      <c r="M4984" s="1350"/>
      <c r="N4984" s="1350"/>
      <c r="O4984" s="1350"/>
      <c r="P4984" s="1350"/>
      <c r="Q4984" s="1350"/>
      <c r="R4984" s="1350"/>
      <c r="S4984" s="1350"/>
      <c r="T4984" s="1350"/>
    </row>
    <row r="4985" spans="2:20" x14ac:dyDescent="0.3">
      <c r="B4985" s="1351" t="s">
        <v>11</v>
      </c>
      <c r="C4985" s="1351"/>
      <c r="D4985" s="1351"/>
      <c r="E4985" s="1351"/>
      <c r="F4985" s="1351"/>
      <c r="G4985" s="1351"/>
      <c r="H4985" s="1351"/>
      <c r="I4985" s="1351"/>
      <c r="J4985" s="1351"/>
      <c r="K4985" s="1351"/>
      <c r="L4985" s="1351"/>
      <c r="M4985" s="1351"/>
      <c r="N4985" s="1351"/>
      <c r="O4985" s="1351"/>
      <c r="P4985" s="1351"/>
      <c r="Q4985" s="1351"/>
      <c r="R4985" s="1351"/>
      <c r="S4985" s="1351"/>
      <c r="T4985" s="1351"/>
    </row>
    <row r="4986" spans="2:20" x14ac:dyDescent="0.3">
      <c r="B4986" s="1352" t="s">
        <v>3132</v>
      </c>
      <c r="C4986" s="1352"/>
      <c r="D4986" s="1352"/>
      <c r="E4986" s="1352"/>
      <c r="F4986" s="1352"/>
      <c r="G4986" s="1352"/>
      <c r="H4986" s="1352"/>
      <c r="I4986" s="1352"/>
      <c r="J4986" s="1352"/>
      <c r="K4986" s="1352"/>
      <c r="L4986" s="1352"/>
      <c r="M4986" s="1352"/>
      <c r="N4986" s="1352"/>
      <c r="O4986" s="1352"/>
      <c r="P4986" s="1352"/>
      <c r="Q4986" s="1352"/>
      <c r="R4986" s="1352"/>
      <c r="S4986" s="1352"/>
      <c r="T4986" s="1352"/>
    </row>
    <row r="4987" spans="2:20" ht="15" thickBot="1" x14ac:dyDescent="0.35">
      <c r="B4987" s="309"/>
      <c r="C4987" s="309"/>
      <c r="D4987" s="309"/>
      <c r="E4987" s="309"/>
      <c r="F4987" s="309"/>
      <c r="G4987" s="309"/>
      <c r="H4987" s="309"/>
      <c r="I4987" s="309"/>
      <c r="J4987" s="309"/>
      <c r="L4987" s="309"/>
      <c r="M4987" s="309"/>
      <c r="N4987" s="309"/>
      <c r="O4987" s="309"/>
      <c r="P4987" s="309"/>
      <c r="Q4987" s="309"/>
      <c r="R4987" s="1362" t="s">
        <v>3131</v>
      </c>
      <c r="S4987" s="1363"/>
      <c r="T4987" s="1363"/>
    </row>
    <row r="4988" spans="2:20" ht="15" thickTop="1" x14ac:dyDescent="0.3">
      <c r="B4988" s="1354" t="s">
        <v>8</v>
      </c>
      <c r="C4988" s="1354"/>
      <c r="D4988" s="1354"/>
      <c r="E4988" s="1354"/>
      <c r="F4988" s="1354"/>
      <c r="G4988" s="1354"/>
      <c r="H4988" s="1354"/>
      <c r="I4988" s="1354"/>
      <c r="J4988" s="1354"/>
      <c r="L4988" s="1354" t="s">
        <v>9</v>
      </c>
      <c r="M4988" s="1354"/>
      <c r="N4988" s="1354"/>
      <c r="O4988" s="1354"/>
      <c r="P4988" s="1354"/>
      <c r="Q4988" s="1354"/>
      <c r="R4988" s="1354"/>
      <c r="S4988" s="1354"/>
      <c r="T4988" s="1354"/>
    </row>
    <row r="4989" spans="2:20" x14ac:dyDescent="0.3">
      <c r="B4989" s="4" t="s">
        <v>0</v>
      </c>
      <c r="C4989" s="4" t="s">
        <v>1</v>
      </c>
      <c r="D4989" s="4" t="s">
        <v>2</v>
      </c>
      <c r="E4989" s="4" t="s">
        <v>13</v>
      </c>
      <c r="F4989" s="4" t="s">
        <v>3</v>
      </c>
      <c r="G4989" s="4" t="s">
        <v>4</v>
      </c>
      <c r="H4989" s="4" t="s">
        <v>5</v>
      </c>
      <c r="I4989" s="4" t="s">
        <v>6</v>
      </c>
      <c r="J4989" s="4" t="s">
        <v>7</v>
      </c>
      <c r="K4989" s="180"/>
      <c r="L4989" s="4" t="s">
        <v>0</v>
      </c>
      <c r="M4989" s="4" t="s">
        <v>1</v>
      </c>
      <c r="N4989" s="30" t="s">
        <v>1234</v>
      </c>
      <c r="O4989" s="4" t="s">
        <v>13</v>
      </c>
      <c r="P4989" s="4" t="s">
        <v>3</v>
      </c>
      <c r="Q4989" s="4" t="s">
        <v>4</v>
      </c>
      <c r="R4989" s="4" t="s">
        <v>5</v>
      </c>
      <c r="S4989" s="4" t="s">
        <v>6</v>
      </c>
      <c r="T4989" s="4" t="s">
        <v>7</v>
      </c>
    </row>
    <row r="4990" spans="2:20" x14ac:dyDescent="0.3">
      <c r="B4990" s="310"/>
      <c r="C4990" s="311"/>
      <c r="D4990" s="311"/>
      <c r="E4990" s="5"/>
      <c r="F4990" s="5"/>
      <c r="G4990" s="5"/>
      <c r="H4990" s="5"/>
      <c r="I4990" s="5"/>
      <c r="J4990" s="6"/>
      <c r="L4990" s="310"/>
      <c r="M4990" s="311"/>
      <c r="N4990" s="311"/>
      <c r="O4990" s="5"/>
      <c r="P4990" s="5"/>
      <c r="Q4990" s="5"/>
      <c r="R4990" s="5"/>
      <c r="S4990" s="5"/>
      <c r="T4990" s="6"/>
    </row>
    <row r="4991" spans="2:20" x14ac:dyDescent="0.3">
      <c r="B4991" s="55" t="s">
        <v>3133</v>
      </c>
      <c r="C4991" s="17" t="s">
        <v>2421</v>
      </c>
      <c r="D4991" s="18" t="s">
        <v>16</v>
      </c>
      <c r="E4991" s="18" t="s">
        <v>16</v>
      </c>
      <c r="F4991" s="19">
        <f>N4967</f>
        <v>13907</v>
      </c>
      <c r="G4991" s="49">
        <f>N4968</f>
        <v>4530</v>
      </c>
      <c r="H4991" s="49">
        <f>N4969</f>
        <v>363379</v>
      </c>
      <c r="I4991" s="20">
        <f>N4970</f>
        <v>12344</v>
      </c>
      <c r="J4991" s="20">
        <f>N4971</f>
        <v>4260</v>
      </c>
      <c r="K4991" s="1"/>
      <c r="L4991" s="55"/>
      <c r="M4991" s="55"/>
      <c r="N4991" s="55"/>
      <c r="O4991" s="122"/>
      <c r="P4991" s="122"/>
      <c r="Q4991" s="122"/>
      <c r="R4991" s="122"/>
      <c r="S4991" s="122"/>
      <c r="T4991" s="122"/>
    </row>
    <row r="4992" spans="2:20" x14ac:dyDescent="0.3">
      <c r="B4992" s="55" t="s">
        <v>3133</v>
      </c>
      <c r="C4992" s="474" t="s">
        <v>2383</v>
      </c>
      <c r="D4992" s="122" t="s">
        <v>16</v>
      </c>
      <c r="E4992" s="122" t="s">
        <v>16</v>
      </c>
      <c r="F4992" s="122" t="s">
        <v>16</v>
      </c>
      <c r="G4992" s="122" t="s">
        <v>16</v>
      </c>
      <c r="H4992" s="122">
        <v>10000</v>
      </c>
      <c r="I4992" s="122" t="s">
        <v>16</v>
      </c>
      <c r="J4992" s="122" t="s">
        <v>16</v>
      </c>
      <c r="K4992" s="1"/>
      <c r="L4992" s="55" t="s">
        <v>3133</v>
      </c>
      <c r="M4992" s="474" t="s">
        <v>2383</v>
      </c>
      <c r="N4992" s="122" t="s">
        <v>16</v>
      </c>
      <c r="O4992" s="122" t="s">
        <v>16</v>
      </c>
      <c r="P4992" s="122">
        <v>10000</v>
      </c>
      <c r="Q4992" s="122" t="s">
        <v>16</v>
      </c>
      <c r="R4992" s="122" t="s">
        <v>16</v>
      </c>
      <c r="S4992" s="122" t="s">
        <v>16</v>
      </c>
      <c r="T4992" s="122" t="s">
        <v>16</v>
      </c>
    </row>
    <row r="4993" spans="2:21" ht="41.4" x14ac:dyDescent="0.3">
      <c r="B4993" s="55" t="s">
        <v>3133</v>
      </c>
      <c r="C4993" s="333" t="s">
        <v>3141</v>
      </c>
      <c r="D4993" s="116" t="s">
        <v>3134</v>
      </c>
      <c r="E4993" s="122">
        <v>25000</v>
      </c>
      <c r="F4993" s="122" t="s">
        <v>16</v>
      </c>
      <c r="G4993" s="122" t="s">
        <v>16</v>
      </c>
      <c r="H4993" s="122">
        <v>15000</v>
      </c>
      <c r="I4993" s="122" t="s">
        <v>16</v>
      </c>
      <c r="J4993" s="122" t="s">
        <v>16</v>
      </c>
      <c r="K4993" s="1"/>
      <c r="L4993" s="55" t="s">
        <v>3133</v>
      </c>
      <c r="M4993" s="333" t="s">
        <v>3144</v>
      </c>
      <c r="N4993" s="116" t="s">
        <v>3134</v>
      </c>
      <c r="O4993" s="122">
        <v>25000</v>
      </c>
      <c r="P4993" s="122" t="s">
        <v>16</v>
      </c>
      <c r="Q4993" s="122" t="s">
        <v>16</v>
      </c>
      <c r="R4993" s="122" t="s">
        <v>16</v>
      </c>
      <c r="S4993" s="122" t="s">
        <v>16</v>
      </c>
      <c r="T4993" s="122" t="s">
        <v>16</v>
      </c>
    </row>
    <row r="4994" spans="2:21" ht="41.4" x14ac:dyDescent="0.3">
      <c r="B4994" s="55" t="s">
        <v>3133</v>
      </c>
      <c r="C4994" s="333" t="s">
        <v>3142</v>
      </c>
      <c r="D4994" s="116" t="s">
        <v>3135</v>
      </c>
      <c r="E4994" s="122" t="s">
        <v>16</v>
      </c>
      <c r="F4994" s="122">
        <v>10000</v>
      </c>
      <c r="G4994" s="122" t="s">
        <v>16</v>
      </c>
      <c r="H4994" s="122" t="s">
        <v>16</v>
      </c>
      <c r="I4994" s="122" t="s">
        <v>16</v>
      </c>
      <c r="J4994" s="122" t="s">
        <v>16</v>
      </c>
      <c r="K4994" s="1"/>
      <c r="L4994" s="55" t="s">
        <v>3133</v>
      </c>
      <c r="M4994" s="474" t="s">
        <v>3143</v>
      </c>
      <c r="N4994" s="116" t="s">
        <v>3135</v>
      </c>
      <c r="O4994" s="122" t="s">
        <v>16</v>
      </c>
      <c r="P4994" s="122">
        <v>10000</v>
      </c>
      <c r="Q4994" s="122" t="s">
        <v>16</v>
      </c>
      <c r="R4994" s="122" t="s">
        <v>16</v>
      </c>
      <c r="S4994" s="122" t="s">
        <v>16</v>
      </c>
      <c r="T4994" s="122" t="s">
        <v>16</v>
      </c>
    </row>
    <row r="4995" spans="2:21" ht="27.6" x14ac:dyDescent="0.3">
      <c r="B4995" s="55" t="s">
        <v>3133</v>
      </c>
      <c r="C4995" s="333" t="s">
        <v>2271</v>
      </c>
      <c r="D4995" s="116" t="s">
        <v>3136</v>
      </c>
      <c r="E4995" s="122" t="s">
        <v>16</v>
      </c>
      <c r="F4995" s="122">
        <v>1100</v>
      </c>
      <c r="G4995" s="122" t="s">
        <v>16</v>
      </c>
      <c r="H4995" s="122" t="s">
        <v>16</v>
      </c>
      <c r="I4995" s="122" t="s">
        <v>16</v>
      </c>
      <c r="J4995" s="122" t="s">
        <v>16</v>
      </c>
      <c r="K4995" s="1"/>
      <c r="L4995" s="55" t="s">
        <v>3133</v>
      </c>
      <c r="M4995" s="541" t="s">
        <v>3145</v>
      </c>
      <c r="N4995" s="116" t="s">
        <v>3138</v>
      </c>
      <c r="O4995" s="122">
        <v>45000</v>
      </c>
      <c r="P4995" s="122" t="s">
        <v>16</v>
      </c>
      <c r="Q4995" s="122" t="s">
        <v>16</v>
      </c>
      <c r="R4995" s="122" t="s">
        <v>16</v>
      </c>
      <c r="S4995" s="122" t="s">
        <v>16</v>
      </c>
      <c r="T4995" s="122" t="s">
        <v>16</v>
      </c>
      <c r="U4995" s="273"/>
    </row>
    <row r="4996" spans="2:21" ht="27.6" x14ac:dyDescent="0.3">
      <c r="B4996" s="55" t="s">
        <v>3133</v>
      </c>
      <c r="C4996" s="333" t="s">
        <v>2270</v>
      </c>
      <c r="D4996" s="116" t="s">
        <v>3137</v>
      </c>
      <c r="E4996" s="122" t="s">
        <v>16</v>
      </c>
      <c r="F4996" s="122">
        <v>1100</v>
      </c>
      <c r="G4996" s="122" t="s">
        <v>16</v>
      </c>
      <c r="H4996" s="122" t="s">
        <v>16</v>
      </c>
      <c r="I4996" s="122" t="s">
        <v>16</v>
      </c>
      <c r="J4996" s="122" t="s">
        <v>16</v>
      </c>
      <c r="K4996" s="1"/>
      <c r="L4996" s="55" t="s">
        <v>3133</v>
      </c>
      <c r="M4996" s="541" t="s">
        <v>3146</v>
      </c>
      <c r="N4996" s="116" t="s">
        <v>3138</v>
      </c>
      <c r="O4996" s="122" t="s">
        <v>16</v>
      </c>
      <c r="P4996" s="122">
        <v>455000</v>
      </c>
      <c r="Q4996" s="122" t="s">
        <v>16</v>
      </c>
      <c r="R4996" s="122" t="s">
        <v>16</v>
      </c>
      <c r="S4996" s="122" t="s">
        <v>16</v>
      </c>
      <c r="T4996" s="122" t="s">
        <v>16</v>
      </c>
      <c r="U4996" s="273"/>
    </row>
    <row r="4997" spans="2:21" ht="27.6" x14ac:dyDescent="0.3">
      <c r="B4997" s="55" t="s">
        <v>3133</v>
      </c>
      <c r="C4997" s="333" t="s">
        <v>2247</v>
      </c>
      <c r="D4997" s="116" t="s">
        <v>3138</v>
      </c>
      <c r="E4997" s="122">
        <v>45000</v>
      </c>
      <c r="F4997" s="122">
        <v>455000</v>
      </c>
      <c r="G4997" s="122" t="s">
        <v>16</v>
      </c>
      <c r="H4997" s="122" t="s">
        <v>16</v>
      </c>
      <c r="I4997" s="122" t="s">
        <v>16</v>
      </c>
      <c r="J4997" s="122" t="s">
        <v>16</v>
      </c>
      <c r="K4997" s="1"/>
      <c r="L4997" s="55" t="s">
        <v>3133</v>
      </c>
      <c r="M4997" s="333" t="s">
        <v>3148</v>
      </c>
      <c r="N4997" s="55">
        <v>1</v>
      </c>
      <c r="O4997" s="122" t="s">
        <v>16</v>
      </c>
      <c r="P4997" s="122">
        <v>2005</v>
      </c>
      <c r="Q4997" s="122" t="s">
        <v>16</v>
      </c>
      <c r="R4997" s="122" t="s">
        <v>16</v>
      </c>
      <c r="S4997" s="122" t="s">
        <v>16</v>
      </c>
      <c r="T4997" s="122" t="s">
        <v>16</v>
      </c>
      <c r="U4997" s="273"/>
    </row>
    <row r="4998" spans="2:21" ht="27.6" x14ac:dyDescent="0.3">
      <c r="B4998" s="55" t="s">
        <v>3133</v>
      </c>
      <c r="C4998" s="333" t="s">
        <v>3147</v>
      </c>
      <c r="D4998" s="116" t="s">
        <v>3139</v>
      </c>
      <c r="E4998" s="122" t="s">
        <v>16</v>
      </c>
      <c r="F4998" s="122">
        <v>1300</v>
      </c>
      <c r="G4998" s="122" t="s">
        <v>16</v>
      </c>
      <c r="H4998" s="122" t="s">
        <v>16</v>
      </c>
      <c r="I4998" s="122" t="s">
        <v>16</v>
      </c>
      <c r="J4998" s="122" t="s">
        <v>16</v>
      </c>
      <c r="K4998" s="1"/>
      <c r="L4998" s="55" t="s">
        <v>3133</v>
      </c>
      <c r="M4998" s="333" t="s">
        <v>3149</v>
      </c>
      <c r="N4998" s="55">
        <v>2</v>
      </c>
      <c r="O4998" s="122" t="s">
        <v>16</v>
      </c>
      <c r="P4998" s="122">
        <v>3300</v>
      </c>
      <c r="Q4998" s="122" t="s">
        <v>16</v>
      </c>
      <c r="R4998" s="122" t="s">
        <v>16</v>
      </c>
      <c r="S4998" s="122" t="s">
        <v>16</v>
      </c>
      <c r="T4998" s="122" t="s">
        <v>16</v>
      </c>
      <c r="U4998" s="273"/>
    </row>
    <row r="4999" spans="2:21" ht="27.6" x14ac:dyDescent="0.3">
      <c r="B4999" s="55" t="s">
        <v>3133</v>
      </c>
      <c r="C4999" s="333" t="s">
        <v>2009</v>
      </c>
      <c r="D4999" s="116" t="s">
        <v>3140</v>
      </c>
      <c r="E4999" s="122" t="s">
        <v>16</v>
      </c>
      <c r="F4999" s="122">
        <v>2000</v>
      </c>
      <c r="G4999" s="122" t="s">
        <v>16</v>
      </c>
      <c r="H4999" s="122" t="s">
        <v>16</v>
      </c>
      <c r="I4999" s="122" t="s">
        <v>16</v>
      </c>
      <c r="J4999" s="122" t="s">
        <v>16</v>
      </c>
      <c r="K4999" s="1"/>
      <c r="L4999" s="55" t="s">
        <v>3133</v>
      </c>
      <c r="M4999" s="333" t="s">
        <v>3150</v>
      </c>
      <c r="N4999" s="55">
        <v>3</v>
      </c>
      <c r="O4999" s="122" t="s">
        <v>16</v>
      </c>
      <c r="P4999" s="122">
        <v>2200</v>
      </c>
      <c r="Q4999" s="122" t="s">
        <v>16</v>
      </c>
      <c r="R4999" s="122" t="s">
        <v>16</v>
      </c>
      <c r="S4999" s="122" t="s">
        <v>16</v>
      </c>
      <c r="T4999" s="122" t="s">
        <v>16</v>
      </c>
      <c r="U4999" s="273"/>
    </row>
    <row r="5000" spans="2:21" x14ac:dyDescent="0.3">
      <c r="B5000" s="122" t="s">
        <v>16</v>
      </c>
      <c r="C5000" s="355" t="s">
        <v>2461</v>
      </c>
      <c r="D5000" s="122" t="s">
        <v>16</v>
      </c>
      <c r="E5000" s="122" t="s">
        <v>16</v>
      </c>
      <c r="F5000" s="122" t="s">
        <v>16</v>
      </c>
      <c r="G5000" s="122" t="s">
        <v>16</v>
      </c>
      <c r="H5000" s="122" t="s">
        <v>16</v>
      </c>
      <c r="I5000" s="122" t="s">
        <v>16</v>
      </c>
      <c r="J5000" s="122" t="s">
        <v>16</v>
      </c>
      <c r="K5000" s="1"/>
      <c r="L5000" s="55" t="s">
        <v>3133</v>
      </c>
      <c r="M5000" s="333" t="s">
        <v>3152</v>
      </c>
      <c r="N5000" s="55" t="s">
        <v>2717</v>
      </c>
      <c r="O5000" s="122" t="s">
        <v>16</v>
      </c>
      <c r="P5000" s="122" t="s">
        <v>16</v>
      </c>
      <c r="Q5000" s="122" t="s">
        <v>16</v>
      </c>
      <c r="R5000" s="122">
        <v>162382</v>
      </c>
      <c r="S5000" s="122" t="s">
        <v>16</v>
      </c>
      <c r="T5000" s="122" t="s">
        <v>16</v>
      </c>
      <c r="U5000" s="273"/>
    </row>
    <row r="5001" spans="2:21" ht="27.6" x14ac:dyDescent="0.3">
      <c r="B5001" s="55" t="s">
        <v>3053</v>
      </c>
      <c r="C5001" s="333" t="s">
        <v>3018</v>
      </c>
      <c r="D5001" s="55">
        <v>1</v>
      </c>
      <c r="E5001" s="55" t="s">
        <v>16</v>
      </c>
      <c r="F5001" s="122">
        <v>20000</v>
      </c>
      <c r="G5001" s="122" t="s">
        <v>16</v>
      </c>
      <c r="H5001" s="122" t="s">
        <v>16</v>
      </c>
      <c r="I5001" s="122" t="s">
        <v>16</v>
      </c>
      <c r="J5001" s="122" t="s">
        <v>16</v>
      </c>
      <c r="K5001" s="1"/>
      <c r="L5001" s="55" t="s">
        <v>3133</v>
      </c>
      <c r="M5001" s="333" t="s">
        <v>3151</v>
      </c>
      <c r="N5001" s="55">
        <v>297</v>
      </c>
      <c r="O5001" s="122" t="s">
        <v>16</v>
      </c>
      <c r="P5001" s="122" t="s">
        <v>16</v>
      </c>
      <c r="Q5001" s="122" t="s">
        <v>16</v>
      </c>
      <c r="R5001" s="122">
        <v>45000</v>
      </c>
      <c r="S5001" s="122" t="s">
        <v>16</v>
      </c>
      <c r="T5001" s="122" t="s">
        <v>16</v>
      </c>
      <c r="U5001" s="273"/>
    </row>
    <row r="5002" spans="2:21" ht="27.6" x14ac:dyDescent="0.3">
      <c r="B5002" s="122" t="s">
        <v>16</v>
      </c>
      <c r="C5002" s="122" t="s">
        <v>16</v>
      </c>
      <c r="D5002" s="122" t="s">
        <v>16</v>
      </c>
      <c r="E5002" s="122" t="s">
        <v>16</v>
      </c>
      <c r="F5002" s="122" t="s">
        <v>16</v>
      </c>
      <c r="G5002" s="122" t="s">
        <v>16</v>
      </c>
      <c r="H5002" s="122" t="s">
        <v>16</v>
      </c>
      <c r="I5002" s="122" t="s">
        <v>16</v>
      </c>
      <c r="J5002" s="122" t="s">
        <v>16</v>
      </c>
      <c r="K5002" s="1"/>
      <c r="L5002" s="55" t="s">
        <v>3133</v>
      </c>
      <c r="M5002" s="333" t="s">
        <v>3153</v>
      </c>
      <c r="N5002" s="55">
        <v>297</v>
      </c>
      <c r="O5002" s="122" t="s">
        <v>16</v>
      </c>
      <c r="P5002" s="122" t="s">
        <v>16</v>
      </c>
      <c r="Q5002" s="122" t="s">
        <v>16</v>
      </c>
      <c r="R5002" s="122">
        <v>58000</v>
      </c>
      <c r="S5002" s="122" t="s">
        <v>16</v>
      </c>
      <c r="T5002" s="122" t="s">
        <v>16</v>
      </c>
      <c r="U5002" s="273"/>
    </row>
    <row r="5003" spans="2:21" ht="27.6" x14ac:dyDescent="0.3">
      <c r="B5003" s="122" t="s">
        <v>16</v>
      </c>
      <c r="C5003" s="122" t="s">
        <v>16</v>
      </c>
      <c r="D5003" s="122" t="s">
        <v>16</v>
      </c>
      <c r="E5003" s="122" t="s">
        <v>16</v>
      </c>
      <c r="F5003" s="122" t="s">
        <v>16</v>
      </c>
      <c r="G5003" s="122" t="s">
        <v>16</v>
      </c>
      <c r="H5003" s="122" t="s">
        <v>16</v>
      </c>
      <c r="I5003" s="122" t="s">
        <v>16</v>
      </c>
      <c r="J5003" s="122" t="s">
        <v>16</v>
      </c>
      <c r="K5003" s="1"/>
      <c r="L5003" s="55" t="s">
        <v>3133</v>
      </c>
      <c r="M5003" s="333" t="s">
        <v>3155</v>
      </c>
      <c r="N5003" s="55">
        <v>297</v>
      </c>
      <c r="O5003" s="122" t="s">
        <v>16</v>
      </c>
      <c r="P5003" s="122" t="s">
        <v>16</v>
      </c>
      <c r="Q5003" s="122" t="s">
        <v>16</v>
      </c>
      <c r="R5003" s="122">
        <v>23000</v>
      </c>
      <c r="S5003" s="122" t="s">
        <v>16</v>
      </c>
      <c r="T5003" s="122" t="s">
        <v>16</v>
      </c>
      <c r="U5003" s="273"/>
    </row>
    <row r="5004" spans="2:21" ht="27.6" x14ac:dyDescent="0.3">
      <c r="B5004" s="122" t="s">
        <v>16</v>
      </c>
      <c r="C5004" s="122" t="s">
        <v>16</v>
      </c>
      <c r="D5004" s="122" t="s">
        <v>16</v>
      </c>
      <c r="E5004" s="122" t="s">
        <v>16</v>
      </c>
      <c r="F5004" s="122" t="s">
        <v>16</v>
      </c>
      <c r="G5004" s="122" t="s">
        <v>16</v>
      </c>
      <c r="H5004" s="122" t="s">
        <v>16</v>
      </c>
      <c r="I5004" s="122" t="s">
        <v>16</v>
      </c>
      <c r="J5004" s="122" t="s">
        <v>16</v>
      </c>
      <c r="K5004" s="1"/>
      <c r="L5004" s="55" t="s">
        <v>3133</v>
      </c>
      <c r="M5004" s="333" t="s">
        <v>3154</v>
      </c>
      <c r="N5004" s="55">
        <v>297</v>
      </c>
      <c r="O5004" s="122" t="s">
        <v>16</v>
      </c>
      <c r="P5004" s="122" t="s">
        <v>16</v>
      </c>
      <c r="Q5004" s="122" t="s">
        <v>16</v>
      </c>
      <c r="R5004" s="122">
        <v>2000</v>
      </c>
      <c r="S5004" s="122" t="s">
        <v>16</v>
      </c>
      <c r="T5004" s="122" t="s">
        <v>16</v>
      </c>
      <c r="U5004" s="273"/>
    </row>
    <row r="5005" spans="2:21" ht="27.6" x14ac:dyDescent="0.3">
      <c r="B5005" s="122" t="s">
        <v>16</v>
      </c>
      <c r="C5005" s="122" t="s">
        <v>16</v>
      </c>
      <c r="D5005" s="122" t="s">
        <v>16</v>
      </c>
      <c r="E5005" s="122" t="s">
        <v>16</v>
      </c>
      <c r="F5005" s="122" t="s">
        <v>16</v>
      </c>
      <c r="G5005" s="122" t="s">
        <v>16</v>
      </c>
      <c r="H5005" s="122" t="s">
        <v>16</v>
      </c>
      <c r="I5005" s="122" t="s">
        <v>16</v>
      </c>
      <c r="J5005" s="122" t="s">
        <v>16</v>
      </c>
      <c r="K5005" s="1"/>
      <c r="L5005" s="55" t="s">
        <v>3133</v>
      </c>
      <c r="M5005" s="333" t="s">
        <v>3156</v>
      </c>
      <c r="N5005" s="55">
        <v>297</v>
      </c>
      <c r="O5005" s="122" t="s">
        <v>16</v>
      </c>
      <c r="P5005" s="122" t="s">
        <v>16</v>
      </c>
      <c r="Q5005" s="122" t="s">
        <v>16</v>
      </c>
      <c r="R5005" s="122">
        <v>1800</v>
      </c>
      <c r="S5005" s="122" t="s">
        <v>16</v>
      </c>
      <c r="T5005" s="122" t="s">
        <v>16</v>
      </c>
      <c r="U5005" s="273"/>
    </row>
    <row r="5006" spans="2:21" ht="27.6" x14ac:dyDescent="0.3">
      <c r="B5006" s="122" t="s">
        <v>16</v>
      </c>
      <c r="C5006" s="122" t="s">
        <v>16</v>
      </c>
      <c r="D5006" s="122" t="s">
        <v>16</v>
      </c>
      <c r="E5006" s="122" t="s">
        <v>16</v>
      </c>
      <c r="F5006" s="122" t="s">
        <v>16</v>
      </c>
      <c r="G5006" s="122" t="s">
        <v>16</v>
      </c>
      <c r="H5006" s="122" t="s">
        <v>16</v>
      </c>
      <c r="I5006" s="122" t="s">
        <v>16</v>
      </c>
      <c r="J5006" s="122" t="s">
        <v>16</v>
      </c>
      <c r="K5006" s="1"/>
      <c r="L5006" s="55" t="s">
        <v>3133</v>
      </c>
      <c r="M5006" s="333" t="s">
        <v>3157</v>
      </c>
      <c r="N5006" s="55">
        <v>297</v>
      </c>
      <c r="O5006" s="122" t="s">
        <v>16</v>
      </c>
      <c r="P5006" s="122" t="s">
        <v>16</v>
      </c>
      <c r="Q5006" s="122" t="s">
        <v>16</v>
      </c>
      <c r="R5006" s="122">
        <v>10451</v>
      </c>
      <c r="S5006" s="122" t="s">
        <v>16</v>
      </c>
      <c r="T5006" s="122" t="s">
        <v>16</v>
      </c>
      <c r="U5006" s="273"/>
    </row>
    <row r="5007" spans="2:21" ht="27.6" x14ac:dyDescent="0.3">
      <c r="B5007" s="122" t="s">
        <v>16</v>
      </c>
      <c r="C5007" s="122" t="s">
        <v>16</v>
      </c>
      <c r="D5007" s="122" t="s">
        <v>16</v>
      </c>
      <c r="E5007" s="122" t="s">
        <v>16</v>
      </c>
      <c r="F5007" s="122" t="s">
        <v>16</v>
      </c>
      <c r="G5007" s="122" t="s">
        <v>16</v>
      </c>
      <c r="H5007" s="122" t="s">
        <v>16</v>
      </c>
      <c r="I5007" s="122" t="s">
        <v>16</v>
      </c>
      <c r="J5007" s="122" t="s">
        <v>16</v>
      </c>
      <c r="K5007" s="1"/>
      <c r="L5007" s="55" t="s">
        <v>3133</v>
      </c>
      <c r="M5007" s="333" t="s">
        <v>3158</v>
      </c>
      <c r="N5007" s="55">
        <v>297</v>
      </c>
      <c r="O5007" s="122" t="s">
        <v>16</v>
      </c>
      <c r="P5007" s="122" t="s">
        <v>16</v>
      </c>
      <c r="Q5007" s="122" t="s">
        <v>16</v>
      </c>
      <c r="R5007" s="122">
        <v>500</v>
      </c>
      <c r="S5007" s="122" t="s">
        <v>16</v>
      </c>
      <c r="T5007" s="122" t="s">
        <v>16</v>
      </c>
      <c r="U5007" s="273"/>
    </row>
    <row r="5008" spans="2:21" ht="41.4" x14ac:dyDescent="0.3">
      <c r="B5008" s="122" t="s">
        <v>16</v>
      </c>
      <c r="C5008" s="122" t="s">
        <v>16</v>
      </c>
      <c r="D5008" s="122" t="s">
        <v>16</v>
      </c>
      <c r="E5008" s="122" t="s">
        <v>16</v>
      </c>
      <c r="F5008" s="122" t="s">
        <v>16</v>
      </c>
      <c r="G5008" s="122" t="s">
        <v>16</v>
      </c>
      <c r="H5008" s="122" t="s">
        <v>16</v>
      </c>
      <c r="I5008" s="122" t="s">
        <v>16</v>
      </c>
      <c r="J5008" s="122" t="s">
        <v>16</v>
      </c>
      <c r="K5008" s="1"/>
      <c r="L5008" s="55" t="s">
        <v>3133</v>
      </c>
      <c r="M5008" s="333" t="s">
        <v>3159</v>
      </c>
      <c r="N5008" s="55">
        <v>297</v>
      </c>
      <c r="O5008" s="122" t="s">
        <v>16</v>
      </c>
      <c r="P5008" s="122" t="s">
        <v>16</v>
      </c>
      <c r="Q5008" s="122" t="s">
        <v>16</v>
      </c>
      <c r="R5008" s="122">
        <v>832</v>
      </c>
      <c r="S5008" s="122" t="s">
        <v>16</v>
      </c>
      <c r="T5008" s="122" t="s">
        <v>16</v>
      </c>
      <c r="U5008" s="273"/>
    </row>
    <row r="5009" spans="2:21" ht="41.4" x14ac:dyDescent="0.3">
      <c r="B5009" s="122" t="s">
        <v>16</v>
      </c>
      <c r="C5009" s="122" t="s">
        <v>16</v>
      </c>
      <c r="D5009" s="122" t="s">
        <v>16</v>
      </c>
      <c r="E5009" s="122" t="s">
        <v>16</v>
      </c>
      <c r="F5009" s="122" t="s">
        <v>16</v>
      </c>
      <c r="G5009" s="122" t="s">
        <v>16</v>
      </c>
      <c r="H5009" s="122" t="s">
        <v>16</v>
      </c>
      <c r="I5009" s="122" t="s">
        <v>16</v>
      </c>
      <c r="J5009" s="122" t="s">
        <v>16</v>
      </c>
      <c r="K5009" s="1"/>
      <c r="L5009" s="55" t="s">
        <v>3133</v>
      </c>
      <c r="M5009" s="333" t="s">
        <v>3160</v>
      </c>
      <c r="N5009" s="55">
        <v>297</v>
      </c>
      <c r="O5009" s="122" t="s">
        <v>16</v>
      </c>
      <c r="P5009" s="122" t="s">
        <v>16</v>
      </c>
      <c r="Q5009" s="122" t="s">
        <v>16</v>
      </c>
      <c r="R5009" s="122">
        <v>34000</v>
      </c>
      <c r="S5009" s="122" t="s">
        <v>16</v>
      </c>
      <c r="T5009" s="122" t="s">
        <v>16</v>
      </c>
      <c r="U5009" s="273"/>
    </row>
    <row r="5010" spans="2:21" ht="41.4" x14ac:dyDescent="0.3">
      <c r="B5010" s="122" t="s">
        <v>16</v>
      </c>
      <c r="C5010" s="122" t="s">
        <v>16</v>
      </c>
      <c r="D5010" s="122" t="s">
        <v>16</v>
      </c>
      <c r="E5010" s="122" t="s">
        <v>16</v>
      </c>
      <c r="F5010" s="122" t="s">
        <v>16</v>
      </c>
      <c r="G5010" s="122" t="s">
        <v>16</v>
      </c>
      <c r="H5010" s="122" t="s">
        <v>16</v>
      </c>
      <c r="I5010" s="122" t="s">
        <v>16</v>
      </c>
      <c r="J5010" s="122" t="s">
        <v>16</v>
      </c>
      <c r="K5010" s="1"/>
      <c r="L5010" s="55" t="s">
        <v>3133</v>
      </c>
      <c r="M5010" s="333" t="s">
        <v>3161</v>
      </c>
      <c r="N5010" s="55">
        <v>297</v>
      </c>
      <c r="O5010" s="122" t="s">
        <v>16</v>
      </c>
      <c r="P5010" s="122" t="s">
        <v>16</v>
      </c>
      <c r="Q5010" s="122" t="s">
        <v>16</v>
      </c>
      <c r="R5010" s="122">
        <v>5500</v>
      </c>
      <c r="S5010" s="122" t="s">
        <v>16</v>
      </c>
      <c r="T5010" s="122" t="s">
        <v>16</v>
      </c>
      <c r="U5010" s="273"/>
    </row>
    <row r="5011" spans="2:21" x14ac:dyDescent="0.3">
      <c r="B5011" s="122" t="s">
        <v>16</v>
      </c>
      <c r="C5011" s="122" t="s">
        <v>16</v>
      </c>
      <c r="D5011" s="122" t="s">
        <v>16</v>
      </c>
      <c r="E5011" s="122" t="s">
        <v>16</v>
      </c>
      <c r="F5011" s="122" t="s">
        <v>16</v>
      </c>
      <c r="G5011" s="122" t="s">
        <v>16</v>
      </c>
      <c r="H5011" s="122" t="s">
        <v>16</v>
      </c>
      <c r="I5011" s="122" t="s">
        <v>16</v>
      </c>
      <c r="J5011" s="122" t="s">
        <v>16</v>
      </c>
      <c r="K5011" s="1"/>
      <c r="L5011" s="122" t="s">
        <v>16</v>
      </c>
      <c r="M5011" s="355" t="s">
        <v>2461</v>
      </c>
      <c r="N5011" s="122" t="s">
        <v>16</v>
      </c>
      <c r="O5011" s="122" t="s">
        <v>16</v>
      </c>
      <c r="P5011" s="122" t="s">
        <v>16</v>
      </c>
      <c r="Q5011" s="122" t="s">
        <v>16</v>
      </c>
      <c r="R5011" s="122" t="s">
        <v>16</v>
      </c>
      <c r="S5011" s="122" t="s">
        <v>16</v>
      </c>
      <c r="T5011" s="122" t="s">
        <v>16</v>
      </c>
      <c r="U5011" s="273"/>
    </row>
    <row r="5012" spans="2:21" ht="41.4" x14ac:dyDescent="0.3">
      <c r="B5012" s="122" t="s">
        <v>16</v>
      </c>
      <c r="C5012" s="122" t="s">
        <v>16</v>
      </c>
      <c r="D5012" s="122" t="s">
        <v>16</v>
      </c>
      <c r="E5012" s="122" t="s">
        <v>16</v>
      </c>
      <c r="F5012" s="122" t="s">
        <v>16</v>
      </c>
      <c r="G5012" s="122" t="s">
        <v>16</v>
      </c>
      <c r="H5012" s="122" t="s">
        <v>16</v>
      </c>
      <c r="I5012" s="122" t="s">
        <v>16</v>
      </c>
      <c r="J5012" s="122" t="s">
        <v>16</v>
      </c>
      <c r="K5012" s="1"/>
      <c r="L5012" s="55" t="s">
        <v>3133</v>
      </c>
      <c r="M5012" s="333" t="s">
        <v>3162</v>
      </c>
      <c r="N5012" s="55">
        <v>297</v>
      </c>
      <c r="O5012" s="122" t="s">
        <v>16</v>
      </c>
      <c r="P5012" s="122">
        <v>20000</v>
      </c>
      <c r="Q5012" s="122" t="s">
        <v>16</v>
      </c>
      <c r="R5012" s="122">
        <v>8436</v>
      </c>
      <c r="S5012" s="122" t="s">
        <v>16</v>
      </c>
      <c r="T5012" s="122" t="s">
        <v>16</v>
      </c>
      <c r="U5012" s="273"/>
    </row>
    <row r="5013" spans="2:21" ht="41.4" x14ac:dyDescent="0.3">
      <c r="B5013" s="122" t="s">
        <v>16</v>
      </c>
      <c r="C5013" s="122" t="s">
        <v>16</v>
      </c>
      <c r="D5013" s="122" t="s">
        <v>16</v>
      </c>
      <c r="E5013" s="122" t="s">
        <v>16</v>
      </c>
      <c r="F5013" s="122" t="s">
        <v>16</v>
      </c>
      <c r="G5013" s="122" t="s">
        <v>16</v>
      </c>
      <c r="H5013" s="122" t="s">
        <v>16</v>
      </c>
      <c r="I5013" s="122" t="s">
        <v>16</v>
      </c>
      <c r="J5013" s="122" t="s">
        <v>16</v>
      </c>
      <c r="K5013" s="1"/>
      <c r="L5013" s="55" t="s">
        <v>3133</v>
      </c>
      <c r="M5013" s="333" t="s">
        <v>3163</v>
      </c>
      <c r="N5013" s="55">
        <v>297</v>
      </c>
      <c r="O5013" s="122" t="s">
        <v>16</v>
      </c>
      <c r="P5013" s="122" t="s">
        <v>16</v>
      </c>
      <c r="Q5013" s="122" t="s">
        <v>16</v>
      </c>
      <c r="R5013" s="122">
        <v>9141</v>
      </c>
      <c r="S5013" s="122" t="s">
        <v>16</v>
      </c>
      <c r="T5013" s="122" t="s">
        <v>16</v>
      </c>
      <c r="U5013" s="273"/>
    </row>
    <row r="5014" spans="2:21" x14ac:dyDescent="0.3">
      <c r="B5014" s="196"/>
      <c r="C5014" s="503" t="s">
        <v>49</v>
      </c>
      <c r="D5014" s="196" t="s">
        <v>16</v>
      </c>
      <c r="E5014" s="197">
        <f>SUM(E4993:E5013)</f>
        <v>70000</v>
      </c>
      <c r="F5014" s="197">
        <f>SUM(F4993:F5013)</f>
        <v>490500</v>
      </c>
      <c r="G5014" s="197"/>
      <c r="H5014" s="504">
        <f>SUM(H4992:H5013)</f>
        <v>25000</v>
      </c>
      <c r="I5014" s="197">
        <f>SUM(I4995:I4995)</f>
        <v>0</v>
      </c>
      <c r="J5014" s="197">
        <v>0</v>
      </c>
      <c r="K5014" s="1"/>
      <c r="L5014" s="368" t="s">
        <v>16</v>
      </c>
      <c r="M5014" s="368" t="s">
        <v>16</v>
      </c>
      <c r="N5014" s="368" t="s">
        <v>16</v>
      </c>
      <c r="O5014" s="202" t="s">
        <v>16</v>
      </c>
      <c r="P5014" s="368" t="s">
        <v>16</v>
      </c>
      <c r="Q5014" s="368" t="s">
        <v>16</v>
      </c>
      <c r="R5014" s="55" t="s">
        <v>16</v>
      </c>
      <c r="S5014" s="55" t="s">
        <v>16</v>
      </c>
      <c r="T5014" s="55" t="s">
        <v>16</v>
      </c>
    </row>
    <row r="5015" spans="2:21" x14ac:dyDescent="0.3">
      <c r="B5015" s="11"/>
      <c r="C5015" s="94"/>
      <c r="D5015" s="12"/>
      <c r="E5015" s="13"/>
      <c r="F5015" s="13"/>
      <c r="G5015" s="13"/>
      <c r="H5015" s="13"/>
      <c r="I5015" s="13"/>
      <c r="J5015" s="14"/>
      <c r="K5015" s="1"/>
      <c r="L5015" s="11"/>
      <c r="M5015" s="588"/>
      <c r="N5015" s="12"/>
      <c r="O5015" s="169"/>
      <c r="P5015" s="13"/>
      <c r="Q5015" s="13"/>
      <c r="R5015" s="13"/>
      <c r="S5015" s="13"/>
      <c r="T5015" s="14"/>
    </row>
    <row r="5016" spans="2:21" x14ac:dyDescent="0.3">
      <c r="B5016" s="25"/>
      <c r="C5016" s="26" t="s">
        <v>50</v>
      </c>
      <c r="D5016" s="26" t="s">
        <v>16</v>
      </c>
      <c r="E5016" s="28">
        <f>E5014</f>
        <v>70000</v>
      </c>
      <c r="F5016" s="28">
        <f>F4991+F5014</f>
        <v>504407</v>
      </c>
      <c r="G5016" s="28">
        <f>G4991+G5014</f>
        <v>4530</v>
      </c>
      <c r="H5016" s="28">
        <f>H4991+H5014</f>
        <v>388379</v>
      </c>
      <c r="I5016" s="28">
        <f>I4991+I5014</f>
        <v>12344</v>
      </c>
      <c r="J5016" s="28">
        <f>J4991+J5014</f>
        <v>4260</v>
      </c>
      <c r="K5016" s="1"/>
      <c r="L5016" s="574" t="s">
        <v>16</v>
      </c>
      <c r="M5016" s="26" t="s">
        <v>50</v>
      </c>
      <c r="N5016" s="193" t="s">
        <v>16</v>
      </c>
      <c r="O5016" s="28">
        <f>SUM(O4992:O5015)</f>
        <v>70000</v>
      </c>
      <c r="P5016" s="28">
        <f>SUM(P4992:P5015)</f>
        <v>502505</v>
      </c>
      <c r="Q5016" s="28">
        <f>SUM(Q4992:Q5015)</f>
        <v>0</v>
      </c>
      <c r="R5016" s="28">
        <f>SUM(R5000:R5015)</f>
        <v>361042</v>
      </c>
      <c r="S5016" s="28">
        <f>SUM(S4990:S5015)</f>
        <v>0</v>
      </c>
      <c r="T5016" s="28">
        <f>SUM(T4990:T5015)</f>
        <v>0</v>
      </c>
    </row>
    <row r="5017" spans="2:21" x14ac:dyDescent="0.3">
      <c r="F5017" s="314"/>
      <c r="G5017" s="215"/>
      <c r="H5017" s="215"/>
      <c r="L5017" s="2"/>
      <c r="M5017" s="3" t="s">
        <v>12</v>
      </c>
      <c r="N5017" s="15"/>
      <c r="O5017" s="16"/>
      <c r="P5017" s="62">
        <f>F5016-P5016</f>
        <v>1902</v>
      </c>
      <c r="Q5017" s="62">
        <f>G5016-Q5016</f>
        <v>4530</v>
      </c>
      <c r="R5017" s="62">
        <f t="shared" ref="R5017" si="661">H5016-R5016</f>
        <v>27337</v>
      </c>
      <c r="S5017" s="62">
        <f t="shared" ref="S5017" si="662">I5016-S5016</f>
        <v>12344</v>
      </c>
      <c r="T5017" s="62">
        <f t="shared" ref="T5017" si="663">J5016-T5016</f>
        <v>4260</v>
      </c>
    </row>
    <row r="5018" spans="2:21" x14ac:dyDescent="0.3">
      <c r="C5018" s="63"/>
      <c r="F5018" s="314"/>
      <c r="H5018" s="314"/>
      <c r="M5018" s="1385" t="s">
        <v>23</v>
      </c>
      <c r="N5018" s="1385"/>
      <c r="P5018" s="314"/>
      <c r="Q5018" s="314"/>
      <c r="R5018" s="314"/>
    </row>
    <row r="5019" spans="2:21" x14ac:dyDescent="0.3">
      <c r="C5019" s="636"/>
      <c r="D5019" s="636"/>
      <c r="E5019" s="1386"/>
      <c r="F5019" s="1386"/>
      <c r="G5019" s="636"/>
      <c r="H5019" s="636"/>
      <c r="I5019" s="636"/>
      <c r="J5019" s="145"/>
      <c r="M5019" s="346" t="s">
        <v>17</v>
      </c>
      <c r="N5019" s="83">
        <f>P5017</f>
        <v>1902</v>
      </c>
      <c r="O5019" s="606"/>
      <c r="P5019" s="131"/>
      <c r="Q5019" s="131"/>
      <c r="R5019" s="131"/>
      <c r="S5019" s="131"/>
      <c r="T5019" s="131"/>
    </row>
    <row r="5020" spans="2:21" x14ac:dyDescent="0.3">
      <c r="C5020" s="636"/>
      <c r="D5020" s="636"/>
      <c r="E5020" s="637"/>
      <c r="F5020" s="637"/>
      <c r="G5020" s="282"/>
      <c r="H5020" s="280"/>
      <c r="I5020" s="280"/>
      <c r="J5020" s="280"/>
      <c r="M5020" s="346" t="s">
        <v>18</v>
      </c>
      <c r="N5020" s="83">
        <f>Q5017</f>
        <v>4530</v>
      </c>
      <c r="O5020" s="606"/>
      <c r="P5020" s="131"/>
      <c r="Q5020" s="131"/>
      <c r="R5020" s="131"/>
      <c r="S5020" s="233"/>
      <c r="T5020" s="314"/>
    </row>
    <row r="5021" spans="2:21" x14ac:dyDescent="0.3">
      <c r="C5021" s="636"/>
      <c r="D5021" s="636"/>
      <c r="E5021" s="1376"/>
      <c r="F5021" s="1377"/>
      <c r="G5021" s="282"/>
      <c r="H5021" s="280"/>
      <c r="I5021" s="280"/>
      <c r="J5021" s="280"/>
      <c r="M5021" s="346" t="s">
        <v>19</v>
      </c>
      <c r="N5021" s="83">
        <f>R5017</f>
        <v>27337</v>
      </c>
      <c r="O5021" s="136"/>
      <c r="P5021" s="171"/>
      <c r="Q5021" s="324"/>
      <c r="R5021" s="240"/>
      <c r="S5021" s="314"/>
      <c r="T5021" s="314"/>
    </row>
    <row r="5022" spans="2:21" x14ac:dyDescent="0.3">
      <c r="C5022" s="190"/>
      <c r="D5022" s="190"/>
      <c r="E5022" s="1374"/>
      <c r="F5022" s="1374"/>
      <c r="G5022" s="278"/>
      <c r="H5022" s="279"/>
      <c r="I5022" s="280"/>
      <c r="J5022" s="281"/>
      <c r="M5022" s="346" t="s">
        <v>20</v>
      </c>
      <c r="N5022" s="83">
        <f>S5017</f>
        <v>12344</v>
      </c>
      <c r="O5022" s="324"/>
      <c r="P5022" s="324"/>
      <c r="Q5022" s="324"/>
      <c r="R5022" s="241"/>
    </row>
    <row r="5023" spans="2:21" x14ac:dyDescent="0.3">
      <c r="C5023" s="190"/>
      <c r="D5023" s="190"/>
      <c r="E5023" s="638"/>
      <c r="F5023" s="638"/>
      <c r="G5023" s="278"/>
      <c r="H5023" s="283"/>
      <c r="I5023" s="280"/>
      <c r="J5023" s="281"/>
      <c r="M5023" s="346" t="s">
        <v>21</v>
      </c>
      <c r="N5023" s="83">
        <f>T5017</f>
        <v>4260</v>
      </c>
      <c r="O5023" s="137"/>
      <c r="P5023" s="324"/>
      <c r="Q5023" s="324"/>
      <c r="R5023" s="314"/>
    </row>
    <row r="5024" spans="2:21" ht="15" thickBot="1" x14ac:dyDescent="0.35">
      <c r="C5024" s="636"/>
      <c r="D5024" s="190"/>
      <c r="E5024" s="638"/>
      <c r="F5024" s="638"/>
      <c r="G5024" s="278"/>
      <c r="H5024" s="283"/>
      <c r="I5024" s="280"/>
      <c r="J5024" s="281"/>
      <c r="M5024" s="345" t="s">
        <v>22</v>
      </c>
      <c r="N5024" s="344">
        <f>SUM(N5019:N5023)</f>
        <v>50373</v>
      </c>
      <c r="O5024" s="314"/>
      <c r="P5024" s="314"/>
      <c r="R5024" s="314"/>
    </row>
    <row r="5025" spans="2:21" ht="15" thickTop="1" x14ac:dyDescent="0.3"/>
    <row r="5028" spans="2:21" x14ac:dyDescent="0.3">
      <c r="C5028" s="1357" t="s">
        <v>2370</v>
      </c>
      <c r="D5028" s="1357"/>
      <c r="E5028" s="1357"/>
      <c r="F5028" s="1357"/>
      <c r="G5028" s="1357"/>
      <c r="H5028" s="1357"/>
      <c r="I5028" s="1357"/>
      <c r="J5028" s="1357"/>
      <c r="K5028" s="1357"/>
      <c r="L5028" s="1357"/>
      <c r="M5028" s="1357"/>
      <c r="N5028" s="1357"/>
      <c r="O5028" s="1357"/>
      <c r="P5028" s="1357"/>
      <c r="Q5028" s="1357"/>
      <c r="R5028" s="1357"/>
      <c r="S5028" s="1357"/>
      <c r="T5028" s="1357"/>
      <c r="U5028" s="1357"/>
    </row>
    <row r="5034" spans="2:21" ht="15.6" x14ac:dyDescent="0.3">
      <c r="B5034" s="1349" t="s">
        <v>3164</v>
      </c>
      <c r="C5034" s="1349"/>
      <c r="D5034" s="1349"/>
      <c r="E5034" s="1349"/>
      <c r="F5034" s="1349"/>
      <c r="G5034" s="1349"/>
      <c r="H5034" s="1349"/>
      <c r="I5034" s="1349"/>
      <c r="J5034" s="1349"/>
      <c r="K5034" s="1349"/>
      <c r="L5034" s="1349"/>
      <c r="M5034" s="1349"/>
      <c r="N5034" s="1349"/>
      <c r="O5034" s="1349"/>
      <c r="P5034" s="1349"/>
      <c r="Q5034" s="1349"/>
      <c r="R5034" s="1349"/>
      <c r="S5034" s="1349"/>
      <c r="T5034" s="1349"/>
    </row>
    <row r="5035" spans="2:21" ht="15.6" x14ac:dyDescent="0.3">
      <c r="B5035" s="1350" t="s">
        <v>10</v>
      </c>
      <c r="C5035" s="1350"/>
      <c r="D5035" s="1350"/>
      <c r="E5035" s="1350"/>
      <c r="F5035" s="1350"/>
      <c r="G5035" s="1350"/>
      <c r="H5035" s="1350"/>
      <c r="I5035" s="1350"/>
      <c r="J5035" s="1350"/>
      <c r="K5035" s="1350"/>
      <c r="L5035" s="1350"/>
      <c r="M5035" s="1350"/>
      <c r="N5035" s="1350"/>
      <c r="O5035" s="1350"/>
      <c r="P5035" s="1350"/>
      <c r="Q5035" s="1350"/>
      <c r="R5035" s="1350"/>
      <c r="S5035" s="1350"/>
      <c r="T5035" s="1350"/>
    </row>
    <row r="5036" spans="2:21" x14ac:dyDescent="0.3">
      <c r="B5036" s="1351" t="s">
        <v>11</v>
      </c>
      <c r="C5036" s="1351"/>
      <c r="D5036" s="1351"/>
      <c r="E5036" s="1351"/>
      <c r="F5036" s="1351"/>
      <c r="G5036" s="1351"/>
      <c r="H5036" s="1351"/>
      <c r="I5036" s="1351"/>
      <c r="J5036" s="1351"/>
      <c r="K5036" s="1351"/>
      <c r="L5036" s="1351"/>
      <c r="M5036" s="1351"/>
      <c r="N5036" s="1351"/>
      <c r="O5036" s="1351"/>
      <c r="P5036" s="1351"/>
      <c r="Q5036" s="1351"/>
      <c r="R5036" s="1351"/>
      <c r="S5036" s="1351"/>
      <c r="T5036" s="1351"/>
    </row>
    <row r="5037" spans="2:21" x14ac:dyDescent="0.3">
      <c r="B5037" s="1352" t="s">
        <v>3224</v>
      </c>
      <c r="C5037" s="1352"/>
      <c r="D5037" s="1352"/>
      <c r="E5037" s="1352"/>
      <c r="F5037" s="1352"/>
      <c r="G5037" s="1352"/>
      <c r="H5037" s="1352"/>
      <c r="I5037" s="1352"/>
      <c r="J5037" s="1352"/>
      <c r="K5037" s="1352"/>
      <c r="L5037" s="1352"/>
      <c r="M5037" s="1352"/>
      <c r="N5037" s="1352"/>
      <c r="O5037" s="1352"/>
      <c r="P5037" s="1352"/>
      <c r="Q5037" s="1352"/>
      <c r="R5037" s="1352"/>
      <c r="S5037" s="1352"/>
      <c r="T5037" s="1352"/>
    </row>
    <row r="5038" spans="2:21" ht="15" thickBot="1" x14ac:dyDescent="0.35">
      <c r="B5038" s="309"/>
      <c r="C5038" s="309"/>
      <c r="D5038" s="309"/>
      <c r="E5038" s="309"/>
      <c r="F5038" s="309"/>
      <c r="G5038" s="309"/>
      <c r="H5038" s="309"/>
      <c r="I5038" s="309"/>
      <c r="J5038" s="309"/>
      <c r="L5038" s="309"/>
      <c r="M5038" s="309"/>
      <c r="N5038" s="309"/>
      <c r="O5038" s="309"/>
      <c r="P5038" s="309"/>
      <c r="Q5038" s="309"/>
      <c r="R5038" s="1362" t="s">
        <v>3226</v>
      </c>
      <c r="S5038" s="1363"/>
      <c r="T5038" s="1363"/>
    </row>
    <row r="5039" spans="2:21" ht="15" thickTop="1" x14ac:dyDescent="0.3">
      <c r="B5039" s="1354" t="s">
        <v>8</v>
      </c>
      <c r="C5039" s="1354"/>
      <c r="D5039" s="1354"/>
      <c r="E5039" s="1354"/>
      <c r="F5039" s="1354"/>
      <c r="G5039" s="1354"/>
      <c r="H5039" s="1354"/>
      <c r="I5039" s="1354"/>
      <c r="J5039" s="1354"/>
      <c r="L5039" s="1354" t="s">
        <v>9</v>
      </c>
      <c r="M5039" s="1354"/>
      <c r="N5039" s="1354"/>
      <c r="O5039" s="1354"/>
      <c r="P5039" s="1354"/>
      <c r="Q5039" s="1354"/>
      <c r="R5039" s="1354"/>
      <c r="S5039" s="1354"/>
      <c r="T5039" s="1354"/>
    </row>
    <row r="5040" spans="2:21" x14ac:dyDescent="0.3">
      <c r="B5040" s="4" t="s">
        <v>0</v>
      </c>
      <c r="C5040" s="4" t="s">
        <v>1</v>
      </c>
      <c r="D5040" s="4" t="s">
        <v>2</v>
      </c>
      <c r="E5040" s="4" t="s">
        <v>13</v>
      </c>
      <c r="F5040" s="4" t="s">
        <v>3</v>
      </c>
      <c r="G5040" s="4" t="s">
        <v>4</v>
      </c>
      <c r="H5040" s="4" t="s">
        <v>5</v>
      </c>
      <c r="I5040" s="4" t="s">
        <v>6</v>
      </c>
      <c r="J5040" s="4" t="s">
        <v>7</v>
      </c>
      <c r="K5040" s="180"/>
      <c r="L5040" s="4" t="s">
        <v>0</v>
      </c>
      <c r="M5040" s="4" t="s">
        <v>1</v>
      </c>
      <c r="N5040" s="30" t="s">
        <v>1234</v>
      </c>
      <c r="O5040" s="4" t="s">
        <v>13</v>
      </c>
      <c r="P5040" s="4" t="s">
        <v>3</v>
      </c>
      <c r="Q5040" s="4" t="s">
        <v>4</v>
      </c>
      <c r="R5040" s="4" t="s">
        <v>5</v>
      </c>
      <c r="S5040" s="4" t="s">
        <v>6</v>
      </c>
      <c r="T5040" s="4" t="s">
        <v>7</v>
      </c>
    </row>
    <row r="5041" spans="2:21" x14ac:dyDescent="0.3">
      <c r="B5041" s="310"/>
      <c r="C5041" s="311"/>
      <c r="D5041" s="311"/>
      <c r="E5041" s="5"/>
      <c r="F5041" s="5"/>
      <c r="G5041" s="5"/>
      <c r="H5041" s="5"/>
      <c r="I5041" s="5"/>
      <c r="J5041" s="6"/>
      <c r="L5041" s="310"/>
      <c r="M5041" s="311"/>
      <c r="N5041" s="311"/>
      <c r="O5041" s="5"/>
      <c r="P5041" s="5"/>
      <c r="Q5041" s="5"/>
      <c r="R5041" s="5"/>
      <c r="S5041" s="5"/>
      <c r="T5041" s="6"/>
    </row>
    <row r="5042" spans="2:21" x14ac:dyDescent="0.3">
      <c r="B5042" s="55" t="s">
        <v>3165</v>
      </c>
      <c r="C5042" s="17" t="s">
        <v>2421</v>
      </c>
      <c r="D5042" s="18" t="s">
        <v>16</v>
      </c>
      <c r="E5042" s="18" t="s">
        <v>16</v>
      </c>
      <c r="F5042" s="19">
        <f>N5019</f>
        <v>1902</v>
      </c>
      <c r="G5042" s="49">
        <f>N5020</f>
        <v>4530</v>
      </c>
      <c r="H5042" s="49">
        <f>N5021</f>
        <v>27337</v>
      </c>
      <c r="I5042" s="20">
        <f>N5022</f>
        <v>12344</v>
      </c>
      <c r="J5042" s="20">
        <f>N5023</f>
        <v>4260</v>
      </c>
      <c r="K5042" s="1"/>
      <c r="L5042" s="55"/>
      <c r="M5042" s="55"/>
      <c r="N5042" s="55"/>
      <c r="O5042" s="122"/>
      <c r="P5042" s="122"/>
      <c r="Q5042" s="122"/>
      <c r="R5042" s="122"/>
      <c r="S5042" s="122"/>
      <c r="T5042" s="122"/>
    </row>
    <row r="5043" spans="2:21" x14ac:dyDescent="0.3">
      <c r="B5043" s="55" t="s">
        <v>3165</v>
      </c>
      <c r="C5043" s="474" t="s">
        <v>2383</v>
      </c>
      <c r="D5043" s="122" t="s">
        <v>16</v>
      </c>
      <c r="E5043" s="122" t="s">
        <v>16</v>
      </c>
      <c r="F5043" s="122" t="s">
        <v>16</v>
      </c>
      <c r="G5043" s="122" t="s">
        <v>16</v>
      </c>
      <c r="H5043" s="122">
        <v>711</v>
      </c>
      <c r="I5043" s="122" t="s">
        <v>16</v>
      </c>
      <c r="J5043" s="122" t="s">
        <v>16</v>
      </c>
      <c r="K5043" s="1"/>
      <c r="L5043" s="55" t="s">
        <v>3165</v>
      </c>
      <c r="M5043" s="333" t="s">
        <v>2383</v>
      </c>
      <c r="N5043" s="122" t="s">
        <v>16</v>
      </c>
      <c r="O5043" s="122" t="s">
        <v>16</v>
      </c>
      <c r="P5043" s="122">
        <v>711</v>
      </c>
      <c r="Q5043" s="122" t="s">
        <v>16</v>
      </c>
      <c r="R5043" s="122" t="s">
        <v>16</v>
      </c>
      <c r="S5043" s="122" t="s">
        <v>16</v>
      </c>
      <c r="T5043" s="122" t="s">
        <v>16</v>
      </c>
    </row>
    <row r="5044" spans="2:21" ht="27.6" x14ac:dyDescent="0.3">
      <c r="B5044" s="55" t="s">
        <v>3165</v>
      </c>
      <c r="C5044" s="333" t="s">
        <v>3176</v>
      </c>
      <c r="D5044" s="116" t="s">
        <v>3166</v>
      </c>
      <c r="E5044" s="122" t="s">
        <v>16</v>
      </c>
      <c r="F5044" s="122" t="s">
        <v>16</v>
      </c>
      <c r="G5044" s="122" t="s">
        <v>16</v>
      </c>
      <c r="H5044" s="122">
        <v>9800</v>
      </c>
      <c r="I5044" s="122" t="s">
        <v>16</v>
      </c>
      <c r="J5044" s="122" t="s">
        <v>16</v>
      </c>
      <c r="K5044" s="1"/>
      <c r="L5044" s="55" t="s">
        <v>3165</v>
      </c>
      <c r="M5044" s="333" t="s">
        <v>3110</v>
      </c>
      <c r="N5044" s="116" t="s">
        <v>3167</v>
      </c>
      <c r="O5044" s="122" t="s">
        <v>16</v>
      </c>
      <c r="P5044" s="122">
        <v>250000</v>
      </c>
      <c r="Q5044" s="122" t="s">
        <v>16</v>
      </c>
      <c r="R5044" s="122" t="s">
        <v>16</v>
      </c>
      <c r="S5044" s="122" t="s">
        <v>16</v>
      </c>
      <c r="T5044" s="122" t="s">
        <v>16</v>
      </c>
    </row>
    <row r="5045" spans="2:21" ht="27.6" x14ac:dyDescent="0.3">
      <c r="B5045" s="55" t="s">
        <v>3165</v>
      </c>
      <c r="C5045" s="333" t="s">
        <v>3177</v>
      </c>
      <c r="D5045" s="116" t="s">
        <v>3167</v>
      </c>
      <c r="E5045" s="122">
        <v>40000</v>
      </c>
      <c r="F5045" s="202">
        <v>250000</v>
      </c>
      <c r="G5045" s="122" t="s">
        <v>16</v>
      </c>
      <c r="H5045" s="122">
        <v>15000</v>
      </c>
      <c r="I5045" s="122" t="s">
        <v>16</v>
      </c>
      <c r="J5045" s="122" t="s">
        <v>16</v>
      </c>
      <c r="K5045" s="1"/>
      <c r="L5045" s="55" t="s">
        <v>3165</v>
      </c>
      <c r="M5045" s="333" t="s">
        <v>3186</v>
      </c>
      <c r="N5045" s="116" t="s">
        <v>3167</v>
      </c>
      <c r="O5045" s="122">
        <v>40000</v>
      </c>
      <c r="P5045" s="122" t="s">
        <v>16</v>
      </c>
      <c r="Q5045" s="122" t="s">
        <v>16</v>
      </c>
      <c r="R5045" s="122" t="s">
        <v>16</v>
      </c>
      <c r="S5045" s="122" t="s">
        <v>16</v>
      </c>
      <c r="T5045" s="122" t="s">
        <v>16</v>
      </c>
    </row>
    <row r="5046" spans="2:21" ht="40.200000000000003" customHeight="1" x14ac:dyDescent="0.3">
      <c r="B5046" s="55" t="s">
        <v>3165</v>
      </c>
      <c r="C5046" s="333" t="s">
        <v>3178</v>
      </c>
      <c r="D5046" s="116" t="s">
        <v>3168</v>
      </c>
      <c r="E5046" s="122" t="s">
        <v>16</v>
      </c>
      <c r="F5046" s="122" t="s">
        <v>16</v>
      </c>
      <c r="G5046" s="122" t="s">
        <v>16</v>
      </c>
      <c r="H5046" s="122">
        <v>1000</v>
      </c>
      <c r="I5046" s="122" t="s">
        <v>16</v>
      </c>
      <c r="J5046" s="122" t="s">
        <v>16</v>
      </c>
      <c r="K5046" s="1"/>
      <c r="L5046" s="55" t="s">
        <v>3165</v>
      </c>
      <c r="M5046" s="541" t="s">
        <v>3187</v>
      </c>
      <c r="N5046" s="116" t="s">
        <v>3170</v>
      </c>
      <c r="O5046" s="122">
        <v>10000</v>
      </c>
      <c r="P5046" s="122" t="s">
        <v>16</v>
      </c>
      <c r="Q5046" s="122" t="s">
        <v>16</v>
      </c>
      <c r="R5046" s="122" t="s">
        <v>16</v>
      </c>
      <c r="S5046" s="122" t="s">
        <v>16</v>
      </c>
      <c r="T5046" s="122" t="s">
        <v>16</v>
      </c>
      <c r="U5046" s="273"/>
    </row>
    <row r="5047" spans="2:21" ht="40.799999999999997" customHeight="1" x14ac:dyDescent="0.3">
      <c r="B5047" s="55" t="s">
        <v>3165</v>
      </c>
      <c r="C5047" s="333" t="s">
        <v>3179</v>
      </c>
      <c r="D5047" s="116" t="s">
        <v>3169</v>
      </c>
      <c r="E5047" s="122" t="s">
        <v>16</v>
      </c>
      <c r="F5047" s="122" t="s">
        <v>16</v>
      </c>
      <c r="G5047" s="122" t="s">
        <v>16</v>
      </c>
      <c r="H5047" s="122">
        <v>1000</v>
      </c>
      <c r="I5047" s="122" t="s">
        <v>16</v>
      </c>
      <c r="J5047" s="122" t="s">
        <v>16</v>
      </c>
      <c r="K5047" s="1"/>
      <c r="L5047" s="55" t="s">
        <v>3165</v>
      </c>
      <c r="M5047" s="541" t="s">
        <v>3227</v>
      </c>
      <c r="N5047" s="116" t="s">
        <v>3170</v>
      </c>
      <c r="O5047" s="122" t="s">
        <v>16</v>
      </c>
      <c r="P5047" s="122">
        <v>25000</v>
      </c>
      <c r="Q5047" s="122" t="s">
        <v>16</v>
      </c>
      <c r="R5047" s="122" t="s">
        <v>16</v>
      </c>
      <c r="S5047" s="122" t="s">
        <v>16</v>
      </c>
      <c r="T5047" s="122" t="s">
        <v>16</v>
      </c>
      <c r="U5047" s="273"/>
    </row>
    <row r="5048" spans="2:21" ht="39.6" customHeight="1" x14ac:dyDescent="0.3">
      <c r="B5048" s="55" t="s">
        <v>3165</v>
      </c>
      <c r="C5048" s="333" t="s">
        <v>3180</v>
      </c>
      <c r="D5048" s="116" t="s">
        <v>3170</v>
      </c>
      <c r="E5048" s="122">
        <v>10000</v>
      </c>
      <c r="F5048" s="122">
        <v>25000</v>
      </c>
      <c r="G5048" s="122" t="s">
        <v>16</v>
      </c>
      <c r="H5048" s="122">
        <v>13000</v>
      </c>
      <c r="I5048" s="122" t="s">
        <v>16</v>
      </c>
      <c r="J5048" s="122" t="s">
        <v>16</v>
      </c>
      <c r="K5048" s="1"/>
      <c r="L5048" s="55" t="s">
        <v>3210</v>
      </c>
      <c r="M5048" s="333" t="s">
        <v>3228</v>
      </c>
      <c r="N5048" s="55">
        <v>298</v>
      </c>
      <c r="O5048" s="122" t="s">
        <v>16</v>
      </c>
      <c r="P5048" s="122">
        <v>40000</v>
      </c>
      <c r="Q5048" s="122" t="s">
        <v>16</v>
      </c>
      <c r="R5048" s="122">
        <v>60000</v>
      </c>
      <c r="S5048" s="122" t="s">
        <v>16</v>
      </c>
      <c r="T5048" s="122" t="s">
        <v>16</v>
      </c>
      <c r="U5048" s="273"/>
    </row>
    <row r="5049" spans="2:21" ht="37.799999999999997" customHeight="1" x14ac:dyDescent="0.3">
      <c r="B5049" s="55" t="s">
        <v>3165</v>
      </c>
      <c r="C5049" s="333" t="s">
        <v>3181</v>
      </c>
      <c r="D5049" s="116" t="s">
        <v>3171</v>
      </c>
      <c r="E5049" s="122" t="s">
        <v>16</v>
      </c>
      <c r="F5049" s="122" t="s">
        <v>16</v>
      </c>
      <c r="G5049" s="122" t="s">
        <v>16</v>
      </c>
      <c r="H5049" s="122">
        <v>600</v>
      </c>
      <c r="I5049" s="122" t="s">
        <v>16</v>
      </c>
      <c r="J5049" s="122" t="s">
        <v>16</v>
      </c>
      <c r="K5049" s="1"/>
      <c r="L5049" s="55" t="s">
        <v>3210</v>
      </c>
      <c r="M5049" s="333" t="s">
        <v>3227</v>
      </c>
      <c r="N5049" s="55">
        <v>1</v>
      </c>
      <c r="O5049" s="122" t="s">
        <v>16</v>
      </c>
      <c r="P5049" s="122">
        <v>75000</v>
      </c>
      <c r="Q5049" s="122" t="s">
        <v>16</v>
      </c>
      <c r="R5049" s="122" t="s">
        <v>16</v>
      </c>
      <c r="S5049" s="122" t="s">
        <v>16</v>
      </c>
      <c r="T5049" s="122" t="s">
        <v>16</v>
      </c>
      <c r="U5049" s="273"/>
    </row>
    <row r="5050" spans="2:21" ht="40.200000000000003" customHeight="1" x14ac:dyDescent="0.3">
      <c r="B5050" s="55" t="s">
        <v>3165</v>
      </c>
      <c r="C5050" s="333" t="s">
        <v>3182</v>
      </c>
      <c r="D5050" s="116" t="s">
        <v>3172</v>
      </c>
      <c r="E5050" s="122" t="s">
        <v>16</v>
      </c>
      <c r="F5050" s="122" t="s">
        <v>16</v>
      </c>
      <c r="G5050" s="122" t="s">
        <v>16</v>
      </c>
      <c r="H5050" s="122">
        <v>100000</v>
      </c>
      <c r="I5050" s="122" t="s">
        <v>16</v>
      </c>
      <c r="J5050" s="122" t="s">
        <v>16</v>
      </c>
      <c r="K5050" s="1"/>
      <c r="L5050" s="55" t="s">
        <v>3210</v>
      </c>
      <c r="M5050" s="411" t="s">
        <v>3240</v>
      </c>
      <c r="N5050" s="122" t="s">
        <v>16</v>
      </c>
      <c r="O5050" s="122" t="s">
        <v>16</v>
      </c>
      <c r="P5050" s="122">
        <v>1930</v>
      </c>
      <c r="Q5050" s="122" t="s">
        <v>16</v>
      </c>
      <c r="R5050" s="122" t="s">
        <v>16</v>
      </c>
      <c r="S5050" s="122" t="s">
        <v>16</v>
      </c>
      <c r="T5050" s="122" t="s">
        <v>16</v>
      </c>
      <c r="U5050" s="273"/>
    </row>
    <row r="5051" spans="2:21" ht="33.6" customHeight="1" x14ac:dyDescent="0.3">
      <c r="B5051" s="55" t="s">
        <v>3165</v>
      </c>
      <c r="C5051" s="333" t="s">
        <v>3183</v>
      </c>
      <c r="D5051" s="116" t="s">
        <v>3173</v>
      </c>
      <c r="E5051" s="122" t="s">
        <v>16</v>
      </c>
      <c r="F5051" s="122" t="s">
        <v>16</v>
      </c>
      <c r="G5051" s="122" t="s">
        <v>16</v>
      </c>
      <c r="H5051" s="122">
        <v>1300</v>
      </c>
      <c r="I5051" s="122" t="s">
        <v>16</v>
      </c>
      <c r="J5051" s="122" t="s">
        <v>16</v>
      </c>
      <c r="K5051" s="1"/>
      <c r="L5051" s="122" t="s">
        <v>16</v>
      </c>
      <c r="M5051" s="122" t="s">
        <v>16</v>
      </c>
      <c r="N5051" s="122" t="s">
        <v>16</v>
      </c>
      <c r="O5051" s="122" t="s">
        <v>16</v>
      </c>
      <c r="P5051" s="122" t="s">
        <v>16</v>
      </c>
      <c r="Q5051" s="122" t="s">
        <v>16</v>
      </c>
      <c r="R5051" s="122" t="s">
        <v>16</v>
      </c>
      <c r="S5051" s="122" t="s">
        <v>16</v>
      </c>
      <c r="T5051" s="122" t="s">
        <v>16</v>
      </c>
      <c r="U5051" s="273"/>
    </row>
    <row r="5052" spans="2:21" ht="31.8" customHeight="1" x14ac:dyDescent="0.3">
      <c r="B5052" s="55" t="s">
        <v>3165</v>
      </c>
      <c r="C5052" s="333" t="s">
        <v>3184</v>
      </c>
      <c r="D5052" s="116" t="s">
        <v>3174</v>
      </c>
      <c r="E5052" s="122" t="s">
        <v>16</v>
      </c>
      <c r="F5052" s="122" t="s">
        <v>16</v>
      </c>
      <c r="G5052" s="122" t="s">
        <v>16</v>
      </c>
      <c r="H5052" s="122">
        <v>1300</v>
      </c>
      <c r="I5052" s="122" t="s">
        <v>16</v>
      </c>
      <c r="J5052" s="122" t="s">
        <v>16</v>
      </c>
      <c r="K5052" s="1"/>
      <c r="L5052" s="122" t="s">
        <v>16</v>
      </c>
      <c r="M5052" s="122" t="s">
        <v>16</v>
      </c>
      <c r="N5052" s="122" t="s">
        <v>16</v>
      </c>
      <c r="O5052" s="122" t="s">
        <v>16</v>
      </c>
      <c r="P5052" s="122" t="s">
        <v>16</v>
      </c>
      <c r="Q5052" s="122" t="s">
        <v>16</v>
      </c>
      <c r="R5052" s="122" t="s">
        <v>16</v>
      </c>
      <c r="S5052" s="122" t="s">
        <v>16</v>
      </c>
      <c r="T5052" s="122" t="s">
        <v>16</v>
      </c>
      <c r="U5052" s="273"/>
    </row>
    <row r="5053" spans="2:21" ht="34.200000000000003" customHeight="1" x14ac:dyDescent="0.3">
      <c r="B5053" s="55" t="s">
        <v>3165</v>
      </c>
      <c r="C5053" s="333" t="s">
        <v>3185</v>
      </c>
      <c r="D5053" s="116" t="s">
        <v>3175</v>
      </c>
      <c r="E5053" s="122" t="s">
        <v>16</v>
      </c>
      <c r="F5053" s="122" t="s">
        <v>16</v>
      </c>
      <c r="G5053" s="122" t="s">
        <v>16</v>
      </c>
      <c r="H5053" s="122">
        <v>1300</v>
      </c>
      <c r="I5053" s="122" t="s">
        <v>16</v>
      </c>
      <c r="J5053" s="122" t="s">
        <v>16</v>
      </c>
      <c r="K5053" s="1"/>
      <c r="L5053" s="122" t="s">
        <v>16</v>
      </c>
      <c r="M5053" s="122" t="s">
        <v>16</v>
      </c>
      <c r="N5053" s="122" t="s">
        <v>16</v>
      </c>
      <c r="O5053" s="122" t="s">
        <v>16</v>
      </c>
      <c r="P5053" s="122" t="s">
        <v>16</v>
      </c>
      <c r="Q5053" s="122" t="s">
        <v>16</v>
      </c>
      <c r="R5053" s="122" t="s">
        <v>16</v>
      </c>
      <c r="S5053" s="122" t="s">
        <v>16</v>
      </c>
      <c r="T5053" s="122" t="s">
        <v>16</v>
      </c>
      <c r="U5053" s="273"/>
    </row>
    <row r="5054" spans="2:21" ht="42.6" customHeight="1" x14ac:dyDescent="0.3">
      <c r="B5054" s="55" t="s">
        <v>3210</v>
      </c>
      <c r="C5054" s="333" t="s">
        <v>3211</v>
      </c>
      <c r="D5054" s="116" t="s">
        <v>3188</v>
      </c>
      <c r="E5054" s="122" t="s">
        <v>16</v>
      </c>
      <c r="F5054" s="122">
        <v>24000</v>
      </c>
      <c r="G5054" s="122" t="s">
        <v>16</v>
      </c>
      <c r="H5054" s="122" t="s">
        <v>16</v>
      </c>
      <c r="I5054" s="122" t="s">
        <v>16</v>
      </c>
      <c r="J5054" s="122" t="s">
        <v>16</v>
      </c>
      <c r="K5054" s="1"/>
      <c r="L5054" s="122" t="s">
        <v>16</v>
      </c>
      <c r="M5054" s="122" t="s">
        <v>16</v>
      </c>
      <c r="N5054" s="122" t="s">
        <v>16</v>
      </c>
      <c r="O5054" s="122" t="s">
        <v>16</v>
      </c>
      <c r="P5054" s="122" t="s">
        <v>16</v>
      </c>
      <c r="Q5054" s="122" t="s">
        <v>16</v>
      </c>
      <c r="R5054" s="122" t="s">
        <v>16</v>
      </c>
      <c r="S5054" s="122" t="s">
        <v>16</v>
      </c>
      <c r="T5054" s="122" t="s">
        <v>16</v>
      </c>
      <c r="U5054" s="273"/>
    </row>
    <row r="5055" spans="2:21" ht="39" customHeight="1" x14ac:dyDescent="0.3">
      <c r="B5055" s="55" t="s">
        <v>3210</v>
      </c>
      <c r="C5055" s="333" t="s">
        <v>3211</v>
      </c>
      <c r="D5055" s="116" t="s">
        <v>3189</v>
      </c>
      <c r="E5055" s="122" t="s">
        <v>16</v>
      </c>
      <c r="F5055" s="122">
        <v>2000</v>
      </c>
      <c r="G5055" s="122" t="s">
        <v>16</v>
      </c>
      <c r="H5055" s="122" t="s">
        <v>16</v>
      </c>
      <c r="I5055" s="122" t="s">
        <v>16</v>
      </c>
      <c r="J5055" s="122" t="s">
        <v>16</v>
      </c>
      <c r="K5055" s="1"/>
      <c r="L5055" s="122" t="s">
        <v>16</v>
      </c>
      <c r="M5055" s="122" t="s">
        <v>16</v>
      </c>
      <c r="N5055" s="122" t="s">
        <v>16</v>
      </c>
      <c r="O5055" s="122" t="s">
        <v>16</v>
      </c>
      <c r="P5055" s="122" t="s">
        <v>16</v>
      </c>
      <c r="Q5055" s="122" t="s">
        <v>16</v>
      </c>
      <c r="R5055" s="122" t="s">
        <v>16</v>
      </c>
      <c r="S5055" s="122" t="s">
        <v>16</v>
      </c>
      <c r="T5055" s="122" t="s">
        <v>16</v>
      </c>
      <c r="U5055" s="273"/>
    </row>
    <row r="5056" spans="2:21" ht="40.200000000000003" customHeight="1" x14ac:dyDescent="0.3">
      <c r="B5056" s="55" t="s">
        <v>3210</v>
      </c>
      <c r="C5056" s="333" t="s">
        <v>3212</v>
      </c>
      <c r="D5056" s="116" t="s">
        <v>3190</v>
      </c>
      <c r="E5056" s="122" t="s">
        <v>16</v>
      </c>
      <c r="F5056" s="122">
        <v>12000</v>
      </c>
      <c r="G5056" s="122" t="s">
        <v>16</v>
      </c>
      <c r="H5056" s="122" t="s">
        <v>16</v>
      </c>
      <c r="I5056" s="122" t="s">
        <v>16</v>
      </c>
      <c r="J5056" s="122" t="s">
        <v>16</v>
      </c>
      <c r="K5056" s="1"/>
      <c r="L5056" s="122" t="s">
        <v>16</v>
      </c>
      <c r="M5056" s="122" t="s">
        <v>16</v>
      </c>
      <c r="N5056" s="122" t="s">
        <v>16</v>
      </c>
      <c r="O5056" s="122" t="s">
        <v>16</v>
      </c>
      <c r="P5056" s="122" t="s">
        <v>16</v>
      </c>
      <c r="Q5056" s="122" t="s">
        <v>16</v>
      </c>
      <c r="R5056" s="122" t="s">
        <v>16</v>
      </c>
      <c r="S5056" s="122" t="s">
        <v>16</v>
      </c>
      <c r="T5056" s="122" t="s">
        <v>16</v>
      </c>
      <c r="U5056" s="273"/>
    </row>
    <row r="5057" spans="2:21" ht="41.4" customHeight="1" x14ac:dyDescent="0.3">
      <c r="B5057" s="55" t="s">
        <v>3210</v>
      </c>
      <c r="C5057" s="333" t="s">
        <v>3212</v>
      </c>
      <c r="D5057" s="116" t="s">
        <v>3191</v>
      </c>
      <c r="E5057" s="122" t="s">
        <v>16</v>
      </c>
      <c r="F5057" s="122">
        <v>2000</v>
      </c>
      <c r="G5057" s="122" t="s">
        <v>16</v>
      </c>
      <c r="H5057" s="122" t="s">
        <v>16</v>
      </c>
      <c r="I5057" s="122" t="s">
        <v>16</v>
      </c>
      <c r="J5057" s="122" t="s">
        <v>16</v>
      </c>
      <c r="K5057" s="1"/>
      <c r="L5057" s="122" t="s">
        <v>16</v>
      </c>
      <c r="M5057" s="122" t="s">
        <v>16</v>
      </c>
      <c r="N5057" s="122" t="s">
        <v>16</v>
      </c>
      <c r="O5057" s="122" t="s">
        <v>16</v>
      </c>
      <c r="P5057" s="122" t="s">
        <v>16</v>
      </c>
      <c r="Q5057" s="122" t="s">
        <v>16</v>
      </c>
      <c r="R5057" s="122" t="s">
        <v>16</v>
      </c>
      <c r="S5057" s="122" t="s">
        <v>16</v>
      </c>
      <c r="T5057" s="122" t="s">
        <v>16</v>
      </c>
      <c r="U5057" s="273"/>
    </row>
    <row r="5058" spans="2:21" ht="42" customHeight="1" x14ac:dyDescent="0.3">
      <c r="B5058" s="55" t="s">
        <v>3210</v>
      </c>
      <c r="C5058" s="333" t="s">
        <v>3213</v>
      </c>
      <c r="D5058" s="116" t="s">
        <v>3192</v>
      </c>
      <c r="E5058" s="122" t="s">
        <v>16</v>
      </c>
      <c r="F5058" s="122">
        <v>12000</v>
      </c>
      <c r="G5058" s="122" t="s">
        <v>16</v>
      </c>
      <c r="H5058" s="122" t="s">
        <v>16</v>
      </c>
      <c r="I5058" s="122" t="s">
        <v>16</v>
      </c>
      <c r="J5058" s="122" t="s">
        <v>16</v>
      </c>
      <c r="K5058" s="1"/>
      <c r="L5058" s="122" t="s">
        <v>16</v>
      </c>
      <c r="M5058" s="122" t="s">
        <v>16</v>
      </c>
      <c r="N5058" s="122" t="s">
        <v>16</v>
      </c>
      <c r="O5058" s="122" t="s">
        <v>16</v>
      </c>
      <c r="P5058" s="122" t="s">
        <v>16</v>
      </c>
      <c r="Q5058" s="122" t="s">
        <v>16</v>
      </c>
      <c r="R5058" s="122" t="s">
        <v>16</v>
      </c>
      <c r="S5058" s="122" t="s">
        <v>16</v>
      </c>
      <c r="T5058" s="122" t="s">
        <v>16</v>
      </c>
      <c r="U5058" s="273"/>
    </row>
    <row r="5059" spans="2:21" ht="37.799999999999997" customHeight="1" x14ac:dyDescent="0.3">
      <c r="B5059" s="55" t="s">
        <v>3210</v>
      </c>
      <c r="C5059" s="333" t="s">
        <v>3213</v>
      </c>
      <c r="D5059" s="116" t="s">
        <v>3193</v>
      </c>
      <c r="E5059" s="122" t="s">
        <v>16</v>
      </c>
      <c r="F5059" s="122">
        <v>2000</v>
      </c>
      <c r="G5059" s="122" t="s">
        <v>16</v>
      </c>
      <c r="H5059" s="122" t="s">
        <v>16</v>
      </c>
      <c r="I5059" s="122" t="s">
        <v>16</v>
      </c>
      <c r="J5059" s="122" t="s">
        <v>16</v>
      </c>
      <c r="K5059" s="1"/>
      <c r="L5059" s="122" t="s">
        <v>16</v>
      </c>
      <c r="M5059" s="122" t="s">
        <v>16</v>
      </c>
      <c r="N5059" s="122" t="s">
        <v>16</v>
      </c>
      <c r="O5059" s="122" t="s">
        <v>16</v>
      </c>
      <c r="P5059" s="122" t="s">
        <v>16</v>
      </c>
      <c r="Q5059" s="122" t="s">
        <v>16</v>
      </c>
      <c r="R5059" s="122" t="s">
        <v>16</v>
      </c>
      <c r="S5059" s="122" t="s">
        <v>16</v>
      </c>
      <c r="T5059" s="122" t="s">
        <v>16</v>
      </c>
      <c r="U5059" s="273"/>
    </row>
    <row r="5060" spans="2:21" ht="39" customHeight="1" x14ac:dyDescent="0.3">
      <c r="B5060" s="55" t="s">
        <v>3210</v>
      </c>
      <c r="C5060" s="333" t="s">
        <v>3214</v>
      </c>
      <c r="D5060" s="116" t="s">
        <v>3194</v>
      </c>
      <c r="E5060" s="122" t="s">
        <v>16</v>
      </c>
      <c r="F5060" s="122">
        <v>24000</v>
      </c>
      <c r="G5060" s="122" t="s">
        <v>16</v>
      </c>
      <c r="H5060" s="122" t="s">
        <v>16</v>
      </c>
      <c r="I5060" s="122" t="s">
        <v>16</v>
      </c>
      <c r="J5060" s="122" t="s">
        <v>16</v>
      </c>
      <c r="K5060" s="1"/>
      <c r="L5060" s="122" t="s">
        <v>16</v>
      </c>
      <c r="M5060" s="122" t="s">
        <v>16</v>
      </c>
      <c r="N5060" s="122" t="s">
        <v>16</v>
      </c>
      <c r="O5060" s="122" t="s">
        <v>16</v>
      </c>
      <c r="P5060" s="122" t="s">
        <v>16</v>
      </c>
      <c r="Q5060" s="122" t="s">
        <v>16</v>
      </c>
      <c r="R5060" s="122" t="s">
        <v>16</v>
      </c>
      <c r="S5060" s="122" t="s">
        <v>16</v>
      </c>
      <c r="T5060" s="122" t="s">
        <v>16</v>
      </c>
      <c r="U5060" s="273"/>
    </row>
    <row r="5061" spans="2:21" ht="40.200000000000003" customHeight="1" x14ac:dyDescent="0.3">
      <c r="B5061" s="55" t="s">
        <v>3210</v>
      </c>
      <c r="C5061" s="333" t="s">
        <v>3214</v>
      </c>
      <c r="D5061" s="116" t="s">
        <v>3195</v>
      </c>
      <c r="E5061" s="122" t="s">
        <v>16</v>
      </c>
      <c r="F5061" s="122">
        <v>2000</v>
      </c>
      <c r="G5061" s="122" t="s">
        <v>16</v>
      </c>
      <c r="H5061" s="122" t="s">
        <v>16</v>
      </c>
      <c r="I5061" s="122" t="s">
        <v>16</v>
      </c>
      <c r="J5061" s="122" t="s">
        <v>16</v>
      </c>
      <c r="K5061" s="1"/>
      <c r="L5061" s="122" t="s">
        <v>16</v>
      </c>
      <c r="M5061" s="122" t="s">
        <v>16</v>
      </c>
      <c r="N5061" s="122" t="s">
        <v>16</v>
      </c>
      <c r="O5061" s="122" t="s">
        <v>16</v>
      </c>
      <c r="P5061" s="122" t="s">
        <v>16</v>
      </c>
      <c r="Q5061" s="122" t="s">
        <v>16</v>
      </c>
      <c r="R5061" s="122" t="s">
        <v>16</v>
      </c>
      <c r="S5061" s="122" t="s">
        <v>16</v>
      </c>
      <c r="T5061" s="122" t="s">
        <v>16</v>
      </c>
      <c r="U5061" s="273"/>
    </row>
    <row r="5062" spans="2:21" ht="28.2" customHeight="1" x14ac:dyDescent="0.3">
      <c r="B5062" s="55" t="s">
        <v>3210</v>
      </c>
      <c r="C5062" s="333" t="s">
        <v>2353</v>
      </c>
      <c r="D5062" s="116" t="s">
        <v>3196</v>
      </c>
      <c r="E5062" s="122" t="s">
        <v>16</v>
      </c>
      <c r="F5062" s="122">
        <v>20000</v>
      </c>
      <c r="G5062" s="122" t="s">
        <v>16</v>
      </c>
      <c r="H5062" s="122" t="s">
        <v>16</v>
      </c>
      <c r="I5062" s="122" t="s">
        <v>16</v>
      </c>
      <c r="J5062" s="122" t="s">
        <v>16</v>
      </c>
      <c r="K5062" s="1"/>
      <c r="L5062" s="122" t="s">
        <v>16</v>
      </c>
      <c r="M5062" s="122" t="s">
        <v>16</v>
      </c>
      <c r="N5062" s="122" t="s">
        <v>16</v>
      </c>
      <c r="O5062" s="122" t="s">
        <v>16</v>
      </c>
      <c r="P5062" s="122" t="s">
        <v>16</v>
      </c>
      <c r="Q5062" s="122" t="s">
        <v>16</v>
      </c>
      <c r="R5062" s="122" t="s">
        <v>16</v>
      </c>
      <c r="S5062" s="122" t="s">
        <v>16</v>
      </c>
      <c r="T5062" s="122" t="s">
        <v>16</v>
      </c>
      <c r="U5062" s="273"/>
    </row>
    <row r="5063" spans="2:21" ht="38.4" customHeight="1" x14ac:dyDescent="0.3">
      <c r="B5063" s="55" t="s">
        <v>3210</v>
      </c>
      <c r="C5063" s="333" t="s">
        <v>3215</v>
      </c>
      <c r="D5063" s="116" t="s">
        <v>3197</v>
      </c>
      <c r="E5063" s="122" t="s">
        <v>16</v>
      </c>
      <c r="F5063" s="122">
        <v>1000</v>
      </c>
      <c r="G5063" s="122" t="s">
        <v>16</v>
      </c>
      <c r="H5063" s="122" t="s">
        <v>16</v>
      </c>
      <c r="I5063" s="122" t="s">
        <v>16</v>
      </c>
      <c r="J5063" s="122" t="s">
        <v>16</v>
      </c>
      <c r="K5063" s="1"/>
      <c r="L5063" s="122" t="s">
        <v>16</v>
      </c>
      <c r="M5063" s="122" t="s">
        <v>16</v>
      </c>
      <c r="N5063" s="122" t="s">
        <v>16</v>
      </c>
      <c r="O5063" s="122" t="s">
        <v>16</v>
      </c>
      <c r="P5063" s="122" t="s">
        <v>16</v>
      </c>
      <c r="Q5063" s="122" t="s">
        <v>16</v>
      </c>
      <c r="R5063" s="122" t="s">
        <v>16</v>
      </c>
      <c r="S5063" s="122" t="s">
        <v>16</v>
      </c>
      <c r="T5063" s="122" t="s">
        <v>16</v>
      </c>
      <c r="U5063" s="273"/>
    </row>
    <row r="5064" spans="2:21" ht="42" customHeight="1" x14ac:dyDescent="0.3">
      <c r="B5064" s="55" t="s">
        <v>3210</v>
      </c>
      <c r="C5064" s="333" t="s">
        <v>3216</v>
      </c>
      <c r="D5064" s="116" t="s">
        <v>3198</v>
      </c>
      <c r="E5064" s="122" t="s">
        <v>16</v>
      </c>
      <c r="F5064" s="122">
        <v>1000</v>
      </c>
      <c r="G5064" s="122" t="s">
        <v>16</v>
      </c>
      <c r="H5064" s="122" t="s">
        <v>16</v>
      </c>
      <c r="I5064" s="122" t="s">
        <v>16</v>
      </c>
      <c r="J5064" s="122" t="s">
        <v>16</v>
      </c>
      <c r="K5064" s="1"/>
      <c r="L5064" s="122" t="s">
        <v>16</v>
      </c>
      <c r="M5064" s="122" t="s">
        <v>16</v>
      </c>
      <c r="N5064" s="122" t="s">
        <v>16</v>
      </c>
      <c r="O5064" s="122" t="s">
        <v>16</v>
      </c>
      <c r="P5064" s="122" t="s">
        <v>16</v>
      </c>
      <c r="Q5064" s="122" t="s">
        <v>16</v>
      </c>
      <c r="R5064" s="122" t="s">
        <v>16</v>
      </c>
      <c r="S5064" s="122" t="s">
        <v>16</v>
      </c>
      <c r="T5064" s="122" t="s">
        <v>16</v>
      </c>
      <c r="U5064" s="273"/>
    </row>
    <row r="5065" spans="2:21" ht="44.4" customHeight="1" x14ac:dyDescent="0.3">
      <c r="B5065" s="55" t="s">
        <v>3210</v>
      </c>
      <c r="C5065" s="333" t="s">
        <v>3217</v>
      </c>
      <c r="D5065" s="116" t="s">
        <v>3199</v>
      </c>
      <c r="E5065" s="122" t="s">
        <v>16</v>
      </c>
      <c r="F5065" s="122">
        <v>2000</v>
      </c>
      <c r="G5065" s="122" t="s">
        <v>16</v>
      </c>
      <c r="H5065" s="122" t="s">
        <v>16</v>
      </c>
      <c r="I5065" s="122" t="s">
        <v>16</v>
      </c>
      <c r="J5065" s="122" t="s">
        <v>16</v>
      </c>
      <c r="K5065" s="1"/>
      <c r="L5065" s="122" t="s">
        <v>16</v>
      </c>
      <c r="M5065" s="122" t="s">
        <v>16</v>
      </c>
      <c r="N5065" s="122" t="s">
        <v>16</v>
      </c>
      <c r="O5065" s="122" t="s">
        <v>16</v>
      </c>
      <c r="P5065" s="122" t="s">
        <v>16</v>
      </c>
      <c r="Q5065" s="122" t="s">
        <v>16</v>
      </c>
      <c r="R5065" s="122" t="s">
        <v>16</v>
      </c>
      <c r="S5065" s="122" t="s">
        <v>16</v>
      </c>
      <c r="T5065" s="122" t="s">
        <v>16</v>
      </c>
      <c r="U5065" s="273"/>
    </row>
    <row r="5066" spans="2:21" ht="45" customHeight="1" x14ac:dyDescent="0.3">
      <c r="B5066" s="55" t="s">
        <v>3210</v>
      </c>
      <c r="C5066" s="333" t="s">
        <v>3217</v>
      </c>
      <c r="D5066" s="116" t="s">
        <v>3200</v>
      </c>
      <c r="E5066" s="122" t="s">
        <v>16</v>
      </c>
      <c r="F5066" s="122">
        <v>4000</v>
      </c>
      <c r="G5066" s="122" t="s">
        <v>16</v>
      </c>
      <c r="H5066" s="122" t="s">
        <v>16</v>
      </c>
      <c r="I5066" s="122" t="s">
        <v>16</v>
      </c>
      <c r="J5066" s="122" t="s">
        <v>16</v>
      </c>
      <c r="K5066" s="1"/>
      <c r="L5066" s="122" t="s">
        <v>16</v>
      </c>
      <c r="M5066" s="122" t="s">
        <v>16</v>
      </c>
      <c r="N5066" s="122" t="s">
        <v>16</v>
      </c>
      <c r="O5066" s="122" t="s">
        <v>16</v>
      </c>
      <c r="P5066" s="122" t="s">
        <v>16</v>
      </c>
      <c r="Q5066" s="122" t="s">
        <v>16</v>
      </c>
      <c r="R5066" s="122" t="s">
        <v>16</v>
      </c>
      <c r="S5066" s="122" t="s">
        <v>16</v>
      </c>
      <c r="T5066" s="122" t="s">
        <v>16</v>
      </c>
      <c r="U5066" s="273"/>
    </row>
    <row r="5067" spans="2:21" ht="41.4" customHeight="1" x14ac:dyDescent="0.3">
      <c r="B5067" s="55" t="s">
        <v>3210</v>
      </c>
      <c r="C5067" s="333" t="s">
        <v>3215</v>
      </c>
      <c r="D5067" s="116" t="s">
        <v>3201</v>
      </c>
      <c r="E5067" s="122" t="s">
        <v>16</v>
      </c>
      <c r="F5067" s="122">
        <v>2000</v>
      </c>
      <c r="G5067" s="122" t="s">
        <v>16</v>
      </c>
      <c r="H5067" s="122" t="s">
        <v>16</v>
      </c>
      <c r="I5067" s="122" t="s">
        <v>16</v>
      </c>
      <c r="J5067" s="122" t="s">
        <v>16</v>
      </c>
      <c r="K5067" s="1"/>
      <c r="L5067" s="122" t="s">
        <v>16</v>
      </c>
      <c r="M5067" s="122" t="s">
        <v>16</v>
      </c>
      <c r="N5067" s="122" t="s">
        <v>16</v>
      </c>
      <c r="O5067" s="122" t="s">
        <v>16</v>
      </c>
      <c r="P5067" s="122" t="s">
        <v>16</v>
      </c>
      <c r="Q5067" s="122" t="s">
        <v>16</v>
      </c>
      <c r="R5067" s="122" t="s">
        <v>16</v>
      </c>
      <c r="S5067" s="122" t="s">
        <v>16</v>
      </c>
      <c r="T5067" s="122" t="s">
        <v>16</v>
      </c>
      <c r="U5067" s="273"/>
    </row>
    <row r="5068" spans="2:21" ht="41.4" customHeight="1" x14ac:dyDescent="0.3">
      <c r="B5068" s="55" t="s">
        <v>3210</v>
      </c>
      <c r="C5068" s="333" t="s">
        <v>3216</v>
      </c>
      <c r="D5068" s="116" t="s">
        <v>3202</v>
      </c>
      <c r="E5068" s="122" t="s">
        <v>16</v>
      </c>
      <c r="F5068" s="122">
        <v>2000</v>
      </c>
      <c r="G5068" s="122" t="s">
        <v>16</v>
      </c>
      <c r="H5068" s="122" t="s">
        <v>16</v>
      </c>
      <c r="I5068" s="122" t="s">
        <v>16</v>
      </c>
      <c r="J5068" s="122" t="s">
        <v>16</v>
      </c>
      <c r="K5068" s="1"/>
      <c r="L5068" s="122" t="s">
        <v>16</v>
      </c>
      <c r="M5068" s="122" t="s">
        <v>16</v>
      </c>
      <c r="N5068" s="122" t="s">
        <v>16</v>
      </c>
      <c r="O5068" s="122" t="s">
        <v>16</v>
      </c>
      <c r="P5068" s="122" t="s">
        <v>16</v>
      </c>
      <c r="Q5068" s="122" t="s">
        <v>16</v>
      </c>
      <c r="R5068" s="122" t="s">
        <v>16</v>
      </c>
      <c r="S5068" s="122" t="s">
        <v>16</v>
      </c>
      <c r="T5068" s="122" t="s">
        <v>16</v>
      </c>
      <c r="U5068" s="273"/>
    </row>
    <row r="5069" spans="2:21" ht="39" customHeight="1" x14ac:dyDescent="0.3">
      <c r="B5069" s="55" t="s">
        <v>3210</v>
      </c>
      <c r="C5069" s="333" t="s">
        <v>3218</v>
      </c>
      <c r="D5069" s="116" t="s">
        <v>3203</v>
      </c>
      <c r="E5069" s="122" t="s">
        <v>16</v>
      </c>
      <c r="F5069" s="122">
        <v>1000</v>
      </c>
      <c r="G5069" s="122" t="s">
        <v>16</v>
      </c>
      <c r="H5069" s="122" t="s">
        <v>16</v>
      </c>
      <c r="I5069" s="122" t="s">
        <v>16</v>
      </c>
      <c r="J5069" s="122" t="s">
        <v>16</v>
      </c>
      <c r="K5069" s="1"/>
      <c r="L5069" s="122" t="s">
        <v>16</v>
      </c>
      <c r="M5069" s="122" t="s">
        <v>16</v>
      </c>
      <c r="N5069" s="122" t="s">
        <v>16</v>
      </c>
      <c r="O5069" s="122" t="s">
        <v>16</v>
      </c>
      <c r="P5069" s="122" t="s">
        <v>16</v>
      </c>
      <c r="Q5069" s="122" t="s">
        <v>16</v>
      </c>
      <c r="R5069" s="122" t="s">
        <v>16</v>
      </c>
      <c r="S5069" s="122" t="s">
        <v>16</v>
      </c>
      <c r="T5069" s="122" t="s">
        <v>16</v>
      </c>
      <c r="U5069" s="273"/>
    </row>
    <row r="5070" spans="2:21" ht="27.6" customHeight="1" x14ac:dyDescent="0.3">
      <c r="B5070" s="55" t="s">
        <v>3210</v>
      </c>
      <c r="C5070" s="333" t="s">
        <v>2354</v>
      </c>
      <c r="D5070" s="116" t="s">
        <v>3204</v>
      </c>
      <c r="E5070" s="122" t="s">
        <v>16</v>
      </c>
      <c r="F5070" s="122">
        <v>1000</v>
      </c>
      <c r="G5070" s="122" t="s">
        <v>16</v>
      </c>
      <c r="H5070" s="122" t="s">
        <v>16</v>
      </c>
      <c r="I5070" s="122" t="s">
        <v>16</v>
      </c>
      <c r="J5070" s="122" t="s">
        <v>16</v>
      </c>
      <c r="K5070" s="1"/>
      <c r="L5070" s="122" t="s">
        <v>16</v>
      </c>
      <c r="M5070" s="122" t="s">
        <v>16</v>
      </c>
      <c r="N5070" s="122" t="s">
        <v>16</v>
      </c>
      <c r="O5070" s="122" t="s">
        <v>16</v>
      </c>
      <c r="P5070" s="122" t="s">
        <v>16</v>
      </c>
      <c r="Q5070" s="122" t="s">
        <v>16</v>
      </c>
      <c r="R5070" s="122" t="s">
        <v>16</v>
      </c>
      <c r="S5070" s="122" t="s">
        <v>16</v>
      </c>
      <c r="T5070" s="122" t="s">
        <v>16</v>
      </c>
      <c r="U5070" s="273"/>
    </row>
    <row r="5071" spans="2:21" ht="38.4" customHeight="1" x14ac:dyDescent="0.3">
      <c r="B5071" s="55" t="s">
        <v>3210</v>
      </c>
      <c r="C5071" s="333" t="s">
        <v>3219</v>
      </c>
      <c r="D5071" s="116" t="s">
        <v>3205</v>
      </c>
      <c r="E5071" s="122" t="s">
        <v>16</v>
      </c>
      <c r="F5071" s="122">
        <v>1000</v>
      </c>
      <c r="G5071" s="122" t="s">
        <v>16</v>
      </c>
      <c r="H5071" s="122" t="s">
        <v>16</v>
      </c>
      <c r="I5071" s="122" t="s">
        <v>16</v>
      </c>
      <c r="J5071" s="122" t="s">
        <v>16</v>
      </c>
      <c r="K5071" s="1"/>
      <c r="L5071" s="122" t="s">
        <v>16</v>
      </c>
      <c r="M5071" s="122" t="s">
        <v>16</v>
      </c>
      <c r="N5071" s="122" t="s">
        <v>16</v>
      </c>
      <c r="O5071" s="122" t="s">
        <v>16</v>
      </c>
      <c r="P5071" s="122" t="s">
        <v>16</v>
      </c>
      <c r="Q5071" s="122" t="s">
        <v>16</v>
      </c>
      <c r="R5071" s="122" t="s">
        <v>16</v>
      </c>
      <c r="S5071" s="122" t="s">
        <v>16</v>
      </c>
      <c r="T5071" s="122" t="s">
        <v>16</v>
      </c>
      <c r="U5071" s="273"/>
    </row>
    <row r="5072" spans="2:21" ht="31.2" customHeight="1" x14ac:dyDescent="0.3">
      <c r="B5072" s="55" t="s">
        <v>3210</v>
      </c>
      <c r="C5072" s="333" t="s">
        <v>3220</v>
      </c>
      <c r="D5072" s="116" t="s">
        <v>3206</v>
      </c>
      <c r="E5072" s="122" t="s">
        <v>16</v>
      </c>
      <c r="F5072" s="122">
        <v>1100</v>
      </c>
      <c r="G5072" s="122" t="s">
        <v>16</v>
      </c>
      <c r="H5072" s="122" t="s">
        <v>16</v>
      </c>
      <c r="I5072" s="122" t="s">
        <v>16</v>
      </c>
      <c r="J5072" s="122" t="s">
        <v>16</v>
      </c>
      <c r="K5072" s="1"/>
      <c r="L5072" s="122" t="s">
        <v>16</v>
      </c>
      <c r="M5072" s="122" t="s">
        <v>16</v>
      </c>
      <c r="N5072" s="122" t="s">
        <v>16</v>
      </c>
      <c r="O5072" s="122" t="s">
        <v>16</v>
      </c>
      <c r="P5072" s="122" t="s">
        <v>16</v>
      </c>
      <c r="Q5072" s="122" t="s">
        <v>16</v>
      </c>
      <c r="R5072" s="122" t="s">
        <v>16</v>
      </c>
      <c r="S5072" s="122" t="s">
        <v>16</v>
      </c>
      <c r="T5072" s="122" t="s">
        <v>16</v>
      </c>
      <c r="U5072" s="273"/>
    </row>
    <row r="5073" spans="2:21" ht="34.200000000000003" customHeight="1" x14ac:dyDescent="0.3">
      <c r="B5073" s="55" t="s">
        <v>3210</v>
      </c>
      <c r="C5073" s="333" t="s">
        <v>3221</v>
      </c>
      <c r="D5073" s="116" t="s">
        <v>3207</v>
      </c>
      <c r="E5073" s="122" t="s">
        <v>16</v>
      </c>
      <c r="F5073" s="122">
        <v>2200</v>
      </c>
      <c r="G5073" s="122" t="s">
        <v>16</v>
      </c>
      <c r="H5073" s="122" t="s">
        <v>16</v>
      </c>
      <c r="I5073" s="122" t="s">
        <v>16</v>
      </c>
      <c r="J5073" s="122" t="s">
        <v>16</v>
      </c>
      <c r="K5073" s="1"/>
      <c r="L5073" s="122" t="s">
        <v>16</v>
      </c>
      <c r="M5073" s="122" t="s">
        <v>16</v>
      </c>
      <c r="N5073" s="122" t="s">
        <v>16</v>
      </c>
      <c r="O5073" s="122" t="s">
        <v>16</v>
      </c>
      <c r="P5073" s="122" t="s">
        <v>16</v>
      </c>
      <c r="Q5073" s="122" t="s">
        <v>16</v>
      </c>
      <c r="R5073" s="122" t="s">
        <v>16</v>
      </c>
      <c r="S5073" s="122" t="s">
        <v>16</v>
      </c>
      <c r="T5073" s="122" t="s">
        <v>16</v>
      </c>
      <c r="U5073" s="273"/>
    </row>
    <row r="5074" spans="2:21" ht="30" customHeight="1" x14ac:dyDescent="0.3">
      <c r="B5074" s="55" t="s">
        <v>3210</v>
      </c>
      <c r="C5074" s="333" t="s">
        <v>3222</v>
      </c>
      <c r="D5074" s="116" t="s">
        <v>3208</v>
      </c>
      <c r="E5074" s="122" t="s">
        <v>16</v>
      </c>
      <c r="F5074" s="122">
        <v>2200</v>
      </c>
      <c r="G5074" s="122" t="s">
        <v>16</v>
      </c>
      <c r="H5074" s="122" t="s">
        <v>16</v>
      </c>
      <c r="I5074" s="122" t="s">
        <v>16</v>
      </c>
      <c r="J5074" s="122" t="s">
        <v>16</v>
      </c>
      <c r="K5074" s="1"/>
      <c r="L5074" s="122" t="s">
        <v>16</v>
      </c>
      <c r="M5074" s="122" t="s">
        <v>16</v>
      </c>
      <c r="N5074" s="122" t="s">
        <v>16</v>
      </c>
      <c r="O5074" s="122" t="s">
        <v>16</v>
      </c>
      <c r="P5074" s="122" t="s">
        <v>16</v>
      </c>
      <c r="Q5074" s="122" t="s">
        <v>16</v>
      </c>
      <c r="R5074" s="122" t="s">
        <v>16</v>
      </c>
      <c r="S5074" s="122" t="s">
        <v>16</v>
      </c>
      <c r="T5074" s="122" t="s">
        <v>16</v>
      </c>
      <c r="U5074" s="273"/>
    </row>
    <row r="5075" spans="2:21" ht="33" customHeight="1" x14ac:dyDescent="0.3">
      <c r="B5075" s="55" t="s">
        <v>3210</v>
      </c>
      <c r="C5075" s="333" t="s">
        <v>3223</v>
      </c>
      <c r="D5075" s="116" t="s">
        <v>3209</v>
      </c>
      <c r="E5075" s="122" t="s">
        <v>16</v>
      </c>
      <c r="F5075" s="122">
        <v>2200</v>
      </c>
      <c r="G5075" s="122" t="s">
        <v>16</v>
      </c>
      <c r="H5075" s="122" t="s">
        <v>16</v>
      </c>
      <c r="I5075" s="122" t="s">
        <v>16</v>
      </c>
      <c r="J5075" s="122" t="s">
        <v>16</v>
      </c>
      <c r="K5075" s="1"/>
      <c r="L5075" s="122" t="s">
        <v>16</v>
      </c>
      <c r="M5075" s="122" t="s">
        <v>16</v>
      </c>
      <c r="N5075" s="122" t="s">
        <v>16</v>
      </c>
      <c r="O5075" s="122" t="s">
        <v>16</v>
      </c>
      <c r="P5075" s="122" t="s">
        <v>16</v>
      </c>
      <c r="Q5075" s="122" t="s">
        <v>16</v>
      </c>
      <c r="R5075" s="122" t="s">
        <v>16</v>
      </c>
      <c r="S5075" s="122" t="s">
        <v>16</v>
      </c>
      <c r="T5075" s="122" t="s">
        <v>16</v>
      </c>
      <c r="U5075" s="273"/>
    </row>
    <row r="5076" spans="2:21" ht="30" customHeight="1" x14ac:dyDescent="0.3">
      <c r="B5076" s="55" t="s">
        <v>3210</v>
      </c>
      <c r="C5076" s="333" t="s">
        <v>2504</v>
      </c>
      <c r="D5076" s="116" t="s">
        <v>3225</v>
      </c>
      <c r="E5076" s="122" t="s">
        <v>16</v>
      </c>
      <c r="F5076" s="122">
        <v>3300</v>
      </c>
      <c r="G5076" s="122" t="s">
        <v>16</v>
      </c>
      <c r="H5076" s="122" t="s">
        <v>16</v>
      </c>
      <c r="I5076" s="122" t="s">
        <v>16</v>
      </c>
      <c r="J5076" s="122" t="s">
        <v>16</v>
      </c>
      <c r="K5076" s="1"/>
      <c r="L5076" s="122" t="s">
        <v>16</v>
      </c>
      <c r="M5076" s="122" t="s">
        <v>16</v>
      </c>
      <c r="N5076" s="122" t="s">
        <v>16</v>
      </c>
      <c r="O5076" s="122" t="s">
        <v>16</v>
      </c>
      <c r="P5076" s="122" t="s">
        <v>16</v>
      </c>
      <c r="Q5076" s="122" t="s">
        <v>16</v>
      </c>
      <c r="R5076" s="122" t="s">
        <v>16</v>
      </c>
      <c r="S5076" s="122" t="s">
        <v>16</v>
      </c>
      <c r="T5076" s="122" t="s">
        <v>16</v>
      </c>
      <c r="U5076" s="273"/>
    </row>
    <row r="5077" spans="2:21" ht="38.4" customHeight="1" x14ac:dyDescent="0.3">
      <c r="B5077" s="55" t="s">
        <v>3210</v>
      </c>
      <c r="C5077" s="333" t="s">
        <v>3230</v>
      </c>
      <c r="D5077" s="116" t="s">
        <v>3235</v>
      </c>
      <c r="E5077" s="122" t="s">
        <v>16</v>
      </c>
      <c r="F5077" s="122">
        <v>1300</v>
      </c>
      <c r="G5077" s="122" t="s">
        <v>16</v>
      </c>
      <c r="H5077" s="122" t="s">
        <v>16</v>
      </c>
      <c r="I5077" s="122" t="s">
        <v>16</v>
      </c>
      <c r="J5077" s="122" t="s">
        <v>16</v>
      </c>
      <c r="K5077" s="1"/>
      <c r="L5077" s="122" t="s">
        <v>16</v>
      </c>
      <c r="M5077" s="122" t="s">
        <v>16</v>
      </c>
      <c r="N5077" s="122" t="s">
        <v>16</v>
      </c>
      <c r="O5077" s="122" t="s">
        <v>16</v>
      </c>
      <c r="P5077" s="122" t="s">
        <v>16</v>
      </c>
      <c r="Q5077" s="122" t="s">
        <v>16</v>
      </c>
      <c r="R5077" s="122" t="s">
        <v>16</v>
      </c>
      <c r="S5077" s="122" t="s">
        <v>16</v>
      </c>
      <c r="T5077" s="122" t="s">
        <v>16</v>
      </c>
      <c r="U5077" s="273"/>
    </row>
    <row r="5078" spans="2:21" ht="40.799999999999997" customHeight="1" x14ac:dyDescent="0.3">
      <c r="B5078" s="55" t="s">
        <v>3210</v>
      </c>
      <c r="C5078" s="333" t="s">
        <v>3231</v>
      </c>
      <c r="D5078" s="116" t="s">
        <v>3236</v>
      </c>
      <c r="E5078" s="122" t="s">
        <v>16</v>
      </c>
      <c r="F5078" s="122">
        <v>1300</v>
      </c>
      <c r="G5078" s="122" t="s">
        <v>16</v>
      </c>
      <c r="H5078" s="122" t="s">
        <v>16</v>
      </c>
      <c r="I5078" s="122" t="s">
        <v>16</v>
      </c>
      <c r="J5078" s="122" t="s">
        <v>16</v>
      </c>
      <c r="K5078" s="1"/>
      <c r="L5078" s="122" t="s">
        <v>16</v>
      </c>
      <c r="M5078" s="122" t="s">
        <v>16</v>
      </c>
      <c r="N5078" s="122" t="s">
        <v>16</v>
      </c>
      <c r="O5078" s="122" t="s">
        <v>16</v>
      </c>
      <c r="P5078" s="122" t="s">
        <v>16</v>
      </c>
      <c r="Q5078" s="122" t="s">
        <v>16</v>
      </c>
      <c r="R5078" s="122" t="s">
        <v>16</v>
      </c>
      <c r="S5078" s="122" t="s">
        <v>16</v>
      </c>
      <c r="T5078" s="122" t="s">
        <v>16</v>
      </c>
      <c r="U5078" s="273"/>
    </row>
    <row r="5079" spans="2:21" ht="33.6" customHeight="1" x14ac:dyDescent="0.3">
      <c r="B5079" s="55" t="s">
        <v>3210</v>
      </c>
      <c r="C5079" s="333" t="s">
        <v>3232</v>
      </c>
      <c r="D5079" s="116" t="s">
        <v>3237</v>
      </c>
      <c r="E5079" s="122" t="s">
        <v>16</v>
      </c>
      <c r="F5079" s="122">
        <v>1300</v>
      </c>
      <c r="G5079" s="122" t="s">
        <v>16</v>
      </c>
      <c r="H5079" s="122" t="s">
        <v>16</v>
      </c>
      <c r="I5079" s="122" t="s">
        <v>16</v>
      </c>
      <c r="J5079" s="122" t="s">
        <v>16</v>
      </c>
      <c r="K5079" s="1"/>
      <c r="L5079" s="122" t="s">
        <v>16</v>
      </c>
      <c r="M5079" s="122" t="s">
        <v>16</v>
      </c>
      <c r="N5079" s="122" t="s">
        <v>16</v>
      </c>
      <c r="O5079" s="122" t="s">
        <v>16</v>
      </c>
      <c r="P5079" s="122" t="s">
        <v>16</v>
      </c>
      <c r="Q5079" s="122" t="s">
        <v>16</v>
      </c>
      <c r="R5079" s="122" t="s">
        <v>16</v>
      </c>
      <c r="S5079" s="122" t="s">
        <v>16</v>
      </c>
      <c r="T5079" s="122" t="s">
        <v>16</v>
      </c>
      <c r="U5079" s="273"/>
    </row>
    <row r="5080" spans="2:21" ht="32.4" customHeight="1" x14ac:dyDescent="0.3">
      <c r="B5080" s="55" t="s">
        <v>3210</v>
      </c>
      <c r="C5080" s="333" t="s">
        <v>3233</v>
      </c>
      <c r="D5080" s="116" t="s">
        <v>3238</v>
      </c>
      <c r="E5080" s="122" t="s">
        <v>16</v>
      </c>
      <c r="F5080" s="122">
        <v>1300</v>
      </c>
      <c r="G5080" s="122" t="s">
        <v>16</v>
      </c>
      <c r="H5080" s="122" t="s">
        <v>16</v>
      </c>
      <c r="I5080" s="122" t="s">
        <v>16</v>
      </c>
      <c r="J5080" s="122" t="s">
        <v>16</v>
      </c>
      <c r="K5080" s="1"/>
      <c r="L5080" s="122" t="s">
        <v>16</v>
      </c>
      <c r="M5080" s="122" t="s">
        <v>16</v>
      </c>
      <c r="N5080" s="122" t="s">
        <v>16</v>
      </c>
      <c r="O5080" s="122" t="s">
        <v>16</v>
      </c>
      <c r="P5080" s="122" t="s">
        <v>16</v>
      </c>
      <c r="Q5080" s="122" t="s">
        <v>16</v>
      </c>
      <c r="R5080" s="122" t="s">
        <v>16</v>
      </c>
      <c r="S5080" s="122" t="s">
        <v>16</v>
      </c>
      <c r="T5080" s="122" t="s">
        <v>16</v>
      </c>
      <c r="U5080" s="273"/>
    </row>
    <row r="5081" spans="2:21" ht="28.2" customHeight="1" x14ac:dyDescent="0.3">
      <c r="B5081" s="55" t="s">
        <v>3210</v>
      </c>
      <c r="C5081" s="333" t="s">
        <v>3234</v>
      </c>
      <c r="D5081" s="116" t="s">
        <v>3239</v>
      </c>
      <c r="E5081" s="122" t="s">
        <v>16</v>
      </c>
      <c r="F5081" s="122">
        <v>1300</v>
      </c>
      <c r="G5081" s="122" t="s">
        <v>16</v>
      </c>
      <c r="H5081" s="122" t="s">
        <v>16</v>
      </c>
      <c r="I5081" s="122" t="s">
        <v>16</v>
      </c>
      <c r="J5081" s="122" t="s">
        <v>16</v>
      </c>
      <c r="K5081" s="1"/>
      <c r="L5081" s="122" t="s">
        <v>16</v>
      </c>
      <c r="M5081" s="122" t="s">
        <v>16</v>
      </c>
      <c r="N5081" s="122" t="s">
        <v>16</v>
      </c>
      <c r="O5081" s="122" t="s">
        <v>16</v>
      </c>
      <c r="P5081" s="122" t="s">
        <v>16</v>
      </c>
      <c r="Q5081" s="122" t="s">
        <v>16</v>
      </c>
      <c r="R5081" s="122" t="s">
        <v>16</v>
      </c>
      <c r="S5081" s="122" t="s">
        <v>16</v>
      </c>
      <c r="T5081" s="122" t="s">
        <v>16</v>
      </c>
      <c r="U5081" s="273"/>
    </row>
    <row r="5082" spans="2:21" ht="30.6" customHeight="1" x14ac:dyDescent="0.3">
      <c r="B5082" s="55" t="s">
        <v>3210</v>
      </c>
      <c r="C5082" s="333" t="s">
        <v>3229</v>
      </c>
      <c r="D5082" s="490" t="s">
        <v>3105</v>
      </c>
      <c r="E5082" s="122" t="s">
        <v>16</v>
      </c>
      <c r="F5082" s="122" t="s">
        <v>16</v>
      </c>
      <c r="G5082" s="122" t="s">
        <v>16</v>
      </c>
      <c r="H5082" s="122">
        <v>220000</v>
      </c>
      <c r="I5082" s="122" t="s">
        <v>16</v>
      </c>
      <c r="J5082" s="122" t="s">
        <v>16</v>
      </c>
      <c r="K5082" s="1"/>
      <c r="L5082" s="122" t="s">
        <v>16</v>
      </c>
      <c r="M5082" s="122" t="s">
        <v>16</v>
      </c>
      <c r="N5082" s="122" t="s">
        <v>16</v>
      </c>
      <c r="O5082" s="122" t="s">
        <v>16</v>
      </c>
      <c r="P5082" s="122" t="s">
        <v>16</v>
      </c>
      <c r="Q5082" s="122" t="s">
        <v>16</v>
      </c>
      <c r="R5082" s="122" t="s">
        <v>16</v>
      </c>
      <c r="S5082" s="122" t="s">
        <v>16</v>
      </c>
      <c r="T5082" s="122" t="s">
        <v>16</v>
      </c>
      <c r="U5082" s="273"/>
    </row>
    <row r="5083" spans="2:21" x14ac:dyDescent="0.3">
      <c r="B5083" s="196"/>
      <c r="C5083" s="503" t="s">
        <v>49</v>
      </c>
      <c r="D5083" s="196" t="s">
        <v>16</v>
      </c>
      <c r="E5083" s="197">
        <f>SUM(E5043:E5082)</f>
        <v>50000</v>
      </c>
      <c r="F5083" s="197">
        <f>SUM(F5045:F5082)</f>
        <v>407500</v>
      </c>
      <c r="G5083" s="197"/>
      <c r="H5083" s="504">
        <f>SUM(H5043:H5082)</f>
        <v>365011</v>
      </c>
      <c r="I5083" s="197">
        <f>SUM(I5046:I5046)</f>
        <v>0</v>
      </c>
      <c r="J5083" s="197">
        <v>0</v>
      </c>
      <c r="K5083" s="1"/>
      <c r="L5083" s="368" t="s">
        <v>16</v>
      </c>
      <c r="M5083" s="368" t="s">
        <v>16</v>
      </c>
      <c r="N5083" s="368" t="s">
        <v>16</v>
      </c>
      <c r="O5083" s="202" t="s">
        <v>16</v>
      </c>
      <c r="P5083" s="368" t="s">
        <v>16</v>
      </c>
      <c r="Q5083" s="368" t="s">
        <v>16</v>
      </c>
      <c r="R5083" s="55" t="s">
        <v>16</v>
      </c>
      <c r="S5083" s="55" t="s">
        <v>16</v>
      </c>
      <c r="T5083" s="55" t="s">
        <v>16</v>
      </c>
    </row>
    <row r="5084" spans="2:21" x14ac:dyDescent="0.3">
      <c r="B5084" s="11"/>
      <c r="C5084" s="94"/>
      <c r="D5084" s="12"/>
      <c r="E5084" s="13"/>
      <c r="F5084" s="13"/>
      <c r="G5084" s="13"/>
      <c r="H5084" s="13"/>
      <c r="I5084" s="13"/>
      <c r="J5084" s="14"/>
      <c r="K5084" s="1"/>
      <c r="L5084" s="11"/>
      <c r="M5084" s="588"/>
      <c r="N5084" s="12"/>
      <c r="O5084" s="169"/>
      <c r="P5084" s="13"/>
      <c r="Q5084" s="13"/>
      <c r="R5084" s="13"/>
      <c r="S5084" s="13"/>
      <c r="T5084" s="14"/>
    </row>
    <row r="5085" spans="2:21" x14ac:dyDescent="0.3">
      <c r="B5085" s="25"/>
      <c r="C5085" s="26" t="s">
        <v>50</v>
      </c>
      <c r="D5085" s="26" t="s">
        <v>16</v>
      </c>
      <c r="E5085" s="28">
        <f>E5083</f>
        <v>50000</v>
      </c>
      <c r="F5085" s="28">
        <f>F5042+F5083</f>
        <v>409402</v>
      </c>
      <c r="G5085" s="28">
        <f>G5042+G5083</f>
        <v>4530</v>
      </c>
      <c r="H5085" s="28">
        <f>H5042+H5083</f>
        <v>392348</v>
      </c>
      <c r="I5085" s="28">
        <f>I5042+I5083</f>
        <v>12344</v>
      </c>
      <c r="J5085" s="28">
        <f>J5042+J5083</f>
        <v>4260</v>
      </c>
      <c r="K5085" s="1"/>
      <c r="L5085" s="574" t="s">
        <v>16</v>
      </c>
      <c r="M5085" s="26" t="s">
        <v>50</v>
      </c>
      <c r="N5085" s="193" t="s">
        <v>16</v>
      </c>
      <c r="O5085" s="28">
        <f>SUM(O5043:O5084)</f>
        <v>50000</v>
      </c>
      <c r="P5085" s="28">
        <f>SUM(P5043:P5084)</f>
        <v>392641</v>
      </c>
      <c r="Q5085" s="28">
        <f>SUM(Q5043:Q5084)</f>
        <v>0</v>
      </c>
      <c r="R5085" s="28">
        <f>SUM(R5043:R5084)</f>
        <v>60000</v>
      </c>
      <c r="S5085" s="28">
        <f>SUM(S5041:S5084)</f>
        <v>0</v>
      </c>
      <c r="T5085" s="28">
        <f>SUM(T5041:T5084)</f>
        <v>0</v>
      </c>
    </row>
    <row r="5086" spans="2:21" x14ac:dyDescent="0.3">
      <c r="F5086" s="314"/>
      <c r="G5086" s="215"/>
      <c r="H5086" s="215"/>
      <c r="L5086" s="2"/>
      <c r="M5086" s="3" t="s">
        <v>12</v>
      </c>
      <c r="N5086" s="15"/>
      <c r="O5086" s="16"/>
      <c r="P5086" s="62">
        <f>F5085-P5085</f>
        <v>16761</v>
      </c>
      <c r="Q5086" s="62">
        <f>G5085-Q5085</f>
        <v>4530</v>
      </c>
      <c r="R5086" s="62">
        <f t="shared" ref="R5086" si="664">H5085-R5085</f>
        <v>332348</v>
      </c>
      <c r="S5086" s="62">
        <f t="shared" ref="S5086" si="665">I5085-S5085</f>
        <v>12344</v>
      </c>
      <c r="T5086" s="62">
        <f t="shared" ref="T5086" si="666">J5085-T5085</f>
        <v>4260</v>
      </c>
    </row>
    <row r="5087" spans="2:21" x14ac:dyDescent="0.3">
      <c r="C5087" s="63"/>
      <c r="F5087" s="314"/>
      <c r="H5087" s="314"/>
      <c r="M5087" s="1385" t="s">
        <v>23</v>
      </c>
      <c r="N5087" s="1385"/>
      <c r="P5087" s="314"/>
      <c r="Q5087" s="314"/>
      <c r="R5087" s="314"/>
    </row>
    <row r="5088" spans="2:21" x14ac:dyDescent="0.3">
      <c r="C5088" s="639"/>
      <c r="D5088" s="639"/>
      <c r="E5088" s="1386"/>
      <c r="F5088" s="1386"/>
      <c r="G5088" s="639"/>
      <c r="H5088" s="639"/>
      <c r="I5088" s="639"/>
      <c r="J5088" s="145"/>
      <c r="M5088" s="346" t="s">
        <v>17</v>
      </c>
      <c r="N5088" s="83">
        <f>P5086</f>
        <v>16761</v>
      </c>
      <c r="O5088" s="606"/>
      <c r="P5088" s="131"/>
      <c r="Q5088" s="131"/>
      <c r="R5088" s="131"/>
      <c r="S5088" s="131"/>
      <c r="T5088" s="131"/>
    </row>
    <row r="5089" spans="2:21" x14ac:dyDescent="0.3">
      <c r="C5089" s="639"/>
      <c r="D5089" s="639"/>
      <c r="E5089" s="640"/>
      <c r="F5089" s="640"/>
      <c r="G5089" s="282"/>
      <c r="H5089" s="280"/>
      <c r="I5089" s="280"/>
      <c r="J5089" s="280"/>
      <c r="M5089" s="346" t="s">
        <v>18</v>
      </c>
      <c r="N5089" s="83">
        <f>Q5086</f>
        <v>4530</v>
      </c>
      <c r="O5089" s="606"/>
      <c r="P5089" s="131"/>
      <c r="Q5089" s="131"/>
      <c r="R5089" s="131"/>
      <c r="S5089" s="233"/>
      <c r="T5089" s="314"/>
    </row>
    <row r="5090" spans="2:21" x14ac:dyDescent="0.3">
      <c r="C5090" s="639"/>
      <c r="D5090" s="639"/>
      <c r="E5090" s="1376"/>
      <c r="F5090" s="1377"/>
      <c r="G5090" s="282"/>
      <c r="H5090" s="280"/>
      <c r="I5090" s="280"/>
      <c r="J5090" s="280"/>
      <c r="M5090" s="346" t="s">
        <v>19</v>
      </c>
      <c r="N5090" s="83">
        <f>R5086</f>
        <v>332348</v>
      </c>
      <c r="O5090" s="136"/>
      <c r="P5090" s="171"/>
      <c r="Q5090" s="324"/>
      <c r="R5090" s="240"/>
      <c r="S5090" s="314"/>
      <c r="T5090" s="314"/>
    </row>
    <row r="5091" spans="2:21" x14ac:dyDescent="0.3">
      <c r="C5091" s="190"/>
      <c r="D5091" s="190"/>
      <c r="E5091" s="1374"/>
      <c r="F5091" s="1374"/>
      <c r="G5091" s="278"/>
      <c r="H5091" s="279"/>
      <c r="I5091" s="280"/>
      <c r="J5091" s="281"/>
      <c r="M5091" s="346" t="s">
        <v>20</v>
      </c>
      <c r="N5091" s="83">
        <f>S5086</f>
        <v>12344</v>
      </c>
      <c r="O5091" s="324"/>
      <c r="P5091" s="324"/>
      <c r="Q5091" s="324"/>
      <c r="R5091" s="241"/>
    </row>
    <row r="5092" spans="2:21" x14ac:dyDescent="0.3">
      <c r="C5092" s="190"/>
      <c r="D5092" s="190"/>
      <c r="E5092" s="641"/>
      <c r="F5092" s="641"/>
      <c r="G5092" s="278"/>
      <c r="H5092" s="283"/>
      <c r="I5092" s="280"/>
      <c r="J5092" s="281"/>
      <c r="M5092" s="346" t="s">
        <v>21</v>
      </c>
      <c r="N5092" s="83">
        <f>T5086</f>
        <v>4260</v>
      </c>
      <c r="O5092" s="137"/>
      <c r="P5092" s="324"/>
      <c r="Q5092" s="324"/>
      <c r="R5092" s="314"/>
    </row>
    <row r="5093" spans="2:21" ht="15" thickBot="1" x14ac:dyDescent="0.35">
      <c r="C5093" s="639"/>
      <c r="D5093" s="190"/>
      <c r="E5093" s="641"/>
      <c r="F5093" s="641"/>
      <c r="G5093" s="278"/>
      <c r="H5093" s="283"/>
      <c r="I5093" s="280"/>
      <c r="J5093" s="281"/>
      <c r="M5093" s="345" t="s">
        <v>22</v>
      </c>
      <c r="N5093" s="344">
        <f>SUM(N5088:N5092)</f>
        <v>370243</v>
      </c>
      <c r="O5093" s="314"/>
      <c r="P5093" s="314"/>
      <c r="R5093" s="314"/>
    </row>
    <row r="5094" spans="2:21" ht="15" thickTop="1" x14ac:dyDescent="0.3">
      <c r="N5094" s="314"/>
    </row>
    <row r="5097" spans="2:21" x14ac:dyDescent="0.3">
      <c r="C5097" s="1357" t="s">
        <v>2370</v>
      </c>
      <c r="D5097" s="1357"/>
      <c r="E5097" s="1357"/>
      <c r="F5097" s="1357"/>
      <c r="G5097" s="1357"/>
      <c r="H5097" s="1357"/>
      <c r="I5097" s="1357"/>
      <c r="J5097" s="1357"/>
      <c r="K5097" s="1357"/>
      <c r="L5097" s="1357"/>
      <c r="M5097" s="1357"/>
      <c r="N5097" s="1357"/>
      <c r="O5097" s="1357"/>
      <c r="P5097" s="1357"/>
      <c r="Q5097" s="1357"/>
      <c r="R5097" s="1357"/>
      <c r="S5097" s="1357"/>
      <c r="T5097" s="1357"/>
      <c r="U5097" s="1357"/>
    </row>
    <row r="5103" spans="2:21" ht="15.6" x14ac:dyDescent="0.3">
      <c r="B5103" s="1349" t="s">
        <v>3241</v>
      </c>
      <c r="C5103" s="1349"/>
      <c r="D5103" s="1349"/>
      <c r="E5103" s="1349"/>
      <c r="F5103" s="1349"/>
      <c r="G5103" s="1349"/>
      <c r="H5103" s="1349"/>
      <c r="I5103" s="1349"/>
      <c r="J5103" s="1349"/>
      <c r="K5103" s="1349"/>
      <c r="L5103" s="1349"/>
      <c r="M5103" s="1349"/>
      <c r="N5103" s="1349"/>
      <c r="O5103" s="1349"/>
      <c r="P5103" s="1349"/>
      <c r="Q5103" s="1349"/>
      <c r="R5103" s="1349"/>
      <c r="S5103" s="1349"/>
      <c r="T5103" s="1349"/>
    </row>
    <row r="5104" spans="2:21" ht="15.6" x14ac:dyDescent="0.3">
      <c r="B5104" s="1350" t="s">
        <v>10</v>
      </c>
      <c r="C5104" s="1350"/>
      <c r="D5104" s="1350"/>
      <c r="E5104" s="1350"/>
      <c r="F5104" s="1350"/>
      <c r="G5104" s="1350"/>
      <c r="H5104" s="1350"/>
      <c r="I5104" s="1350"/>
      <c r="J5104" s="1350"/>
      <c r="K5104" s="1350"/>
      <c r="L5104" s="1350"/>
      <c r="M5104" s="1350"/>
      <c r="N5104" s="1350"/>
      <c r="O5104" s="1350"/>
      <c r="P5104" s="1350"/>
      <c r="Q5104" s="1350"/>
      <c r="R5104" s="1350"/>
      <c r="S5104" s="1350"/>
      <c r="T5104" s="1350"/>
    </row>
    <row r="5105" spans="2:21" x14ac:dyDescent="0.3">
      <c r="B5105" s="1351" t="s">
        <v>11</v>
      </c>
      <c r="C5105" s="1351"/>
      <c r="D5105" s="1351"/>
      <c r="E5105" s="1351"/>
      <c r="F5105" s="1351"/>
      <c r="G5105" s="1351"/>
      <c r="H5105" s="1351"/>
      <c r="I5105" s="1351"/>
      <c r="J5105" s="1351"/>
      <c r="K5105" s="1351"/>
      <c r="L5105" s="1351"/>
      <c r="M5105" s="1351"/>
      <c r="N5105" s="1351"/>
      <c r="O5105" s="1351"/>
      <c r="P5105" s="1351"/>
      <c r="Q5105" s="1351"/>
      <c r="R5105" s="1351"/>
      <c r="S5105" s="1351"/>
      <c r="T5105" s="1351"/>
    </row>
    <row r="5106" spans="2:21" x14ac:dyDescent="0.3">
      <c r="B5106" s="1352" t="s">
        <v>3242</v>
      </c>
      <c r="C5106" s="1352"/>
      <c r="D5106" s="1352"/>
      <c r="E5106" s="1352"/>
      <c r="F5106" s="1352"/>
      <c r="G5106" s="1352"/>
      <c r="H5106" s="1352"/>
      <c r="I5106" s="1352"/>
      <c r="J5106" s="1352"/>
      <c r="K5106" s="1352"/>
      <c r="L5106" s="1352"/>
      <c r="M5106" s="1352"/>
      <c r="N5106" s="1352"/>
      <c r="O5106" s="1352"/>
      <c r="P5106" s="1352"/>
      <c r="Q5106" s="1352"/>
      <c r="R5106" s="1352"/>
      <c r="S5106" s="1352"/>
      <c r="T5106" s="1352"/>
    </row>
    <row r="5107" spans="2:21" ht="15" thickBot="1" x14ac:dyDescent="0.35">
      <c r="B5107" s="309"/>
      <c r="C5107" s="309"/>
      <c r="D5107" s="309"/>
      <c r="E5107" s="309"/>
      <c r="F5107" s="309"/>
      <c r="G5107" s="309"/>
      <c r="H5107" s="309"/>
      <c r="I5107" s="309"/>
      <c r="J5107" s="309"/>
      <c r="L5107" s="309"/>
      <c r="M5107" s="309"/>
      <c r="N5107" s="309"/>
      <c r="O5107" s="309"/>
      <c r="P5107" s="309"/>
      <c r="Q5107" s="309"/>
      <c r="R5107" s="1362" t="s">
        <v>3243</v>
      </c>
      <c r="S5107" s="1363"/>
      <c r="T5107" s="1363"/>
    </row>
    <row r="5108" spans="2:21" ht="15" thickTop="1" x14ac:dyDescent="0.3">
      <c r="B5108" s="1354" t="s">
        <v>8</v>
      </c>
      <c r="C5108" s="1354"/>
      <c r="D5108" s="1354"/>
      <c r="E5108" s="1354"/>
      <c r="F5108" s="1354"/>
      <c r="G5108" s="1354"/>
      <c r="H5108" s="1354"/>
      <c r="I5108" s="1354"/>
      <c r="J5108" s="1354"/>
      <c r="L5108" s="1354" t="s">
        <v>9</v>
      </c>
      <c r="M5108" s="1354"/>
      <c r="N5108" s="1354"/>
      <c r="O5108" s="1354"/>
      <c r="P5108" s="1354"/>
      <c r="Q5108" s="1354"/>
      <c r="R5108" s="1354"/>
      <c r="S5108" s="1354"/>
      <c r="T5108" s="1354"/>
    </row>
    <row r="5109" spans="2:21" x14ac:dyDescent="0.3">
      <c r="B5109" s="4" t="s">
        <v>0</v>
      </c>
      <c r="C5109" s="4" t="s">
        <v>1</v>
      </c>
      <c r="D5109" s="4" t="s">
        <v>2</v>
      </c>
      <c r="E5109" s="4" t="s">
        <v>13</v>
      </c>
      <c r="F5109" s="4" t="s">
        <v>3</v>
      </c>
      <c r="G5109" s="4" t="s">
        <v>4</v>
      </c>
      <c r="H5109" s="4" t="s">
        <v>5</v>
      </c>
      <c r="I5109" s="4" t="s">
        <v>6</v>
      </c>
      <c r="J5109" s="4" t="s">
        <v>7</v>
      </c>
      <c r="K5109" s="180"/>
      <c r="L5109" s="4" t="s">
        <v>0</v>
      </c>
      <c r="M5109" s="4" t="s">
        <v>1</v>
      </c>
      <c r="N5109" s="30" t="s">
        <v>1234</v>
      </c>
      <c r="O5109" s="4" t="s">
        <v>13</v>
      </c>
      <c r="P5109" s="4" t="s">
        <v>3</v>
      </c>
      <c r="Q5109" s="4" t="s">
        <v>4</v>
      </c>
      <c r="R5109" s="4" t="s">
        <v>5</v>
      </c>
      <c r="S5109" s="4" t="s">
        <v>6</v>
      </c>
      <c r="T5109" s="4" t="s">
        <v>7</v>
      </c>
    </row>
    <row r="5110" spans="2:21" x14ac:dyDescent="0.3">
      <c r="B5110" s="310"/>
      <c r="C5110" s="311"/>
      <c r="D5110" s="311"/>
      <c r="E5110" s="5"/>
      <c r="F5110" s="5"/>
      <c r="G5110" s="5"/>
      <c r="H5110" s="5"/>
      <c r="I5110" s="5"/>
      <c r="J5110" s="6"/>
      <c r="L5110" s="310"/>
      <c r="M5110" s="311"/>
      <c r="N5110" s="311"/>
      <c r="O5110" s="5"/>
      <c r="P5110" s="5"/>
      <c r="Q5110" s="5"/>
      <c r="R5110" s="5"/>
      <c r="S5110" s="5"/>
      <c r="T5110" s="6"/>
    </row>
    <row r="5111" spans="2:21" x14ac:dyDescent="0.3">
      <c r="B5111" s="55" t="s">
        <v>3244</v>
      </c>
      <c r="C5111" s="17" t="s">
        <v>2421</v>
      </c>
      <c r="D5111" s="18" t="s">
        <v>16</v>
      </c>
      <c r="E5111" s="18" t="s">
        <v>16</v>
      </c>
      <c r="F5111" s="19">
        <f>N5088</f>
        <v>16761</v>
      </c>
      <c r="G5111" s="49">
        <f>N5089</f>
        <v>4530</v>
      </c>
      <c r="H5111" s="49">
        <f>N5090</f>
        <v>332348</v>
      </c>
      <c r="I5111" s="20">
        <f>N5091</f>
        <v>12344</v>
      </c>
      <c r="J5111" s="20">
        <f>N5092</f>
        <v>4260</v>
      </c>
      <c r="K5111" s="1"/>
      <c r="L5111" s="55"/>
      <c r="M5111" s="55"/>
      <c r="N5111" s="55"/>
      <c r="O5111" s="122"/>
      <c r="P5111" s="122"/>
      <c r="Q5111" s="122"/>
      <c r="R5111" s="122"/>
      <c r="S5111" s="122"/>
      <c r="T5111" s="122"/>
    </row>
    <row r="5112" spans="2:21" ht="41.4" x14ac:dyDescent="0.3">
      <c r="B5112" s="55" t="s">
        <v>3256</v>
      </c>
      <c r="C5112" s="333" t="s">
        <v>3255</v>
      </c>
      <c r="D5112" s="116" t="s">
        <v>3245</v>
      </c>
      <c r="E5112" s="55" t="s">
        <v>16</v>
      </c>
      <c r="F5112" s="122">
        <v>1300</v>
      </c>
      <c r="G5112" s="55" t="s">
        <v>16</v>
      </c>
      <c r="H5112" s="55" t="s">
        <v>16</v>
      </c>
      <c r="I5112" s="55" t="s">
        <v>16</v>
      </c>
      <c r="J5112" s="55" t="s">
        <v>16</v>
      </c>
      <c r="K5112" s="1"/>
      <c r="L5112" s="55" t="s">
        <v>3258</v>
      </c>
      <c r="M5112" s="333" t="s">
        <v>3265</v>
      </c>
      <c r="N5112" s="116" t="s">
        <v>3252</v>
      </c>
      <c r="O5112" s="122">
        <v>4000</v>
      </c>
      <c r="P5112" s="55" t="s">
        <v>16</v>
      </c>
      <c r="Q5112" s="55" t="s">
        <v>16</v>
      </c>
      <c r="R5112" s="55" t="s">
        <v>16</v>
      </c>
      <c r="S5112" s="55" t="s">
        <v>16</v>
      </c>
      <c r="T5112" s="55" t="s">
        <v>16</v>
      </c>
    </row>
    <row r="5113" spans="2:21" ht="41.4" x14ac:dyDescent="0.3">
      <c r="B5113" s="55" t="s">
        <v>3258</v>
      </c>
      <c r="C5113" s="333" t="s">
        <v>3257</v>
      </c>
      <c r="D5113" s="116" t="s">
        <v>3246</v>
      </c>
      <c r="E5113" s="55" t="s">
        <v>16</v>
      </c>
      <c r="F5113" s="202">
        <v>1100</v>
      </c>
      <c r="G5113" s="55" t="s">
        <v>16</v>
      </c>
      <c r="H5113" s="55" t="s">
        <v>16</v>
      </c>
      <c r="I5113" s="55" t="s">
        <v>16</v>
      </c>
      <c r="J5113" s="55" t="s">
        <v>16</v>
      </c>
      <c r="K5113" s="1"/>
      <c r="L5113" s="55" t="s">
        <v>3244</v>
      </c>
      <c r="M5113" s="333" t="s">
        <v>3266</v>
      </c>
      <c r="N5113" s="55">
        <v>299</v>
      </c>
      <c r="O5113" s="55" t="s">
        <v>16</v>
      </c>
      <c r="P5113" s="55" t="s">
        <v>16</v>
      </c>
      <c r="Q5113" s="55" t="s">
        <v>16</v>
      </c>
      <c r="R5113" s="122">
        <v>500000</v>
      </c>
      <c r="S5113" s="55" t="s">
        <v>16</v>
      </c>
      <c r="T5113" s="55" t="s">
        <v>16</v>
      </c>
    </row>
    <row r="5114" spans="2:21" ht="27.6" x14ac:dyDescent="0.3">
      <c r="B5114" s="55" t="s">
        <v>3258</v>
      </c>
      <c r="C5114" s="333" t="s">
        <v>2009</v>
      </c>
      <c r="D5114" s="116" t="s">
        <v>3247</v>
      </c>
      <c r="E5114" s="55" t="s">
        <v>16</v>
      </c>
      <c r="F5114" s="122">
        <v>1000</v>
      </c>
      <c r="G5114" s="55" t="s">
        <v>16</v>
      </c>
      <c r="H5114" s="55" t="s">
        <v>16</v>
      </c>
      <c r="I5114" s="55" t="s">
        <v>16</v>
      </c>
      <c r="J5114" s="55" t="s">
        <v>16</v>
      </c>
      <c r="K5114" s="1"/>
      <c r="L5114" s="55" t="s">
        <v>3258</v>
      </c>
      <c r="M5114" s="541" t="s">
        <v>3267</v>
      </c>
      <c r="N5114" s="55">
        <v>1</v>
      </c>
      <c r="O5114" s="55" t="s">
        <v>16</v>
      </c>
      <c r="P5114" s="122">
        <v>1780</v>
      </c>
      <c r="Q5114" s="55" t="s">
        <v>16</v>
      </c>
      <c r="R5114" s="55" t="s">
        <v>16</v>
      </c>
      <c r="S5114" s="55" t="s">
        <v>16</v>
      </c>
      <c r="T5114" s="55" t="s">
        <v>16</v>
      </c>
      <c r="U5114" s="273"/>
    </row>
    <row r="5115" spans="2:21" ht="28.05" customHeight="1" x14ac:dyDescent="0.3">
      <c r="B5115" s="55" t="s">
        <v>3258</v>
      </c>
      <c r="C5115" s="333" t="s">
        <v>3259</v>
      </c>
      <c r="D5115" s="116" t="s">
        <v>3248</v>
      </c>
      <c r="E5115" s="55" t="s">
        <v>16</v>
      </c>
      <c r="F5115" s="122">
        <v>1300</v>
      </c>
      <c r="G5115" s="55" t="s">
        <v>16</v>
      </c>
      <c r="H5115" s="55" t="s">
        <v>16</v>
      </c>
      <c r="I5115" s="55" t="s">
        <v>16</v>
      </c>
      <c r="J5115" s="55" t="s">
        <v>16</v>
      </c>
      <c r="K5115" s="1"/>
      <c r="L5115" s="55" t="s">
        <v>3258</v>
      </c>
      <c r="M5115" s="541" t="s">
        <v>3268</v>
      </c>
      <c r="N5115" s="55">
        <v>2</v>
      </c>
      <c r="O5115" s="55" t="s">
        <v>16</v>
      </c>
      <c r="P5115" s="122">
        <v>2520</v>
      </c>
      <c r="Q5115" s="55" t="s">
        <v>16</v>
      </c>
      <c r="R5115" s="55" t="s">
        <v>16</v>
      </c>
      <c r="S5115" s="55" t="s">
        <v>16</v>
      </c>
      <c r="T5115" s="55" t="s">
        <v>16</v>
      </c>
      <c r="U5115" s="273"/>
    </row>
    <row r="5116" spans="2:21" ht="33.6" customHeight="1" x14ac:dyDescent="0.3">
      <c r="B5116" s="55" t="s">
        <v>3258</v>
      </c>
      <c r="C5116" s="333" t="s">
        <v>823</v>
      </c>
      <c r="D5116" s="116" t="s">
        <v>3249</v>
      </c>
      <c r="E5116" s="55" t="s">
        <v>16</v>
      </c>
      <c r="F5116" s="122">
        <v>2000</v>
      </c>
      <c r="G5116" s="55" t="s">
        <v>16</v>
      </c>
      <c r="H5116" s="55" t="s">
        <v>16</v>
      </c>
      <c r="I5116" s="55" t="s">
        <v>16</v>
      </c>
      <c r="J5116" s="55" t="s">
        <v>16</v>
      </c>
      <c r="K5116" s="1"/>
      <c r="L5116" s="55" t="s">
        <v>3258</v>
      </c>
      <c r="M5116" s="333" t="s">
        <v>3269</v>
      </c>
      <c r="N5116" s="55">
        <v>3</v>
      </c>
      <c r="O5116" s="55" t="s">
        <v>16</v>
      </c>
      <c r="P5116" s="122">
        <v>2130</v>
      </c>
      <c r="Q5116" s="55" t="s">
        <v>16</v>
      </c>
      <c r="R5116" s="55" t="s">
        <v>16</v>
      </c>
      <c r="S5116" s="55" t="s">
        <v>16</v>
      </c>
      <c r="T5116" s="55" t="s">
        <v>16</v>
      </c>
      <c r="U5116" s="273"/>
    </row>
    <row r="5117" spans="2:21" ht="34.200000000000003" customHeight="1" x14ac:dyDescent="0.3">
      <c r="B5117" s="55" t="s">
        <v>3258</v>
      </c>
      <c r="C5117" s="333" t="s">
        <v>3260</v>
      </c>
      <c r="D5117" s="116" t="s">
        <v>3250</v>
      </c>
      <c r="E5117" s="55" t="s">
        <v>16</v>
      </c>
      <c r="F5117" s="122">
        <v>50000</v>
      </c>
      <c r="G5117" s="55" t="s">
        <v>16</v>
      </c>
      <c r="H5117" s="55" t="s">
        <v>16</v>
      </c>
      <c r="I5117" s="55" t="s">
        <v>16</v>
      </c>
      <c r="J5117" s="55" t="s">
        <v>16</v>
      </c>
      <c r="K5117" s="1"/>
      <c r="L5117" s="55" t="s">
        <v>3258</v>
      </c>
      <c r="M5117" s="333" t="s">
        <v>3270</v>
      </c>
      <c r="N5117" s="55">
        <v>4</v>
      </c>
      <c r="O5117" s="55" t="s">
        <v>16</v>
      </c>
      <c r="P5117" s="122">
        <v>1530</v>
      </c>
      <c r="Q5117" s="55" t="s">
        <v>16</v>
      </c>
      <c r="R5117" s="55" t="s">
        <v>16</v>
      </c>
      <c r="S5117" s="55" t="s">
        <v>16</v>
      </c>
      <c r="T5117" s="55" t="s">
        <v>16</v>
      </c>
      <c r="U5117" s="273"/>
    </row>
    <row r="5118" spans="2:21" ht="27.6" x14ac:dyDescent="0.3">
      <c r="B5118" s="55" t="s">
        <v>3258</v>
      </c>
      <c r="C5118" s="333" t="s">
        <v>3261</v>
      </c>
      <c r="D5118" s="116" t="s">
        <v>3251</v>
      </c>
      <c r="E5118" s="55" t="s">
        <v>16</v>
      </c>
      <c r="F5118" s="122">
        <v>1300</v>
      </c>
      <c r="G5118" s="55" t="s">
        <v>16</v>
      </c>
      <c r="H5118" s="55" t="s">
        <v>16</v>
      </c>
      <c r="I5118" s="55" t="s">
        <v>16</v>
      </c>
      <c r="J5118" s="55" t="s">
        <v>16</v>
      </c>
      <c r="K5118" s="1"/>
      <c r="L5118" s="55" t="s">
        <v>3258</v>
      </c>
      <c r="M5118" s="411" t="s">
        <v>3271</v>
      </c>
      <c r="N5118" s="55">
        <v>5</v>
      </c>
      <c r="O5118" s="55" t="s">
        <v>16</v>
      </c>
      <c r="P5118" s="122">
        <v>5000</v>
      </c>
      <c r="Q5118" s="55" t="s">
        <v>16</v>
      </c>
      <c r="R5118" s="55" t="s">
        <v>16</v>
      </c>
      <c r="S5118" s="55" t="s">
        <v>16</v>
      </c>
      <c r="T5118" s="55" t="s">
        <v>16</v>
      </c>
      <c r="U5118" s="273"/>
    </row>
    <row r="5119" spans="2:21" ht="31.8" customHeight="1" x14ac:dyDescent="0.3">
      <c r="B5119" s="55" t="s">
        <v>3258</v>
      </c>
      <c r="C5119" s="333" t="s">
        <v>3262</v>
      </c>
      <c r="D5119" s="116" t="s">
        <v>3252</v>
      </c>
      <c r="E5119" s="122">
        <v>4000</v>
      </c>
      <c r="F5119" s="55" t="s">
        <v>16</v>
      </c>
      <c r="G5119" s="55" t="s">
        <v>16</v>
      </c>
      <c r="H5119" s="122">
        <v>200000</v>
      </c>
      <c r="I5119" s="55" t="s">
        <v>16</v>
      </c>
      <c r="J5119" s="55" t="s">
        <v>16</v>
      </c>
      <c r="K5119" s="1"/>
      <c r="L5119" s="55" t="s">
        <v>16</v>
      </c>
      <c r="M5119" s="355" t="s">
        <v>2461</v>
      </c>
      <c r="N5119" s="55" t="s">
        <v>16</v>
      </c>
      <c r="O5119" s="55" t="s">
        <v>16</v>
      </c>
      <c r="P5119" s="55" t="s">
        <v>16</v>
      </c>
      <c r="Q5119" s="55" t="s">
        <v>16</v>
      </c>
      <c r="R5119" s="55" t="s">
        <v>16</v>
      </c>
      <c r="S5119" s="55" t="s">
        <v>16</v>
      </c>
      <c r="T5119" s="55" t="s">
        <v>16</v>
      </c>
      <c r="U5119" s="273"/>
    </row>
    <row r="5120" spans="2:21" ht="27.6" x14ac:dyDescent="0.3">
      <c r="B5120" s="55" t="s">
        <v>3258</v>
      </c>
      <c r="C5120" s="333" t="s">
        <v>3263</v>
      </c>
      <c r="D5120" s="116" t="s">
        <v>3253</v>
      </c>
      <c r="E5120" s="55" t="s">
        <v>16</v>
      </c>
      <c r="F5120" s="122">
        <v>1100</v>
      </c>
      <c r="G5120" s="55" t="s">
        <v>16</v>
      </c>
      <c r="H5120" s="55" t="s">
        <v>16</v>
      </c>
      <c r="I5120" s="55" t="s">
        <v>16</v>
      </c>
      <c r="J5120" s="55" t="s">
        <v>16</v>
      </c>
      <c r="K5120" s="1"/>
      <c r="L5120" s="55" t="s">
        <v>3258</v>
      </c>
      <c r="M5120" s="333" t="s">
        <v>3272</v>
      </c>
      <c r="N5120" s="55">
        <v>6</v>
      </c>
      <c r="O5120" s="55" t="s">
        <v>16</v>
      </c>
      <c r="P5120" s="122">
        <v>860</v>
      </c>
      <c r="Q5120" s="55" t="s">
        <v>16</v>
      </c>
      <c r="R5120" s="55" t="s">
        <v>16</v>
      </c>
      <c r="S5120" s="55" t="s">
        <v>16</v>
      </c>
      <c r="T5120" s="55" t="s">
        <v>16</v>
      </c>
      <c r="U5120" s="273"/>
    </row>
    <row r="5121" spans="2:21" ht="27.6" x14ac:dyDescent="0.3">
      <c r="B5121" s="55" t="s">
        <v>3258</v>
      </c>
      <c r="C5121" s="333" t="s">
        <v>3264</v>
      </c>
      <c r="D5121" s="116" t="s">
        <v>3254</v>
      </c>
      <c r="E5121" s="55" t="s">
        <v>16</v>
      </c>
      <c r="F5121" s="122">
        <v>50000</v>
      </c>
      <c r="G5121" s="55" t="s">
        <v>16</v>
      </c>
      <c r="H5121" s="55" t="s">
        <v>16</v>
      </c>
      <c r="I5121" s="55" t="s">
        <v>16</v>
      </c>
      <c r="J5121" s="55" t="s">
        <v>16</v>
      </c>
      <c r="K5121" s="1"/>
      <c r="L5121" s="55" t="s">
        <v>3258</v>
      </c>
      <c r="M5121" s="333" t="s">
        <v>3273</v>
      </c>
      <c r="N5121" s="55">
        <v>7</v>
      </c>
      <c r="O5121" s="55" t="s">
        <v>16</v>
      </c>
      <c r="P5121" s="122">
        <v>1600</v>
      </c>
      <c r="Q5121" s="55" t="s">
        <v>16</v>
      </c>
      <c r="R5121" s="55" t="s">
        <v>16</v>
      </c>
      <c r="S5121" s="55" t="s">
        <v>16</v>
      </c>
      <c r="T5121" s="55" t="s">
        <v>16</v>
      </c>
      <c r="U5121" s="273"/>
    </row>
    <row r="5122" spans="2:21" ht="25.2" customHeight="1" x14ac:dyDescent="0.3">
      <c r="B5122" s="55"/>
      <c r="C5122" s="355" t="s">
        <v>2461</v>
      </c>
      <c r="D5122" s="55" t="s">
        <v>16</v>
      </c>
      <c r="E5122" s="55" t="s">
        <v>16</v>
      </c>
      <c r="F5122" s="55" t="s">
        <v>16</v>
      </c>
      <c r="G5122" s="55" t="s">
        <v>16</v>
      </c>
      <c r="H5122" s="55" t="s">
        <v>16</v>
      </c>
      <c r="I5122" s="55" t="s">
        <v>16</v>
      </c>
      <c r="J5122" s="55" t="s">
        <v>16</v>
      </c>
      <c r="K5122" s="1"/>
      <c r="L5122" s="55" t="s">
        <v>16</v>
      </c>
      <c r="M5122" s="55" t="s">
        <v>16</v>
      </c>
      <c r="N5122" s="55" t="s">
        <v>16</v>
      </c>
      <c r="O5122" s="55" t="s">
        <v>16</v>
      </c>
      <c r="P5122" s="55" t="s">
        <v>16</v>
      </c>
      <c r="Q5122" s="55" t="s">
        <v>16</v>
      </c>
      <c r="R5122" s="55" t="s">
        <v>16</v>
      </c>
      <c r="S5122" s="55" t="s">
        <v>16</v>
      </c>
      <c r="T5122" s="55" t="s">
        <v>16</v>
      </c>
      <c r="U5122" s="273"/>
    </row>
    <row r="5123" spans="2:21" ht="41.4" x14ac:dyDescent="0.3">
      <c r="B5123" s="55" t="s">
        <v>3113</v>
      </c>
      <c r="C5123" s="541" t="s">
        <v>3123</v>
      </c>
      <c r="D5123" s="55">
        <v>1</v>
      </c>
      <c r="E5123" s="122" t="s">
        <v>16</v>
      </c>
      <c r="F5123" s="122">
        <v>3000</v>
      </c>
      <c r="G5123" s="55" t="s">
        <v>16</v>
      </c>
      <c r="H5123" s="55" t="s">
        <v>16</v>
      </c>
      <c r="I5123" s="55" t="s">
        <v>16</v>
      </c>
      <c r="J5123" s="55" t="s">
        <v>16</v>
      </c>
      <c r="K5123" s="1"/>
      <c r="L5123" s="55" t="s">
        <v>16</v>
      </c>
      <c r="M5123" s="55" t="s">
        <v>16</v>
      </c>
      <c r="N5123" s="55" t="s">
        <v>16</v>
      </c>
      <c r="O5123" s="55" t="s">
        <v>16</v>
      </c>
      <c r="P5123" s="55" t="s">
        <v>16</v>
      </c>
      <c r="Q5123" s="55" t="s">
        <v>16</v>
      </c>
      <c r="R5123" s="55" t="s">
        <v>16</v>
      </c>
      <c r="S5123" s="55" t="s">
        <v>16</v>
      </c>
      <c r="T5123" s="55" t="s">
        <v>16</v>
      </c>
      <c r="U5123" s="273"/>
    </row>
    <row r="5124" spans="2:21" x14ac:dyDescent="0.3">
      <c r="B5124" s="196"/>
      <c r="C5124" s="503" t="s">
        <v>49</v>
      </c>
      <c r="D5124" s="196" t="s">
        <v>16</v>
      </c>
      <c r="E5124" s="197">
        <f>SUM(E5112:E5121)</f>
        <v>4000</v>
      </c>
      <c r="F5124" s="197">
        <f>SUM(F5112:F5123)</f>
        <v>112100</v>
      </c>
      <c r="G5124" s="197"/>
      <c r="H5124" s="504">
        <f>SUM(H5112:H5121)</f>
        <v>200000</v>
      </c>
      <c r="I5124" s="197">
        <f>SUM(I5114:I5114)</f>
        <v>0</v>
      </c>
      <c r="J5124" s="197">
        <v>0</v>
      </c>
      <c r="K5124" s="1"/>
      <c r="L5124" s="368" t="s">
        <v>16</v>
      </c>
      <c r="M5124" s="368" t="s">
        <v>16</v>
      </c>
      <c r="N5124" s="368" t="s">
        <v>16</v>
      </c>
      <c r="O5124" s="202" t="s">
        <v>16</v>
      </c>
      <c r="P5124" s="368" t="s">
        <v>16</v>
      </c>
      <c r="Q5124" s="368" t="s">
        <v>16</v>
      </c>
      <c r="R5124" s="55" t="s">
        <v>16</v>
      </c>
      <c r="S5124" s="55" t="s">
        <v>16</v>
      </c>
      <c r="T5124" s="55" t="s">
        <v>16</v>
      </c>
    </row>
    <row r="5125" spans="2:21" x14ac:dyDescent="0.3">
      <c r="B5125" s="11"/>
      <c r="C5125" s="94"/>
      <c r="D5125" s="12"/>
      <c r="E5125" s="13"/>
      <c r="F5125" s="13"/>
      <c r="G5125" s="13"/>
      <c r="H5125" s="13"/>
      <c r="I5125" s="13"/>
      <c r="J5125" s="14"/>
      <c r="K5125" s="1"/>
      <c r="L5125" s="11"/>
      <c r="M5125" s="588"/>
      <c r="N5125" s="12"/>
      <c r="O5125" s="169"/>
      <c r="P5125" s="13"/>
      <c r="Q5125" s="13"/>
      <c r="R5125" s="13"/>
      <c r="S5125" s="13"/>
      <c r="T5125" s="14"/>
    </row>
    <row r="5126" spans="2:21" x14ac:dyDescent="0.3">
      <c r="B5126" s="25"/>
      <c r="C5126" s="26" t="s">
        <v>50</v>
      </c>
      <c r="D5126" s="26" t="s">
        <v>16</v>
      </c>
      <c r="E5126" s="28">
        <f>E5124</f>
        <v>4000</v>
      </c>
      <c r="F5126" s="28">
        <f>F5111+F5124</f>
        <v>128861</v>
      </c>
      <c r="G5126" s="28">
        <f>G5111+G5124</f>
        <v>4530</v>
      </c>
      <c r="H5126" s="28">
        <f>H5111+H5124</f>
        <v>532348</v>
      </c>
      <c r="I5126" s="28">
        <f>I5111+I5124</f>
        <v>12344</v>
      </c>
      <c r="J5126" s="28">
        <f>J5111+J5124</f>
        <v>4260</v>
      </c>
      <c r="K5126" s="1"/>
      <c r="L5126" s="574" t="s">
        <v>16</v>
      </c>
      <c r="M5126" s="26" t="s">
        <v>50</v>
      </c>
      <c r="N5126" s="193" t="s">
        <v>16</v>
      </c>
      <c r="O5126" s="28">
        <f>SUM(O5112:O5125)</f>
        <v>4000</v>
      </c>
      <c r="P5126" s="28">
        <f>SUM(P5114:P5125)</f>
        <v>15420</v>
      </c>
      <c r="Q5126" s="28">
        <f>SUM(Q5112:Q5125)</f>
        <v>0</v>
      </c>
      <c r="R5126" s="28">
        <f>SUM(R5112:R5125)</f>
        <v>500000</v>
      </c>
      <c r="S5126" s="28">
        <f>SUM(S5110:S5125)</f>
        <v>0</v>
      </c>
      <c r="T5126" s="28">
        <f>SUM(T5110:T5125)</f>
        <v>0</v>
      </c>
    </row>
    <row r="5127" spans="2:21" x14ac:dyDescent="0.3">
      <c r="F5127" s="314"/>
      <c r="G5127" s="215"/>
      <c r="H5127" s="215"/>
      <c r="L5127" s="2"/>
      <c r="M5127" s="3" t="s">
        <v>12</v>
      </c>
      <c r="N5127" s="15"/>
      <c r="O5127" s="16"/>
      <c r="P5127" s="62">
        <f>F5126-P5126</f>
        <v>113441</v>
      </c>
      <c r="Q5127" s="62">
        <f>G5126-Q5126</f>
        <v>4530</v>
      </c>
      <c r="R5127" s="62">
        <f t="shared" ref="R5127" si="667">H5126-R5126</f>
        <v>32348</v>
      </c>
      <c r="S5127" s="62">
        <f t="shared" ref="S5127" si="668">I5126-S5126</f>
        <v>12344</v>
      </c>
      <c r="T5127" s="62">
        <f t="shared" ref="T5127" si="669">J5126-T5126</f>
        <v>4260</v>
      </c>
    </row>
    <row r="5128" spans="2:21" x14ac:dyDescent="0.3">
      <c r="C5128" s="63"/>
      <c r="F5128" s="314"/>
      <c r="H5128" s="314"/>
      <c r="M5128" s="1385" t="s">
        <v>23</v>
      </c>
      <c r="N5128" s="1385"/>
      <c r="P5128" s="314"/>
      <c r="Q5128" s="314"/>
      <c r="R5128" s="314"/>
    </row>
    <row r="5129" spans="2:21" x14ac:dyDescent="0.3">
      <c r="C5129" s="642"/>
      <c r="D5129" s="642"/>
      <c r="E5129" s="1386"/>
      <c r="F5129" s="1386"/>
      <c r="G5129" s="642"/>
      <c r="H5129" s="642"/>
      <c r="I5129" s="642"/>
      <c r="J5129" s="145"/>
      <c r="M5129" s="346" t="s">
        <v>17</v>
      </c>
      <c r="N5129" s="83">
        <f>P5127</f>
        <v>113441</v>
      </c>
      <c r="O5129" s="606"/>
      <c r="P5129" s="131"/>
      <c r="Q5129" s="131"/>
      <c r="R5129" s="131"/>
      <c r="S5129" s="131"/>
      <c r="T5129" s="131"/>
    </row>
    <row r="5130" spans="2:21" x14ac:dyDescent="0.3">
      <c r="C5130" s="642"/>
      <c r="D5130" s="642"/>
      <c r="E5130" s="643"/>
      <c r="F5130" s="643"/>
      <c r="G5130" s="282"/>
      <c r="H5130" s="280"/>
      <c r="I5130" s="280"/>
      <c r="J5130" s="280"/>
      <c r="M5130" s="346" t="s">
        <v>18</v>
      </c>
      <c r="N5130" s="83">
        <f>Q5127</f>
        <v>4530</v>
      </c>
      <c r="O5130" s="606"/>
      <c r="P5130" s="131"/>
      <c r="Q5130" s="131"/>
      <c r="R5130" s="131"/>
      <c r="S5130" s="233"/>
      <c r="T5130" s="314"/>
    </row>
    <row r="5131" spans="2:21" x14ac:dyDescent="0.3">
      <c r="C5131" s="642"/>
      <c r="D5131" s="642"/>
      <c r="E5131" s="1376"/>
      <c r="F5131" s="1377"/>
      <c r="G5131" s="282"/>
      <c r="H5131" s="280"/>
      <c r="I5131" s="280"/>
      <c r="J5131" s="280"/>
      <c r="M5131" s="346" t="s">
        <v>19</v>
      </c>
      <c r="N5131" s="83">
        <f>R5127</f>
        <v>32348</v>
      </c>
      <c r="O5131" s="136"/>
      <c r="P5131" s="171"/>
      <c r="Q5131" s="324"/>
      <c r="R5131" s="240"/>
      <c r="S5131" s="314"/>
      <c r="T5131" s="314"/>
    </row>
    <row r="5132" spans="2:21" x14ac:dyDescent="0.3">
      <c r="C5132" s="190"/>
      <c r="D5132" s="190"/>
      <c r="E5132" s="1374"/>
      <c r="F5132" s="1374"/>
      <c r="G5132" s="278"/>
      <c r="H5132" s="279"/>
      <c r="I5132" s="280"/>
      <c r="J5132" s="281"/>
      <c r="M5132" s="346" t="s">
        <v>20</v>
      </c>
      <c r="N5132" s="83">
        <f>S5127</f>
        <v>12344</v>
      </c>
      <c r="O5132" s="324"/>
      <c r="P5132" s="324"/>
      <c r="Q5132" s="324"/>
      <c r="R5132" s="241"/>
    </row>
    <row r="5133" spans="2:21" x14ac:dyDescent="0.3">
      <c r="C5133" s="190"/>
      <c r="D5133" s="190"/>
      <c r="E5133" s="644"/>
      <c r="F5133" s="644"/>
      <c r="G5133" s="278"/>
      <c r="H5133" s="283"/>
      <c r="I5133" s="280"/>
      <c r="J5133" s="281"/>
      <c r="M5133" s="346" t="s">
        <v>21</v>
      </c>
      <c r="N5133" s="83">
        <f>T5127</f>
        <v>4260</v>
      </c>
      <c r="O5133" s="137"/>
      <c r="P5133" s="324"/>
      <c r="Q5133" s="324"/>
      <c r="R5133" s="314"/>
    </row>
    <row r="5134" spans="2:21" ht="15" thickBot="1" x14ac:dyDescent="0.35">
      <c r="C5134" s="642"/>
      <c r="D5134" s="190"/>
      <c r="E5134" s="644"/>
      <c r="F5134" s="644"/>
      <c r="G5134" s="278"/>
      <c r="H5134" s="283"/>
      <c r="I5134" s="280"/>
      <c r="J5134" s="281"/>
      <c r="M5134" s="345" t="s">
        <v>22</v>
      </c>
      <c r="N5134" s="344">
        <f>SUM(N5129:N5133)</f>
        <v>166923</v>
      </c>
      <c r="O5134" s="314"/>
      <c r="P5134" s="314"/>
      <c r="R5134" s="314"/>
    </row>
    <row r="5135" spans="2:21" ht="15" thickTop="1" x14ac:dyDescent="0.3">
      <c r="N5135" s="314"/>
    </row>
    <row r="5138" spans="2:21" x14ac:dyDescent="0.3">
      <c r="C5138" s="1357" t="s">
        <v>2370</v>
      </c>
      <c r="D5138" s="1357"/>
      <c r="E5138" s="1357"/>
      <c r="F5138" s="1357"/>
      <c r="G5138" s="1357"/>
      <c r="H5138" s="1357"/>
      <c r="I5138" s="1357"/>
      <c r="J5138" s="1357"/>
      <c r="K5138" s="1357"/>
      <c r="L5138" s="1357"/>
      <c r="M5138" s="1357"/>
      <c r="N5138" s="1357"/>
      <c r="O5138" s="1357"/>
      <c r="P5138" s="1357"/>
      <c r="Q5138" s="1357"/>
      <c r="R5138" s="1357"/>
      <c r="S5138" s="1357"/>
      <c r="T5138" s="1357"/>
      <c r="U5138" s="1357"/>
    </row>
    <row r="5144" spans="2:21" ht="15.6" x14ac:dyDescent="0.3">
      <c r="B5144" s="1349" t="s">
        <v>3274</v>
      </c>
      <c r="C5144" s="1349"/>
      <c r="D5144" s="1349"/>
      <c r="E5144" s="1349"/>
      <c r="F5144" s="1349"/>
      <c r="G5144" s="1349"/>
      <c r="H5144" s="1349"/>
      <c r="I5144" s="1349"/>
      <c r="J5144" s="1349"/>
      <c r="K5144" s="1349"/>
      <c r="L5144" s="1349"/>
      <c r="M5144" s="1349"/>
      <c r="N5144" s="1349"/>
      <c r="O5144" s="1349"/>
      <c r="P5144" s="1349"/>
      <c r="Q5144" s="1349"/>
      <c r="R5144" s="1349"/>
      <c r="S5144" s="1349"/>
      <c r="T5144" s="1349"/>
    </row>
    <row r="5145" spans="2:21" ht="15.6" x14ac:dyDescent="0.3">
      <c r="B5145" s="1350" t="s">
        <v>10</v>
      </c>
      <c r="C5145" s="1350"/>
      <c r="D5145" s="1350"/>
      <c r="E5145" s="1350"/>
      <c r="F5145" s="1350"/>
      <c r="G5145" s="1350"/>
      <c r="H5145" s="1350"/>
      <c r="I5145" s="1350"/>
      <c r="J5145" s="1350"/>
      <c r="K5145" s="1350"/>
      <c r="L5145" s="1350"/>
      <c r="M5145" s="1350"/>
      <c r="N5145" s="1350"/>
      <c r="O5145" s="1350"/>
      <c r="P5145" s="1350"/>
      <c r="Q5145" s="1350"/>
      <c r="R5145" s="1350"/>
      <c r="S5145" s="1350"/>
      <c r="T5145" s="1350"/>
    </row>
    <row r="5146" spans="2:21" x14ac:dyDescent="0.3">
      <c r="B5146" s="1351" t="s">
        <v>11</v>
      </c>
      <c r="C5146" s="1351"/>
      <c r="D5146" s="1351"/>
      <c r="E5146" s="1351"/>
      <c r="F5146" s="1351"/>
      <c r="G5146" s="1351"/>
      <c r="H5146" s="1351"/>
      <c r="I5146" s="1351"/>
      <c r="J5146" s="1351"/>
      <c r="K5146" s="1351"/>
      <c r="L5146" s="1351"/>
      <c r="M5146" s="1351"/>
      <c r="N5146" s="1351"/>
      <c r="O5146" s="1351"/>
      <c r="P5146" s="1351"/>
      <c r="Q5146" s="1351"/>
      <c r="R5146" s="1351"/>
      <c r="S5146" s="1351"/>
      <c r="T5146" s="1351"/>
    </row>
    <row r="5147" spans="2:21" x14ac:dyDescent="0.3">
      <c r="B5147" s="1352" t="s">
        <v>3276</v>
      </c>
      <c r="C5147" s="1352"/>
      <c r="D5147" s="1352"/>
      <c r="E5147" s="1352"/>
      <c r="F5147" s="1352"/>
      <c r="G5147" s="1352"/>
      <c r="H5147" s="1352"/>
      <c r="I5147" s="1352"/>
      <c r="J5147" s="1352"/>
      <c r="K5147" s="1352"/>
      <c r="L5147" s="1352"/>
      <c r="M5147" s="1352"/>
      <c r="N5147" s="1352"/>
      <c r="O5147" s="1352"/>
      <c r="P5147" s="1352"/>
      <c r="Q5147" s="1352"/>
      <c r="R5147" s="1352"/>
      <c r="S5147" s="1352"/>
      <c r="T5147" s="1352"/>
    </row>
    <row r="5148" spans="2:21" ht="15" thickBot="1" x14ac:dyDescent="0.35">
      <c r="B5148" s="309"/>
      <c r="C5148" s="309"/>
      <c r="D5148" s="309"/>
      <c r="E5148" s="309"/>
      <c r="F5148" s="309"/>
      <c r="G5148" s="309"/>
      <c r="H5148" s="309"/>
      <c r="I5148" s="309"/>
      <c r="J5148" s="309"/>
      <c r="L5148" s="309"/>
      <c r="M5148" s="309"/>
      <c r="N5148" s="309"/>
      <c r="O5148" s="309"/>
      <c r="P5148" s="309"/>
      <c r="Q5148" s="309"/>
      <c r="R5148" s="1362" t="s">
        <v>3277</v>
      </c>
      <c r="S5148" s="1363"/>
      <c r="T5148" s="1363"/>
    </row>
    <row r="5149" spans="2:21" ht="15" thickTop="1" x14ac:dyDescent="0.3">
      <c r="B5149" s="1354" t="s">
        <v>8</v>
      </c>
      <c r="C5149" s="1354"/>
      <c r="D5149" s="1354"/>
      <c r="E5149" s="1354"/>
      <c r="F5149" s="1354"/>
      <c r="G5149" s="1354"/>
      <c r="H5149" s="1354"/>
      <c r="I5149" s="1354"/>
      <c r="J5149" s="1354"/>
      <c r="L5149" s="1354" t="s">
        <v>9</v>
      </c>
      <c r="M5149" s="1354"/>
      <c r="N5149" s="1354"/>
      <c r="O5149" s="1354"/>
      <c r="P5149" s="1354"/>
      <c r="Q5149" s="1354"/>
      <c r="R5149" s="1354"/>
      <c r="S5149" s="1354"/>
      <c r="T5149" s="1354"/>
    </row>
    <row r="5150" spans="2:21" x14ac:dyDescent="0.3">
      <c r="B5150" s="4" t="s">
        <v>0</v>
      </c>
      <c r="C5150" s="4" t="s">
        <v>1</v>
      </c>
      <c r="D5150" s="4" t="s">
        <v>2</v>
      </c>
      <c r="E5150" s="4" t="s">
        <v>13</v>
      </c>
      <c r="F5150" s="4" t="s">
        <v>3</v>
      </c>
      <c r="G5150" s="4" t="s">
        <v>4</v>
      </c>
      <c r="H5150" s="4" t="s">
        <v>5</v>
      </c>
      <c r="I5150" s="4" t="s">
        <v>6</v>
      </c>
      <c r="J5150" s="4" t="s">
        <v>7</v>
      </c>
      <c r="K5150" s="180"/>
      <c r="L5150" s="4" t="s">
        <v>0</v>
      </c>
      <c r="M5150" s="4" t="s">
        <v>1</v>
      </c>
      <c r="N5150" s="30" t="s">
        <v>1234</v>
      </c>
      <c r="O5150" s="4" t="s">
        <v>13</v>
      </c>
      <c r="P5150" s="4" t="s">
        <v>3</v>
      </c>
      <c r="Q5150" s="4" t="s">
        <v>4</v>
      </c>
      <c r="R5150" s="4" t="s">
        <v>5</v>
      </c>
      <c r="S5150" s="4" t="s">
        <v>6</v>
      </c>
      <c r="T5150" s="4" t="s">
        <v>7</v>
      </c>
    </row>
    <row r="5151" spans="2:21" x14ac:dyDescent="0.3">
      <c r="B5151" s="310"/>
      <c r="C5151" s="311"/>
      <c r="D5151" s="311"/>
      <c r="E5151" s="5"/>
      <c r="F5151" s="5"/>
      <c r="G5151" s="5"/>
      <c r="H5151" s="5"/>
      <c r="I5151" s="5"/>
      <c r="J5151" s="6"/>
      <c r="L5151" s="310"/>
      <c r="M5151" s="311"/>
      <c r="N5151" s="311"/>
      <c r="O5151" s="5"/>
      <c r="P5151" s="5"/>
      <c r="Q5151" s="5"/>
      <c r="R5151" s="5"/>
      <c r="S5151" s="5"/>
      <c r="T5151" s="6"/>
    </row>
    <row r="5152" spans="2:21" x14ac:dyDescent="0.3">
      <c r="B5152" s="55" t="s">
        <v>3275</v>
      </c>
      <c r="C5152" s="17" t="s">
        <v>2421</v>
      </c>
      <c r="D5152" s="18" t="s">
        <v>16</v>
      </c>
      <c r="E5152" s="18" t="s">
        <v>16</v>
      </c>
      <c r="F5152" s="19">
        <f>N5129</f>
        <v>113441</v>
      </c>
      <c r="G5152" s="49">
        <f>N5130</f>
        <v>4530</v>
      </c>
      <c r="H5152" s="49">
        <f>N5131</f>
        <v>32348</v>
      </c>
      <c r="I5152" s="20">
        <f>N5132</f>
        <v>12344</v>
      </c>
      <c r="J5152" s="20">
        <f>N5133</f>
        <v>4260</v>
      </c>
      <c r="K5152" s="1"/>
      <c r="L5152" s="55"/>
      <c r="M5152" s="55"/>
      <c r="N5152" s="55"/>
      <c r="O5152" s="122"/>
      <c r="P5152" s="122"/>
      <c r="Q5152" s="122"/>
      <c r="R5152" s="122"/>
      <c r="S5152" s="122"/>
      <c r="T5152" s="122"/>
    </row>
    <row r="5153" spans="2:21" ht="27.6" x14ac:dyDescent="0.3">
      <c r="B5153" s="55" t="s">
        <v>3275</v>
      </c>
      <c r="C5153" s="333" t="s">
        <v>3285</v>
      </c>
      <c r="D5153" s="116" t="s">
        <v>3278</v>
      </c>
      <c r="E5153" s="202">
        <v>10000</v>
      </c>
      <c r="F5153" s="55" t="s">
        <v>16</v>
      </c>
      <c r="G5153" s="55" t="s">
        <v>16</v>
      </c>
      <c r="H5153" s="55" t="s">
        <v>16</v>
      </c>
      <c r="I5153" s="55" t="s">
        <v>16</v>
      </c>
      <c r="J5153" s="55" t="s">
        <v>16</v>
      </c>
      <c r="K5153" s="1"/>
      <c r="L5153" s="55" t="s">
        <v>3275</v>
      </c>
      <c r="M5153" s="333" t="s">
        <v>2736</v>
      </c>
      <c r="N5153" s="116" t="s">
        <v>3278</v>
      </c>
      <c r="O5153" s="202">
        <v>10000</v>
      </c>
      <c r="P5153" s="55" t="s">
        <v>16</v>
      </c>
      <c r="Q5153" s="55" t="s">
        <v>16</v>
      </c>
      <c r="R5153" s="55" t="s">
        <v>16</v>
      </c>
      <c r="S5153" s="55" t="s">
        <v>16</v>
      </c>
      <c r="T5153" s="55" t="s">
        <v>16</v>
      </c>
    </row>
    <row r="5154" spans="2:21" ht="27.6" x14ac:dyDescent="0.3">
      <c r="B5154" s="55" t="s">
        <v>3275</v>
      </c>
      <c r="C5154" s="333" t="s">
        <v>3286</v>
      </c>
      <c r="D5154" s="116" t="s">
        <v>3279</v>
      </c>
      <c r="E5154" s="55" t="s">
        <v>16</v>
      </c>
      <c r="F5154" s="122">
        <v>1300</v>
      </c>
      <c r="G5154" s="55" t="s">
        <v>16</v>
      </c>
      <c r="H5154" s="55" t="s">
        <v>16</v>
      </c>
      <c r="I5154" s="55" t="s">
        <v>16</v>
      </c>
      <c r="J5154" s="55" t="s">
        <v>16</v>
      </c>
      <c r="K5154" s="1"/>
      <c r="L5154" s="55" t="s">
        <v>3275</v>
      </c>
      <c r="M5154" s="541" t="s">
        <v>3305</v>
      </c>
      <c r="N5154" s="116" t="s">
        <v>3282</v>
      </c>
      <c r="O5154" s="122">
        <v>4000</v>
      </c>
      <c r="P5154" s="55" t="s">
        <v>16</v>
      </c>
      <c r="Q5154" s="55" t="s">
        <v>16</v>
      </c>
      <c r="R5154" s="55" t="s">
        <v>16</v>
      </c>
      <c r="S5154" s="55" t="s">
        <v>16</v>
      </c>
      <c r="T5154" s="55" t="s">
        <v>16</v>
      </c>
      <c r="U5154" s="273"/>
    </row>
    <row r="5155" spans="2:21" ht="27.6" x14ac:dyDescent="0.3">
      <c r="B5155" s="55" t="s">
        <v>3275</v>
      </c>
      <c r="C5155" s="333" t="s">
        <v>3287</v>
      </c>
      <c r="D5155" s="116" t="s">
        <v>3280</v>
      </c>
      <c r="E5155" s="55" t="s">
        <v>16</v>
      </c>
      <c r="F5155" s="122">
        <v>1300</v>
      </c>
      <c r="G5155" s="55" t="s">
        <v>16</v>
      </c>
      <c r="H5155" s="55" t="s">
        <v>16</v>
      </c>
      <c r="I5155" s="55" t="s">
        <v>16</v>
      </c>
      <c r="J5155" s="55" t="s">
        <v>16</v>
      </c>
      <c r="K5155" s="1"/>
      <c r="L5155" s="55" t="s">
        <v>3275</v>
      </c>
      <c r="M5155" s="541" t="s">
        <v>2791</v>
      </c>
      <c r="N5155" s="116" t="s">
        <v>3283</v>
      </c>
      <c r="O5155" s="55" t="s">
        <v>16</v>
      </c>
      <c r="P5155" s="122">
        <v>10000</v>
      </c>
      <c r="Q5155" s="55" t="s">
        <v>16</v>
      </c>
      <c r="R5155" s="55" t="s">
        <v>16</v>
      </c>
      <c r="S5155" s="55" t="s">
        <v>16</v>
      </c>
      <c r="T5155" s="55" t="s">
        <v>16</v>
      </c>
      <c r="U5155" s="273"/>
    </row>
    <row r="5156" spans="2:21" ht="27.6" x14ac:dyDescent="0.3">
      <c r="B5156" s="55" t="s">
        <v>3275</v>
      </c>
      <c r="C5156" s="333" t="s">
        <v>2272</v>
      </c>
      <c r="D5156" s="116" t="s">
        <v>3281</v>
      </c>
      <c r="E5156" s="55" t="s">
        <v>16</v>
      </c>
      <c r="F5156" s="122">
        <v>50000</v>
      </c>
      <c r="G5156" s="55" t="s">
        <v>16</v>
      </c>
      <c r="H5156" s="55" t="s">
        <v>16</v>
      </c>
      <c r="I5156" s="55" t="s">
        <v>16</v>
      </c>
      <c r="J5156" s="55" t="s">
        <v>16</v>
      </c>
      <c r="K5156" s="1"/>
      <c r="L5156" s="55" t="s">
        <v>3275</v>
      </c>
      <c r="M5156" s="333" t="s">
        <v>3296</v>
      </c>
      <c r="N5156" s="55">
        <v>1</v>
      </c>
      <c r="O5156" s="55" t="s">
        <v>16</v>
      </c>
      <c r="P5156" s="122">
        <v>320</v>
      </c>
      <c r="Q5156" s="55" t="s">
        <v>16</v>
      </c>
      <c r="R5156" s="55" t="s">
        <v>16</v>
      </c>
      <c r="S5156" s="55" t="s">
        <v>16</v>
      </c>
      <c r="T5156" s="55" t="s">
        <v>16</v>
      </c>
      <c r="U5156" s="273"/>
    </row>
    <row r="5157" spans="2:21" ht="27.6" x14ac:dyDescent="0.3">
      <c r="B5157" s="55" t="s">
        <v>3275</v>
      </c>
      <c r="C5157" s="333" t="s">
        <v>3288</v>
      </c>
      <c r="D5157" s="116" t="s">
        <v>3282</v>
      </c>
      <c r="E5157" s="55">
        <v>4000</v>
      </c>
      <c r="F5157" s="122">
        <v>200000</v>
      </c>
      <c r="G5157" s="55" t="s">
        <v>16</v>
      </c>
      <c r="H5157" s="55" t="s">
        <v>16</v>
      </c>
      <c r="I5157" s="55" t="s">
        <v>16</v>
      </c>
      <c r="J5157" s="55" t="s">
        <v>16</v>
      </c>
      <c r="K5157" s="1"/>
      <c r="L5157" s="55" t="s">
        <v>3275</v>
      </c>
      <c r="M5157" s="333" t="s">
        <v>3297</v>
      </c>
      <c r="N5157" s="55">
        <v>2</v>
      </c>
      <c r="O5157" s="55" t="s">
        <v>16</v>
      </c>
      <c r="P5157" s="122">
        <v>460</v>
      </c>
      <c r="Q5157" s="55" t="s">
        <v>16</v>
      </c>
      <c r="R5157" s="55" t="s">
        <v>16</v>
      </c>
      <c r="S5157" s="55" t="s">
        <v>16</v>
      </c>
      <c r="T5157" s="55" t="s">
        <v>16</v>
      </c>
      <c r="U5157" s="273"/>
    </row>
    <row r="5158" spans="2:21" ht="27.6" x14ac:dyDescent="0.3">
      <c r="B5158" s="55" t="s">
        <v>3275</v>
      </c>
      <c r="C5158" s="333" t="s">
        <v>3289</v>
      </c>
      <c r="D5158" s="116" t="s">
        <v>3283</v>
      </c>
      <c r="E5158" s="55" t="s">
        <v>16</v>
      </c>
      <c r="F5158" s="122">
        <v>10000</v>
      </c>
      <c r="G5158" s="55" t="s">
        <v>16</v>
      </c>
      <c r="H5158" s="55" t="s">
        <v>16</v>
      </c>
      <c r="I5158" s="55" t="s">
        <v>16</v>
      </c>
      <c r="J5158" s="55" t="s">
        <v>16</v>
      </c>
      <c r="K5158" s="1"/>
      <c r="L5158" s="55" t="s">
        <v>3275</v>
      </c>
      <c r="M5158" s="411" t="s">
        <v>3298</v>
      </c>
      <c r="N5158" s="55">
        <v>3</v>
      </c>
      <c r="O5158" s="55" t="s">
        <v>16</v>
      </c>
      <c r="P5158" s="122">
        <v>350</v>
      </c>
      <c r="Q5158" s="55" t="s">
        <v>16</v>
      </c>
      <c r="R5158" s="55" t="s">
        <v>16</v>
      </c>
      <c r="S5158" s="55" t="s">
        <v>16</v>
      </c>
      <c r="T5158" s="55" t="s">
        <v>16</v>
      </c>
      <c r="U5158" s="273"/>
    </row>
    <row r="5159" spans="2:21" ht="28.2" customHeight="1" x14ac:dyDescent="0.3">
      <c r="B5159" s="55" t="s">
        <v>3275</v>
      </c>
      <c r="C5159" s="333" t="s">
        <v>3290</v>
      </c>
      <c r="D5159" s="116" t="s">
        <v>3284</v>
      </c>
      <c r="E5159" s="55" t="s">
        <v>16</v>
      </c>
      <c r="F5159" s="122">
        <v>1100</v>
      </c>
      <c r="G5159" s="55" t="s">
        <v>16</v>
      </c>
      <c r="H5159" s="55" t="s">
        <v>16</v>
      </c>
      <c r="I5159" s="55" t="s">
        <v>16</v>
      </c>
      <c r="J5159" s="55" t="s">
        <v>16</v>
      </c>
      <c r="K5159" s="1"/>
      <c r="L5159" s="55" t="s">
        <v>3275</v>
      </c>
      <c r="M5159" s="333" t="s">
        <v>3299</v>
      </c>
      <c r="N5159" s="55">
        <v>4</v>
      </c>
      <c r="O5159" s="55" t="s">
        <v>16</v>
      </c>
      <c r="P5159" s="122">
        <v>85</v>
      </c>
      <c r="Q5159" s="55" t="s">
        <v>16</v>
      </c>
      <c r="R5159" s="55" t="s">
        <v>16</v>
      </c>
      <c r="S5159" s="55" t="s">
        <v>16</v>
      </c>
      <c r="T5159" s="55" t="s">
        <v>16</v>
      </c>
      <c r="U5159" s="273"/>
    </row>
    <row r="5160" spans="2:21" ht="25.8" customHeight="1" x14ac:dyDescent="0.3">
      <c r="B5160" s="55" t="s">
        <v>3275</v>
      </c>
      <c r="C5160" s="333" t="s">
        <v>3294</v>
      </c>
      <c r="D5160" s="116" t="s">
        <v>3291</v>
      </c>
      <c r="E5160" s="55" t="s">
        <v>16</v>
      </c>
      <c r="F5160" s="122">
        <v>250</v>
      </c>
      <c r="G5160" s="55" t="s">
        <v>16</v>
      </c>
      <c r="H5160" s="55" t="s">
        <v>16</v>
      </c>
      <c r="I5160" s="55" t="s">
        <v>16</v>
      </c>
      <c r="J5160" s="55" t="s">
        <v>16</v>
      </c>
      <c r="K5160" s="1"/>
      <c r="L5160" s="55" t="s">
        <v>3275</v>
      </c>
      <c r="M5160" s="333" t="s">
        <v>3300</v>
      </c>
      <c r="N5160" s="55">
        <v>5</v>
      </c>
      <c r="O5160" s="55" t="s">
        <v>16</v>
      </c>
      <c r="P5160" s="122">
        <v>728</v>
      </c>
      <c r="Q5160" s="55" t="s">
        <v>16</v>
      </c>
      <c r="R5160" s="55" t="s">
        <v>16</v>
      </c>
      <c r="S5160" s="55" t="s">
        <v>16</v>
      </c>
      <c r="T5160" s="55" t="s">
        <v>16</v>
      </c>
      <c r="U5160" s="273"/>
    </row>
    <row r="5161" spans="2:21" ht="28.8" customHeight="1" x14ac:dyDescent="0.3">
      <c r="B5161" s="55" t="s">
        <v>3275</v>
      </c>
      <c r="C5161" s="333" t="s">
        <v>2601</v>
      </c>
      <c r="D5161" s="116" t="s">
        <v>3292</v>
      </c>
      <c r="E5161" s="55" t="s">
        <v>16</v>
      </c>
      <c r="F5161" s="122">
        <v>1100</v>
      </c>
      <c r="G5161" s="55" t="s">
        <v>16</v>
      </c>
      <c r="H5161" s="55" t="s">
        <v>16</v>
      </c>
      <c r="I5161" s="55" t="s">
        <v>16</v>
      </c>
      <c r="J5161" s="55" t="s">
        <v>16</v>
      </c>
      <c r="K5161" s="1"/>
      <c r="L5161" s="55" t="s">
        <v>3275</v>
      </c>
      <c r="M5161" s="333" t="s">
        <v>3301</v>
      </c>
      <c r="N5161" s="55">
        <v>8</v>
      </c>
      <c r="O5161" s="55" t="s">
        <v>16</v>
      </c>
      <c r="P5161" s="122">
        <v>4000</v>
      </c>
      <c r="Q5161" s="55" t="s">
        <v>16</v>
      </c>
      <c r="R5161" s="55" t="s">
        <v>16</v>
      </c>
      <c r="S5161" s="55" t="s">
        <v>16</v>
      </c>
      <c r="T5161" s="55" t="s">
        <v>16</v>
      </c>
      <c r="U5161" s="273"/>
    </row>
    <row r="5162" spans="2:21" ht="27.6" x14ac:dyDescent="0.3">
      <c r="B5162" s="55" t="s">
        <v>3275</v>
      </c>
      <c r="C5162" s="333" t="s">
        <v>3295</v>
      </c>
      <c r="D5162" s="116" t="s">
        <v>3293</v>
      </c>
      <c r="E5162" s="55" t="s">
        <v>16</v>
      </c>
      <c r="F5162" s="122">
        <v>1000000</v>
      </c>
      <c r="G5162" s="55" t="s">
        <v>16</v>
      </c>
      <c r="H5162" s="55" t="s">
        <v>16</v>
      </c>
      <c r="I5162" s="55" t="s">
        <v>16</v>
      </c>
      <c r="J5162" s="55" t="s">
        <v>16</v>
      </c>
      <c r="K5162" s="1"/>
      <c r="L5162" s="55" t="s">
        <v>3275</v>
      </c>
      <c r="M5162" s="333" t="s">
        <v>3302</v>
      </c>
      <c r="N5162" s="55">
        <v>9</v>
      </c>
      <c r="O5162" s="55" t="s">
        <v>16</v>
      </c>
      <c r="P5162" s="122">
        <v>10000</v>
      </c>
      <c r="Q5162" s="55" t="s">
        <v>16</v>
      </c>
      <c r="R5162" s="55" t="s">
        <v>16</v>
      </c>
      <c r="S5162" s="55" t="s">
        <v>16</v>
      </c>
      <c r="T5162" s="55" t="s">
        <v>16</v>
      </c>
      <c r="U5162" s="273"/>
    </row>
    <row r="5163" spans="2:21" x14ac:dyDescent="0.3">
      <c r="B5163" s="55" t="s">
        <v>16</v>
      </c>
      <c r="C5163" s="355" t="s">
        <v>2461</v>
      </c>
      <c r="D5163" s="55" t="s">
        <v>16</v>
      </c>
      <c r="E5163" s="55" t="s">
        <v>16</v>
      </c>
      <c r="F5163" s="55" t="s">
        <v>16</v>
      </c>
      <c r="G5163" s="55" t="s">
        <v>16</v>
      </c>
      <c r="H5163" s="55" t="s">
        <v>16</v>
      </c>
      <c r="I5163" s="55" t="s">
        <v>16</v>
      </c>
      <c r="J5163" s="55" t="s">
        <v>16</v>
      </c>
      <c r="K5163" s="1"/>
      <c r="L5163" s="55" t="s">
        <v>3275</v>
      </c>
      <c r="M5163" s="333" t="s">
        <v>3303</v>
      </c>
      <c r="N5163" s="55">
        <v>10</v>
      </c>
      <c r="O5163" s="55" t="s">
        <v>16</v>
      </c>
      <c r="P5163" s="122">
        <v>400</v>
      </c>
      <c r="Q5163" s="55" t="s">
        <v>16</v>
      </c>
      <c r="R5163" s="55" t="s">
        <v>16</v>
      </c>
      <c r="S5163" s="55" t="s">
        <v>16</v>
      </c>
      <c r="T5163" s="55" t="s">
        <v>16</v>
      </c>
      <c r="U5163" s="273"/>
    </row>
    <row r="5164" spans="2:21" ht="27.6" x14ac:dyDescent="0.3">
      <c r="B5164" s="55" t="s">
        <v>3258</v>
      </c>
      <c r="C5164" s="411" t="s">
        <v>3271</v>
      </c>
      <c r="D5164" s="55">
        <v>5</v>
      </c>
      <c r="E5164" s="55" t="s">
        <v>16</v>
      </c>
      <c r="F5164" s="122">
        <v>5000</v>
      </c>
      <c r="G5164" s="55" t="s">
        <v>16</v>
      </c>
      <c r="H5164" s="55" t="s">
        <v>16</v>
      </c>
      <c r="I5164" s="55" t="s">
        <v>16</v>
      </c>
      <c r="J5164" s="55" t="s">
        <v>16</v>
      </c>
      <c r="K5164" s="1"/>
      <c r="L5164" s="55" t="s">
        <v>3275</v>
      </c>
      <c r="M5164" s="333" t="s">
        <v>3304</v>
      </c>
      <c r="N5164" s="55">
        <v>11</v>
      </c>
      <c r="O5164" s="55" t="s">
        <v>16</v>
      </c>
      <c r="P5164" s="122">
        <v>900</v>
      </c>
      <c r="Q5164" s="55" t="s">
        <v>16</v>
      </c>
      <c r="R5164" s="55" t="s">
        <v>16</v>
      </c>
      <c r="S5164" s="55" t="s">
        <v>16</v>
      </c>
      <c r="T5164" s="55" t="s">
        <v>16</v>
      </c>
      <c r="U5164" s="273"/>
    </row>
    <row r="5165" spans="2:21" ht="21.6" customHeight="1" x14ac:dyDescent="0.3">
      <c r="B5165" s="55" t="s">
        <v>16</v>
      </c>
      <c r="C5165" s="55" t="s">
        <v>16</v>
      </c>
      <c r="D5165" s="55" t="s">
        <v>16</v>
      </c>
      <c r="E5165" s="55" t="s">
        <v>16</v>
      </c>
      <c r="F5165" s="55" t="s">
        <v>16</v>
      </c>
      <c r="G5165" s="55" t="s">
        <v>16</v>
      </c>
      <c r="H5165" s="55" t="s">
        <v>16</v>
      </c>
      <c r="I5165" s="55" t="s">
        <v>16</v>
      </c>
      <c r="J5165" s="55" t="s">
        <v>16</v>
      </c>
      <c r="K5165" s="1"/>
      <c r="L5165" s="55" t="s">
        <v>3275</v>
      </c>
      <c r="M5165" s="333" t="s">
        <v>2221</v>
      </c>
      <c r="N5165" s="55">
        <v>12</v>
      </c>
      <c r="O5165" s="55" t="s">
        <v>16</v>
      </c>
      <c r="P5165" s="122">
        <v>345</v>
      </c>
      <c r="Q5165" s="55" t="s">
        <v>16</v>
      </c>
      <c r="R5165" s="55" t="s">
        <v>16</v>
      </c>
      <c r="S5165" s="55" t="s">
        <v>16</v>
      </c>
      <c r="T5165" s="55" t="s">
        <v>16</v>
      </c>
      <c r="U5165" s="273"/>
    </row>
    <row r="5166" spans="2:21" ht="27.6" x14ac:dyDescent="0.3">
      <c r="B5166" s="55" t="s">
        <v>16</v>
      </c>
      <c r="C5166" s="55" t="s">
        <v>16</v>
      </c>
      <c r="D5166" s="55" t="s">
        <v>16</v>
      </c>
      <c r="E5166" s="55" t="s">
        <v>16</v>
      </c>
      <c r="F5166" s="55" t="s">
        <v>16</v>
      </c>
      <c r="G5166" s="55" t="s">
        <v>16</v>
      </c>
      <c r="H5166" s="55" t="s">
        <v>16</v>
      </c>
      <c r="I5166" s="55" t="s">
        <v>16</v>
      </c>
      <c r="J5166" s="55" t="s">
        <v>16</v>
      </c>
      <c r="K5166" s="1"/>
      <c r="L5166" s="55" t="s">
        <v>3275</v>
      </c>
      <c r="M5166" s="333" t="s">
        <v>3306</v>
      </c>
      <c r="N5166" s="55">
        <v>13</v>
      </c>
      <c r="O5166" s="55" t="s">
        <v>16</v>
      </c>
      <c r="P5166" s="122">
        <v>2500</v>
      </c>
      <c r="Q5166" s="55" t="s">
        <v>16</v>
      </c>
      <c r="R5166" s="55" t="s">
        <v>16</v>
      </c>
      <c r="S5166" s="55" t="s">
        <v>16</v>
      </c>
      <c r="T5166" s="55" t="s">
        <v>16</v>
      </c>
      <c r="U5166" s="273"/>
    </row>
    <row r="5167" spans="2:21" ht="27.6" x14ac:dyDescent="0.3">
      <c r="B5167" s="55" t="s">
        <v>16</v>
      </c>
      <c r="C5167" s="55" t="s">
        <v>16</v>
      </c>
      <c r="D5167" s="55" t="s">
        <v>16</v>
      </c>
      <c r="E5167" s="55" t="s">
        <v>16</v>
      </c>
      <c r="F5167" s="55" t="s">
        <v>16</v>
      </c>
      <c r="G5167" s="55" t="s">
        <v>16</v>
      </c>
      <c r="H5167" s="55" t="s">
        <v>16</v>
      </c>
      <c r="I5167" s="55" t="s">
        <v>16</v>
      </c>
      <c r="J5167" s="55" t="s">
        <v>16</v>
      </c>
      <c r="K5167" s="1"/>
      <c r="L5167" s="55" t="s">
        <v>3275</v>
      </c>
      <c r="M5167" s="333" t="s">
        <v>3307</v>
      </c>
      <c r="N5167" s="55">
        <v>14</v>
      </c>
      <c r="O5167" s="55" t="s">
        <v>16</v>
      </c>
      <c r="P5167" s="122">
        <v>3000</v>
      </c>
      <c r="Q5167" s="55" t="s">
        <v>16</v>
      </c>
      <c r="R5167" s="55" t="s">
        <v>16</v>
      </c>
      <c r="S5167" s="55" t="s">
        <v>16</v>
      </c>
      <c r="T5167" s="55" t="s">
        <v>16</v>
      </c>
      <c r="U5167" s="273"/>
    </row>
    <row r="5168" spans="2:21" x14ac:dyDescent="0.3">
      <c r="B5168" s="55" t="s">
        <v>16</v>
      </c>
      <c r="C5168" s="55" t="s">
        <v>16</v>
      </c>
      <c r="D5168" s="55" t="s">
        <v>16</v>
      </c>
      <c r="E5168" s="55" t="s">
        <v>16</v>
      </c>
      <c r="F5168" s="55" t="s">
        <v>16</v>
      </c>
      <c r="G5168" s="55" t="s">
        <v>16</v>
      </c>
      <c r="H5168" s="55" t="s">
        <v>16</v>
      </c>
      <c r="I5168" s="55" t="s">
        <v>16</v>
      </c>
      <c r="J5168" s="55" t="s">
        <v>16</v>
      </c>
      <c r="K5168" s="1"/>
      <c r="L5168" s="55"/>
      <c r="M5168" s="355" t="s">
        <v>2461</v>
      </c>
      <c r="N5168" s="55"/>
      <c r="O5168" s="55" t="s">
        <v>16</v>
      </c>
      <c r="P5168" s="122"/>
      <c r="Q5168" s="55" t="s">
        <v>16</v>
      </c>
      <c r="R5168" s="55" t="s">
        <v>16</v>
      </c>
      <c r="S5168" s="55" t="s">
        <v>16</v>
      </c>
      <c r="T5168" s="55" t="s">
        <v>16</v>
      </c>
      <c r="U5168" s="273"/>
    </row>
    <row r="5169" spans="2:21" ht="27.6" x14ac:dyDescent="0.3">
      <c r="B5169" s="55" t="s">
        <v>16</v>
      </c>
      <c r="C5169" s="55" t="s">
        <v>16</v>
      </c>
      <c r="D5169" s="55" t="s">
        <v>16</v>
      </c>
      <c r="E5169" s="55" t="s">
        <v>16</v>
      </c>
      <c r="F5169" s="55" t="s">
        <v>16</v>
      </c>
      <c r="G5169" s="55" t="s">
        <v>16</v>
      </c>
      <c r="H5169" s="55" t="s">
        <v>16</v>
      </c>
      <c r="I5169" s="55" t="s">
        <v>16</v>
      </c>
      <c r="J5169" s="55" t="s">
        <v>16</v>
      </c>
      <c r="K5169" s="1"/>
      <c r="L5169" s="55" t="s">
        <v>3275</v>
      </c>
      <c r="M5169" s="333" t="s">
        <v>3308</v>
      </c>
      <c r="N5169" s="55">
        <v>15</v>
      </c>
      <c r="O5169" s="55" t="s">
        <v>16</v>
      </c>
      <c r="P5169" s="122">
        <v>5110</v>
      </c>
      <c r="Q5169" s="55" t="s">
        <v>16</v>
      </c>
      <c r="R5169" s="55" t="s">
        <v>16</v>
      </c>
      <c r="S5169" s="55" t="s">
        <v>16</v>
      </c>
      <c r="T5169" s="55" t="s">
        <v>16</v>
      </c>
      <c r="U5169" s="273"/>
    </row>
    <row r="5170" spans="2:21" x14ac:dyDescent="0.3">
      <c r="B5170" s="196"/>
      <c r="C5170" s="503" t="s">
        <v>49</v>
      </c>
      <c r="D5170" s="196" t="s">
        <v>16</v>
      </c>
      <c r="E5170" s="197">
        <f>SUM(E5153:E5167)</f>
        <v>14000</v>
      </c>
      <c r="F5170" s="197">
        <f>SUM(F5154:F5169)</f>
        <v>1270050</v>
      </c>
      <c r="G5170" s="197"/>
      <c r="H5170" s="504">
        <f>SUM(H5153:H5161)</f>
        <v>0</v>
      </c>
      <c r="I5170" s="197">
        <f>SUM(I5154:I5154)</f>
        <v>0</v>
      </c>
      <c r="J5170" s="197">
        <v>0</v>
      </c>
      <c r="K5170" s="1"/>
      <c r="L5170" s="368" t="s">
        <v>16</v>
      </c>
      <c r="M5170" s="368" t="s">
        <v>16</v>
      </c>
      <c r="N5170" s="368" t="s">
        <v>16</v>
      </c>
      <c r="O5170" s="202" t="s">
        <v>16</v>
      </c>
      <c r="P5170" s="368" t="s">
        <v>16</v>
      </c>
      <c r="Q5170" s="368" t="s">
        <v>16</v>
      </c>
      <c r="R5170" s="55" t="s">
        <v>16</v>
      </c>
      <c r="S5170" s="55" t="s">
        <v>16</v>
      </c>
      <c r="T5170" s="55" t="s">
        <v>16</v>
      </c>
    </row>
    <row r="5171" spans="2:21" x14ac:dyDescent="0.3">
      <c r="B5171" s="11"/>
      <c r="C5171" s="94"/>
      <c r="D5171" s="12"/>
      <c r="E5171" s="13"/>
      <c r="F5171" s="13"/>
      <c r="G5171" s="13"/>
      <c r="H5171" s="13"/>
      <c r="I5171" s="13"/>
      <c r="J5171" s="14"/>
      <c r="K5171" s="1"/>
      <c r="L5171" s="11"/>
      <c r="M5171" s="588"/>
      <c r="N5171" s="12"/>
      <c r="O5171" s="169"/>
      <c r="P5171" s="13"/>
      <c r="Q5171" s="13"/>
      <c r="R5171" s="13"/>
      <c r="S5171" s="13"/>
      <c r="T5171" s="14"/>
    </row>
    <row r="5172" spans="2:21" x14ac:dyDescent="0.3">
      <c r="B5172" s="25"/>
      <c r="C5172" s="26" t="s">
        <v>50</v>
      </c>
      <c r="D5172" s="26" t="s">
        <v>16</v>
      </c>
      <c r="E5172" s="28">
        <f>E5170</f>
        <v>14000</v>
      </c>
      <c r="F5172" s="28">
        <f>F5152+F5170</f>
        <v>1383491</v>
      </c>
      <c r="G5172" s="28">
        <f>G5152+G5170</f>
        <v>4530</v>
      </c>
      <c r="H5172" s="28">
        <f>H5152+H5170</f>
        <v>32348</v>
      </c>
      <c r="I5172" s="28">
        <f>I5152+I5170</f>
        <v>12344</v>
      </c>
      <c r="J5172" s="28">
        <f>J5152+J5170</f>
        <v>4260</v>
      </c>
      <c r="K5172" s="1"/>
      <c r="L5172" s="574" t="s">
        <v>16</v>
      </c>
      <c r="M5172" s="26" t="s">
        <v>50</v>
      </c>
      <c r="N5172" s="193" t="s">
        <v>16</v>
      </c>
      <c r="O5172" s="28">
        <f>SUM(O5153:O5171)</f>
        <v>14000</v>
      </c>
      <c r="P5172" s="28">
        <f>SUM(P5155:P5171)</f>
        <v>38198</v>
      </c>
      <c r="Q5172" s="28">
        <f>SUM(Q5153:Q5171)</f>
        <v>0</v>
      </c>
      <c r="R5172" s="28">
        <f>SUM(R5153:R5171)</f>
        <v>0</v>
      </c>
      <c r="S5172" s="28">
        <f>SUM(S5151:S5171)</f>
        <v>0</v>
      </c>
      <c r="T5172" s="28">
        <f>SUM(T5151:T5171)</f>
        <v>0</v>
      </c>
    </row>
    <row r="5173" spans="2:21" x14ac:dyDescent="0.3">
      <c r="F5173" s="314"/>
      <c r="G5173" s="215"/>
      <c r="H5173" s="215"/>
      <c r="L5173" s="2"/>
      <c r="M5173" s="3" t="s">
        <v>12</v>
      </c>
      <c r="N5173" s="15"/>
      <c r="O5173" s="16"/>
      <c r="P5173" s="62">
        <f>F5172-P5172</f>
        <v>1345293</v>
      </c>
      <c r="Q5173" s="62">
        <f>G5172-Q5172</f>
        <v>4530</v>
      </c>
      <c r="R5173" s="62">
        <f t="shared" ref="R5173" si="670">H5172-R5172</f>
        <v>32348</v>
      </c>
      <c r="S5173" s="62">
        <f t="shared" ref="S5173" si="671">I5172-S5172</f>
        <v>12344</v>
      </c>
      <c r="T5173" s="62">
        <f t="shared" ref="T5173" si="672">J5172-T5172</f>
        <v>4260</v>
      </c>
    </row>
    <row r="5174" spans="2:21" x14ac:dyDescent="0.3">
      <c r="C5174" s="63"/>
      <c r="F5174" s="314"/>
      <c r="H5174" s="314"/>
      <c r="M5174" s="1385" t="s">
        <v>23</v>
      </c>
      <c r="N5174" s="1385"/>
      <c r="P5174" s="314"/>
      <c r="Q5174" s="314"/>
      <c r="R5174" s="314"/>
    </row>
    <row r="5175" spans="2:21" x14ac:dyDescent="0.3">
      <c r="C5175" s="645"/>
      <c r="D5175" s="645"/>
      <c r="E5175" s="1386"/>
      <c r="F5175" s="1386"/>
      <c r="G5175" s="645"/>
      <c r="H5175" s="645"/>
      <c r="I5175" s="645"/>
      <c r="J5175" s="145"/>
      <c r="M5175" s="346" t="s">
        <v>17</v>
      </c>
      <c r="N5175" s="83">
        <f>P5173</f>
        <v>1345293</v>
      </c>
      <c r="O5175" s="606" t="s">
        <v>3309</v>
      </c>
      <c r="P5175" s="131"/>
      <c r="Q5175" s="131"/>
      <c r="R5175" s="131"/>
      <c r="S5175" s="131"/>
      <c r="T5175" s="131"/>
    </row>
    <row r="5176" spans="2:21" x14ac:dyDescent="0.3">
      <c r="C5176" s="645"/>
      <c r="D5176" s="645"/>
      <c r="E5176" s="646"/>
      <c r="F5176" s="646"/>
      <c r="G5176" s="282"/>
      <c r="H5176" s="280"/>
      <c r="I5176" s="280"/>
      <c r="J5176" s="280"/>
      <c r="M5176" s="346" t="s">
        <v>18</v>
      </c>
      <c r="N5176" s="83">
        <f>Q5173</f>
        <v>4530</v>
      </c>
      <c r="O5176" s="606"/>
      <c r="P5176" s="131"/>
      <c r="Q5176" s="131"/>
      <c r="R5176" s="131"/>
      <c r="S5176" s="233"/>
      <c r="T5176" s="314"/>
    </row>
    <row r="5177" spans="2:21" x14ac:dyDescent="0.3">
      <c r="C5177" s="645"/>
      <c r="D5177" s="645"/>
      <c r="E5177" s="1376"/>
      <c r="F5177" s="1377"/>
      <c r="G5177" s="282"/>
      <c r="H5177" s="280"/>
      <c r="I5177" s="280"/>
      <c r="J5177" s="280"/>
      <c r="M5177" s="346" t="s">
        <v>19</v>
      </c>
      <c r="N5177" s="83">
        <f>R5173</f>
        <v>32348</v>
      </c>
      <c r="O5177" s="136"/>
      <c r="P5177" s="171"/>
      <c r="Q5177" s="324"/>
      <c r="R5177" s="240"/>
      <c r="S5177" s="314"/>
      <c r="T5177" s="314"/>
    </row>
    <row r="5178" spans="2:21" x14ac:dyDescent="0.3">
      <c r="C5178" s="190"/>
      <c r="D5178" s="190"/>
      <c r="E5178" s="1374"/>
      <c r="F5178" s="1374"/>
      <c r="G5178" s="278"/>
      <c r="H5178" s="279"/>
      <c r="I5178" s="280"/>
      <c r="J5178" s="281"/>
      <c r="M5178" s="346" t="s">
        <v>20</v>
      </c>
      <c r="N5178" s="83">
        <f>S5173</f>
        <v>12344</v>
      </c>
      <c r="O5178" s="324"/>
      <c r="P5178" s="324"/>
      <c r="Q5178" s="324"/>
      <c r="R5178" s="241"/>
    </row>
    <row r="5179" spans="2:21" x14ac:dyDescent="0.3">
      <c r="C5179" s="190"/>
      <c r="D5179" s="190"/>
      <c r="E5179" s="647"/>
      <c r="F5179" s="647"/>
      <c r="G5179" s="278"/>
      <c r="H5179" s="283"/>
      <c r="I5179" s="280"/>
      <c r="J5179" s="281"/>
      <c r="M5179" s="346" t="s">
        <v>21</v>
      </c>
      <c r="N5179" s="83">
        <f>T5173</f>
        <v>4260</v>
      </c>
      <c r="O5179" s="137"/>
      <c r="P5179" s="324"/>
      <c r="Q5179" s="324"/>
      <c r="R5179" s="314"/>
    </row>
    <row r="5180" spans="2:21" ht="15" thickBot="1" x14ac:dyDescent="0.35">
      <c r="C5180" s="645"/>
      <c r="D5180" s="190"/>
      <c r="E5180" s="647"/>
      <c r="F5180" s="647"/>
      <c r="G5180" s="278"/>
      <c r="H5180" s="283"/>
      <c r="I5180" s="280"/>
      <c r="J5180" s="281"/>
      <c r="M5180" s="345" t="s">
        <v>22</v>
      </c>
      <c r="N5180" s="344">
        <f>SUM(N5175:N5179)</f>
        <v>1398775</v>
      </c>
      <c r="O5180" s="314"/>
      <c r="P5180" s="314"/>
      <c r="R5180" s="314"/>
    </row>
    <row r="5181" spans="2:21" ht="15" thickTop="1" x14ac:dyDescent="0.3">
      <c r="N5181" s="314"/>
    </row>
    <row r="5184" spans="2:21" x14ac:dyDescent="0.3">
      <c r="C5184" s="1357" t="s">
        <v>2370</v>
      </c>
      <c r="D5184" s="1357"/>
      <c r="E5184" s="1357"/>
      <c r="F5184" s="1357"/>
      <c r="G5184" s="1357"/>
      <c r="H5184" s="1357"/>
      <c r="I5184" s="1357"/>
      <c r="J5184" s="1357"/>
      <c r="K5184" s="1357"/>
      <c r="L5184" s="1357"/>
      <c r="M5184" s="1357"/>
      <c r="N5184" s="1357"/>
      <c r="O5184" s="1357"/>
      <c r="P5184" s="1357"/>
      <c r="Q5184" s="1357"/>
      <c r="R5184" s="1357"/>
      <c r="S5184" s="1357"/>
      <c r="T5184" s="1357"/>
      <c r="U5184" s="1357"/>
    </row>
    <row r="5191" spans="2:20" ht="15.6" x14ac:dyDescent="0.3">
      <c r="B5191" s="1349" t="s">
        <v>3310</v>
      </c>
      <c r="C5191" s="1349"/>
      <c r="D5191" s="1349"/>
      <c r="E5191" s="1349"/>
      <c r="F5191" s="1349"/>
      <c r="G5191" s="1349"/>
      <c r="H5191" s="1349"/>
      <c r="I5191" s="1349"/>
      <c r="J5191" s="1349"/>
      <c r="K5191" s="1349"/>
      <c r="L5191" s="1349"/>
      <c r="M5191" s="1349"/>
      <c r="N5191" s="1349"/>
      <c r="O5191" s="1349"/>
      <c r="P5191" s="1349"/>
      <c r="Q5191" s="1349"/>
      <c r="R5191" s="1349"/>
      <c r="S5191" s="1349"/>
      <c r="T5191" s="1349"/>
    </row>
    <row r="5192" spans="2:20" ht="15.6" x14ac:dyDescent="0.3">
      <c r="B5192" s="1350" t="s">
        <v>10</v>
      </c>
      <c r="C5192" s="1350"/>
      <c r="D5192" s="1350"/>
      <c r="E5192" s="1350"/>
      <c r="F5192" s="1350"/>
      <c r="G5192" s="1350"/>
      <c r="H5192" s="1350"/>
      <c r="I5192" s="1350"/>
      <c r="J5192" s="1350"/>
      <c r="K5192" s="1350"/>
      <c r="L5192" s="1350"/>
      <c r="M5192" s="1350"/>
      <c r="N5192" s="1350"/>
      <c r="O5192" s="1350"/>
      <c r="P5192" s="1350"/>
      <c r="Q5192" s="1350"/>
      <c r="R5192" s="1350"/>
      <c r="S5192" s="1350"/>
      <c r="T5192" s="1350"/>
    </row>
    <row r="5193" spans="2:20" x14ac:dyDescent="0.3">
      <c r="B5193" s="1351" t="s">
        <v>11</v>
      </c>
      <c r="C5193" s="1351"/>
      <c r="D5193" s="1351"/>
      <c r="E5193" s="1351"/>
      <c r="F5193" s="1351"/>
      <c r="G5193" s="1351"/>
      <c r="H5193" s="1351"/>
      <c r="I5193" s="1351"/>
      <c r="J5193" s="1351"/>
      <c r="K5193" s="1351"/>
      <c r="L5193" s="1351"/>
      <c r="M5193" s="1351"/>
      <c r="N5193" s="1351"/>
      <c r="O5193" s="1351"/>
      <c r="P5193" s="1351"/>
      <c r="Q5193" s="1351"/>
      <c r="R5193" s="1351"/>
      <c r="S5193" s="1351"/>
      <c r="T5193" s="1351"/>
    </row>
    <row r="5194" spans="2:20" x14ac:dyDescent="0.3">
      <c r="B5194" s="1352" t="s">
        <v>3311</v>
      </c>
      <c r="C5194" s="1352"/>
      <c r="D5194" s="1352"/>
      <c r="E5194" s="1352"/>
      <c r="F5194" s="1352"/>
      <c r="G5194" s="1352"/>
      <c r="H5194" s="1352"/>
      <c r="I5194" s="1352"/>
      <c r="J5194" s="1352"/>
      <c r="K5194" s="1352"/>
      <c r="L5194" s="1352"/>
      <c r="M5194" s="1352"/>
      <c r="N5194" s="1352"/>
      <c r="O5194" s="1352"/>
      <c r="P5194" s="1352"/>
      <c r="Q5194" s="1352"/>
      <c r="R5194" s="1352"/>
      <c r="S5194" s="1352"/>
      <c r="T5194" s="1352"/>
    </row>
    <row r="5195" spans="2:20" ht="15" thickBot="1" x14ac:dyDescent="0.35">
      <c r="B5195" s="309"/>
      <c r="C5195" s="309"/>
      <c r="D5195" s="309"/>
      <c r="E5195" s="309"/>
      <c r="F5195" s="309"/>
      <c r="G5195" s="309"/>
      <c r="H5195" s="309"/>
      <c r="I5195" s="309"/>
      <c r="J5195" s="309"/>
      <c r="L5195" s="309"/>
      <c r="M5195" s="309"/>
      <c r="N5195" s="309"/>
      <c r="O5195" s="309"/>
      <c r="P5195" s="309"/>
      <c r="Q5195" s="309"/>
      <c r="R5195" s="1362" t="s">
        <v>3312</v>
      </c>
      <c r="S5195" s="1363"/>
      <c r="T5195" s="1363"/>
    </row>
    <row r="5196" spans="2:20" ht="15" thickTop="1" x14ac:dyDescent="0.3">
      <c r="B5196" s="1354" t="s">
        <v>8</v>
      </c>
      <c r="C5196" s="1354"/>
      <c r="D5196" s="1354"/>
      <c r="E5196" s="1354"/>
      <c r="F5196" s="1354"/>
      <c r="G5196" s="1354"/>
      <c r="H5196" s="1354"/>
      <c r="I5196" s="1354"/>
      <c r="J5196" s="1354"/>
      <c r="L5196" s="1354" t="s">
        <v>9</v>
      </c>
      <c r="M5196" s="1354"/>
      <c r="N5196" s="1354"/>
      <c r="O5196" s="1354"/>
      <c r="P5196" s="1354"/>
      <c r="Q5196" s="1354"/>
      <c r="R5196" s="1354"/>
      <c r="S5196" s="1354"/>
      <c r="T5196" s="1354"/>
    </row>
    <row r="5197" spans="2:20" x14ac:dyDescent="0.3">
      <c r="B5197" s="4" t="s">
        <v>0</v>
      </c>
      <c r="C5197" s="4" t="s">
        <v>1</v>
      </c>
      <c r="D5197" s="4" t="s">
        <v>2</v>
      </c>
      <c r="E5197" s="4" t="s">
        <v>13</v>
      </c>
      <c r="F5197" s="4" t="s">
        <v>3</v>
      </c>
      <c r="G5197" s="4" t="s">
        <v>4</v>
      </c>
      <c r="H5197" s="4" t="s">
        <v>5</v>
      </c>
      <c r="I5197" s="4" t="s">
        <v>6</v>
      </c>
      <c r="J5197" s="4" t="s">
        <v>7</v>
      </c>
      <c r="K5197" s="180"/>
      <c r="L5197" s="4" t="s">
        <v>0</v>
      </c>
      <c r="M5197" s="4" t="s">
        <v>1</v>
      </c>
      <c r="N5197" s="30" t="s">
        <v>1234</v>
      </c>
      <c r="O5197" s="4" t="s">
        <v>13</v>
      </c>
      <c r="P5197" s="4" t="s">
        <v>3</v>
      </c>
      <c r="Q5197" s="4" t="s">
        <v>4</v>
      </c>
      <c r="R5197" s="4" t="s">
        <v>5</v>
      </c>
      <c r="S5197" s="4" t="s">
        <v>6</v>
      </c>
      <c r="T5197" s="4" t="s">
        <v>7</v>
      </c>
    </row>
    <row r="5198" spans="2:20" x14ac:dyDescent="0.3">
      <c r="B5198" s="310"/>
      <c r="C5198" s="311"/>
      <c r="D5198" s="311"/>
      <c r="E5198" s="5"/>
      <c r="F5198" s="5"/>
      <c r="G5198" s="5"/>
      <c r="H5198" s="5"/>
      <c r="I5198" s="5"/>
      <c r="J5198" s="6"/>
      <c r="L5198" s="310"/>
      <c r="M5198" s="311"/>
      <c r="N5198" s="311"/>
      <c r="O5198" s="5"/>
      <c r="P5198" s="5"/>
      <c r="Q5198" s="5"/>
      <c r="R5198" s="5"/>
      <c r="S5198" s="5"/>
      <c r="T5198" s="6"/>
    </row>
    <row r="5199" spans="2:20" x14ac:dyDescent="0.3">
      <c r="B5199" s="55" t="s">
        <v>3313</v>
      </c>
      <c r="C5199" s="17" t="s">
        <v>2421</v>
      </c>
      <c r="D5199" s="18" t="s">
        <v>16</v>
      </c>
      <c r="E5199" s="18" t="s">
        <v>16</v>
      </c>
      <c r="F5199" s="19">
        <f>N5175</f>
        <v>1345293</v>
      </c>
      <c r="G5199" s="49">
        <f>N5176</f>
        <v>4530</v>
      </c>
      <c r="H5199" s="49">
        <f>N5177</f>
        <v>32348</v>
      </c>
      <c r="I5199" s="20">
        <f>N5178</f>
        <v>12344</v>
      </c>
      <c r="J5199" s="20">
        <f>N5179</f>
        <v>4260</v>
      </c>
      <c r="K5199" s="1"/>
      <c r="L5199" s="55"/>
      <c r="M5199" s="55"/>
      <c r="N5199" s="55"/>
      <c r="O5199" s="122"/>
      <c r="P5199" s="122"/>
      <c r="Q5199" s="122"/>
      <c r="R5199" s="122"/>
      <c r="S5199" s="122"/>
      <c r="T5199" s="122"/>
    </row>
    <row r="5200" spans="2:20" ht="20.399999999999999" customHeight="1" x14ac:dyDescent="0.3">
      <c r="B5200" s="55" t="s">
        <v>3313</v>
      </c>
      <c r="C5200" s="333" t="s">
        <v>2383</v>
      </c>
      <c r="D5200" s="55" t="s">
        <v>16</v>
      </c>
      <c r="E5200" s="55" t="s">
        <v>16</v>
      </c>
      <c r="F5200" s="55" t="s">
        <v>16</v>
      </c>
      <c r="G5200" s="55" t="s">
        <v>16</v>
      </c>
      <c r="H5200" s="122">
        <v>1341300</v>
      </c>
      <c r="I5200" s="55" t="s">
        <v>16</v>
      </c>
      <c r="J5200" s="55" t="s">
        <v>16</v>
      </c>
      <c r="K5200" s="1"/>
      <c r="L5200" s="55" t="s">
        <v>3313</v>
      </c>
      <c r="M5200" s="333" t="s">
        <v>2383</v>
      </c>
      <c r="N5200" s="55" t="s">
        <v>16</v>
      </c>
      <c r="O5200" s="55" t="s">
        <v>16</v>
      </c>
      <c r="P5200" s="122">
        <v>1341300</v>
      </c>
      <c r="Q5200" s="55" t="s">
        <v>16</v>
      </c>
      <c r="R5200" s="55" t="s">
        <v>16</v>
      </c>
      <c r="S5200" s="55" t="s">
        <v>16</v>
      </c>
      <c r="T5200" s="55" t="s">
        <v>16</v>
      </c>
    </row>
    <row r="5201" spans="2:21" ht="37.950000000000003" customHeight="1" x14ac:dyDescent="0.3">
      <c r="B5201" s="55" t="s">
        <v>3313</v>
      </c>
      <c r="C5201" s="333" t="s">
        <v>3318</v>
      </c>
      <c r="D5201" s="116" t="s">
        <v>2312</v>
      </c>
      <c r="E5201" s="55" t="s">
        <v>16</v>
      </c>
      <c r="F5201" s="55" t="s">
        <v>16</v>
      </c>
      <c r="G5201" s="55" t="s">
        <v>16</v>
      </c>
      <c r="H5201" s="122">
        <v>200000</v>
      </c>
      <c r="I5201" s="55" t="s">
        <v>16</v>
      </c>
      <c r="J5201" s="55" t="s">
        <v>16</v>
      </c>
      <c r="K5201" s="1"/>
      <c r="L5201" s="55" t="s">
        <v>3313</v>
      </c>
      <c r="M5201" s="541" t="s">
        <v>3317</v>
      </c>
      <c r="N5201" s="320">
        <v>300</v>
      </c>
      <c r="O5201" s="55" t="s">
        <v>16</v>
      </c>
      <c r="P5201" s="55" t="s">
        <v>16</v>
      </c>
      <c r="Q5201" s="55" t="s">
        <v>16</v>
      </c>
      <c r="R5201" s="122">
        <v>100000</v>
      </c>
      <c r="S5201" s="55" t="s">
        <v>16</v>
      </c>
      <c r="T5201" s="55" t="s">
        <v>16</v>
      </c>
    </row>
    <row r="5202" spans="2:21" ht="37.950000000000003" customHeight="1" x14ac:dyDescent="0.3">
      <c r="B5202" s="55" t="s">
        <v>3313</v>
      </c>
      <c r="C5202" s="355" t="s">
        <v>2461</v>
      </c>
      <c r="D5202" s="55" t="s">
        <v>16</v>
      </c>
      <c r="E5202" s="55" t="s">
        <v>16</v>
      </c>
      <c r="F5202" s="55" t="s">
        <v>16</v>
      </c>
      <c r="G5202" s="55" t="s">
        <v>16</v>
      </c>
      <c r="H5202" s="55" t="s">
        <v>16</v>
      </c>
      <c r="I5202" s="55" t="s">
        <v>16</v>
      </c>
      <c r="J5202" s="55" t="s">
        <v>16</v>
      </c>
      <c r="K5202" s="1"/>
      <c r="L5202" s="55" t="s">
        <v>3313</v>
      </c>
      <c r="M5202" s="541" t="s">
        <v>3315</v>
      </c>
      <c r="N5202" s="320">
        <v>300</v>
      </c>
      <c r="O5202" s="55" t="s">
        <v>16</v>
      </c>
      <c r="P5202" s="55" t="s">
        <v>16</v>
      </c>
      <c r="Q5202" s="55" t="s">
        <v>16</v>
      </c>
      <c r="R5202" s="122">
        <v>300000</v>
      </c>
      <c r="S5202" s="55"/>
      <c r="T5202" s="55"/>
    </row>
    <row r="5203" spans="2:21" ht="37.950000000000003" customHeight="1" x14ac:dyDescent="0.3">
      <c r="B5203" s="55" t="s">
        <v>3275</v>
      </c>
      <c r="C5203" s="333" t="s">
        <v>3306</v>
      </c>
      <c r="D5203" s="55">
        <v>13</v>
      </c>
      <c r="E5203" s="55" t="s">
        <v>16</v>
      </c>
      <c r="F5203" s="122">
        <v>2500</v>
      </c>
      <c r="G5203" s="55" t="s">
        <v>16</v>
      </c>
      <c r="H5203" s="55" t="s">
        <v>16</v>
      </c>
      <c r="I5203" s="55" t="s">
        <v>16</v>
      </c>
      <c r="J5203" s="55" t="s">
        <v>16</v>
      </c>
      <c r="K5203" s="1"/>
      <c r="L5203" s="55" t="s">
        <v>3313</v>
      </c>
      <c r="M5203" s="541" t="s">
        <v>3316</v>
      </c>
      <c r="N5203" s="320">
        <v>300</v>
      </c>
      <c r="O5203" s="55" t="s">
        <v>16</v>
      </c>
      <c r="P5203" s="55" t="s">
        <v>16</v>
      </c>
      <c r="Q5203" s="55" t="s">
        <v>16</v>
      </c>
      <c r="R5203" s="122">
        <v>12000</v>
      </c>
      <c r="S5203" s="55" t="s">
        <v>16</v>
      </c>
      <c r="T5203" s="55" t="s">
        <v>16</v>
      </c>
      <c r="U5203" s="273"/>
    </row>
    <row r="5204" spans="2:21" ht="37.950000000000003" customHeight="1" x14ac:dyDescent="0.3">
      <c r="B5204" s="368" t="s">
        <v>16</v>
      </c>
      <c r="C5204" s="368" t="s">
        <v>16</v>
      </c>
      <c r="D5204" s="368" t="s">
        <v>16</v>
      </c>
      <c r="E5204" s="368" t="s">
        <v>16</v>
      </c>
      <c r="F5204" s="368" t="s">
        <v>16</v>
      </c>
      <c r="G5204" s="55" t="s">
        <v>16</v>
      </c>
      <c r="H5204" s="55" t="s">
        <v>16</v>
      </c>
      <c r="I5204" s="55" t="s">
        <v>16</v>
      </c>
      <c r="J5204" s="55" t="s">
        <v>16</v>
      </c>
      <c r="K5204" s="1"/>
      <c r="L5204" s="55" t="s">
        <v>3313</v>
      </c>
      <c r="M5204" s="541" t="s">
        <v>3314</v>
      </c>
      <c r="N5204" s="55">
        <v>1</v>
      </c>
      <c r="O5204" s="55" t="s">
        <v>16</v>
      </c>
      <c r="P5204" s="122">
        <v>800</v>
      </c>
      <c r="Q5204" s="55" t="s">
        <v>16</v>
      </c>
      <c r="R5204" s="55" t="s">
        <v>16</v>
      </c>
      <c r="S5204" s="55" t="s">
        <v>16</v>
      </c>
      <c r="T5204" s="55" t="s">
        <v>16</v>
      </c>
      <c r="U5204" s="273"/>
    </row>
    <row r="5205" spans="2:21" ht="25.05" customHeight="1" x14ac:dyDescent="0.3">
      <c r="B5205" s="368" t="s">
        <v>16</v>
      </c>
      <c r="C5205" s="368" t="s">
        <v>16</v>
      </c>
      <c r="D5205" s="368" t="s">
        <v>16</v>
      </c>
      <c r="E5205" s="368" t="s">
        <v>16</v>
      </c>
      <c r="F5205" s="368" t="s">
        <v>16</v>
      </c>
      <c r="G5205" s="55" t="s">
        <v>16</v>
      </c>
      <c r="H5205" s="55" t="s">
        <v>16</v>
      </c>
      <c r="I5205" s="55" t="s">
        <v>16</v>
      </c>
      <c r="J5205" s="55" t="s">
        <v>16</v>
      </c>
      <c r="K5205" s="1"/>
      <c r="L5205" s="55" t="s">
        <v>3313</v>
      </c>
      <c r="M5205" s="541" t="s">
        <v>2568</v>
      </c>
      <c r="N5205" s="55">
        <v>2</v>
      </c>
      <c r="O5205" s="55" t="s">
        <v>16</v>
      </c>
      <c r="P5205" s="122">
        <v>560</v>
      </c>
      <c r="Q5205" s="55" t="s">
        <v>16</v>
      </c>
      <c r="R5205" s="55" t="s">
        <v>16</v>
      </c>
      <c r="S5205" s="55" t="s">
        <v>16</v>
      </c>
      <c r="T5205" s="55" t="s">
        <v>16</v>
      </c>
      <c r="U5205" s="273"/>
    </row>
    <row r="5206" spans="2:21" x14ac:dyDescent="0.3">
      <c r="B5206" s="55" t="s">
        <v>16</v>
      </c>
      <c r="C5206" s="55" t="s">
        <v>16</v>
      </c>
      <c r="D5206" s="55" t="s">
        <v>16</v>
      </c>
      <c r="E5206" s="55" t="s">
        <v>16</v>
      </c>
      <c r="F5206" s="55" t="s">
        <v>16</v>
      </c>
      <c r="G5206" s="55" t="s">
        <v>16</v>
      </c>
      <c r="H5206" s="55" t="s">
        <v>16</v>
      </c>
      <c r="I5206" s="55" t="s">
        <v>16</v>
      </c>
      <c r="J5206" s="55" t="s">
        <v>16</v>
      </c>
      <c r="K5206" s="1"/>
      <c r="L5206" s="55" t="s">
        <v>3313</v>
      </c>
      <c r="M5206" s="333" t="s">
        <v>2221</v>
      </c>
      <c r="N5206" s="55">
        <v>3</v>
      </c>
      <c r="O5206" s="55" t="s">
        <v>16</v>
      </c>
      <c r="P5206" s="122">
        <v>425</v>
      </c>
      <c r="Q5206" s="55" t="s">
        <v>16</v>
      </c>
      <c r="R5206" s="55" t="s">
        <v>16</v>
      </c>
      <c r="S5206" s="55" t="s">
        <v>16</v>
      </c>
      <c r="T5206" s="55" t="s">
        <v>16</v>
      </c>
      <c r="U5206" s="273"/>
    </row>
    <row r="5207" spans="2:21" x14ac:dyDescent="0.3">
      <c r="B5207" s="55" t="s">
        <v>16</v>
      </c>
      <c r="C5207" s="55" t="s">
        <v>16</v>
      </c>
      <c r="D5207" s="55" t="s">
        <v>16</v>
      </c>
      <c r="E5207" s="55" t="s">
        <v>16</v>
      </c>
      <c r="F5207" s="55" t="s">
        <v>16</v>
      </c>
      <c r="G5207" s="55" t="s">
        <v>16</v>
      </c>
      <c r="H5207" s="55" t="s">
        <v>16</v>
      </c>
      <c r="I5207" s="55" t="s">
        <v>16</v>
      </c>
      <c r="J5207" s="55" t="s">
        <v>16</v>
      </c>
      <c r="K5207" s="1"/>
      <c r="L5207" s="55" t="s">
        <v>3313</v>
      </c>
      <c r="M5207" s="333" t="s">
        <v>3319</v>
      </c>
      <c r="N5207" s="55">
        <v>4</v>
      </c>
      <c r="O5207" s="55" t="s">
        <v>16</v>
      </c>
      <c r="P5207" s="122">
        <v>1000</v>
      </c>
      <c r="Q5207" s="55" t="s">
        <v>16</v>
      </c>
      <c r="R5207" s="55" t="s">
        <v>16</v>
      </c>
      <c r="S5207" s="55" t="s">
        <v>16</v>
      </c>
      <c r="T5207" s="55" t="s">
        <v>16</v>
      </c>
      <c r="U5207" s="273"/>
    </row>
    <row r="5208" spans="2:21" ht="27.6" x14ac:dyDescent="0.3">
      <c r="B5208" s="55" t="s">
        <v>16</v>
      </c>
      <c r="C5208" s="55" t="s">
        <v>16</v>
      </c>
      <c r="D5208" s="55" t="s">
        <v>16</v>
      </c>
      <c r="E5208" s="55" t="s">
        <v>16</v>
      </c>
      <c r="F5208" s="55" t="s">
        <v>16</v>
      </c>
      <c r="G5208" s="55" t="s">
        <v>16</v>
      </c>
      <c r="H5208" s="55" t="s">
        <v>16</v>
      </c>
      <c r="I5208" s="55" t="s">
        <v>16</v>
      </c>
      <c r="J5208" s="55" t="s">
        <v>16</v>
      </c>
      <c r="K5208" s="1"/>
      <c r="L5208" s="55" t="s">
        <v>3313</v>
      </c>
      <c r="M5208" s="333" t="s">
        <v>3320</v>
      </c>
      <c r="N5208" s="55">
        <v>5</v>
      </c>
      <c r="O5208" s="55" t="s">
        <v>16</v>
      </c>
      <c r="P5208" s="122">
        <v>1000</v>
      </c>
      <c r="Q5208" s="55" t="s">
        <v>16</v>
      </c>
      <c r="R5208" s="55" t="s">
        <v>16</v>
      </c>
      <c r="S5208" s="55" t="s">
        <v>16</v>
      </c>
      <c r="T5208" s="55" t="s">
        <v>16</v>
      </c>
      <c r="U5208" s="273"/>
    </row>
    <row r="5209" spans="2:21" x14ac:dyDescent="0.3">
      <c r="B5209" s="55" t="s">
        <v>16</v>
      </c>
      <c r="C5209" s="55" t="s">
        <v>16</v>
      </c>
      <c r="D5209" s="55" t="s">
        <v>16</v>
      </c>
      <c r="E5209" s="55" t="s">
        <v>16</v>
      </c>
      <c r="F5209" s="55" t="s">
        <v>16</v>
      </c>
      <c r="G5209" s="55" t="s">
        <v>16</v>
      </c>
      <c r="H5209" s="55" t="s">
        <v>16</v>
      </c>
      <c r="I5209" s="55" t="s">
        <v>16</v>
      </c>
      <c r="J5209" s="55" t="s">
        <v>16</v>
      </c>
      <c r="K5209" s="1"/>
      <c r="L5209" s="55" t="s">
        <v>3313</v>
      </c>
      <c r="M5209" s="355" t="s">
        <v>2461</v>
      </c>
      <c r="N5209" s="55" t="s">
        <v>16</v>
      </c>
      <c r="O5209" s="55" t="s">
        <v>16</v>
      </c>
      <c r="P5209" s="55" t="s">
        <v>16</v>
      </c>
      <c r="Q5209" s="55" t="s">
        <v>16</v>
      </c>
      <c r="R5209" s="55" t="s">
        <v>16</v>
      </c>
      <c r="S5209" s="55" t="s">
        <v>16</v>
      </c>
      <c r="T5209" s="55" t="s">
        <v>16</v>
      </c>
      <c r="U5209" s="273"/>
    </row>
    <row r="5210" spans="2:21" ht="27.6" x14ac:dyDescent="0.3">
      <c r="B5210" s="55" t="s">
        <v>16</v>
      </c>
      <c r="C5210" s="55" t="s">
        <v>16</v>
      </c>
      <c r="D5210" s="55" t="s">
        <v>16</v>
      </c>
      <c r="E5210" s="55" t="s">
        <v>16</v>
      </c>
      <c r="F5210" s="55" t="s">
        <v>16</v>
      </c>
      <c r="G5210" s="55" t="s">
        <v>16</v>
      </c>
      <c r="H5210" s="55" t="s">
        <v>16</v>
      </c>
      <c r="I5210" s="55" t="s">
        <v>16</v>
      </c>
      <c r="J5210" s="55" t="s">
        <v>16</v>
      </c>
      <c r="K5210" s="1"/>
      <c r="L5210" s="55" t="s">
        <v>3313</v>
      </c>
      <c r="M5210" s="333" t="s">
        <v>3100</v>
      </c>
      <c r="N5210" s="55">
        <v>6</v>
      </c>
      <c r="O5210" s="55" t="s">
        <v>16</v>
      </c>
      <c r="P5210" s="122">
        <v>2550</v>
      </c>
      <c r="Q5210" s="55" t="s">
        <v>16</v>
      </c>
      <c r="R5210" s="55" t="s">
        <v>16</v>
      </c>
      <c r="S5210" s="55" t="s">
        <v>16</v>
      </c>
      <c r="T5210" s="55" t="s">
        <v>16</v>
      </c>
      <c r="U5210" s="273"/>
    </row>
    <row r="5211" spans="2:21" x14ac:dyDescent="0.3">
      <c r="B5211" s="196"/>
      <c r="C5211" s="503" t="s">
        <v>49</v>
      </c>
      <c r="D5211" s="196" t="s">
        <v>16</v>
      </c>
      <c r="E5211" s="197">
        <f>SUM(E5200:E5210)</f>
        <v>0</v>
      </c>
      <c r="F5211" s="197">
        <f>SUM(F5200:F5210)</f>
        <v>2500</v>
      </c>
      <c r="G5211" s="197"/>
      <c r="H5211" s="504">
        <f>SUM(H5200:H5210)</f>
        <v>1541300</v>
      </c>
      <c r="I5211" s="197">
        <f>SUM(I5203:I5203)</f>
        <v>0</v>
      </c>
      <c r="J5211" s="197">
        <v>0</v>
      </c>
      <c r="K5211" s="1"/>
      <c r="L5211" s="368" t="s">
        <v>16</v>
      </c>
      <c r="M5211" s="368" t="s">
        <v>16</v>
      </c>
      <c r="N5211" s="368" t="s">
        <v>16</v>
      </c>
      <c r="O5211" s="202" t="s">
        <v>16</v>
      </c>
      <c r="P5211" s="368" t="s">
        <v>16</v>
      </c>
      <c r="Q5211" s="368" t="s">
        <v>16</v>
      </c>
      <c r="R5211" s="55" t="s">
        <v>16</v>
      </c>
      <c r="S5211" s="55" t="s">
        <v>16</v>
      </c>
      <c r="T5211" s="55" t="s">
        <v>16</v>
      </c>
    </row>
    <row r="5212" spans="2:21" x14ac:dyDescent="0.3">
      <c r="B5212" s="11"/>
      <c r="C5212" s="94"/>
      <c r="D5212" s="12"/>
      <c r="E5212" s="13"/>
      <c r="F5212" s="13"/>
      <c r="G5212" s="13"/>
      <c r="H5212" s="13"/>
      <c r="I5212" s="13"/>
      <c r="J5212" s="14"/>
      <c r="K5212" s="1"/>
      <c r="L5212" s="11"/>
      <c r="M5212" s="588"/>
      <c r="N5212" s="12"/>
      <c r="O5212" s="169"/>
      <c r="P5212" s="13"/>
      <c r="Q5212" s="13"/>
      <c r="R5212" s="13"/>
      <c r="S5212" s="13"/>
      <c r="T5212" s="14"/>
    </row>
    <row r="5213" spans="2:21" x14ac:dyDescent="0.3">
      <c r="B5213" s="25"/>
      <c r="C5213" s="26" t="s">
        <v>50</v>
      </c>
      <c r="D5213" s="26" t="s">
        <v>16</v>
      </c>
      <c r="E5213" s="28">
        <f>E5211</f>
        <v>0</v>
      </c>
      <c r="F5213" s="28">
        <f>F5199+F5211</f>
        <v>1347793</v>
      </c>
      <c r="G5213" s="28">
        <f>G5199+G5211</f>
        <v>4530</v>
      </c>
      <c r="H5213" s="28">
        <f>H5199+H5211</f>
        <v>1573648</v>
      </c>
      <c r="I5213" s="28">
        <f>I5199+I5211</f>
        <v>12344</v>
      </c>
      <c r="J5213" s="28">
        <f>J5199+J5211</f>
        <v>4260</v>
      </c>
      <c r="K5213" s="1"/>
      <c r="L5213" s="574" t="s">
        <v>16</v>
      </c>
      <c r="M5213" s="26" t="s">
        <v>50</v>
      </c>
      <c r="N5213" s="193" t="s">
        <v>16</v>
      </c>
      <c r="O5213" s="28">
        <f>SUM(O5200:O5212)</f>
        <v>0</v>
      </c>
      <c r="P5213" s="28">
        <f>SUM(P5200:P5212)</f>
        <v>1347635</v>
      </c>
      <c r="Q5213" s="28">
        <f>SUM(Q5200:Q5212)</f>
        <v>0</v>
      </c>
      <c r="R5213" s="28">
        <f>SUM(R5200:R5212)</f>
        <v>412000</v>
      </c>
      <c r="S5213" s="28">
        <f>SUM(S5198:S5212)</f>
        <v>0</v>
      </c>
      <c r="T5213" s="28">
        <f>SUM(T5198:T5212)</f>
        <v>0</v>
      </c>
    </row>
    <row r="5214" spans="2:21" x14ac:dyDescent="0.3">
      <c r="F5214" s="314"/>
      <c r="G5214" s="215"/>
      <c r="H5214" s="215"/>
      <c r="L5214" s="2"/>
      <c r="M5214" s="3" t="s">
        <v>12</v>
      </c>
      <c r="N5214" s="15"/>
      <c r="O5214" s="16"/>
      <c r="P5214" s="62">
        <f>F5213-P5213</f>
        <v>158</v>
      </c>
      <c r="Q5214" s="62">
        <f>G5213-Q5213</f>
        <v>4530</v>
      </c>
      <c r="R5214" s="62">
        <f t="shared" ref="R5214" si="673">H5213-R5213</f>
        <v>1161648</v>
      </c>
      <c r="S5214" s="62">
        <f t="shared" ref="S5214" si="674">I5213-S5213</f>
        <v>12344</v>
      </c>
      <c r="T5214" s="62">
        <f t="shared" ref="T5214" si="675">J5213-T5213</f>
        <v>4260</v>
      </c>
    </row>
    <row r="5215" spans="2:21" x14ac:dyDescent="0.3">
      <c r="C5215" s="63"/>
      <c r="F5215" s="314"/>
      <c r="H5215" s="314"/>
      <c r="M5215" s="1385" t="s">
        <v>23</v>
      </c>
      <c r="N5215" s="1385"/>
      <c r="P5215" s="314"/>
      <c r="Q5215" s="314"/>
      <c r="R5215" s="314"/>
    </row>
    <row r="5216" spans="2:21" x14ac:dyDescent="0.3">
      <c r="C5216" s="648"/>
      <c r="D5216" s="648"/>
      <c r="E5216" s="1386"/>
      <c r="F5216" s="1386"/>
      <c r="G5216" s="648"/>
      <c r="H5216" s="648"/>
      <c r="I5216" s="648"/>
      <c r="J5216" s="145"/>
      <c r="M5216" s="346" t="s">
        <v>17</v>
      </c>
      <c r="N5216" s="83">
        <f>P5214</f>
        <v>158</v>
      </c>
      <c r="O5216" s="606"/>
      <c r="P5216" s="131"/>
      <c r="Q5216" s="131"/>
      <c r="R5216" s="131"/>
      <c r="S5216" s="131"/>
      <c r="T5216" s="131"/>
    </row>
    <row r="5217" spans="2:21" x14ac:dyDescent="0.3">
      <c r="C5217" s="648"/>
      <c r="D5217" s="648"/>
      <c r="E5217" s="649"/>
      <c r="F5217" s="649"/>
      <c r="G5217" s="282"/>
      <c r="H5217" s="280"/>
      <c r="I5217" s="280"/>
      <c r="J5217" s="280"/>
      <c r="M5217" s="346" t="s">
        <v>18</v>
      </c>
      <c r="N5217" s="83">
        <f>Q5214</f>
        <v>4530</v>
      </c>
      <c r="O5217" s="606"/>
      <c r="P5217" s="131"/>
      <c r="Q5217" s="131"/>
      <c r="R5217" s="131"/>
      <c r="S5217" s="233"/>
      <c r="T5217" s="314"/>
    </row>
    <row r="5218" spans="2:21" x14ac:dyDescent="0.3">
      <c r="C5218" s="648"/>
      <c r="D5218" s="648"/>
      <c r="E5218" s="1376"/>
      <c r="F5218" s="1377"/>
      <c r="G5218" s="282"/>
      <c r="H5218" s="280"/>
      <c r="I5218" s="280"/>
      <c r="J5218" s="280"/>
      <c r="M5218" s="346" t="s">
        <v>19</v>
      </c>
      <c r="N5218" s="83">
        <f>R5214</f>
        <v>1161648</v>
      </c>
      <c r="O5218" s="136"/>
      <c r="P5218" s="171"/>
      <c r="Q5218" s="324"/>
      <c r="R5218" s="240"/>
      <c r="S5218" s="314"/>
      <c r="T5218" s="314"/>
    </row>
    <row r="5219" spans="2:21" x14ac:dyDescent="0.3">
      <c r="C5219" s="190"/>
      <c r="D5219" s="190"/>
      <c r="E5219" s="1374"/>
      <c r="F5219" s="1374"/>
      <c r="G5219" s="278"/>
      <c r="H5219" s="279"/>
      <c r="I5219" s="280"/>
      <c r="J5219" s="281"/>
      <c r="M5219" s="346" t="s">
        <v>20</v>
      </c>
      <c r="N5219" s="83">
        <f>S5214</f>
        <v>12344</v>
      </c>
      <c r="O5219" s="324"/>
      <c r="P5219" s="324"/>
      <c r="Q5219" s="324"/>
      <c r="R5219" s="241"/>
    </row>
    <row r="5220" spans="2:21" x14ac:dyDescent="0.3">
      <c r="C5220" s="190"/>
      <c r="D5220" s="190"/>
      <c r="E5220" s="650"/>
      <c r="F5220" s="650"/>
      <c r="G5220" s="278"/>
      <c r="H5220" s="283"/>
      <c r="I5220" s="280"/>
      <c r="J5220" s="281"/>
      <c r="M5220" s="346" t="s">
        <v>21</v>
      </c>
      <c r="N5220" s="83">
        <f>T5214</f>
        <v>4260</v>
      </c>
      <c r="O5220" s="137"/>
      <c r="P5220" s="324"/>
      <c r="Q5220" s="324"/>
      <c r="R5220" s="314"/>
    </row>
    <row r="5221" spans="2:21" ht="15" thickBot="1" x14ac:dyDescent="0.35">
      <c r="C5221" s="648"/>
      <c r="D5221" s="190"/>
      <c r="E5221" s="650"/>
      <c r="F5221" s="650"/>
      <c r="G5221" s="278"/>
      <c r="H5221" s="283"/>
      <c r="I5221" s="280"/>
      <c r="J5221" s="281"/>
      <c r="M5221" s="345" t="s">
        <v>22</v>
      </c>
      <c r="N5221" s="344">
        <f>SUM(N5216:N5220)</f>
        <v>1182940</v>
      </c>
      <c r="O5221" s="314"/>
      <c r="P5221" s="314"/>
      <c r="R5221" s="314"/>
    </row>
    <row r="5222" spans="2:21" ht="15" thickTop="1" x14ac:dyDescent="0.3">
      <c r="N5222" s="314"/>
    </row>
    <row r="5225" spans="2:21" x14ac:dyDescent="0.3">
      <c r="C5225" s="1357" t="s">
        <v>2370</v>
      </c>
      <c r="D5225" s="1357"/>
      <c r="E5225" s="1357"/>
      <c r="F5225" s="1357"/>
      <c r="G5225" s="1357"/>
      <c r="H5225" s="1357"/>
      <c r="I5225" s="1357"/>
      <c r="J5225" s="1357"/>
      <c r="K5225" s="1357"/>
      <c r="L5225" s="1357"/>
      <c r="M5225" s="1357"/>
      <c r="N5225" s="1357"/>
      <c r="O5225" s="1357"/>
      <c r="P5225" s="1357"/>
      <c r="Q5225" s="1357"/>
      <c r="R5225" s="1357"/>
      <c r="S5225" s="1357"/>
      <c r="T5225" s="1357"/>
      <c r="U5225" s="1357"/>
    </row>
    <row r="5232" spans="2:21" ht="15.6" x14ac:dyDescent="0.3">
      <c r="B5232" s="1349" t="s">
        <v>3321</v>
      </c>
      <c r="C5232" s="1349"/>
      <c r="D5232" s="1349"/>
      <c r="E5232" s="1349"/>
      <c r="F5232" s="1349"/>
      <c r="G5232" s="1349"/>
      <c r="H5232" s="1349"/>
      <c r="I5232" s="1349"/>
      <c r="J5232" s="1349"/>
      <c r="K5232" s="1349"/>
      <c r="L5232" s="1349"/>
      <c r="M5232" s="1349"/>
      <c r="N5232" s="1349"/>
      <c r="O5232" s="1349"/>
      <c r="P5232" s="1349"/>
      <c r="Q5232" s="1349"/>
      <c r="R5232" s="1349"/>
      <c r="S5232" s="1349"/>
      <c r="T5232" s="1349"/>
    </row>
    <row r="5233" spans="1:21" ht="15.6" x14ac:dyDescent="0.3">
      <c r="B5233" s="1350" t="s">
        <v>10</v>
      </c>
      <c r="C5233" s="1350"/>
      <c r="D5233" s="1350"/>
      <c r="E5233" s="1350"/>
      <c r="F5233" s="1350"/>
      <c r="G5233" s="1350"/>
      <c r="H5233" s="1350"/>
      <c r="I5233" s="1350"/>
      <c r="J5233" s="1350"/>
      <c r="K5233" s="1350"/>
      <c r="L5233" s="1350"/>
      <c r="M5233" s="1350"/>
      <c r="N5233" s="1350"/>
      <c r="O5233" s="1350"/>
      <c r="P5233" s="1350"/>
      <c r="Q5233" s="1350"/>
      <c r="R5233" s="1350"/>
      <c r="S5233" s="1350"/>
      <c r="T5233" s="1350"/>
    </row>
    <row r="5234" spans="1:21" x14ac:dyDescent="0.3">
      <c r="B5234" s="1351" t="s">
        <v>11</v>
      </c>
      <c r="C5234" s="1351"/>
      <c r="D5234" s="1351"/>
      <c r="E5234" s="1351"/>
      <c r="F5234" s="1351"/>
      <c r="G5234" s="1351"/>
      <c r="H5234" s="1351"/>
      <c r="I5234" s="1351"/>
      <c r="J5234" s="1351"/>
      <c r="K5234" s="1351"/>
      <c r="L5234" s="1351"/>
      <c r="M5234" s="1351"/>
      <c r="N5234" s="1351"/>
      <c r="O5234" s="1351"/>
      <c r="P5234" s="1351"/>
      <c r="Q5234" s="1351"/>
      <c r="R5234" s="1351"/>
      <c r="S5234" s="1351"/>
      <c r="T5234" s="1351"/>
    </row>
    <row r="5235" spans="1:21" x14ac:dyDescent="0.3">
      <c r="B5235" s="1352" t="s">
        <v>3322</v>
      </c>
      <c r="C5235" s="1352"/>
      <c r="D5235" s="1352"/>
      <c r="E5235" s="1352"/>
      <c r="F5235" s="1352"/>
      <c r="G5235" s="1352"/>
      <c r="H5235" s="1352"/>
      <c r="I5235" s="1352"/>
      <c r="J5235" s="1352"/>
      <c r="K5235" s="1352"/>
      <c r="L5235" s="1352"/>
      <c r="M5235" s="1352"/>
      <c r="N5235" s="1352"/>
      <c r="O5235" s="1352"/>
      <c r="P5235" s="1352"/>
      <c r="Q5235" s="1352"/>
      <c r="R5235" s="1352"/>
      <c r="S5235" s="1352"/>
      <c r="T5235" s="1352"/>
    </row>
    <row r="5236" spans="1:21" ht="15" thickBot="1" x14ac:dyDescent="0.35">
      <c r="B5236" s="309"/>
      <c r="C5236" s="309"/>
      <c r="D5236" s="309"/>
      <c r="E5236" s="309"/>
      <c r="F5236" s="309"/>
      <c r="G5236" s="309"/>
      <c r="H5236" s="309"/>
      <c r="I5236" s="309"/>
      <c r="J5236" s="309"/>
      <c r="L5236" s="309"/>
      <c r="M5236" s="309"/>
      <c r="N5236" s="309"/>
      <c r="O5236" s="309"/>
      <c r="P5236" s="309"/>
      <c r="Q5236" s="309"/>
      <c r="R5236" s="1362" t="s">
        <v>3323</v>
      </c>
      <c r="S5236" s="1363"/>
      <c r="T5236" s="1363"/>
    </row>
    <row r="5237" spans="1:21" ht="15" thickTop="1" x14ac:dyDescent="0.3">
      <c r="B5237" s="1354" t="s">
        <v>8</v>
      </c>
      <c r="C5237" s="1354"/>
      <c r="D5237" s="1354"/>
      <c r="E5237" s="1354"/>
      <c r="F5237" s="1354"/>
      <c r="G5237" s="1354"/>
      <c r="H5237" s="1354"/>
      <c r="I5237" s="1354"/>
      <c r="J5237" s="1354"/>
      <c r="L5237" s="1354" t="s">
        <v>9</v>
      </c>
      <c r="M5237" s="1354"/>
      <c r="N5237" s="1354"/>
      <c r="O5237" s="1354"/>
      <c r="P5237" s="1354"/>
      <c r="Q5237" s="1354"/>
      <c r="R5237" s="1354"/>
      <c r="S5237" s="1354"/>
      <c r="T5237" s="1354"/>
    </row>
    <row r="5238" spans="1:21" x14ac:dyDescent="0.3">
      <c r="B5238" s="4" t="s">
        <v>0</v>
      </c>
      <c r="C5238" s="4" t="s">
        <v>1</v>
      </c>
      <c r="D5238" s="4" t="s">
        <v>2</v>
      </c>
      <c r="E5238" s="4" t="s">
        <v>13</v>
      </c>
      <c r="F5238" s="4" t="s">
        <v>3</v>
      </c>
      <c r="G5238" s="4" t="s">
        <v>4</v>
      </c>
      <c r="H5238" s="4" t="s">
        <v>5</v>
      </c>
      <c r="I5238" s="4" t="s">
        <v>6</v>
      </c>
      <c r="J5238" s="4" t="s">
        <v>7</v>
      </c>
      <c r="K5238" s="180"/>
      <c r="L5238" s="4" t="s">
        <v>0</v>
      </c>
      <c r="M5238" s="4" t="s">
        <v>1</v>
      </c>
      <c r="N5238" s="30" t="s">
        <v>1234</v>
      </c>
      <c r="O5238" s="4" t="s">
        <v>13</v>
      </c>
      <c r="P5238" s="4" t="s">
        <v>3</v>
      </c>
      <c r="Q5238" s="4" t="s">
        <v>4</v>
      </c>
      <c r="R5238" s="4" t="s">
        <v>5</v>
      </c>
      <c r="S5238" s="4" t="s">
        <v>6</v>
      </c>
      <c r="T5238" s="4" t="s">
        <v>7</v>
      </c>
    </row>
    <row r="5239" spans="1:21" x14ac:dyDescent="0.3">
      <c r="B5239" s="310"/>
      <c r="C5239" s="311"/>
      <c r="D5239" s="311"/>
      <c r="E5239" s="5"/>
      <c r="F5239" s="5"/>
      <c r="G5239" s="5"/>
      <c r="H5239" s="5"/>
      <c r="I5239" s="5"/>
      <c r="J5239" s="6"/>
      <c r="L5239" s="310"/>
      <c r="M5239" s="311"/>
      <c r="N5239" s="311"/>
      <c r="O5239" s="5"/>
      <c r="P5239" s="5"/>
      <c r="Q5239" s="5"/>
      <c r="R5239" s="5"/>
      <c r="S5239" s="5"/>
      <c r="T5239" s="6"/>
    </row>
    <row r="5240" spans="1:21" x14ac:dyDescent="0.3">
      <c r="B5240" s="55" t="s">
        <v>3324</v>
      </c>
      <c r="C5240" s="17" t="s">
        <v>2421</v>
      </c>
      <c r="D5240" s="18" t="s">
        <v>16</v>
      </c>
      <c r="E5240" s="18" t="s">
        <v>16</v>
      </c>
      <c r="F5240" s="19">
        <f>N5216</f>
        <v>158</v>
      </c>
      <c r="G5240" s="49">
        <f>N5217</f>
        <v>4530</v>
      </c>
      <c r="H5240" s="49">
        <f>N5218</f>
        <v>1161648</v>
      </c>
      <c r="I5240" s="20">
        <f>N5219</f>
        <v>12344</v>
      </c>
      <c r="J5240" s="20">
        <f>N5220</f>
        <v>4260</v>
      </c>
      <c r="K5240" s="1"/>
      <c r="L5240" s="55"/>
      <c r="M5240" s="55"/>
      <c r="N5240" s="55"/>
      <c r="O5240" s="122"/>
      <c r="P5240" s="122"/>
      <c r="Q5240" s="368" t="s">
        <v>16</v>
      </c>
      <c r="R5240" s="368" t="s">
        <v>16</v>
      </c>
      <c r="S5240" s="368" t="s">
        <v>16</v>
      </c>
      <c r="T5240" s="368" t="s">
        <v>16</v>
      </c>
    </row>
    <row r="5241" spans="1:21" ht="17.399999999999999" customHeight="1" x14ac:dyDescent="0.3">
      <c r="B5241" s="55" t="s">
        <v>3324</v>
      </c>
      <c r="C5241" s="333" t="s">
        <v>2383</v>
      </c>
      <c r="D5241" s="55" t="s">
        <v>16</v>
      </c>
      <c r="E5241" s="55" t="s">
        <v>16</v>
      </c>
      <c r="F5241" s="55" t="s">
        <v>16</v>
      </c>
      <c r="G5241" s="55" t="s">
        <v>16</v>
      </c>
      <c r="H5241" s="122">
        <v>158</v>
      </c>
      <c r="I5241" s="55" t="s">
        <v>16</v>
      </c>
      <c r="J5241" s="55" t="s">
        <v>16</v>
      </c>
      <c r="K5241" s="1"/>
      <c r="L5241" s="55" t="s">
        <v>3324</v>
      </c>
      <c r="M5241" s="333" t="s">
        <v>2383</v>
      </c>
      <c r="N5241" s="368" t="s">
        <v>16</v>
      </c>
      <c r="O5241" s="368" t="s">
        <v>16</v>
      </c>
      <c r="P5241" s="122">
        <v>158</v>
      </c>
      <c r="Q5241" s="368" t="s">
        <v>16</v>
      </c>
      <c r="R5241" s="368" t="s">
        <v>16</v>
      </c>
      <c r="S5241" s="368" t="s">
        <v>16</v>
      </c>
      <c r="T5241" s="368" t="s">
        <v>16</v>
      </c>
    </row>
    <row r="5242" spans="1:21" ht="55.8" customHeight="1" x14ac:dyDescent="0.3">
      <c r="B5242" s="55" t="s">
        <v>3324</v>
      </c>
      <c r="C5242" s="333" t="s">
        <v>685</v>
      </c>
      <c r="D5242" s="116" t="s">
        <v>3326</v>
      </c>
      <c r="E5242" s="368" t="s">
        <v>16</v>
      </c>
      <c r="F5242" s="368" t="s">
        <v>16</v>
      </c>
      <c r="G5242" s="368" t="s">
        <v>16</v>
      </c>
      <c r="H5242" s="368" t="s">
        <v>16</v>
      </c>
      <c r="I5242" s="55" t="s">
        <v>16</v>
      </c>
      <c r="J5242" s="55" t="s">
        <v>16</v>
      </c>
      <c r="K5242" s="1"/>
      <c r="L5242" s="55" t="s">
        <v>3324</v>
      </c>
      <c r="M5242" s="541" t="s">
        <v>3331</v>
      </c>
      <c r="N5242" s="320">
        <v>302</v>
      </c>
      <c r="O5242" s="368" t="s">
        <v>16</v>
      </c>
      <c r="P5242" s="368" t="s">
        <v>16</v>
      </c>
      <c r="Q5242" s="368" t="s">
        <v>16</v>
      </c>
      <c r="R5242" s="122">
        <v>130000</v>
      </c>
      <c r="S5242" s="55" t="s">
        <v>16</v>
      </c>
      <c r="T5242" s="55" t="s">
        <v>16</v>
      </c>
    </row>
    <row r="5243" spans="1:21" ht="55.2" customHeight="1" x14ac:dyDescent="0.3">
      <c r="B5243" s="55" t="s">
        <v>3324</v>
      </c>
      <c r="C5243" s="333" t="s">
        <v>3328</v>
      </c>
      <c r="D5243" s="116" t="s">
        <v>3325</v>
      </c>
      <c r="E5243" s="368" t="s">
        <v>16</v>
      </c>
      <c r="F5243" s="368" t="s">
        <v>16</v>
      </c>
      <c r="G5243" s="368" t="s">
        <v>16</v>
      </c>
      <c r="H5243" s="122">
        <v>50000</v>
      </c>
      <c r="I5243" s="55" t="s">
        <v>16</v>
      </c>
      <c r="J5243" s="55" t="s">
        <v>16</v>
      </c>
      <c r="K5243" s="1"/>
      <c r="L5243" s="55" t="s">
        <v>3324</v>
      </c>
      <c r="M5243" s="541" t="s">
        <v>3332</v>
      </c>
      <c r="N5243" s="320">
        <v>302</v>
      </c>
      <c r="O5243" s="368" t="s">
        <v>16</v>
      </c>
      <c r="P5243" s="368" t="s">
        <v>16</v>
      </c>
      <c r="Q5243" s="368" t="s">
        <v>16</v>
      </c>
      <c r="R5243" s="122">
        <v>50000</v>
      </c>
      <c r="S5243" s="55"/>
      <c r="T5243" s="55"/>
    </row>
    <row r="5244" spans="1:21" ht="43.2" customHeight="1" x14ac:dyDescent="0.3">
      <c r="B5244" s="55" t="s">
        <v>3324</v>
      </c>
      <c r="C5244" s="333" t="s">
        <v>3096</v>
      </c>
      <c r="D5244" s="116" t="s">
        <v>3327</v>
      </c>
      <c r="E5244" s="368" t="s">
        <v>16</v>
      </c>
      <c r="F5244" s="122">
        <v>5000</v>
      </c>
      <c r="G5244" s="368" t="s">
        <v>16</v>
      </c>
      <c r="H5244" s="368" t="s">
        <v>16</v>
      </c>
      <c r="I5244" s="55" t="s">
        <v>16</v>
      </c>
      <c r="J5244" s="55" t="s">
        <v>16</v>
      </c>
      <c r="K5244" s="1"/>
      <c r="L5244" s="55" t="s">
        <v>3324</v>
      </c>
      <c r="M5244" s="541" t="s">
        <v>3333</v>
      </c>
      <c r="N5244" s="320">
        <v>302</v>
      </c>
      <c r="O5244" s="368" t="s">
        <v>16</v>
      </c>
      <c r="P5244" s="368" t="s">
        <v>16</v>
      </c>
      <c r="Q5244" s="368" t="s">
        <v>16</v>
      </c>
      <c r="R5244" s="122">
        <v>15000</v>
      </c>
      <c r="S5244" s="55" t="s">
        <v>16</v>
      </c>
      <c r="T5244" s="55" t="s">
        <v>16</v>
      </c>
      <c r="U5244" s="273"/>
    </row>
    <row r="5245" spans="1:21" ht="52.2" customHeight="1" x14ac:dyDescent="0.3">
      <c r="B5245" s="368" t="s">
        <v>3324</v>
      </c>
      <c r="C5245" s="333" t="s">
        <v>470</v>
      </c>
      <c r="D5245" s="116" t="s">
        <v>3329</v>
      </c>
      <c r="E5245" s="368" t="s">
        <v>16</v>
      </c>
      <c r="F5245" s="202">
        <v>1000</v>
      </c>
      <c r="G5245" s="368" t="s">
        <v>16</v>
      </c>
      <c r="H5245" s="368" t="s">
        <v>16</v>
      </c>
      <c r="I5245" s="55" t="s">
        <v>16</v>
      </c>
      <c r="J5245" s="55" t="s">
        <v>16</v>
      </c>
      <c r="K5245" s="1"/>
      <c r="L5245" s="55" t="s">
        <v>3324</v>
      </c>
      <c r="M5245" s="541" t="s">
        <v>3330</v>
      </c>
      <c r="N5245" s="55">
        <v>301</v>
      </c>
      <c r="O5245" s="368" t="s">
        <v>16</v>
      </c>
      <c r="P5245" s="368" t="s">
        <v>16</v>
      </c>
      <c r="Q5245" s="368" t="s">
        <v>16</v>
      </c>
      <c r="R5245" s="122">
        <v>500000</v>
      </c>
      <c r="S5245" s="55" t="s">
        <v>16</v>
      </c>
      <c r="T5245" s="55" t="s">
        <v>16</v>
      </c>
      <c r="U5245" s="273"/>
    </row>
    <row r="5246" spans="1:21" ht="42.6" customHeight="1" x14ac:dyDescent="0.3">
      <c r="A5246" s="55"/>
      <c r="B5246" s="368" t="s">
        <v>3324</v>
      </c>
      <c r="C5246" s="333" t="s">
        <v>3335</v>
      </c>
      <c r="D5246" s="116" t="s">
        <v>192</v>
      </c>
      <c r="E5246" s="368" t="s">
        <v>16</v>
      </c>
      <c r="F5246" s="368" t="s">
        <v>16</v>
      </c>
      <c r="G5246" s="202">
        <v>500000</v>
      </c>
      <c r="H5246" s="368" t="s">
        <v>16</v>
      </c>
      <c r="I5246" s="368" t="s">
        <v>16</v>
      </c>
      <c r="J5246" s="368" t="s">
        <v>16</v>
      </c>
      <c r="K5246" s="1"/>
      <c r="L5246" s="368" t="s">
        <v>16</v>
      </c>
      <c r="M5246" s="368" t="s">
        <v>16</v>
      </c>
      <c r="N5246" s="368" t="s">
        <v>16</v>
      </c>
      <c r="O5246" s="368" t="s">
        <v>16</v>
      </c>
      <c r="P5246" s="368" t="s">
        <v>16</v>
      </c>
      <c r="Q5246" s="368" t="s">
        <v>16</v>
      </c>
      <c r="R5246" s="368" t="s">
        <v>16</v>
      </c>
      <c r="S5246" s="368" t="s">
        <v>16</v>
      </c>
      <c r="T5246" s="368" t="s">
        <v>16</v>
      </c>
      <c r="U5246" s="273"/>
    </row>
    <row r="5247" spans="1:21" ht="33.6" customHeight="1" x14ac:dyDescent="0.3">
      <c r="B5247" s="368" t="s">
        <v>3324</v>
      </c>
      <c r="C5247" s="333" t="s">
        <v>3334</v>
      </c>
      <c r="D5247" s="116" t="s">
        <v>192</v>
      </c>
      <c r="E5247" s="368" t="s">
        <v>16</v>
      </c>
      <c r="F5247" s="368" t="s">
        <v>16</v>
      </c>
      <c r="G5247" s="368" t="s">
        <v>16</v>
      </c>
      <c r="H5247" s="202">
        <v>70000</v>
      </c>
      <c r="I5247" s="368" t="s">
        <v>16</v>
      </c>
      <c r="J5247" s="368" t="s">
        <v>16</v>
      </c>
      <c r="K5247" s="1"/>
      <c r="L5247" s="368" t="s">
        <v>16</v>
      </c>
      <c r="M5247" s="368" t="s">
        <v>16</v>
      </c>
      <c r="N5247" s="368" t="s">
        <v>16</v>
      </c>
      <c r="O5247" s="368" t="s">
        <v>16</v>
      </c>
      <c r="P5247" s="368" t="s">
        <v>16</v>
      </c>
      <c r="Q5247" s="368" t="s">
        <v>16</v>
      </c>
      <c r="R5247" s="368" t="s">
        <v>16</v>
      </c>
      <c r="S5247" s="368" t="s">
        <v>16</v>
      </c>
      <c r="T5247" s="368" t="s">
        <v>16</v>
      </c>
      <c r="U5247" s="273"/>
    </row>
    <row r="5248" spans="1:21" x14ac:dyDescent="0.3">
      <c r="B5248" s="196"/>
      <c r="C5248" s="503" t="s">
        <v>49</v>
      </c>
      <c r="D5248" s="196" t="s">
        <v>16</v>
      </c>
      <c r="E5248" s="197">
        <f>SUM(E5241:E5245)</f>
        <v>0</v>
      </c>
      <c r="F5248" s="197">
        <f>SUM(F5241:F5247)</f>
        <v>6000</v>
      </c>
      <c r="G5248" s="197">
        <f>SUM(G5241:G5247)</f>
        <v>500000</v>
      </c>
      <c r="H5248" s="504">
        <f>SUM(H5241:H5247)</f>
        <v>120158</v>
      </c>
      <c r="I5248" s="197">
        <f>SUM(I5244:I5244)</f>
        <v>0</v>
      </c>
      <c r="J5248" s="197">
        <v>0</v>
      </c>
      <c r="K5248" s="1"/>
      <c r="L5248" s="368" t="s">
        <v>16</v>
      </c>
      <c r="M5248" s="368" t="s">
        <v>16</v>
      </c>
      <c r="N5248" s="368" t="s">
        <v>16</v>
      </c>
      <c r="O5248" s="202" t="s">
        <v>16</v>
      </c>
      <c r="P5248" s="368" t="s">
        <v>16</v>
      </c>
      <c r="Q5248" s="368" t="s">
        <v>16</v>
      </c>
      <c r="R5248" s="55" t="s">
        <v>16</v>
      </c>
      <c r="S5248" s="55" t="s">
        <v>16</v>
      </c>
      <c r="T5248" s="55" t="s">
        <v>16</v>
      </c>
    </row>
    <row r="5249" spans="2:21" x14ac:dyDescent="0.3">
      <c r="B5249" s="11"/>
      <c r="C5249" s="94"/>
      <c r="D5249" s="12"/>
      <c r="E5249" s="13"/>
      <c r="F5249" s="13"/>
      <c r="G5249" s="13"/>
      <c r="H5249" s="13"/>
      <c r="I5249" s="13"/>
      <c r="J5249" s="14"/>
      <c r="K5249" s="1"/>
      <c r="L5249" s="11"/>
      <c r="M5249" s="588"/>
      <c r="N5249" s="12"/>
      <c r="O5249" s="169"/>
      <c r="P5249" s="13"/>
      <c r="Q5249" s="13"/>
      <c r="R5249" s="13"/>
      <c r="S5249" s="13"/>
      <c r="T5249" s="14"/>
    </row>
    <row r="5250" spans="2:21" x14ac:dyDescent="0.3">
      <c r="B5250" s="25"/>
      <c r="C5250" s="26" t="s">
        <v>50</v>
      </c>
      <c r="D5250" s="26" t="s">
        <v>16</v>
      </c>
      <c r="E5250" s="28">
        <f>E5248</f>
        <v>0</v>
      </c>
      <c r="F5250" s="28">
        <f>F5240+F5248</f>
        <v>6158</v>
      </c>
      <c r="G5250" s="28">
        <f>G5240+G5248</f>
        <v>504530</v>
      </c>
      <c r="H5250" s="28">
        <f>H5240+H5248</f>
        <v>1281806</v>
      </c>
      <c r="I5250" s="28">
        <f>I5240+I5248</f>
        <v>12344</v>
      </c>
      <c r="J5250" s="28">
        <f>J5240+J5248</f>
        <v>4260</v>
      </c>
      <c r="K5250" s="1"/>
      <c r="L5250" s="574" t="s">
        <v>16</v>
      </c>
      <c r="M5250" s="26" t="s">
        <v>50</v>
      </c>
      <c r="N5250" s="193" t="s">
        <v>16</v>
      </c>
      <c r="O5250" s="28">
        <f>SUM(O5241:O5249)</f>
        <v>0</v>
      </c>
      <c r="P5250" s="28">
        <f>SUM(P5241:P5249)</f>
        <v>158</v>
      </c>
      <c r="Q5250" s="28">
        <f>SUM(Q5241:Q5249)</f>
        <v>0</v>
      </c>
      <c r="R5250" s="28">
        <f>SUM(R5241:R5249)</f>
        <v>695000</v>
      </c>
      <c r="S5250" s="28">
        <f>SUM(S5239:S5249)</f>
        <v>0</v>
      </c>
      <c r="T5250" s="28">
        <f>SUM(T5239:T5249)</f>
        <v>0</v>
      </c>
    </row>
    <row r="5251" spans="2:21" x14ac:dyDescent="0.3">
      <c r="F5251" s="314"/>
      <c r="G5251" s="215"/>
      <c r="H5251" s="215"/>
      <c r="L5251" s="2"/>
      <c r="M5251" s="3" t="s">
        <v>12</v>
      </c>
      <c r="N5251" s="15"/>
      <c r="O5251" s="16"/>
      <c r="P5251" s="62">
        <f>F5250-P5250</f>
        <v>6000</v>
      </c>
      <c r="Q5251" s="62">
        <f>G5250-Q5250</f>
        <v>504530</v>
      </c>
      <c r="R5251" s="62">
        <f t="shared" ref="R5251" si="676">H5250-R5250</f>
        <v>586806</v>
      </c>
      <c r="S5251" s="62">
        <f t="shared" ref="S5251" si="677">I5250-S5250</f>
        <v>12344</v>
      </c>
      <c r="T5251" s="62">
        <f t="shared" ref="T5251" si="678">J5250-T5250</f>
        <v>4260</v>
      </c>
    </row>
    <row r="5252" spans="2:21" x14ac:dyDescent="0.3">
      <c r="C5252" s="63"/>
      <c r="F5252" s="314"/>
      <c r="H5252" s="314"/>
      <c r="M5252" s="1385" t="s">
        <v>23</v>
      </c>
      <c r="N5252" s="1385"/>
      <c r="P5252" s="314"/>
      <c r="Q5252" s="314"/>
      <c r="R5252" s="314"/>
    </row>
    <row r="5253" spans="2:21" x14ac:dyDescent="0.3">
      <c r="C5253" s="651"/>
      <c r="D5253" s="651"/>
      <c r="E5253" s="1386"/>
      <c r="F5253" s="1386"/>
      <c r="G5253" s="651"/>
      <c r="H5253" s="651"/>
      <c r="I5253" s="651"/>
      <c r="J5253" s="145"/>
      <c r="M5253" s="346" t="s">
        <v>17</v>
      </c>
      <c r="N5253" s="83">
        <f>P5251</f>
        <v>6000</v>
      </c>
      <c r="O5253" s="606"/>
      <c r="P5253" s="131"/>
      <c r="Q5253" s="131"/>
      <c r="R5253" s="131"/>
      <c r="S5253" s="131"/>
      <c r="T5253" s="131"/>
    </row>
    <row r="5254" spans="2:21" x14ac:dyDescent="0.3">
      <c r="C5254" s="651"/>
      <c r="D5254" s="651"/>
      <c r="E5254" s="652"/>
      <c r="F5254" s="652"/>
      <c r="G5254" s="282"/>
      <c r="H5254" s="280"/>
      <c r="I5254" s="280"/>
      <c r="J5254" s="280"/>
      <c r="M5254" s="346" t="s">
        <v>18</v>
      </c>
      <c r="N5254" s="83">
        <f>Q5251</f>
        <v>504530</v>
      </c>
      <c r="O5254" s="606"/>
      <c r="P5254" s="131"/>
      <c r="Q5254" s="131"/>
      <c r="R5254" s="131"/>
      <c r="S5254" s="233"/>
      <c r="T5254" s="314"/>
    </row>
    <row r="5255" spans="2:21" x14ac:dyDescent="0.3">
      <c r="C5255" s="651"/>
      <c r="D5255" s="651"/>
      <c r="E5255" s="1376"/>
      <c r="F5255" s="1377"/>
      <c r="G5255" s="282"/>
      <c r="H5255" s="280"/>
      <c r="I5255" s="280"/>
      <c r="J5255" s="280"/>
      <c r="M5255" s="346" t="s">
        <v>19</v>
      </c>
      <c r="N5255" s="83">
        <f>R5251</f>
        <v>586806</v>
      </c>
      <c r="O5255" s="136"/>
      <c r="P5255" s="171"/>
      <c r="Q5255" s="324"/>
      <c r="R5255" s="240"/>
      <c r="S5255" s="314"/>
      <c r="T5255" s="314"/>
    </row>
    <row r="5256" spans="2:21" x14ac:dyDescent="0.3">
      <c r="C5256" s="190"/>
      <c r="D5256" s="190"/>
      <c r="E5256" s="1374"/>
      <c r="F5256" s="1374"/>
      <c r="G5256" s="278"/>
      <c r="H5256" s="279"/>
      <c r="I5256" s="280"/>
      <c r="J5256" s="281"/>
      <c r="M5256" s="346" t="s">
        <v>20</v>
      </c>
      <c r="N5256" s="83">
        <f>S5251</f>
        <v>12344</v>
      </c>
      <c r="O5256" s="324"/>
      <c r="P5256" s="324"/>
      <c r="Q5256" s="324"/>
      <c r="R5256" s="241"/>
    </row>
    <row r="5257" spans="2:21" x14ac:dyDescent="0.3">
      <c r="C5257" s="190"/>
      <c r="D5257" s="190"/>
      <c r="E5257" s="653"/>
      <c r="F5257" s="653"/>
      <c r="G5257" s="278"/>
      <c r="H5257" s="283"/>
      <c r="I5257" s="280"/>
      <c r="J5257" s="281"/>
      <c r="M5257" s="346" t="s">
        <v>21</v>
      </c>
      <c r="N5257" s="83">
        <f>T5251</f>
        <v>4260</v>
      </c>
      <c r="O5257" s="137"/>
      <c r="P5257" s="324"/>
      <c r="Q5257" s="324"/>
      <c r="R5257" s="314"/>
    </row>
    <row r="5258" spans="2:21" ht="15" thickBot="1" x14ac:dyDescent="0.35">
      <c r="C5258" s="651"/>
      <c r="D5258" s="190"/>
      <c r="E5258" s="653"/>
      <c r="F5258" s="653"/>
      <c r="G5258" s="278"/>
      <c r="H5258" s="283"/>
      <c r="I5258" s="280"/>
      <c r="J5258" s="281"/>
      <c r="M5258" s="345" t="s">
        <v>22</v>
      </c>
      <c r="N5258" s="344">
        <f>SUM(N5253:N5257)</f>
        <v>1113940</v>
      </c>
      <c r="O5258" s="314"/>
      <c r="P5258" s="314"/>
      <c r="R5258" s="314"/>
    </row>
    <row r="5259" spans="2:21" ht="15" thickTop="1" x14ac:dyDescent="0.3">
      <c r="N5259" s="314"/>
    </row>
    <row r="5262" spans="2:21" x14ac:dyDescent="0.3">
      <c r="C5262" s="1357" t="s">
        <v>2370</v>
      </c>
      <c r="D5262" s="1357"/>
      <c r="E5262" s="1357"/>
      <c r="F5262" s="1357"/>
      <c r="G5262" s="1357"/>
      <c r="H5262" s="1357"/>
      <c r="I5262" s="1357"/>
      <c r="J5262" s="1357"/>
      <c r="K5262" s="1357"/>
      <c r="L5262" s="1357"/>
      <c r="M5262" s="1357"/>
      <c r="N5262" s="1357"/>
      <c r="O5262" s="1357"/>
      <c r="P5262" s="1357"/>
      <c r="Q5262" s="1357"/>
      <c r="R5262" s="1357"/>
      <c r="S5262" s="1357"/>
      <c r="T5262" s="1357"/>
      <c r="U5262" s="1357"/>
    </row>
    <row r="5270" spans="2:20" ht="15.6" x14ac:dyDescent="0.3">
      <c r="B5270" s="1349" t="s">
        <v>3336</v>
      </c>
      <c r="C5270" s="1349"/>
      <c r="D5270" s="1349"/>
      <c r="E5270" s="1349"/>
      <c r="F5270" s="1349"/>
      <c r="G5270" s="1349"/>
      <c r="H5270" s="1349"/>
      <c r="I5270" s="1349"/>
      <c r="J5270" s="1349"/>
      <c r="K5270" s="1349"/>
      <c r="L5270" s="1349"/>
      <c r="M5270" s="1349"/>
      <c r="N5270" s="1349"/>
      <c r="O5270" s="1349"/>
      <c r="P5270" s="1349"/>
      <c r="Q5270" s="1349"/>
      <c r="R5270" s="1349"/>
      <c r="S5270" s="1349"/>
      <c r="T5270" s="1349"/>
    </row>
    <row r="5271" spans="2:20" ht="15.6" x14ac:dyDescent="0.3">
      <c r="B5271" s="1350" t="s">
        <v>10</v>
      </c>
      <c r="C5271" s="1350"/>
      <c r="D5271" s="1350"/>
      <c r="E5271" s="1350"/>
      <c r="F5271" s="1350"/>
      <c r="G5271" s="1350"/>
      <c r="H5271" s="1350"/>
      <c r="I5271" s="1350"/>
      <c r="J5271" s="1350"/>
      <c r="K5271" s="1350"/>
      <c r="L5271" s="1350"/>
      <c r="M5271" s="1350"/>
      <c r="N5271" s="1350"/>
      <c r="O5271" s="1350"/>
      <c r="P5271" s="1350"/>
      <c r="Q5271" s="1350"/>
      <c r="R5271" s="1350"/>
      <c r="S5271" s="1350"/>
      <c r="T5271" s="1350"/>
    </row>
    <row r="5272" spans="2:20" x14ac:dyDescent="0.3">
      <c r="B5272" s="1351" t="s">
        <v>11</v>
      </c>
      <c r="C5272" s="1351"/>
      <c r="D5272" s="1351"/>
      <c r="E5272" s="1351"/>
      <c r="F5272" s="1351"/>
      <c r="G5272" s="1351"/>
      <c r="H5272" s="1351"/>
      <c r="I5272" s="1351"/>
      <c r="J5272" s="1351"/>
      <c r="K5272" s="1351"/>
      <c r="L5272" s="1351"/>
      <c r="M5272" s="1351"/>
      <c r="N5272" s="1351"/>
      <c r="O5272" s="1351"/>
      <c r="P5272" s="1351"/>
      <c r="Q5272" s="1351"/>
      <c r="R5272" s="1351"/>
      <c r="S5272" s="1351"/>
      <c r="T5272" s="1351"/>
    </row>
    <row r="5273" spans="2:20" x14ac:dyDescent="0.3">
      <c r="B5273" s="1352" t="s">
        <v>3349</v>
      </c>
      <c r="C5273" s="1352"/>
      <c r="D5273" s="1352"/>
      <c r="E5273" s="1352"/>
      <c r="F5273" s="1352"/>
      <c r="G5273" s="1352"/>
      <c r="H5273" s="1352"/>
      <c r="I5273" s="1352"/>
      <c r="J5273" s="1352"/>
      <c r="K5273" s="1352"/>
      <c r="L5273" s="1352"/>
      <c r="M5273" s="1352"/>
      <c r="N5273" s="1352"/>
      <c r="O5273" s="1352"/>
      <c r="P5273" s="1352"/>
      <c r="Q5273" s="1352"/>
      <c r="R5273" s="1352"/>
      <c r="S5273" s="1352"/>
      <c r="T5273" s="1352"/>
    </row>
    <row r="5274" spans="2:20" ht="15" thickBot="1" x14ac:dyDescent="0.35">
      <c r="B5274" s="309"/>
      <c r="C5274" s="309"/>
      <c r="D5274" s="309"/>
      <c r="E5274" s="309"/>
      <c r="F5274" s="309"/>
      <c r="G5274" s="309"/>
      <c r="H5274" s="309"/>
      <c r="I5274" s="309"/>
      <c r="J5274" s="309"/>
      <c r="L5274" s="309"/>
      <c r="M5274" s="309"/>
      <c r="N5274" s="309"/>
      <c r="O5274" s="309"/>
      <c r="P5274" s="309"/>
      <c r="Q5274" s="309"/>
      <c r="R5274" s="1362" t="s">
        <v>3350</v>
      </c>
      <c r="S5274" s="1363"/>
      <c r="T5274" s="1363"/>
    </row>
    <row r="5275" spans="2:20" ht="15" thickTop="1" x14ac:dyDescent="0.3">
      <c r="B5275" s="1354" t="s">
        <v>8</v>
      </c>
      <c r="C5275" s="1354"/>
      <c r="D5275" s="1354"/>
      <c r="E5275" s="1354"/>
      <c r="F5275" s="1354"/>
      <c r="G5275" s="1354"/>
      <c r="H5275" s="1354"/>
      <c r="I5275" s="1354"/>
      <c r="J5275" s="1354"/>
      <c r="L5275" s="1354" t="s">
        <v>9</v>
      </c>
      <c r="M5275" s="1354"/>
      <c r="N5275" s="1354"/>
      <c r="O5275" s="1354"/>
      <c r="P5275" s="1354"/>
      <c r="Q5275" s="1354"/>
      <c r="R5275" s="1354"/>
      <c r="S5275" s="1354"/>
      <c r="T5275" s="1354"/>
    </row>
    <row r="5276" spans="2:20" x14ac:dyDescent="0.3">
      <c r="B5276" s="4" t="s">
        <v>0</v>
      </c>
      <c r="C5276" s="4" t="s">
        <v>1</v>
      </c>
      <c r="D5276" s="4" t="s">
        <v>2</v>
      </c>
      <c r="E5276" s="4" t="s">
        <v>13</v>
      </c>
      <c r="F5276" s="4" t="s">
        <v>3</v>
      </c>
      <c r="G5276" s="4" t="s">
        <v>4</v>
      </c>
      <c r="H5276" s="4" t="s">
        <v>5</v>
      </c>
      <c r="I5276" s="4" t="s">
        <v>6</v>
      </c>
      <c r="J5276" s="4" t="s">
        <v>7</v>
      </c>
      <c r="K5276" s="180"/>
      <c r="L5276" s="4" t="s">
        <v>0</v>
      </c>
      <c r="M5276" s="4" t="s">
        <v>1</v>
      </c>
      <c r="N5276" s="30" t="s">
        <v>1234</v>
      </c>
      <c r="O5276" s="4" t="s">
        <v>13</v>
      </c>
      <c r="P5276" s="4" t="s">
        <v>3</v>
      </c>
      <c r="Q5276" s="4" t="s">
        <v>4</v>
      </c>
      <c r="R5276" s="4" t="s">
        <v>5</v>
      </c>
      <c r="S5276" s="4" t="s">
        <v>6</v>
      </c>
      <c r="T5276" s="4" t="s">
        <v>7</v>
      </c>
    </row>
    <row r="5277" spans="2:20" x14ac:dyDescent="0.3">
      <c r="B5277" s="310"/>
      <c r="C5277" s="311"/>
      <c r="D5277" s="311"/>
      <c r="E5277" s="5"/>
      <c r="F5277" s="5"/>
      <c r="G5277" s="5"/>
      <c r="H5277" s="5"/>
      <c r="I5277" s="5"/>
      <c r="J5277" s="6"/>
      <c r="L5277" s="310"/>
      <c r="M5277" s="311"/>
      <c r="N5277" s="311"/>
      <c r="O5277" s="5"/>
      <c r="P5277" s="5"/>
      <c r="Q5277" s="5"/>
      <c r="R5277" s="5"/>
      <c r="S5277" s="5"/>
      <c r="T5277" s="6"/>
    </row>
    <row r="5278" spans="2:20" x14ac:dyDescent="0.3">
      <c r="B5278" s="55" t="s">
        <v>3355</v>
      </c>
      <c r="C5278" s="17" t="s">
        <v>2421</v>
      </c>
      <c r="D5278" s="18" t="s">
        <v>16</v>
      </c>
      <c r="E5278" s="18" t="s">
        <v>16</v>
      </c>
      <c r="F5278" s="19">
        <f>N5253</f>
        <v>6000</v>
      </c>
      <c r="G5278" s="49">
        <f>N5254</f>
        <v>504530</v>
      </c>
      <c r="H5278" s="49">
        <f>N5255</f>
        <v>586806</v>
      </c>
      <c r="I5278" s="20">
        <f>N5256</f>
        <v>12344</v>
      </c>
      <c r="J5278" s="20">
        <f>N5257</f>
        <v>4260</v>
      </c>
      <c r="K5278" s="1"/>
      <c r="L5278" s="55"/>
      <c r="M5278" s="55"/>
      <c r="N5278" s="55"/>
      <c r="O5278" s="122"/>
      <c r="P5278" s="122"/>
      <c r="Q5278" s="368" t="s">
        <v>16</v>
      </c>
      <c r="R5278" s="368" t="s">
        <v>16</v>
      </c>
      <c r="S5278" s="368" t="s">
        <v>16</v>
      </c>
      <c r="T5278" s="368" t="s">
        <v>16</v>
      </c>
    </row>
    <row r="5279" spans="2:20" ht="27.6" x14ac:dyDescent="0.3">
      <c r="B5279" s="55" t="s">
        <v>3355</v>
      </c>
      <c r="C5279" s="333" t="s">
        <v>3342</v>
      </c>
      <c r="D5279" s="116" t="s">
        <v>3337</v>
      </c>
      <c r="E5279" s="368" t="s">
        <v>16</v>
      </c>
      <c r="F5279" s="368" t="s">
        <v>16</v>
      </c>
      <c r="G5279" s="368" t="s">
        <v>16</v>
      </c>
      <c r="H5279" s="202">
        <v>100000</v>
      </c>
      <c r="I5279" s="55"/>
      <c r="J5279" s="55"/>
      <c r="K5279" s="1"/>
      <c r="L5279" s="55" t="s">
        <v>3355</v>
      </c>
      <c r="M5279" s="541" t="s">
        <v>3343</v>
      </c>
      <c r="N5279" s="116" t="s">
        <v>3338</v>
      </c>
      <c r="O5279" s="202" t="s">
        <v>16</v>
      </c>
      <c r="P5279" s="202">
        <v>220000</v>
      </c>
      <c r="Q5279" s="368" t="s">
        <v>16</v>
      </c>
      <c r="R5279" s="368" t="s">
        <v>16</v>
      </c>
      <c r="S5279" s="368" t="s">
        <v>16</v>
      </c>
      <c r="T5279" s="368" t="s">
        <v>16</v>
      </c>
    </row>
    <row r="5280" spans="2:20" ht="27.6" x14ac:dyDescent="0.3">
      <c r="B5280" s="55" t="s">
        <v>3355</v>
      </c>
      <c r="C5280" s="333" t="s">
        <v>3437</v>
      </c>
      <c r="D5280" s="116" t="s">
        <v>3338</v>
      </c>
      <c r="E5280" s="368" t="s">
        <v>16</v>
      </c>
      <c r="F5280" s="202">
        <v>170000</v>
      </c>
      <c r="G5280" s="368" t="s">
        <v>16</v>
      </c>
      <c r="H5280" s="368" t="s">
        <v>16</v>
      </c>
      <c r="I5280" s="368" t="s">
        <v>16</v>
      </c>
      <c r="J5280" s="368" t="s">
        <v>16</v>
      </c>
      <c r="K5280" s="1"/>
      <c r="L5280" s="55" t="s">
        <v>3355</v>
      </c>
      <c r="M5280" s="333" t="s">
        <v>3348</v>
      </c>
      <c r="N5280" s="320" t="s">
        <v>192</v>
      </c>
      <c r="O5280" s="368" t="s">
        <v>16</v>
      </c>
      <c r="P5280" s="202">
        <v>500000</v>
      </c>
      <c r="Q5280" s="202" t="s">
        <v>16</v>
      </c>
      <c r="R5280" s="368" t="s">
        <v>16</v>
      </c>
      <c r="S5280" s="368" t="s">
        <v>16</v>
      </c>
      <c r="T5280" s="368" t="s">
        <v>16</v>
      </c>
    </row>
    <row r="5281" spans="2:21" ht="27.6" x14ac:dyDescent="0.3">
      <c r="B5281" s="55" t="s">
        <v>3355</v>
      </c>
      <c r="C5281" s="333" t="s">
        <v>3438</v>
      </c>
      <c r="D5281" s="116" t="s">
        <v>3338</v>
      </c>
      <c r="E5281" s="202" t="s">
        <v>16</v>
      </c>
      <c r="F5281" s="122">
        <v>50000</v>
      </c>
      <c r="G5281" s="368" t="s">
        <v>16</v>
      </c>
      <c r="H5281" s="368" t="s">
        <v>16</v>
      </c>
      <c r="I5281" s="368" t="s">
        <v>16</v>
      </c>
      <c r="J5281" s="368" t="s">
        <v>16</v>
      </c>
      <c r="K5281" s="1"/>
      <c r="L5281" s="55"/>
      <c r="M5281" s="333"/>
      <c r="N5281" s="320"/>
      <c r="O5281" s="368"/>
      <c r="P5281" s="368"/>
      <c r="Q5281" s="202"/>
      <c r="R5281" s="368"/>
      <c r="S5281" s="368"/>
      <c r="T5281" s="368"/>
    </row>
    <row r="5282" spans="2:21" ht="27.6" x14ac:dyDescent="0.3">
      <c r="B5282" s="55" t="s">
        <v>3355</v>
      </c>
      <c r="C5282" s="333" t="s">
        <v>3344</v>
      </c>
      <c r="D5282" s="116" t="s">
        <v>3353</v>
      </c>
      <c r="E5282" s="202">
        <v>7000</v>
      </c>
      <c r="F5282" s="122">
        <v>13000</v>
      </c>
      <c r="G5282" s="368" t="s">
        <v>16</v>
      </c>
      <c r="H5282" s="368" t="s">
        <v>16</v>
      </c>
      <c r="I5282" s="368" t="s">
        <v>16</v>
      </c>
      <c r="J5282" s="368" t="s">
        <v>16</v>
      </c>
      <c r="K5282" s="1"/>
      <c r="L5282" s="55" t="s">
        <v>3355</v>
      </c>
      <c r="M5282" s="541" t="s">
        <v>3351</v>
      </c>
      <c r="N5282" s="116" t="s">
        <v>3353</v>
      </c>
      <c r="O5282" s="202">
        <v>7000</v>
      </c>
      <c r="P5282" s="368" t="s">
        <v>16</v>
      </c>
      <c r="Q5282" s="368" t="s">
        <v>16</v>
      </c>
      <c r="R5282" s="368" t="s">
        <v>16</v>
      </c>
      <c r="S5282" s="368" t="s">
        <v>16</v>
      </c>
      <c r="T5282" s="368" t="s">
        <v>16</v>
      </c>
      <c r="U5282" s="273"/>
    </row>
    <row r="5283" spans="2:21" ht="27.6" x14ac:dyDescent="0.3">
      <c r="B5283" s="55" t="s">
        <v>3355</v>
      </c>
      <c r="C5283" s="333" t="s">
        <v>3345</v>
      </c>
      <c r="D5283" s="116" t="s">
        <v>3339</v>
      </c>
      <c r="E5283" s="368" t="s">
        <v>16</v>
      </c>
      <c r="F5283" s="202">
        <v>2600</v>
      </c>
      <c r="G5283" s="368" t="s">
        <v>16</v>
      </c>
      <c r="H5283" s="368" t="s">
        <v>16</v>
      </c>
      <c r="I5283" s="368" t="s">
        <v>16</v>
      </c>
      <c r="J5283" s="368" t="s">
        <v>16</v>
      </c>
      <c r="K5283" s="1"/>
      <c r="L5283" s="55" t="s">
        <v>3355</v>
      </c>
      <c r="M5283" s="660" t="s">
        <v>3354</v>
      </c>
      <c r="N5283" s="116" t="s">
        <v>3352</v>
      </c>
      <c r="O5283" s="202">
        <v>64500</v>
      </c>
      <c r="P5283" s="368" t="s">
        <v>16</v>
      </c>
      <c r="Q5283" s="368" t="s">
        <v>16</v>
      </c>
      <c r="R5283" s="368" t="s">
        <v>16</v>
      </c>
      <c r="S5283" s="368" t="s">
        <v>16</v>
      </c>
      <c r="T5283" s="368" t="s">
        <v>16</v>
      </c>
      <c r="U5283" s="273"/>
    </row>
    <row r="5284" spans="2:21" ht="27.6" x14ac:dyDescent="0.3">
      <c r="B5284" s="55" t="s">
        <v>3355</v>
      </c>
      <c r="C5284" s="333" t="s">
        <v>3346</v>
      </c>
      <c r="D5284" s="116" t="s">
        <v>3340</v>
      </c>
      <c r="E5284" s="368" t="s">
        <v>16</v>
      </c>
      <c r="F5284" s="368" t="s">
        <v>16</v>
      </c>
      <c r="G5284" s="368" t="s">
        <v>16</v>
      </c>
      <c r="H5284" s="202">
        <v>20000</v>
      </c>
      <c r="I5284" s="368" t="s">
        <v>16</v>
      </c>
      <c r="J5284" s="368" t="s">
        <v>16</v>
      </c>
      <c r="K5284" s="1"/>
      <c r="L5284" s="55" t="s">
        <v>3355</v>
      </c>
      <c r="M5284" s="2" t="s">
        <v>3356</v>
      </c>
      <c r="N5284" s="368">
        <v>1</v>
      </c>
      <c r="O5284" s="368" t="s">
        <v>16</v>
      </c>
      <c r="P5284" s="202">
        <v>10000</v>
      </c>
      <c r="Q5284" s="368" t="s">
        <v>16</v>
      </c>
      <c r="R5284" s="368" t="s">
        <v>16</v>
      </c>
      <c r="S5284" s="368" t="s">
        <v>16</v>
      </c>
      <c r="T5284" s="368" t="s">
        <v>16</v>
      </c>
      <c r="U5284" s="273"/>
    </row>
    <row r="5285" spans="2:21" ht="35.4" customHeight="1" x14ac:dyDescent="0.3">
      <c r="B5285" s="55" t="s">
        <v>3355</v>
      </c>
      <c r="C5285" s="333" t="s">
        <v>3347</v>
      </c>
      <c r="D5285" s="116" t="s">
        <v>3341</v>
      </c>
      <c r="E5285" s="368" t="s">
        <v>16</v>
      </c>
      <c r="F5285" s="202">
        <v>500000</v>
      </c>
      <c r="G5285" s="202" t="s">
        <v>16</v>
      </c>
      <c r="H5285" s="368" t="s">
        <v>16</v>
      </c>
      <c r="I5285" s="368" t="s">
        <v>16</v>
      </c>
      <c r="J5285" s="368" t="s">
        <v>16</v>
      </c>
      <c r="K5285" s="1"/>
      <c r="L5285" s="55" t="s">
        <v>3355</v>
      </c>
      <c r="M5285" s="661" t="s">
        <v>3357</v>
      </c>
      <c r="N5285" s="37">
        <v>2</v>
      </c>
      <c r="O5285" s="37" t="s">
        <v>16</v>
      </c>
      <c r="P5285" s="39">
        <v>2000</v>
      </c>
      <c r="Q5285" s="368" t="s">
        <v>16</v>
      </c>
      <c r="R5285" s="368" t="s">
        <v>16</v>
      </c>
      <c r="S5285" s="368" t="s">
        <v>16</v>
      </c>
      <c r="T5285" s="368" t="s">
        <v>16</v>
      </c>
      <c r="U5285" s="273"/>
    </row>
    <row r="5286" spans="2:21" ht="35.4" customHeight="1" x14ac:dyDescent="0.3">
      <c r="B5286" s="55" t="s">
        <v>3355</v>
      </c>
      <c r="C5286" s="333" t="s">
        <v>3378</v>
      </c>
      <c r="D5286" s="116" t="s">
        <v>3352</v>
      </c>
      <c r="E5286" s="202">
        <v>64500</v>
      </c>
      <c r="F5286" s="368" t="s">
        <v>16</v>
      </c>
      <c r="G5286" s="368" t="s">
        <v>16</v>
      </c>
      <c r="H5286" s="368" t="s">
        <v>16</v>
      </c>
      <c r="I5286" s="368" t="s">
        <v>16</v>
      </c>
      <c r="J5286" s="368" t="s">
        <v>16</v>
      </c>
      <c r="K5286" s="1"/>
      <c r="L5286" s="55" t="s">
        <v>3355</v>
      </c>
      <c r="M5286" s="369" t="s">
        <v>3358</v>
      </c>
      <c r="N5286" s="37">
        <v>3</v>
      </c>
      <c r="O5286" s="37" t="s">
        <v>16</v>
      </c>
      <c r="P5286" s="39">
        <v>3000</v>
      </c>
      <c r="Q5286" s="368" t="s">
        <v>16</v>
      </c>
      <c r="R5286" s="368" t="s">
        <v>16</v>
      </c>
      <c r="S5286" s="368" t="s">
        <v>16</v>
      </c>
      <c r="T5286" s="368" t="s">
        <v>16</v>
      </c>
      <c r="U5286" s="273"/>
    </row>
    <row r="5287" spans="2:21" ht="42" customHeight="1" x14ac:dyDescent="0.3">
      <c r="B5287" s="368" t="s">
        <v>16</v>
      </c>
      <c r="C5287" s="368" t="s">
        <v>16</v>
      </c>
      <c r="D5287" s="368" t="s">
        <v>16</v>
      </c>
      <c r="E5287" s="368" t="s">
        <v>16</v>
      </c>
      <c r="F5287" s="368" t="s">
        <v>16</v>
      </c>
      <c r="G5287" s="368" t="s">
        <v>16</v>
      </c>
      <c r="H5287" s="368" t="s">
        <v>16</v>
      </c>
      <c r="I5287" s="368" t="s">
        <v>16</v>
      </c>
      <c r="J5287" s="368" t="s">
        <v>16</v>
      </c>
      <c r="K5287" s="1"/>
      <c r="L5287" s="55" t="s">
        <v>3355</v>
      </c>
      <c r="M5287" s="369" t="s">
        <v>3359</v>
      </c>
      <c r="N5287" s="368">
        <v>303</v>
      </c>
      <c r="O5287" s="368" t="s">
        <v>16</v>
      </c>
      <c r="P5287" s="368" t="s">
        <v>16</v>
      </c>
      <c r="Q5287" s="368" t="s">
        <v>16</v>
      </c>
      <c r="R5287" s="122">
        <v>585000</v>
      </c>
      <c r="S5287" s="368" t="s">
        <v>16</v>
      </c>
      <c r="T5287" s="368" t="s">
        <v>16</v>
      </c>
      <c r="U5287" s="273"/>
    </row>
    <row r="5288" spans="2:21" x14ac:dyDescent="0.3">
      <c r="B5288" s="196"/>
      <c r="C5288" s="503" t="s">
        <v>49</v>
      </c>
      <c r="D5288" s="196" t="s">
        <v>16</v>
      </c>
      <c r="E5288" s="197">
        <f>SUM(E5279:E5287)</f>
        <v>71500</v>
      </c>
      <c r="F5288" s="197">
        <f>SUM(F5280:F5287)</f>
        <v>735600</v>
      </c>
      <c r="G5288" s="197">
        <f>SUM(G5279:G5287)</f>
        <v>0</v>
      </c>
      <c r="H5288" s="504">
        <f>SUM(H5279:H5287)</f>
        <v>120000</v>
      </c>
      <c r="I5288" s="197">
        <f>SUM(I5282:I5282)</f>
        <v>0</v>
      </c>
      <c r="J5288" s="197">
        <v>0</v>
      </c>
      <c r="K5288" s="1"/>
      <c r="L5288" s="368" t="s">
        <v>16</v>
      </c>
      <c r="M5288" s="368" t="s">
        <v>16</v>
      </c>
      <c r="N5288" s="368" t="s">
        <v>16</v>
      </c>
      <c r="O5288" s="202" t="s">
        <v>16</v>
      </c>
      <c r="P5288" s="368" t="s">
        <v>16</v>
      </c>
      <c r="Q5288" s="368" t="s">
        <v>16</v>
      </c>
      <c r="R5288" s="55" t="s">
        <v>16</v>
      </c>
      <c r="S5288" s="55" t="s">
        <v>16</v>
      </c>
      <c r="T5288" s="55" t="s">
        <v>16</v>
      </c>
    </row>
    <row r="5289" spans="2:21" x14ac:dyDescent="0.3">
      <c r="B5289" s="11"/>
      <c r="C5289" s="94"/>
      <c r="D5289" s="12"/>
      <c r="E5289" s="13"/>
      <c r="F5289" s="13"/>
      <c r="G5289" s="13"/>
      <c r="H5289" s="13"/>
      <c r="I5289" s="13"/>
      <c r="J5289" s="14"/>
      <c r="K5289" s="1"/>
      <c r="L5289" s="11"/>
      <c r="M5289" s="588"/>
      <c r="N5289" s="12"/>
      <c r="O5289" s="169"/>
      <c r="P5289" s="13"/>
      <c r="Q5289" s="13"/>
      <c r="R5289" s="13"/>
      <c r="S5289" s="13"/>
      <c r="T5289" s="14"/>
    </row>
    <row r="5290" spans="2:21" x14ac:dyDescent="0.3">
      <c r="B5290" s="25"/>
      <c r="C5290" s="26" t="s">
        <v>50</v>
      </c>
      <c r="D5290" s="26" t="s">
        <v>16</v>
      </c>
      <c r="E5290" s="28">
        <f>E5288</f>
        <v>71500</v>
      </c>
      <c r="F5290" s="28">
        <f>F5278+F5288</f>
        <v>741600</v>
      </c>
      <c r="G5290" s="28">
        <f>G5278+G5288</f>
        <v>504530</v>
      </c>
      <c r="H5290" s="28">
        <f>H5278+H5288</f>
        <v>706806</v>
      </c>
      <c r="I5290" s="28">
        <f>I5278+I5288</f>
        <v>12344</v>
      </c>
      <c r="J5290" s="28">
        <f>J5278+J5288</f>
        <v>4260</v>
      </c>
      <c r="K5290" s="1"/>
      <c r="L5290" s="574" t="s">
        <v>16</v>
      </c>
      <c r="M5290" s="26" t="s">
        <v>50</v>
      </c>
      <c r="N5290" s="193" t="s">
        <v>16</v>
      </c>
      <c r="O5290" s="28">
        <f>SUM(O5279:O5289)</f>
        <v>71500</v>
      </c>
      <c r="P5290" s="28">
        <f>SUM(P5279:P5289)</f>
        <v>735000</v>
      </c>
      <c r="Q5290" s="28">
        <f>SUM(Q5279:Q5289)</f>
        <v>0</v>
      </c>
      <c r="R5290" s="28">
        <f>SUM(R5279:R5289)</f>
        <v>585000</v>
      </c>
      <c r="S5290" s="28">
        <f>SUM(S5277:S5289)</f>
        <v>0</v>
      </c>
      <c r="T5290" s="28">
        <f>SUM(T5277:T5289)</f>
        <v>0</v>
      </c>
    </row>
    <row r="5291" spans="2:21" x14ac:dyDescent="0.3">
      <c r="F5291" s="314"/>
      <c r="G5291" s="215"/>
      <c r="H5291" s="215"/>
      <c r="L5291" s="2"/>
      <c r="M5291" s="3" t="s">
        <v>12</v>
      </c>
      <c r="N5291" s="15"/>
      <c r="O5291" s="16"/>
      <c r="P5291" s="62">
        <f>F5290-P5290</f>
        <v>6600</v>
      </c>
      <c r="Q5291" s="62">
        <f>G5290-Q5290</f>
        <v>504530</v>
      </c>
      <c r="R5291" s="62">
        <f t="shared" ref="R5291" si="679">H5290-R5290</f>
        <v>121806</v>
      </c>
      <c r="S5291" s="62">
        <f t="shared" ref="S5291" si="680">I5290-S5290</f>
        <v>12344</v>
      </c>
      <c r="T5291" s="62">
        <f t="shared" ref="T5291" si="681">J5290-T5290</f>
        <v>4260</v>
      </c>
    </row>
    <row r="5292" spans="2:21" x14ac:dyDescent="0.3">
      <c r="C5292" s="63"/>
      <c r="F5292" s="314"/>
      <c r="H5292" s="314"/>
      <c r="M5292" s="1385" t="s">
        <v>23</v>
      </c>
      <c r="N5292" s="1385"/>
      <c r="P5292" s="314"/>
      <c r="Q5292" s="314"/>
      <c r="R5292" s="314"/>
    </row>
    <row r="5293" spans="2:21" x14ac:dyDescent="0.3">
      <c r="C5293" s="654"/>
      <c r="D5293" s="654"/>
      <c r="E5293" s="1386"/>
      <c r="F5293" s="1386"/>
      <c r="G5293" s="654"/>
      <c r="H5293" s="654"/>
      <c r="I5293" s="654"/>
      <c r="J5293" s="145"/>
      <c r="M5293" s="346" t="s">
        <v>17</v>
      </c>
      <c r="N5293" s="83">
        <f>P5291</f>
        <v>6600</v>
      </c>
      <c r="O5293" s="606"/>
      <c r="P5293" s="131"/>
      <c r="Q5293" s="131"/>
      <c r="R5293" s="131"/>
      <c r="S5293" s="131"/>
      <c r="T5293" s="131"/>
    </row>
    <row r="5294" spans="2:21" x14ac:dyDescent="0.3">
      <c r="C5294" s="654"/>
      <c r="D5294" s="654"/>
      <c r="E5294" s="655"/>
      <c r="F5294" s="655"/>
      <c r="G5294" s="282"/>
      <c r="H5294" s="280"/>
      <c r="I5294" s="280"/>
      <c r="J5294" s="280"/>
      <c r="M5294" s="346" t="s">
        <v>18</v>
      </c>
      <c r="N5294" s="83">
        <f>Q5291</f>
        <v>504530</v>
      </c>
      <c r="O5294" s="606"/>
      <c r="P5294" s="131"/>
      <c r="Q5294" s="131"/>
      <c r="R5294" s="131"/>
      <c r="S5294" s="233"/>
      <c r="T5294" s="314"/>
    </row>
    <row r="5295" spans="2:21" x14ac:dyDescent="0.3">
      <c r="C5295" s="654"/>
      <c r="D5295" s="654"/>
      <c r="E5295" s="1376"/>
      <c r="F5295" s="1377"/>
      <c r="G5295" s="282"/>
      <c r="H5295" s="280"/>
      <c r="I5295" s="280"/>
      <c r="J5295" s="280"/>
      <c r="M5295" s="346" t="s">
        <v>19</v>
      </c>
      <c r="N5295" s="83">
        <f>R5291</f>
        <v>121806</v>
      </c>
      <c r="O5295" s="136"/>
      <c r="P5295" s="171"/>
      <c r="Q5295" s="324"/>
      <c r="R5295" s="240"/>
      <c r="S5295" s="314"/>
      <c r="T5295" s="314"/>
    </row>
    <row r="5296" spans="2:21" x14ac:dyDescent="0.3">
      <c r="C5296" s="190"/>
      <c r="D5296" s="190"/>
      <c r="E5296" s="1374"/>
      <c r="F5296" s="1374"/>
      <c r="G5296" s="278"/>
      <c r="H5296" s="279"/>
      <c r="I5296" s="280"/>
      <c r="J5296" s="281"/>
      <c r="M5296" s="346" t="s">
        <v>20</v>
      </c>
      <c r="N5296" s="83">
        <f>S5291</f>
        <v>12344</v>
      </c>
      <c r="O5296" s="324"/>
      <c r="P5296" s="324"/>
      <c r="Q5296" s="324"/>
      <c r="R5296" s="241"/>
    </row>
    <row r="5297" spans="3:21" x14ac:dyDescent="0.3">
      <c r="C5297" s="190"/>
      <c r="D5297" s="190"/>
      <c r="E5297" s="656"/>
      <c r="F5297" s="656"/>
      <c r="G5297" s="278"/>
      <c r="H5297" s="283"/>
      <c r="I5297" s="280"/>
      <c r="J5297" s="281"/>
      <c r="M5297" s="346" t="s">
        <v>21</v>
      </c>
      <c r="N5297" s="83">
        <f>T5291</f>
        <v>4260</v>
      </c>
      <c r="O5297" s="137"/>
      <c r="P5297" s="324"/>
      <c r="Q5297" s="324"/>
      <c r="R5297" s="314"/>
    </row>
    <row r="5298" spans="3:21" ht="15" thickBot="1" x14ac:dyDescent="0.35">
      <c r="C5298" s="654"/>
      <c r="D5298" s="190"/>
      <c r="E5298" s="656"/>
      <c r="F5298" s="656"/>
      <c r="G5298" s="278"/>
      <c r="H5298" s="283"/>
      <c r="I5298" s="280"/>
      <c r="J5298" s="281"/>
      <c r="M5298" s="345" t="s">
        <v>22</v>
      </c>
      <c r="N5298" s="344">
        <f>SUM(N5293:N5297)</f>
        <v>649540</v>
      </c>
      <c r="O5298" s="314"/>
      <c r="P5298" s="314"/>
      <c r="R5298" s="314"/>
    </row>
    <row r="5299" spans="3:21" ht="15" thickTop="1" x14ac:dyDescent="0.3">
      <c r="N5299" s="314"/>
    </row>
    <row r="5305" spans="3:21" x14ac:dyDescent="0.3">
      <c r="C5305" s="1357" t="s">
        <v>2370</v>
      </c>
      <c r="D5305" s="1357"/>
      <c r="E5305" s="1357"/>
      <c r="F5305" s="1357"/>
      <c r="G5305" s="1357"/>
      <c r="H5305" s="1357"/>
      <c r="I5305" s="1357"/>
      <c r="J5305" s="1357"/>
      <c r="K5305" s="1357"/>
      <c r="L5305" s="1357"/>
      <c r="M5305" s="1357"/>
      <c r="N5305" s="1357"/>
      <c r="O5305" s="1357"/>
      <c r="P5305" s="1357"/>
      <c r="Q5305" s="1357"/>
      <c r="R5305" s="1357"/>
      <c r="S5305" s="1357"/>
      <c r="T5305" s="1357"/>
      <c r="U5305" s="1357"/>
    </row>
    <row r="5313" spans="2:21" ht="15.6" x14ac:dyDescent="0.3">
      <c r="B5313" s="1349" t="s">
        <v>3360</v>
      </c>
      <c r="C5313" s="1349"/>
      <c r="D5313" s="1349"/>
      <c r="E5313" s="1349"/>
      <c r="F5313" s="1349"/>
      <c r="G5313" s="1349"/>
      <c r="H5313" s="1349"/>
      <c r="I5313" s="1349"/>
      <c r="J5313" s="1349"/>
      <c r="K5313" s="1349"/>
      <c r="L5313" s="1349"/>
      <c r="M5313" s="1349"/>
      <c r="N5313" s="1349"/>
      <c r="O5313" s="1349"/>
      <c r="P5313" s="1349"/>
      <c r="Q5313" s="1349"/>
      <c r="R5313" s="1349"/>
      <c r="S5313" s="1349"/>
      <c r="T5313" s="1349"/>
    </row>
    <row r="5314" spans="2:21" ht="15.6" x14ac:dyDescent="0.3">
      <c r="B5314" s="1350" t="s">
        <v>10</v>
      </c>
      <c r="C5314" s="1350"/>
      <c r="D5314" s="1350"/>
      <c r="E5314" s="1350"/>
      <c r="F5314" s="1350"/>
      <c r="G5314" s="1350"/>
      <c r="H5314" s="1350"/>
      <c r="I5314" s="1350"/>
      <c r="J5314" s="1350"/>
      <c r="K5314" s="1350"/>
      <c r="L5314" s="1350"/>
      <c r="M5314" s="1350"/>
      <c r="N5314" s="1350"/>
      <c r="O5314" s="1350"/>
      <c r="P5314" s="1350"/>
      <c r="Q5314" s="1350"/>
      <c r="R5314" s="1350"/>
      <c r="S5314" s="1350"/>
      <c r="T5314" s="1350"/>
    </row>
    <row r="5315" spans="2:21" x14ac:dyDescent="0.3">
      <c r="B5315" s="1351" t="s">
        <v>11</v>
      </c>
      <c r="C5315" s="1351"/>
      <c r="D5315" s="1351"/>
      <c r="E5315" s="1351"/>
      <c r="F5315" s="1351"/>
      <c r="G5315" s="1351"/>
      <c r="H5315" s="1351"/>
      <c r="I5315" s="1351"/>
      <c r="J5315" s="1351"/>
      <c r="K5315" s="1351"/>
      <c r="L5315" s="1351"/>
      <c r="M5315" s="1351"/>
      <c r="N5315" s="1351"/>
      <c r="O5315" s="1351"/>
      <c r="P5315" s="1351"/>
      <c r="Q5315" s="1351"/>
      <c r="R5315" s="1351"/>
      <c r="S5315" s="1351"/>
      <c r="T5315" s="1351"/>
    </row>
    <row r="5316" spans="2:21" x14ac:dyDescent="0.3">
      <c r="B5316" s="1352" t="s">
        <v>3361</v>
      </c>
      <c r="C5316" s="1352"/>
      <c r="D5316" s="1352"/>
      <c r="E5316" s="1352"/>
      <c r="F5316" s="1352"/>
      <c r="G5316" s="1352"/>
      <c r="H5316" s="1352"/>
      <c r="I5316" s="1352"/>
      <c r="J5316" s="1352"/>
      <c r="K5316" s="1352"/>
      <c r="L5316" s="1352"/>
      <c r="M5316" s="1352"/>
      <c r="N5316" s="1352"/>
      <c r="O5316" s="1352"/>
      <c r="P5316" s="1352"/>
      <c r="Q5316" s="1352"/>
      <c r="R5316" s="1352"/>
      <c r="S5316" s="1352"/>
      <c r="T5316" s="1352"/>
    </row>
    <row r="5317" spans="2:21" ht="15" thickBot="1" x14ac:dyDescent="0.35">
      <c r="B5317" s="309"/>
      <c r="C5317" s="309"/>
      <c r="D5317" s="309"/>
      <c r="E5317" s="309"/>
      <c r="F5317" s="309"/>
      <c r="G5317" s="309"/>
      <c r="H5317" s="309"/>
      <c r="I5317" s="309"/>
      <c r="J5317" s="309"/>
      <c r="L5317" s="309"/>
      <c r="M5317" s="309"/>
      <c r="N5317" s="309"/>
      <c r="O5317" s="309"/>
      <c r="P5317" s="309"/>
      <c r="Q5317" s="309"/>
      <c r="R5317" s="1362" t="s">
        <v>3391</v>
      </c>
      <c r="S5317" s="1363"/>
      <c r="T5317" s="1363"/>
    </row>
    <row r="5318" spans="2:21" ht="15" thickTop="1" x14ac:dyDescent="0.3">
      <c r="B5318" s="1354" t="s">
        <v>8</v>
      </c>
      <c r="C5318" s="1354"/>
      <c r="D5318" s="1354"/>
      <c r="E5318" s="1354"/>
      <c r="F5318" s="1354"/>
      <c r="G5318" s="1354"/>
      <c r="H5318" s="1354"/>
      <c r="I5318" s="1354"/>
      <c r="J5318" s="1354"/>
      <c r="L5318" s="1354" t="s">
        <v>9</v>
      </c>
      <c r="M5318" s="1354"/>
      <c r="N5318" s="1354"/>
      <c r="O5318" s="1354"/>
      <c r="P5318" s="1354"/>
      <c r="Q5318" s="1354"/>
      <c r="R5318" s="1354"/>
      <c r="S5318" s="1354"/>
      <c r="T5318" s="1354"/>
    </row>
    <row r="5319" spans="2:21" x14ac:dyDescent="0.3">
      <c r="B5319" s="4" t="s">
        <v>0</v>
      </c>
      <c r="C5319" s="4" t="s">
        <v>1</v>
      </c>
      <c r="D5319" s="4" t="s">
        <v>2</v>
      </c>
      <c r="E5319" s="4" t="s">
        <v>13</v>
      </c>
      <c r="F5319" s="4" t="s">
        <v>3</v>
      </c>
      <c r="G5319" s="4" t="s">
        <v>4</v>
      </c>
      <c r="H5319" s="4" t="s">
        <v>5</v>
      </c>
      <c r="I5319" s="4" t="s">
        <v>6</v>
      </c>
      <c r="J5319" s="4" t="s">
        <v>7</v>
      </c>
      <c r="K5319" s="180"/>
      <c r="L5319" s="4" t="s">
        <v>0</v>
      </c>
      <c r="M5319" s="4" t="s">
        <v>1</v>
      </c>
      <c r="N5319" s="30" t="s">
        <v>1234</v>
      </c>
      <c r="O5319" s="4" t="s">
        <v>13</v>
      </c>
      <c r="P5319" s="4" t="s">
        <v>3</v>
      </c>
      <c r="Q5319" s="4" t="s">
        <v>4</v>
      </c>
      <c r="R5319" s="4" t="s">
        <v>5</v>
      </c>
      <c r="S5319" s="4" t="s">
        <v>6</v>
      </c>
      <c r="T5319" s="4" t="s">
        <v>7</v>
      </c>
    </row>
    <row r="5320" spans="2:21" x14ac:dyDescent="0.3">
      <c r="B5320" s="310"/>
      <c r="C5320" s="311"/>
      <c r="D5320" s="311"/>
      <c r="E5320" s="5"/>
      <c r="F5320" s="5"/>
      <c r="G5320" s="5"/>
      <c r="H5320" s="5"/>
      <c r="I5320" s="5"/>
      <c r="J5320" s="6"/>
      <c r="L5320" s="310"/>
      <c r="M5320" s="311"/>
      <c r="N5320" s="311"/>
      <c r="O5320" s="5"/>
      <c r="P5320" s="5"/>
      <c r="Q5320" s="5"/>
      <c r="R5320" s="5"/>
      <c r="S5320" s="5"/>
      <c r="T5320" s="6"/>
    </row>
    <row r="5321" spans="2:21" x14ac:dyDescent="0.3">
      <c r="B5321" s="55" t="s">
        <v>3373</v>
      </c>
      <c r="C5321" s="17" t="s">
        <v>2421</v>
      </c>
      <c r="D5321" s="18" t="s">
        <v>16</v>
      </c>
      <c r="E5321" s="18" t="s">
        <v>16</v>
      </c>
      <c r="F5321" s="19">
        <f>N5293</f>
        <v>6600</v>
      </c>
      <c r="G5321" s="49">
        <f>N5294</f>
        <v>504530</v>
      </c>
      <c r="H5321" s="49">
        <f>N5295</f>
        <v>121806</v>
      </c>
      <c r="I5321" s="20">
        <f>N5296</f>
        <v>12344</v>
      </c>
      <c r="J5321" s="20">
        <f>N5297</f>
        <v>4260</v>
      </c>
      <c r="K5321" s="1"/>
      <c r="L5321" s="55"/>
      <c r="M5321" s="55"/>
      <c r="N5321" s="55"/>
      <c r="O5321" s="368" t="s">
        <v>16</v>
      </c>
      <c r="P5321" s="368" t="s">
        <v>16</v>
      </c>
      <c r="Q5321" s="368" t="s">
        <v>16</v>
      </c>
      <c r="R5321" s="368" t="s">
        <v>16</v>
      </c>
      <c r="S5321" s="368" t="s">
        <v>16</v>
      </c>
      <c r="T5321" s="368" t="s">
        <v>16</v>
      </c>
    </row>
    <row r="5322" spans="2:21" ht="41.4" x14ac:dyDescent="0.3">
      <c r="B5322" s="55" t="s">
        <v>3373</v>
      </c>
      <c r="C5322" s="474" t="s">
        <v>3397</v>
      </c>
      <c r="D5322" s="368">
        <v>459</v>
      </c>
      <c r="E5322" s="368" t="s">
        <v>16</v>
      </c>
      <c r="F5322" s="368" t="s">
        <v>16</v>
      </c>
      <c r="G5322" s="368" t="s">
        <v>16</v>
      </c>
      <c r="H5322" s="100">
        <v>25000</v>
      </c>
      <c r="I5322" s="368" t="s">
        <v>16</v>
      </c>
      <c r="J5322" s="368" t="s">
        <v>16</v>
      </c>
      <c r="K5322" s="1"/>
      <c r="L5322" s="55" t="s">
        <v>3373</v>
      </c>
      <c r="M5322" s="474" t="s">
        <v>3397</v>
      </c>
      <c r="N5322" s="368">
        <v>459</v>
      </c>
      <c r="O5322" s="368" t="s">
        <v>16</v>
      </c>
      <c r="P5322" s="368" t="s">
        <v>16</v>
      </c>
      <c r="Q5322" s="100">
        <v>25000</v>
      </c>
      <c r="R5322" s="368" t="s">
        <v>16</v>
      </c>
      <c r="S5322" s="368" t="s">
        <v>16</v>
      </c>
      <c r="T5322" s="368" t="s">
        <v>16</v>
      </c>
    </row>
    <row r="5323" spans="2:21" ht="27.6" x14ac:dyDescent="0.3">
      <c r="B5323" s="55" t="s">
        <v>3373</v>
      </c>
      <c r="C5323" s="333" t="s">
        <v>3374</v>
      </c>
      <c r="D5323" s="116" t="s">
        <v>3362</v>
      </c>
      <c r="E5323" s="202">
        <v>50000</v>
      </c>
      <c r="F5323" s="368" t="s">
        <v>16</v>
      </c>
      <c r="G5323" s="368" t="s">
        <v>16</v>
      </c>
      <c r="H5323" s="368" t="s">
        <v>16</v>
      </c>
      <c r="I5323" s="368" t="s">
        <v>16</v>
      </c>
      <c r="J5323" s="368" t="s">
        <v>16</v>
      </c>
      <c r="K5323" s="1"/>
      <c r="L5323" s="55" t="s">
        <v>3373</v>
      </c>
      <c r="M5323" s="541" t="s">
        <v>3068</v>
      </c>
      <c r="N5323" s="116" t="s">
        <v>3362</v>
      </c>
      <c r="O5323" s="202">
        <v>50000</v>
      </c>
      <c r="P5323" s="368" t="s">
        <v>16</v>
      </c>
      <c r="Q5323" s="368" t="s">
        <v>16</v>
      </c>
      <c r="R5323" s="368" t="s">
        <v>16</v>
      </c>
      <c r="S5323" s="368" t="s">
        <v>16</v>
      </c>
      <c r="T5323" s="368" t="s">
        <v>16</v>
      </c>
    </row>
    <row r="5324" spans="2:21" ht="41.4" x14ac:dyDescent="0.3">
      <c r="B5324" s="55" t="s">
        <v>3373</v>
      </c>
      <c r="C5324" s="333" t="s">
        <v>3375</v>
      </c>
      <c r="D5324" s="116" t="s">
        <v>3363</v>
      </c>
      <c r="E5324" s="202">
        <v>50000</v>
      </c>
      <c r="F5324" s="368" t="s">
        <v>16</v>
      </c>
      <c r="G5324" s="368" t="s">
        <v>16</v>
      </c>
      <c r="H5324" s="368" t="s">
        <v>16</v>
      </c>
      <c r="I5324" s="368" t="s">
        <v>16</v>
      </c>
      <c r="J5324" s="368" t="s">
        <v>16</v>
      </c>
      <c r="K5324" s="1"/>
      <c r="L5324" s="55" t="s">
        <v>3373</v>
      </c>
      <c r="M5324" s="541" t="s">
        <v>3068</v>
      </c>
      <c r="N5324" s="116" t="s">
        <v>3363</v>
      </c>
      <c r="O5324" s="202">
        <v>50000</v>
      </c>
      <c r="P5324" s="368" t="s">
        <v>16</v>
      </c>
      <c r="Q5324" s="368" t="s">
        <v>16</v>
      </c>
      <c r="R5324" s="368" t="s">
        <v>16</v>
      </c>
      <c r="S5324" s="368" t="s">
        <v>16</v>
      </c>
      <c r="T5324" s="368" t="s">
        <v>16</v>
      </c>
    </row>
    <row r="5325" spans="2:21" ht="40.200000000000003" customHeight="1" x14ac:dyDescent="0.3">
      <c r="B5325" s="55" t="s">
        <v>3373</v>
      </c>
      <c r="C5325" s="333" t="s">
        <v>3376</v>
      </c>
      <c r="D5325" s="116" t="s">
        <v>3364</v>
      </c>
      <c r="E5325" s="202">
        <v>50000</v>
      </c>
      <c r="F5325" s="368" t="s">
        <v>16</v>
      </c>
      <c r="G5325" s="368" t="s">
        <v>16</v>
      </c>
      <c r="H5325" s="368" t="s">
        <v>16</v>
      </c>
      <c r="I5325" s="368" t="s">
        <v>16</v>
      </c>
      <c r="J5325" s="368" t="s">
        <v>16</v>
      </c>
      <c r="K5325" s="1"/>
      <c r="L5325" s="55" t="s">
        <v>3373</v>
      </c>
      <c r="M5325" s="541" t="s">
        <v>3068</v>
      </c>
      <c r="N5325" s="116" t="s">
        <v>3364</v>
      </c>
      <c r="O5325" s="202">
        <v>50000</v>
      </c>
      <c r="P5325" s="368" t="s">
        <v>16</v>
      </c>
      <c r="Q5325" s="368" t="s">
        <v>16</v>
      </c>
      <c r="R5325" s="368" t="s">
        <v>16</v>
      </c>
      <c r="S5325" s="368" t="s">
        <v>16</v>
      </c>
      <c r="T5325" s="368" t="s">
        <v>16</v>
      </c>
      <c r="U5325" s="273"/>
    </row>
    <row r="5326" spans="2:21" ht="39.6" customHeight="1" x14ac:dyDescent="0.3">
      <c r="B5326" s="55" t="s">
        <v>3373</v>
      </c>
      <c r="C5326" s="333" t="s">
        <v>3377</v>
      </c>
      <c r="D5326" s="116" t="s">
        <v>3365</v>
      </c>
      <c r="E5326" s="368" t="s">
        <v>16</v>
      </c>
      <c r="F5326" s="202"/>
      <c r="G5326" s="368" t="s">
        <v>16</v>
      </c>
      <c r="H5326" s="202">
        <v>100000</v>
      </c>
      <c r="I5326" s="368" t="s">
        <v>16</v>
      </c>
      <c r="J5326" s="368" t="s">
        <v>16</v>
      </c>
      <c r="K5326" s="1"/>
      <c r="L5326" s="55" t="s">
        <v>3373</v>
      </c>
      <c r="M5326" s="541" t="s">
        <v>3389</v>
      </c>
      <c r="N5326" s="116" t="s">
        <v>3386</v>
      </c>
      <c r="O5326" s="202">
        <v>72600</v>
      </c>
      <c r="P5326" s="368" t="s">
        <v>16</v>
      </c>
      <c r="Q5326" s="368" t="s">
        <v>16</v>
      </c>
      <c r="R5326" s="368" t="s">
        <v>16</v>
      </c>
      <c r="S5326" s="368" t="s">
        <v>16</v>
      </c>
      <c r="T5326" s="368" t="s">
        <v>16</v>
      </c>
      <c r="U5326" s="273"/>
    </row>
    <row r="5327" spans="2:21" ht="41.4" x14ac:dyDescent="0.3">
      <c r="B5327" s="55" t="s">
        <v>3373</v>
      </c>
      <c r="C5327" s="333" t="s">
        <v>3379</v>
      </c>
      <c r="D5327" s="116" t="s">
        <v>3366</v>
      </c>
      <c r="E5327" s="368" t="s">
        <v>16</v>
      </c>
      <c r="F5327" s="202">
        <v>1300</v>
      </c>
      <c r="G5327" s="368" t="s">
        <v>16</v>
      </c>
      <c r="H5327" s="368" t="s">
        <v>16</v>
      </c>
      <c r="I5327" s="368" t="s">
        <v>16</v>
      </c>
      <c r="J5327" s="368" t="s">
        <v>16</v>
      </c>
      <c r="K5327" s="1"/>
      <c r="L5327" s="368" t="s">
        <v>3324</v>
      </c>
      <c r="M5327" s="333" t="s">
        <v>3334</v>
      </c>
      <c r="N5327" s="116" t="s">
        <v>192</v>
      </c>
      <c r="O5327" s="202">
        <v>70000</v>
      </c>
      <c r="P5327" s="368" t="s">
        <v>16</v>
      </c>
      <c r="Q5327" s="368" t="s">
        <v>16</v>
      </c>
      <c r="R5327" s="368" t="s">
        <v>16</v>
      </c>
      <c r="S5327" s="368" t="s">
        <v>16</v>
      </c>
      <c r="T5327" s="368" t="s">
        <v>16</v>
      </c>
      <c r="U5327" s="273"/>
    </row>
    <row r="5328" spans="2:21" ht="26.4" customHeight="1" x14ac:dyDescent="0.3">
      <c r="B5328" s="55" t="s">
        <v>3373</v>
      </c>
      <c r="C5328" s="333" t="s">
        <v>3380</v>
      </c>
      <c r="D5328" s="116" t="s">
        <v>3367</v>
      </c>
      <c r="E5328" s="368" t="s">
        <v>16</v>
      </c>
      <c r="F5328" s="202">
        <v>1300</v>
      </c>
      <c r="G5328" s="368" t="s">
        <v>16</v>
      </c>
      <c r="H5328" s="368" t="s">
        <v>16</v>
      </c>
      <c r="I5328" s="368" t="s">
        <v>16</v>
      </c>
      <c r="J5328" s="368" t="s">
        <v>16</v>
      </c>
      <c r="K5328" s="1"/>
      <c r="L5328" s="55" t="s">
        <v>3373</v>
      </c>
      <c r="M5328" s="660" t="s">
        <v>2846</v>
      </c>
      <c r="N5328" s="116" t="s">
        <v>3388</v>
      </c>
      <c r="O5328" s="202">
        <v>10000</v>
      </c>
      <c r="P5328" s="368" t="s">
        <v>16</v>
      </c>
      <c r="Q5328" s="368" t="s">
        <v>16</v>
      </c>
      <c r="R5328" s="368" t="s">
        <v>16</v>
      </c>
      <c r="S5328" s="368" t="s">
        <v>16</v>
      </c>
      <c r="T5328" s="368" t="s">
        <v>16</v>
      </c>
      <c r="U5328" s="273"/>
    </row>
    <row r="5329" spans="2:21" ht="28.8" customHeight="1" x14ac:dyDescent="0.3">
      <c r="B5329" s="55" t="s">
        <v>3373</v>
      </c>
      <c r="C5329" s="333" t="s">
        <v>3381</v>
      </c>
      <c r="D5329" s="116" t="s">
        <v>3368</v>
      </c>
      <c r="E5329" s="368" t="s">
        <v>16</v>
      </c>
      <c r="F5329" s="202">
        <v>2400</v>
      </c>
      <c r="G5329" s="368" t="s">
        <v>16</v>
      </c>
      <c r="H5329" s="368" t="s">
        <v>16</v>
      </c>
      <c r="I5329" s="368" t="s">
        <v>16</v>
      </c>
      <c r="J5329" s="368" t="s">
        <v>16</v>
      </c>
      <c r="K5329" s="1"/>
      <c r="L5329" s="55" t="s">
        <v>3373</v>
      </c>
      <c r="M5329" s="660" t="s">
        <v>3392</v>
      </c>
      <c r="N5329" s="368">
        <v>1</v>
      </c>
      <c r="O5329" s="368" t="s">
        <v>16</v>
      </c>
      <c r="P5329" s="368" t="s">
        <v>16</v>
      </c>
      <c r="Q5329" s="368" t="s">
        <v>16</v>
      </c>
      <c r="R5329" s="202">
        <v>440000</v>
      </c>
      <c r="S5329" s="368" t="s">
        <v>16</v>
      </c>
      <c r="T5329" s="368" t="s">
        <v>16</v>
      </c>
      <c r="U5329" s="273"/>
    </row>
    <row r="5330" spans="2:21" ht="27.6" x14ac:dyDescent="0.3">
      <c r="B5330" s="55" t="s">
        <v>3373</v>
      </c>
      <c r="C5330" s="333" t="s">
        <v>3382</v>
      </c>
      <c r="D5330" s="116" t="s">
        <v>3369</v>
      </c>
      <c r="E5330" s="368" t="s">
        <v>16</v>
      </c>
      <c r="F5330" s="368" t="s">
        <v>16</v>
      </c>
      <c r="G5330" s="368" t="s">
        <v>16</v>
      </c>
      <c r="H5330" s="202">
        <v>200000</v>
      </c>
      <c r="I5330" s="368" t="s">
        <v>16</v>
      </c>
      <c r="J5330" s="368" t="s">
        <v>16</v>
      </c>
      <c r="K5330" s="1"/>
      <c r="L5330" s="55" t="s">
        <v>3373</v>
      </c>
      <c r="M5330" s="665" t="s">
        <v>3394</v>
      </c>
      <c r="N5330" s="368" t="s">
        <v>16</v>
      </c>
      <c r="O5330" s="368" t="s">
        <v>16</v>
      </c>
      <c r="P5330" s="202">
        <v>9050</v>
      </c>
      <c r="Q5330" s="368" t="s">
        <v>16</v>
      </c>
      <c r="R5330" s="368" t="s">
        <v>16</v>
      </c>
      <c r="S5330" s="368" t="s">
        <v>16</v>
      </c>
      <c r="T5330" s="368" t="s">
        <v>16</v>
      </c>
      <c r="U5330" s="273"/>
    </row>
    <row r="5331" spans="2:21" ht="66" customHeight="1" x14ac:dyDescent="0.3">
      <c r="B5331" s="55" t="s">
        <v>3373</v>
      </c>
      <c r="C5331" s="333" t="s">
        <v>3385</v>
      </c>
      <c r="D5331" s="116" t="s">
        <v>3370</v>
      </c>
      <c r="E5331" s="368" t="s">
        <v>16</v>
      </c>
      <c r="F5331" s="202">
        <v>200000</v>
      </c>
      <c r="G5331" s="368" t="s">
        <v>16</v>
      </c>
      <c r="H5331" s="368" t="s">
        <v>16</v>
      </c>
      <c r="I5331" s="368" t="s">
        <v>16</v>
      </c>
      <c r="J5331" s="368" t="s">
        <v>16</v>
      </c>
      <c r="K5331" s="1"/>
      <c r="L5331" s="55" t="s">
        <v>3373</v>
      </c>
      <c r="M5331" s="369" t="s">
        <v>3395</v>
      </c>
      <c r="N5331" s="368">
        <v>459</v>
      </c>
      <c r="O5331" s="368" t="s">
        <v>16</v>
      </c>
      <c r="P5331" s="368" t="s">
        <v>16</v>
      </c>
      <c r="Q5331" s="202">
        <v>100000</v>
      </c>
      <c r="R5331" s="368" t="s">
        <v>16</v>
      </c>
      <c r="S5331" s="368" t="s">
        <v>16</v>
      </c>
      <c r="T5331" s="368" t="s">
        <v>16</v>
      </c>
      <c r="U5331" s="273"/>
    </row>
    <row r="5332" spans="2:21" ht="41.4" x14ac:dyDescent="0.3">
      <c r="B5332" s="55" t="s">
        <v>3373</v>
      </c>
      <c r="C5332" s="333" t="s">
        <v>3383</v>
      </c>
      <c r="D5332" s="116" t="s">
        <v>3371</v>
      </c>
      <c r="E5332" s="368" t="s">
        <v>16</v>
      </c>
      <c r="F5332" s="202">
        <v>1300</v>
      </c>
      <c r="G5332" s="368" t="s">
        <v>16</v>
      </c>
      <c r="H5332" s="368" t="s">
        <v>16</v>
      </c>
      <c r="I5332" s="368" t="s">
        <v>16</v>
      </c>
      <c r="J5332" s="368" t="s">
        <v>16</v>
      </c>
      <c r="K5332" s="1"/>
      <c r="L5332" s="55" t="s">
        <v>3373</v>
      </c>
      <c r="M5332" s="369" t="s">
        <v>3396</v>
      </c>
      <c r="N5332" s="368">
        <v>459</v>
      </c>
      <c r="O5332" s="368" t="s">
        <v>16</v>
      </c>
      <c r="P5332" s="368" t="s">
        <v>16</v>
      </c>
      <c r="Q5332" s="202">
        <v>50000</v>
      </c>
      <c r="R5332" s="368" t="s">
        <v>16</v>
      </c>
      <c r="S5332" s="368" t="s">
        <v>16</v>
      </c>
      <c r="T5332" s="368" t="s">
        <v>16</v>
      </c>
      <c r="U5332" s="273"/>
    </row>
    <row r="5333" spans="2:21" ht="27" customHeight="1" x14ac:dyDescent="0.3">
      <c r="B5333" s="55" t="s">
        <v>3373</v>
      </c>
      <c r="C5333" s="369" t="s">
        <v>3384</v>
      </c>
      <c r="D5333" s="116" t="s">
        <v>3372</v>
      </c>
      <c r="E5333" s="368" t="s">
        <v>16</v>
      </c>
      <c r="F5333" s="202">
        <v>1300</v>
      </c>
      <c r="G5333" s="368" t="s">
        <v>16</v>
      </c>
      <c r="H5333" s="368" t="s">
        <v>16</v>
      </c>
      <c r="I5333" s="368" t="s">
        <v>16</v>
      </c>
      <c r="J5333" s="368" t="s">
        <v>16</v>
      </c>
      <c r="K5333" s="1"/>
      <c r="L5333" s="368" t="s">
        <v>16</v>
      </c>
      <c r="M5333" s="368" t="s">
        <v>16</v>
      </c>
      <c r="N5333" s="368" t="s">
        <v>16</v>
      </c>
      <c r="O5333" s="368" t="s">
        <v>16</v>
      </c>
      <c r="P5333" s="368" t="s">
        <v>16</v>
      </c>
      <c r="Q5333" s="368" t="s">
        <v>16</v>
      </c>
      <c r="R5333" s="368" t="s">
        <v>16</v>
      </c>
      <c r="S5333" s="368" t="s">
        <v>16</v>
      </c>
      <c r="T5333" s="368" t="s">
        <v>16</v>
      </c>
      <c r="U5333" s="273"/>
    </row>
    <row r="5334" spans="2:21" ht="27" customHeight="1" x14ac:dyDescent="0.3">
      <c r="B5334" s="55" t="s">
        <v>3373</v>
      </c>
      <c r="C5334" s="333" t="s">
        <v>3411</v>
      </c>
      <c r="D5334" s="116" t="s">
        <v>3386</v>
      </c>
      <c r="E5334" s="202">
        <v>72600</v>
      </c>
      <c r="F5334" s="368" t="s">
        <v>16</v>
      </c>
      <c r="G5334" s="368" t="s">
        <v>16</v>
      </c>
      <c r="H5334" s="368" t="s">
        <v>16</v>
      </c>
      <c r="I5334" s="368" t="s">
        <v>16</v>
      </c>
      <c r="J5334" s="368" t="s">
        <v>16</v>
      </c>
      <c r="K5334" s="1"/>
      <c r="L5334" s="368" t="s">
        <v>16</v>
      </c>
      <c r="M5334" s="368" t="s">
        <v>16</v>
      </c>
      <c r="N5334" s="368" t="s">
        <v>16</v>
      </c>
      <c r="O5334" s="368" t="s">
        <v>16</v>
      </c>
      <c r="P5334" s="368" t="s">
        <v>16</v>
      </c>
      <c r="Q5334" s="368" t="s">
        <v>16</v>
      </c>
      <c r="R5334" s="368" t="s">
        <v>16</v>
      </c>
      <c r="S5334" s="368" t="s">
        <v>16</v>
      </c>
      <c r="T5334" s="368" t="s">
        <v>16</v>
      </c>
      <c r="U5334" s="273"/>
    </row>
    <row r="5335" spans="2:21" ht="55.2" x14ac:dyDescent="0.3">
      <c r="B5335" s="55" t="s">
        <v>3373</v>
      </c>
      <c r="C5335" s="333" t="s">
        <v>3393</v>
      </c>
      <c r="D5335" s="116" t="s">
        <v>3387</v>
      </c>
      <c r="E5335" s="202">
        <v>70000</v>
      </c>
      <c r="F5335" s="368" t="s">
        <v>16</v>
      </c>
      <c r="G5335" s="202">
        <v>55000</v>
      </c>
      <c r="H5335" s="368" t="s">
        <v>16</v>
      </c>
      <c r="I5335" s="368" t="s">
        <v>16</v>
      </c>
      <c r="J5335" s="368" t="s">
        <v>16</v>
      </c>
      <c r="K5335" s="1"/>
      <c r="L5335" s="368" t="s">
        <v>16</v>
      </c>
      <c r="M5335" s="368" t="s">
        <v>16</v>
      </c>
      <c r="N5335" s="368" t="s">
        <v>16</v>
      </c>
      <c r="O5335" s="368" t="s">
        <v>16</v>
      </c>
      <c r="P5335" s="368" t="s">
        <v>16</v>
      </c>
      <c r="Q5335" s="368" t="s">
        <v>16</v>
      </c>
      <c r="R5335" s="368" t="s">
        <v>16</v>
      </c>
      <c r="S5335" s="368" t="s">
        <v>16</v>
      </c>
      <c r="T5335" s="368" t="s">
        <v>16</v>
      </c>
      <c r="U5335" s="273"/>
    </row>
    <row r="5336" spans="2:21" ht="27.6" x14ac:dyDescent="0.3">
      <c r="B5336" s="55" t="s">
        <v>3373</v>
      </c>
      <c r="C5336" s="333" t="s">
        <v>3390</v>
      </c>
      <c r="D5336" s="116" t="s">
        <v>3388</v>
      </c>
      <c r="E5336" s="202">
        <v>10000</v>
      </c>
      <c r="F5336" s="368" t="s">
        <v>16</v>
      </c>
      <c r="G5336" s="368" t="s">
        <v>16</v>
      </c>
      <c r="H5336" s="368" t="s">
        <v>16</v>
      </c>
      <c r="I5336" s="368" t="s">
        <v>16</v>
      </c>
      <c r="J5336" s="368" t="s">
        <v>16</v>
      </c>
      <c r="K5336" s="1"/>
      <c r="L5336" s="368" t="s">
        <v>16</v>
      </c>
      <c r="M5336" s="368" t="s">
        <v>16</v>
      </c>
      <c r="N5336" s="368" t="s">
        <v>16</v>
      </c>
      <c r="O5336" s="368" t="s">
        <v>16</v>
      </c>
      <c r="P5336" s="368" t="s">
        <v>16</v>
      </c>
      <c r="Q5336" s="368" t="s">
        <v>16</v>
      </c>
      <c r="R5336" s="368" t="s">
        <v>16</v>
      </c>
      <c r="S5336" s="368" t="s">
        <v>16</v>
      </c>
      <c r="T5336" s="368" t="s">
        <v>16</v>
      </c>
      <c r="U5336" s="273"/>
    </row>
    <row r="5337" spans="2:21" x14ac:dyDescent="0.3">
      <c r="B5337" s="196"/>
      <c r="C5337" s="503" t="s">
        <v>49</v>
      </c>
      <c r="D5337" s="196" t="s">
        <v>16</v>
      </c>
      <c r="E5337" s="197">
        <f>SUM(E5322:E5336)</f>
        <v>302600</v>
      </c>
      <c r="F5337" s="197">
        <f>SUM(F5322:F5336)</f>
        <v>207600</v>
      </c>
      <c r="G5337" s="197">
        <f>SUM(G5322:G5336)</f>
        <v>55000</v>
      </c>
      <c r="H5337" s="504">
        <f>SUM(H5322:H5336)</f>
        <v>325000</v>
      </c>
      <c r="I5337" s="197">
        <f>SUM(I5325:I5325)</f>
        <v>0</v>
      </c>
      <c r="J5337" s="197">
        <v>0</v>
      </c>
      <c r="K5337" s="1"/>
      <c r="L5337" s="368" t="s">
        <v>16</v>
      </c>
      <c r="M5337" s="368" t="s">
        <v>16</v>
      </c>
      <c r="N5337" s="368" t="s">
        <v>16</v>
      </c>
      <c r="O5337" s="202" t="s">
        <v>16</v>
      </c>
      <c r="P5337" s="368" t="s">
        <v>16</v>
      </c>
      <c r="Q5337" s="368" t="s">
        <v>16</v>
      </c>
      <c r="R5337" s="55" t="s">
        <v>16</v>
      </c>
      <c r="S5337" s="55" t="s">
        <v>16</v>
      </c>
      <c r="T5337" s="55" t="s">
        <v>16</v>
      </c>
    </row>
    <row r="5338" spans="2:21" x14ac:dyDescent="0.3">
      <c r="B5338" s="11"/>
      <c r="C5338" s="94"/>
      <c r="D5338" s="12"/>
      <c r="E5338" s="13"/>
      <c r="F5338" s="13"/>
      <c r="G5338" s="13"/>
      <c r="H5338" s="13"/>
      <c r="I5338" s="13"/>
      <c r="J5338" s="14"/>
      <c r="K5338" s="1"/>
      <c r="L5338" s="11"/>
      <c r="M5338" s="588"/>
      <c r="N5338" s="12"/>
      <c r="O5338" s="169"/>
      <c r="P5338" s="13"/>
      <c r="Q5338" s="13"/>
      <c r="R5338" s="13"/>
      <c r="S5338" s="13"/>
      <c r="T5338" s="14"/>
    </row>
    <row r="5339" spans="2:21" x14ac:dyDescent="0.3">
      <c r="B5339" s="25"/>
      <c r="C5339" s="26" t="s">
        <v>50</v>
      </c>
      <c r="D5339" s="26" t="s">
        <v>16</v>
      </c>
      <c r="E5339" s="28">
        <f>E5337</f>
        <v>302600</v>
      </c>
      <c r="F5339" s="28">
        <f>F5321+F5337</f>
        <v>214200</v>
      </c>
      <c r="G5339" s="28">
        <f>G5321+G5337</f>
        <v>559530</v>
      </c>
      <c r="H5339" s="28">
        <f>H5321+H5337</f>
        <v>446806</v>
      </c>
      <c r="I5339" s="28">
        <f>I5321+I5337</f>
        <v>12344</v>
      </c>
      <c r="J5339" s="28">
        <f>J5321+J5337</f>
        <v>4260</v>
      </c>
      <c r="K5339" s="1"/>
      <c r="L5339" s="574" t="s">
        <v>16</v>
      </c>
      <c r="M5339" s="26" t="s">
        <v>50</v>
      </c>
      <c r="N5339" s="193" t="s">
        <v>16</v>
      </c>
      <c r="O5339" s="28">
        <f>SUM(O5322:O5338)</f>
        <v>302600</v>
      </c>
      <c r="P5339" s="28">
        <f>SUM(P5322:P5338)</f>
        <v>9050</v>
      </c>
      <c r="Q5339" s="28">
        <f>SUM(Q5322:Q5338)</f>
        <v>175000</v>
      </c>
      <c r="R5339" s="28">
        <f>SUM(R5322:R5338)</f>
        <v>440000</v>
      </c>
      <c r="S5339" s="28">
        <f>SUM(S5320:S5338)</f>
        <v>0</v>
      </c>
      <c r="T5339" s="28">
        <f>SUM(T5320:T5338)</f>
        <v>0</v>
      </c>
    </row>
    <row r="5340" spans="2:21" x14ac:dyDescent="0.3">
      <c r="F5340" s="314"/>
      <c r="G5340" s="215"/>
      <c r="H5340" s="215"/>
      <c r="L5340" s="2"/>
      <c r="M5340" s="3" t="s">
        <v>12</v>
      </c>
      <c r="N5340" s="15"/>
      <c r="O5340" s="16"/>
      <c r="P5340" s="62">
        <f>F5339-P5339</f>
        <v>205150</v>
      </c>
      <c r="Q5340" s="62">
        <f>G5339-Q5339</f>
        <v>384530</v>
      </c>
      <c r="R5340" s="62">
        <f t="shared" ref="R5340" si="682">H5339-R5339</f>
        <v>6806</v>
      </c>
      <c r="S5340" s="62">
        <f t="shared" ref="S5340" si="683">I5339-S5339</f>
        <v>12344</v>
      </c>
      <c r="T5340" s="62">
        <f t="shared" ref="T5340" si="684">J5339-T5339</f>
        <v>4260</v>
      </c>
    </row>
    <row r="5341" spans="2:21" x14ac:dyDescent="0.3">
      <c r="C5341" s="63"/>
      <c r="F5341" s="314"/>
      <c r="H5341" s="314"/>
      <c r="M5341" s="1385" t="s">
        <v>23</v>
      </c>
      <c r="N5341" s="1385"/>
      <c r="P5341" s="314"/>
      <c r="Q5341" s="314"/>
      <c r="R5341" s="314"/>
    </row>
    <row r="5342" spans="2:21" x14ac:dyDescent="0.3">
      <c r="C5342" s="657"/>
      <c r="D5342" s="657"/>
      <c r="E5342" s="1386"/>
      <c r="F5342" s="1386"/>
      <c r="G5342" s="657"/>
      <c r="H5342" s="657"/>
      <c r="I5342" s="657"/>
      <c r="J5342" s="145"/>
      <c r="M5342" s="346" t="s">
        <v>17</v>
      </c>
      <c r="N5342" s="83">
        <f>P5340</f>
        <v>205150</v>
      </c>
      <c r="O5342" s="606" t="s">
        <v>3398</v>
      </c>
      <c r="P5342" s="131"/>
      <c r="Q5342" s="131"/>
      <c r="R5342" s="131"/>
      <c r="S5342" s="131"/>
      <c r="T5342" s="131"/>
    </row>
    <row r="5343" spans="2:21" x14ac:dyDescent="0.3">
      <c r="C5343" s="657"/>
      <c r="D5343" s="657"/>
      <c r="E5343" s="658"/>
      <c r="F5343" s="658"/>
      <c r="G5343" s="282"/>
      <c r="H5343" s="280"/>
      <c r="I5343" s="280"/>
      <c r="J5343" s="280"/>
      <c r="M5343" s="346" t="s">
        <v>18</v>
      </c>
      <c r="N5343" s="83">
        <f>Q5340</f>
        <v>384530</v>
      </c>
      <c r="O5343" s="606"/>
      <c r="P5343" s="131"/>
      <c r="Q5343" s="131"/>
      <c r="R5343" s="131"/>
      <c r="S5343" s="233"/>
      <c r="T5343" s="314"/>
    </row>
    <row r="5344" spans="2:21" x14ac:dyDescent="0.3">
      <c r="C5344" s="657"/>
      <c r="D5344" s="657"/>
      <c r="E5344" s="1376"/>
      <c r="F5344" s="1377"/>
      <c r="G5344" s="282"/>
      <c r="H5344" s="280"/>
      <c r="I5344" s="280"/>
      <c r="J5344" s="280"/>
      <c r="M5344" s="346" t="s">
        <v>19</v>
      </c>
      <c r="N5344" s="83">
        <f>R5340</f>
        <v>6806</v>
      </c>
      <c r="O5344" s="136"/>
      <c r="P5344" s="171"/>
      <c r="Q5344" s="324"/>
      <c r="R5344" s="240"/>
      <c r="S5344" s="314"/>
      <c r="T5344" s="314"/>
    </row>
    <row r="5345" spans="2:21" x14ac:dyDescent="0.3">
      <c r="C5345" s="190"/>
      <c r="D5345" s="190"/>
      <c r="E5345" s="1374"/>
      <c r="F5345" s="1374"/>
      <c r="G5345" s="278"/>
      <c r="H5345" s="279"/>
      <c r="I5345" s="280"/>
      <c r="J5345" s="281"/>
      <c r="M5345" s="346" t="s">
        <v>20</v>
      </c>
      <c r="N5345" s="83">
        <f>S5340</f>
        <v>12344</v>
      </c>
      <c r="O5345" s="324"/>
      <c r="P5345" s="324"/>
      <c r="Q5345" s="324"/>
      <c r="R5345" s="241"/>
    </row>
    <row r="5346" spans="2:21" x14ac:dyDescent="0.3">
      <c r="C5346" s="190"/>
      <c r="D5346" s="190"/>
      <c r="E5346" s="659"/>
      <c r="F5346" s="659"/>
      <c r="G5346" s="278"/>
      <c r="H5346" s="283"/>
      <c r="I5346" s="280"/>
      <c r="J5346" s="281"/>
      <c r="M5346" s="346" t="s">
        <v>21</v>
      </c>
      <c r="N5346" s="83">
        <f>T5340</f>
        <v>4260</v>
      </c>
      <c r="O5346" s="137"/>
      <c r="P5346" s="324"/>
      <c r="Q5346" s="324"/>
      <c r="R5346" s="314"/>
    </row>
    <row r="5347" spans="2:21" ht="15" thickBot="1" x14ac:dyDescent="0.35">
      <c r="C5347" s="657"/>
      <c r="D5347" s="190"/>
      <c r="E5347" s="659"/>
      <c r="F5347" s="659"/>
      <c r="G5347" s="278"/>
      <c r="H5347" s="283"/>
      <c r="I5347" s="280"/>
      <c r="J5347" s="281"/>
      <c r="M5347" s="345" t="s">
        <v>22</v>
      </c>
      <c r="N5347" s="344">
        <f>SUM(N5342:N5346)</f>
        <v>613090</v>
      </c>
      <c r="O5347" s="314"/>
      <c r="P5347" s="314"/>
      <c r="R5347" s="314"/>
    </row>
    <row r="5348" spans="2:21" ht="15" thickTop="1" x14ac:dyDescent="0.3">
      <c r="N5348" s="314"/>
    </row>
    <row r="5349" spans="2:21" x14ac:dyDescent="0.3">
      <c r="N5349" s="314"/>
    </row>
    <row r="5350" spans="2:21" x14ac:dyDescent="0.3">
      <c r="N5350" s="314"/>
    </row>
    <row r="5353" spans="2:21" x14ac:dyDescent="0.3">
      <c r="B5353" s="1433" t="s">
        <v>2370</v>
      </c>
      <c r="C5353" s="1433"/>
      <c r="D5353" s="1433"/>
      <c r="E5353" s="1433"/>
      <c r="F5353" s="1433"/>
      <c r="G5353" s="1433"/>
      <c r="H5353" s="1433"/>
      <c r="I5353" s="1433"/>
      <c r="J5353" s="1433"/>
      <c r="K5353" s="1433"/>
      <c r="L5353" s="1433"/>
      <c r="M5353" s="1433"/>
      <c r="N5353" s="1433"/>
      <c r="O5353" s="1433"/>
      <c r="P5353" s="1433"/>
      <c r="Q5353" s="1433"/>
      <c r="R5353" s="1433"/>
      <c r="S5353" s="1433"/>
      <c r="T5353" s="1433"/>
      <c r="U5353" s="669"/>
    </row>
    <row r="5359" spans="2:21" ht="15.6" x14ac:dyDescent="0.3">
      <c r="B5359" s="1349" t="s">
        <v>3434</v>
      </c>
      <c r="C5359" s="1349"/>
      <c r="D5359" s="1349"/>
      <c r="E5359" s="1349"/>
      <c r="F5359" s="1349"/>
      <c r="G5359" s="1349"/>
      <c r="H5359" s="1349"/>
      <c r="I5359" s="1349"/>
      <c r="J5359" s="1349"/>
      <c r="K5359" s="1349"/>
      <c r="L5359" s="1349"/>
      <c r="M5359" s="1349"/>
      <c r="N5359" s="1349"/>
      <c r="O5359" s="1349"/>
      <c r="P5359" s="1349"/>
      <c r="Q5359" s="1349"/>
      <c r="R5359" s="1349"/>
      <c r="S5359" s="1349"/>
      <c r="T5359" s="1349"/>
    </row>
    <row r="5360" spans="2:21" ht="15.6" x14ac:dyDescent="0.3">
      <c r="B5360" s="1350" t="s">
        <v>10</v>
      </c>
      <c r="C5360" s="1350"/>
      <c r="D5360" s="1350"/>
      <c r="E5360" s="1350"/>
      <c r="F5360" s="1350"/>
      <c r="G5360" s="1350"/>
      <c r="H5360" s="1350"/>
      <c r="I5360" s="1350"/>
      <c r="J5360" s="1350"/>
      <c r="K5360" s="1350"/>
      <c r="L5360" s="1350"/>
      <c r="M5360" s="1350"/>
      <c r="N5360" s="1350"/>
      <c r="O5360" s="1350"/>
      <c r="P5360" s="1350"/>
      <c r="Q5360" s="1350"/>
      <c r="R5360" s="1350"/>
      <c r="S5360" s="1350"/>
      <c r="T5360" s="1350"/>
    </row>
    <row r="5361" spans="2:21" x14ac:dyDescent="0.3">
      <c r="B5361" s="1351" t="s">
        <v>11</v>
      </c>
      <c r="C5361" s="1351"/>
      <c r="D5361" s="1351"/>
      <c r="E5361" s="1351"/>
      <c r="F5361" s="1351"/>
      <c r="G5361" s="1351"/>
      <c r="H5361" s="1351"/>
      <c r="I5361" s="1351"/>
      <c r="J5361" s="1351"/>
      <c r="K5361" s="1351"/>
      <c r="L5361" s="1351"/>
      <c r="M5361" s="1351"/>
      <c r="N5361" s="1351"/>
      <c r="O5361" s="1351"/>
      <c r="P5361" s="1351"/>
      <c r="Q5361" s="1351"/>
      <c r="R5361" s="1351"/>
      <c r="S5361" s="1351"/>
      <c r="T5361" s="1351"/>
    </row>
    <row r="5362" spans="2:21" x14ac:dyDescent="0.3">
      <c r="B5362" s="1352" t="s">
        <v>3415</v>
      </c>
      <c r="C5362" s="1352"/>
      <c r="D5362" s="1352"/>
      <c r="E5362" s="1352"/>
      <c r="F5362" s="1352"/>
      <c r="G5362" s="1352"/>
      <c r="H5362" s="1352"/>
      <c r="I5362" s="1352"/>
      <c r="J5362" s="1352"/>
      <c r="K5362" s="1352"/>
      <c r="L5362" s="1352"/>
      <c r="M5362" s="1352"/>
      <c r="N5362" s="1352"/>
      <c r="O5362" s="1352"/>
      <c r="P5362" s="1352"/>
      <c r="Q5362" s="1352"/>
      <c r="R5362" s="1352"/>
      <c r="S5362" s="1352"/>
      <c r="T5362" s="1352"/>
    </row>
    <row r="5363" spans="2:21" ht="15" thickBot="1" x14ac:dyDescent="0.35">
      <c r="B5363" s="309"/>
      <c r="C5363" s="309"/>
      <c r="D5363" s="309"/>
      <c r="E5363" s="309"/>
      <c r="F5363" s="309"/>
      <c r="G5363" s="309"/>
      <c r="H5363" s="309"/>
      <c r="I5363" s="309"/>
      <c r="J5363" s="309"/>
      <c r="L5363" s="309"/>
      <c r="M5363" s="309"/>
      <c r="N5363" s="309"/>
      <c r="O5363" s="309"/>
      <c r="P5363" s="309"/>
      <c r="Q5363" s="309"/>
      <c r="R5363" s="1362" t="s">
        <v>3416</v>
      </c>
      <c r="S5363" s="1363"/>
      <c r="T5363" s="1363"/>
    </row>
    <row r="5364" spans="2:21" ht="15" thickTop="1" x14ac:dyDescent="0.3">
      <c r="B5364" s="1354" t="s">
        <v>8</v>
      </c>
      <c r="C5364" s="1354"/>
      <c r="D5364" s="1354"/>
      <c r="E5364" s="1354"/>
      <c r="F5364" s="1354"/>
      <c r="G5364" s="1354"/>
      <c r="H5364" s="1354"/>
      <c r="I5364" s="1354"/>
      <c r="J5364" s="1354"/>
      <c r="L5364" s="1354" t="s">
        <v>9</v>
      </c>
      <c r="M5364" s="1354"/>
      <c r="N5364" s="1354"/>
      <c r="O5364" s="1354"/>
      <c r="P5364" s="1354"/>
      <c r="Q5364" s="1354"/>
      <c r="R5364" s="1354"/>
      <c r="S5364" s="1354"/>
      <c r="T5364" s="1354"/>
    </row>
    <row r="5365" spans="2:21" x14ac:dyDescent="0.3">
      <c r="B5365" s="4" t="s">
        <v>0</v>
      </c>
      <c r="C5365" s="4" t="s">
        <v>1</v>
      </c>
      <c r="D5365" s="4" t="s">
        <v>2</v>
      </c>
      <c r="E5365" s="4" t="s">
        <v>13</v>
      </c>
      <c r="F5365" s="4" t="s">
        <v>3</v>
      </c>
      <c r="G5365" s="4" t="s">
        <v>4</v>
      </c>
      <c r="H5365" s="4" t="s">
        <v>5</v>
      </c>
      <c r="I5365" s="4" t="s">
        <v>6</v>
      </c>
      <c r="J5365" s="4" t="s">
        <v>7</v>
      </c>
      <c r="K5365" s="180"/>
      <c r="L5365" s="4" t="s">
        <v>0</v>
      </c>
      <c r="M5365" s="4" t="s">
        <v>1</v>
      </c>
      <c r="N5365" s="30" t="s">
        <v>1234</v>
      </c>
      <c r="O5365" s="4" t="s">
        <v>13</v>
      </c>
      <c r="P5365" s="4" t="s">
        <v>3</v>
      </c>
      <c r="Q5365" s="4" t="s">
        <v>4</v>
      </c>
      <c r="R5365" s="4" t="s">
        <v>5</v>
      </c>
      <c r="S5365" s="4" t="s">
        <v>6</v>
      </c>
      <c r="T5365" s="4" t="s">
        <v>7</v>
      </c>
    </row>
    <row r="5366" spans="2:21" x14ac:dyDescent="0.3">
      <c r="B5366" s="310"/>
      <c r="C5366" s="311"/>
      <c r="D5366" s="311"/>
      <c r="E5366" s="5"/>
      <c r="F5366" s="5"/>
      <c r="G5366" s="5"/>
      <c r="H5366" s="5"/>
      <c r="I5366" s="5"/>
      <c r="J5366" s="6"/>
      <c r="L5366" s="310"/>
      <c r="M5366" s="311"/>
      <c r="N5366" s="311"/>
      <c r="O5366" s="5"/>
      <c r="P5366" s="5"/>
      <c r="Q5366" s="5"/>
      <c r="R5366" s="5"/>
      <c r="S5366" s="5"/>
      <c r="T5366" s="6"/>
    </row>
    <row r="5367" spans="2:21" x14ac:dyDescent="0.3">
      <c r="B5367" s="55" t="s">
        <v>3414</v>
      </c>
      <c r="C5367" s="17" t="s">
        <v>2421</v>
      </c>
      <c r="D5367" s="18" t="s">
        <v>16</v>
      </c>
      <c r="E5367" s="18" t="s">
        <v>16</v>
      </c>
      <c r="F5367" s="19">
        <f>N5342</f>
        <v>205150</v>
      </c>
      <c r="G5367" s="49">
        <f>N5343</f>
        <v>384530</v>
      </c>
      <c r="H5367" s="49">
        <f>N5344</f>
        <v>6806</v>
      </c>
      <c r="I5367" s="20">
        <f>N5345</f>
        <v>12344</v>
      </c>
      <c r="J5367" s="20">
        <f>N5346</f>
        <v>4260</v>
      </c>
      <c r="K5367" s="1"/>
      <c r="L5367" s="55"/>
      <c r="M5367" s="55"/>
      <c r="N5367" s="55"/>
      <c r="O5367" s="368" t="s">
        <v>16</v>
      </c>
      <c r="P5367" s="368" t="s">
        <v>16</v>
      </c>
      <c r="Q5367" s="368" t="s">
        <v>16</v>
      </c>
      <c r="R5367" s="368" t="s">
        <v>16</v>
      </c>
      <c r="S5367" s="368" t="s">
        <v>16</v>
      </c>
      <c r="T5367" s="368" t="s">
        <v>16</v>
      </c>
    </row>
    <row r="5368" spans="2:21" ht="27.6" x14ac:dyDescent="0.3">
      <c r="B5368" s="55" t="s">
        <v>3417</v>
      </c>
      <c r="C5368" s="333" t="s">
        <v>685</v>
      </c>
      <c r="D5368" s="116" t="s">
        <v>3413</v>
      </c>
      <c r="E5368" s="368" t="s">
        <v>16</v>
      </c>
      <c r="F5368" s="368" t="s">
        <v>16</v>
      </c>
      <c r="G5368" s="368" t="s">
        <v>16</v>
      </c>
      <c r="H5368" s="368" t="s">
        <v>16</v>
      </c>
      <c r="I5368" s="368" t="s">
        <v>16</v>
      </c>
      <c r="J5368" s="368" t="s">
        <v>16</v>
      </c>
      <c r="K5368" s="1"/>
      <c r="L5368" s="55" t="s">
        <v>3417</v>
      </c>
      <c r="M5368" s="474" t="s">
        <v>3423</v>
      </c>
      <c r="N5368" s="116" t="s">
        <v>3402</v>
      </c>
      <c r="O5368" s="202">
        <v>10000</v>
      </c>
      <c r="P5368" s="368" t="s">
        <v>16</v>
      </c>
      <c r="Q5368" s="368" t="s">
        <v>16</v>
      </c>
      <c r="R5368" s="368" t="s">
        <v>16</v>
      </c>
      <c r="S5368" s="368" t="s">
        <v>16</v>
      </c>
      <c r="T5368" s="368" t="s">
        <v>16</v>
      </c>
    </row>
    <row r="5369" spans="2:21" ht="27.6" x14ac:dyDescent="0.3">
      <c r="B5369" s="55" t="s">
        <v>3417</v>
      </c>
      <c r="C5369" s="333" t="s">
        <v>3419</v>
      </c>
      <c r="D5369" s="116" t="s">
        <v>3402</v>
      </c>
      <c r="E5369" s="202">
        <v>10000</v>
      </c>
      <c r="F5369" s="368" t="s">
        <v>16</v>
      </c>
      <c r="G5369" s="202">
        <v>500000</v>
      </c>
      <c r="H5369" s="368" t="s">
        <v>16</v>
      </c>
      <c r="I5369" s="368" t="s">
        <v>16</v>
      </c>
      <c r="J5369" s="368" t="s">
        <v>16</v>
      </c>
      <c r="K5369" s="1"/>
      <c r="L5369" s="55" t="s">
        <v>3418</v>
      </c>
      <c r="M5369" s="541" t="s">
        <v>3424</v>
      </c>
      <c r="N5369" s="116" t="s">
        <v>3405</v>
      </c>
      <c r="O5369" s="202">
        <v>35000</v>
      </c>
      <c r="P5369" s="368" t="s">
        <v>16</v>
      </c>
      <c r="Q5369" s="368" t="s">
        <v>16</v>
      </c>
      <c r="R5369" s="368" t="s">
        <v>16</v>
      </c>
      <c r="S5369" s="368" t="s">
        <v>16</v>
      </c>
      <c r="T5369" s="368" t="s">
        <v>16</v>
      </c>
    </row>
    <row r="5370" spans="2:21" ht="27.6" x14ac:dyDescent="0.3">
      <c r="B5370" s="55" t="s">
        <v>3418</v>
      </c>
      <c r="C5370" s="333" t="s">
        <v>3420</v>
      </c>
      <c r="D5370" s="116" t="s">
        <v>3403</v>
      </c>
      <c r="E5370" s="368" t="s">
        <v>16</v>
      </c>
      <c r="F5370" s="202">
        <v>7000</v>
      </c>
      <c r="G5370" s="368" t="s">
        <v>16</v>
      </c>
      <c r="H5370" s="368" t="s">
        <v>16</v>
      </c>
      <c r="I5370" s="368" t="s">
        <v>16</v>
      </c>
      <c r="J5370" s="368" t="s">
        <v>16</v>
      </c>
      <c r="K5370" s="1"/>
      <c r="L5370" s="55" t="s">
        <v>3418</v>
      </c>
      <c r="M5370" s="665" t="s">
        <v>2997</v>
      </c>
      <c r="N5370" s="116" t="s">
        <v>3435</v>
      </c>
      <c r="O5370" s="202">
        <v>124075</v>
      </c>
      <c r="P5370" s="368" t="s">
        <v>16</v>
      </c>
      <c r="Q5370" s="368" t="s">
        <v>16</v>
      </c>
      <c r="R5370" s="368" t="s">
        <v>16</v>
      </c>
      <c r="S5370" s="368" t="s">
        <v>16</v>
      </c>
      <c r="T5370" s="368" t="s">
        <v>16</v>
      </c>
    </row>
    <row r="5371" spans="2:21" ht="27.6" x14ac:dyDescent="0.3">
      <c r="B5371" s="55" t="s">
        <v>3418</v>
      </c>
      <c r="C5371" s="333" t="s">
        <v>3421</v>
      </c>
      <c r="D5371" s="116" t="s">
        <v>3404</v>
      </c>
      <c r="E5371" s="368" t="s">
        <v>16</v>
      </c>
      <c r="F5371" s="202">
        <v>3000</v>
      </c>
      <c r="G5371" s="368" t="s">
        <v>16</v>
      </c>
      <c r="H5371" s="368" t="s">
        <v>16</v>
      </c>
      <c r="I5371" s="368" t="s">
        <v>16</v>
      </c>
      <c r="J5371" s="368" t="s">
        <v>16</v>
      </c>
      <c r="K5371" s="1"/>
      <c r="L5371" s="368" t="s">
        <v>16</v>
      </c>
      <c r="M5371" s="368" t="s">
        <v>16</v>
      </c>
      <c r="N5371" s="368" t="s">
        <v>16</v>
      </c>
      <c r="O5371" s="368" t="s">
        <v>16</v>
      </c>
      <c r="P5371" s="368" t="s">
        <v>16</v>
      </c>
      <c r="Q5371" s="368" t="s">
        <v>16</v>
      </c>
      <c r="R5371" s="368" t="s">
        <v>16</v>
      </c>
      <c r="S5371" s="368" t="s">
        <v>16</v>
      </c>
      <c r="T5371" s="368" t="s">
        <v>16</v>
      </c>
      <c r="U5371" s="273"/>
    </row>
    <row r="5372" spans="2:21" ht="41.4" x14ac:dyDescent="0.3">
      <c r="B5372" s="55" t="s">
        <v>3418</v>
      </c>
      <c r="C5372" s="333" t="s">
        <v>3422</v>
      </c>
      <c r="D5372" s="116" t="s">
        <v>3405</v>
      </c>
      <c r="E5372" s="202">
        <v>35000</v>
      </c>
      <c r="F5372" s="202">
        <v>15000</v>
      </c>
      <c r="G5372" s="368" t="s">
        <v>16</v>
      </c>
      <c r="H5372" s="368" t="s">
        <v>16</v>
      </c>
      <c r="I5372" s="368" t="s">
        <v>16</v>
      </c>
      <c r="J5372" s="368" t="s">
        <v>16</v>
      </c>
      <c r="K5372" s="1"/>
      <c r="L5372" s="368" t="s">
        <v>16</v>
      </c>
      <c r="M5372" s="368" t="s">
        <v>16</v>
      </c>
      <c r="N5372" s="368" t="s">
        <v>16</v>
      </c>
      <c r="O5372" s="368" t="s">
        <v>16</v>
      </c>
      <c r="P5372" s="368" t="s">
        <v>16</v>
      </c>
      <c r="Q5372" s="368" t="s">
        <v>16</v>
      </c>
      <c r="R5372" s="368" t="s">
        <v>16</v>
      </c>
      <c r="S5372" s="368" t="s">
        <v>16</v>
      </c>
      <c r="T5372" s="368" t="s">
        <v>16</v>
      </c>
      <c r="U5372" s="273"/>
    </row>
    <row r="5373" spans="2:21" ht="27.6" x14ac:dyDescent="0.3">
      <c r="B5373" s="55" t="s">
        <v>3418</v>
      </c>
      <c r="C5373" s="333" t="s">
        <v>685</v>
      </c>
      <c r="D5373" s="116" t="s">
        <v>3406</v>
      </c>
      <c r="E5373" s="368" t="s">
        <v>16</v>
      </c>
      <c r="F5373" s="368" t="s">
        <v>16</v>
      </c>
      <c r="G5373" s="368" t="s">
        <v>16</v>
      </c>
      <c r="H5373" s="368" t="s">
        <v>16</v>
      </c>
      <c r="I5373" s="368" t="s">
        <v>16</v>
      </c>
      <c r="J5373" s="368" t="s">
        <v>16</v>
      </c>
      <c r="K5373" s="1"/>
      <c r="L5373" s="368" t="s">
        <v>16</v>
      </c>
      <c r="M5373" s="368" t="s">
        <v>16</v>
      </c>
      <c r="N5373" s="368" t="s">
        <v>16</v>
      </c>
      <c r="O5373" s="368" t="s">
        <v>16</v>
      </c>
      <c r="P5373" s="368" t="s">
        <v>16</v>
      </c>
      <c r="Q5373" s="368" t="s">
        <v>16</v>
      </c>
      <c r="R5373" s="368" t="s">
        <v>16</v>
      </c>
      <c r="S5373" s="368" t="s">
        <v>16</v>
      </c>
      <c r="T5373" s="368" t="s">
        <v>16</v>
      </c>
      <c r="U5373" s="273"/>
    </row>
    <row r="5374" spans="2:21" ht="27.6" x14ac:dyDescent="0.3">
      <c r="B5374" s="55" t="s">
        <v>3418</v>
      </c>
      <c r="C5374" s="369" t="s">
        <v>3425</v>
      </c>
      <c r="D5374" s="116" t="s">
        <v>3407</v>
      </c>
      <c r="E5374" s="368" t="s">
        <v>16</v>
      </c>
      <c r="F5374" s="202">
        <v>1300</v>
      </c>
      <c r="G5374" s="368" t="s">
        <v>16</v>
      </c>
      <c r="H5374" s="368" t="s">
        <v>16</v>
      </c>
      <c r="I5374" s="368" t="s">
        <v>16</v>
      </c>
      <c r="J5374" s="368" t="s">
        <v>16</v>
      </c>
      <c r="K5374" s="1"/>
      <c r="L5374" s="368" t="s">
        <v>16</v>
      </c>
      <c r="M5374" s="368" t="s">
        <v>16</v>
      </c>
      <c r="N5374" s="368" t="s">
        <v>16</v>
      </c>
      <c r="O5374" s="368" t="s">
        <v>16</v>
      </c>
      <c r="P5374" s="368" t="s">
        <v>16</v>
      </c>
      <c r="Q5374" s="368" t="s">
        <v>16</v>
      </c>
      <c r="R5374" s="368" t="s">
        <v>16</v>
      </c>
      <c r="S5374" s="368" t="s">
        <v>16</v>
      </c>
      <c r="T5374" s="368" t="s">
        <v>16</v>
      </c>
      <c r="U5374" s="273"/>
    </row>
    <row r="5375" spans="2:21" ht="27.6" x14ac:dyDescent="0.3">
      <c r="B5375" s="55" t="s">
        <v>3418</v>
      </c>
      <c r="C5375" s="333" t="s">
        <v>3426</v>
      </c>
      <c r="D5375" s="116" t="s">
        <v>3408</v>
      </c>
      <c r="E5375" s="368" t="s">
        <v>16</v>
      </c>
      <c r="F5375" s="202">
        <v>14000</v>
      </c>
      <c r="G5375" s="368" t="s">
        <v>16</v>
      </c>
      <c r="H5375" s="368" t="s">
        <v>16</v>
      </c>
      <c r="I5375" s="368" t="s">
        <v>16</v>
      </c>
      <c r="J5375" s="368" t="s">
        <v>16</v>
      </c>
      <c r="K5375" s="1"/>
      <c r="L5375" s="368" t="s">
        <v>16</v>
      </c>
      <c r="M5375" s="368" t="s">
        <v>16</v>
      </c>
      <c r="N5375" s="368" t="s">
        <v>16</v>
      </c>
      <c r="O5375" s="368" t="s">
        <v>16</v>
      </c>
      <c r="P5375" s="368" t="s">
        <v>16</v>
      </c>
      <c r="Q5375" s="368" t="s">
        <v>16</v>
      </c>
      <c r="R5375" s="368" t="s">
        <v>16</v>
      </c>
      <c r="S5375" s="368" t="s">
        <v>16</v>
      </c>
      <c r="T5375" s="368" t="s">
        <v>16</v>
      </c>
      <c r="U5375" s="273"/>
    </row>
    <row r="5376" spans="2:21" ht="27.6" x14ac:dyDescent="0.3">
      <c r="B5376" s="55" t="s">
        <v>3418</v>
      </c>
      <c r="C5376" s="369" t="s">
        <v>3427</v>
      </c>
      <c r="D5376" s="116" t="s">
        <v>3409</v>
      </c>
      <c r="E5376" s="368" t="s">
        <v>16</v>
      </c>
      <c r="F5376" s="202">
        <v>3300</v>
      </c>
      <c r="G5376" s="368" t="s">
        <v>16</v>
      </c>
      <c r="H5376" s="368" t="s">
        <v>16</v>
      </c>
      <c r="I5376" s="368" t="s">
        <v>16</v>
      </c>
      <c r="J5376" s="368" t="s">
        <v>16</v>
      </c>
      <c r="K5376" s="1"/>
      <c r="L5376" s="368" t="s">
        <v>16</v>
      </c>
      <c r="M5376" s="368" t="s">
        <v>16</v>
      </c>
      <c r="N5376" s="368" t="s">
        <v>16</v>
      </c>
      <c r="O5376" s="368" t="s">
        <v>16</v>
      </c>
      <c r="P5376" s="368" t="s">
        <v>16</v>
      </c>
      <c r="Q5376" s="368" t="s">
        <v>16</v>
      </c>
      <c r="R5376" s="368" t="s">
        <v>16</v>
      </c>
      <c r="S5376" s="368" t="s">
        <v>16</v>
      </c>
      <c r="T5376" s="368" t="s">
        <v>16</v>
      </c>
      <c r="U5376" s="273"/>
    </row>
    <row r="5377" spans="2:21" ht="41.4" x14ac:dyDescent="0.3">
      <c r="B5377" s="55" t="s">
        <v>3418</v>
      </c>
      <c r="C5377" s="333" t="s">
        <v>3428</v>
      </c>
      <c r="D5377" s="116" t="s">
        <v>3410</v>
      </c>
      <c r="E5377" s="368" t="s">
        <v>16</v>
      </c>
      <c r="F5377" s="368" t="s">
        <v>16</v>
      </c>
      <c r="G5377" s="368" t="s">
        <v>16</v>
      </c>
      <c r="H5377" s="368" t="s">
        <v>16</v>
      </c>
      <c r="I5377" s="202">
        <v>170000</v>
      </c>
      <c r="J5377" s="368" t="s">
        <v>16</v>
      </c>
      <c r="K5377" s="1"/>
      <c r="L5377" s="368" t="s">
        <v>16</v>
      </c>
      <c r="M5377" s="368" t="s">
        <v>16</v>
      </c>
      <c r="N5377" s="368" t="s">
        <v>16</v>
      </c>
      <c r="O5377" s="368" t="s">
        <v>16</v>
      </c>
      <c r="P5377" s="368" t="s">
        <v>16</v>
      </c>
      <c r="Q5377" s="368" t="s">
        <v>16</v>
      </c>
      <c r="R5377" s="368" t="s">
        <v>16</v>
      </c>
      <c r="S5377" s="368" t="s">
        <v>16</v>
      </c>
      <c r="T5377" s="368" t="s">
        <v>16</v>
      </c>
      <c r="U5377" s="273"/>
    </row>
    <row r="5378" spans="2:21" ht="41.4" x14ac:dyDescent="0.3">
      <c r="B5378" s="55" t="s">
        <v>3418</v>
      </c>
      <c r="C5378" s="333" t="s">
        <v>3430</v>
      </c>
      <c r="D5378" s="116" t="s">
        <v>3412</v>
      </c>
      <c r="E5378" s="368" t="s">
        <v>16</v>
      </c>
      <c r="F5378" s="368" t="s">
        <v>16</v>
      </c>
      <c r="G5378" s="368" t="s">
        <v>16</v>
      </c>
      <c r="H5378" s="368" t="s">
        <v>16</v>
      </c>
      <c r="I5378" s="202">
        <v>170000</v>
      </c>
      <c r="J5378" s="368" t="s">
        <v>16</v>
      </c>
      <c r="K5378" s="1"/>
      <c r="L5378" s="368" t="s">
        <v>16</v>
      </c>
      <c r="M5378" s="368" t="s">
        <v>16</v>
      </c>
      <c r="N5378" s="368" t="s">
        <v>16</v>
      </c>
      <c r="O5378" s="368" t="s">
        <v>16</v>
      </c>
      <c r="P5378" s="368" t="s">
        <v>16</v>
      </c>
      <c r="Q5378" s="368" t="s">
        <v>16</v>
      </c>
      <c r="R5378" s="368" t="s">
        <v>16</v>
      </c>
      <c r="S5378" s="368" t="s">
        <v>16</v>
      </c>
      <c r="T5378" s="368" t="s">
        <v>16</v>
      </c>
      <c r="U5378" s="273"/>
    </row>
    <row r="5379" spans="2:21" ht="29.4" customHeight="1" x14ac:dyDescent="0.3">
      <c r="B5379" s="55" t="s">
        <v>3418</v>
      </c>
      <c r="C5379" s="333" t="s">
        <v>3431</v>
      </c>
      <c r="D5379" s="116" t="s">
        <v>3429</v>
      </c>
      <c r="E5379" s="368" t="s">
        <v>16</v>
      </c>
      <c r="F5379" s="368" t="s">
        <v>16</v>
      </c>
      <c r="G5379" s="202">
        <v>195600</v>
      </c>
      <c r="H5379" s="368" t="s">
        <v>16</v>
      </c>
      <c r="I5379" s="368" t="s">
        <v>16</v>
      </c>
      <c r="J5379" s="368" t="s">
        <v>16</v>
      </c>
      <c r="K5379" s="1"/>
      <c r="L5379" s="368" t="s">
        <v>16</v>
      </c>
      <c r="M5379" s="368" t="s">
        <v>16</v>
      </c>
      <c r="N5379" s="368" t="s">
        <v>16</v>
      </c>
      <c r="O5379" s="368" t="s">
        <v>16</v>
      </c>
      <c r="P5379" s="368" t="s">
        <v>16</v>
      </c>
      <c r="Q5379" s="368" t="s">
        <v>16</v>
      </c>
      <c r="R5379" s="368" t="s">
        <v>16</v>
      </c>
      <c r="S5379" s="368" t="s">
        <v>16</v>
      </c>
      <c r="T5379" s="368" t="s">
        <v>16</v>
      </c>
      <c r="U5379" s="273"/>
    </row>
    <row r="5380" spans="2:21" ht="29.4" customHeight="1" x14ac:dyDescent="0.3">
      <c r="B5380" s="55" t="s">
        <v>3418</v>
      </c>
      <c r="C5380" s="369" t="s">
        <v>3432</v>
      </c>
      <c r="D5380" s="116" t="s">
        <v>3433</v>
      </c>
      <c r="E5380" s="368" t="s">
        <v>16</v>
      </c>
      <c r="F5380" s="202">
        <v>10000</v>
      </c>
      <c r="G5380" s="368" t="s">
        <v>16</v>
      </c>
      <c r="H5380" s="368" t="s">
        <v>16</v>
      </c>
      <c r="I5380" s="368" t="s">
        <v>16</v>
      </c>
      <c r="J5380" s="368" t="s">
        <v>16</v>
      </c>
      <c r="K5380" s="1"/>
      <c r="L5380" s="368" t="s">
        <v>16</v>
      </c>
      <c r="M5380" s="368" t="s">
        <v>16</v>
      </c>
      <c r="N5380" s="368" t="s">
        <v>16</v>
      </c>
      <c r="O5380" s="368" t="s">
        <v>16</v>
      </c>
      <c r="P5380" s="368" t="s">
        <v>16</v>
      </c>
      <c r="Q5380" s="368" t="s">
        <v>16</v>
      </c>
      <c r="R5380" s="368" t="s">
        <v>16</v>
      </c>
      <c r="S5380" s="368" t="s">
        <v>16</v>
      </c>
      <c r="T5380" s="368" t="s">
        <v>16</v>
      </c>
      <c r="U5380" s="273"/>
    </row>
    <row r="5381" spans="2:21" ht="29.4" customHeight="1" x14ac:dyDescent="0.3">
      <c r="B5381" s="55" t="s">
        <v>3418</v>
      </c>
      <c r="C5381" s="333" t="s">
        <v>3436</v>
      </c>
      <c r="D5381" s="116" t="s">
        <v>3435</v>
      </c>
      <c r="E5381" s="202">
        <v>124075</v>
      </c>
      <c r="F5381" s="368" t="s">
        <v>16</v>
      </c>
      <c r="G5381" s="368" t="s">
        <v>16</v>
      </c>
      <c r="H5381" s="368" t="s">
        <v>16</v>
      </c>
      <c r="I5381" s="368" t="s">
        <v>16</v>
      </c>
      <c r="J5381" s="368" t="s">
        <v>16</v>
      </c>
      <c r="K5381" s="1"/>
      <c r="L5381" s="368"/>
      <c r="M5381" s="368"/>
      <c r="N5381" s="368"/>
      <c r="O5381" s="368"/>
      <c r="P5381" s="368"/>
      <c r="Q5381" s="368"/>
      <c r="R5381" s="368"/>
      <c r="S5381" s="368"/>
      <c r="T5381" s="368"/>
      <c r="U5381" s="273"/>
    </row>
    <row r="5382" spans="2:21" ht="18.600000000000001" customHeight="1" x14ac:dyDescent="0.3">
      <c r="B5382" s="55" t="s">
        <v>3418</v>
      </c>
      <c r="C5382" s="333" t="s">
        <v>3400</v>
      </c>
      <c r="D5382" s="116" t="s">
        <v>3399</v>
      </c>
      <c r="E5382" s="368" t="s">
        <v>16</v>
      </c>
      <c r="F5382" s="368" t="s">
        <v>16</v>
      </c>
      <c r="G5382" s="368" t="s">
        <v>16</v>
      </c>
      <c r="H5382" s="202">
        <v>335000</v>
      </c>
      <c r="I5382" s="368" t="s">
        <v>16</v>
      </c>
      <c r="J5382" s="368" t="s">
        <v>16</v>
      </c>
      <c r="K5382" s="1"/>
      <c r="L5382" s="368" t="s">
        <v>16</v>
      </c>
      <c r="M5382" s="368" t="s">
        <v>16</v>
      </c>
      <c r="N5382" s="368" t="s">
        <v>16</v>
      </c>
      <c r="O5382" s="368" t="s">
        <v>16</v>
      </c>
      <c r="P5382" s="368" t="s">
        <v>16</v>
      </c>
      <c r="Q5382" s="368" t="s">
        <v>16</v>
      </c>
      <c r="R5382" s="368" t="s">
        <v>16</v>
      </c>
      <c r="S5382" s="368" t="s">
        <v>16</v>
      </c>
      <c r="T5382" s="368" t="s">
        <v>16</v>
      </c>
      <c r="U5382" s="273"/>
    </row>
    <row r="5383" spans="2:21" ht="19.2" customHeight="1" x14ac:dyDescent="0.3">
      <c r="B5383" s="55" t="s">
        <v>3418</v>
      </c>
      <c r="C5383" s="369" t="s">
        <v>3401</v>
      </c>
      <c r="D5383" s="116" t="s">
        <v>3399</v>
      </c>
      <c r="E5383" s="368" t="s">
        <v>16</v>
      </c>
      <c r="F5383" s="368" t="s">
        <v>16</v>
      </c>
      <c r="G5383" s="202">
        <v>2000000</v>
      </c>
      <c r="H5383" s="368" t="s">
        <v>16</v>
      </c>
      <c r="I5383" s="368" t="s">
        <v>16</v>
      </c>
      <c r="J5383" s="368" t="s">
        <v>16</v>
      </c>
      <c r="K5383" s="1"/>
      <c r="L5383" s="368" t="s">
        <v>16</v>
      </c>
      <c r="M5383" s="368" t="s">
        <v>16</v>
      </c>
      <c r="N5383" s="368" t="s">
        <v>16</v>
      </c>
      <c r="O5383" s="368" t="s">
        <v>16</v>
      </c>
      <c r="P5383" s="368" t="s">
        <v>16</v>
      </c>
      <c r="Q5383" s="368" t="s">
        <v>16</v>
      </c>
      <c r="R5383" s="368" t="s">
        <v>16</v>
      </c>
      <c r="S5383" s="368" t="s">
        <v>16</v>
      </c>
      <c r="T5383" s="368" t="s">
        <v>16</v>
      </c>
      <c r="U5383" s="273"/>
    </row>
    <row r="5384" spans="2:21" x14ac:dyDescent="0.3">
      <c r="B5384" s="196"/>
      <c r="C5384" s="503" t="s">
        <v>49</v>
      </c>
      <c r="D5384" s="196" t="s">
        <v>16</v>
      </c>
      <c r="E5384" s="197">
        <f>SUM(E5369:E5383)</f>
        <v>169075</v>
      </c>
      <c r="F5384" s="197">
        <f>SUM(F5370:F5383)</f>
        <v>53600</v>
      </c>
      <c r="G5384" s="197">
        <f>SUM(G5369:G5383)</f>
        <v>2695600</v>
      </c>
      <c r="H5384" s="504">
        <f>SUM(H5369:H5383)</f>
        <v>335000</v>
      </c>
      <c r="I5384" s="197">
        <f>SUM(I5369:I5383)</f>
        <v>340000</v>
      </c>
      <c r="J5384" s="197">
        <v>0</v>
      </c>
      <c r="K5384" s="1"/>
      <c r="L5384" s="368" t="s">
        <v>16</v>
      </c>
      <c r="M5384" s="368" t="s">
        <v>16</v>
      </c>
      <c r="N5384" s="368" t="s">
        <v>16</v>
      </c>
      <c r="O5384" s="202" t="s">
        <v>16</v>
      </c>
      <c r="P5384" s="368" t="s">
        <v>16</v>
      </c>
      <c r="Q5384" s="368" t="s">
        <v>16</v>
      </c>
      <c r="R5384" s="55" t="s">
        <v>16</v>
      </c>
      <c r="S5384" s="55" t="s">
        <v>16</v>
      </c>
      <c r="T5384" s="55" t="s">
        <v>16</v>
      </c>
    </row>
    <row r="5385" spans="2:21" x14ac:dyDescent="0.3">
      <c r="B5385" s="11"/>
      <c r="C5385" s="94"/>
      <c r="D5385" s="12"/>
      <c r="E5385" s="13"/>
      <c r="F5385" s="13"/>
      <c r="G5385" s="13"/>
      <c r="H5385" s="13"/>
      <c r="I5385" s="13"/>
      <c r="J5385" s="14"/>
      <c r="K5385" s="1"/>
      <c r="L5385" s="11"/>
      <c r="M5385" s="588"/>
      <c r="N5385" s="12"/>
      <c r="O5385" s="169"/>
      <c r="P5385" s="13"/>
      <c r="Q5385" s="13"/>
      <c r="R5385" s="13"/>
      <c r="S5385" s="13"/>
      <c r="T5385" s="14"/>
    </row>
    <row r="5386" spans="2:21" x14ac:dyDescent="0.3">
      <c r="B5386" s="25"/>
      <c r="C5386" s="26" t="s">
        <v>50</v>
      </c>
      <c r="D5386" s="26" t="s">
        <v>16</v>
      </c>
      <c r="E5386" s="28">
        <f>E5384</f>
        <v>169075</v>
      </c>
      <c r="F5386" s="28">
        <f>F5367+F5384</f>
        <v>258750</v>
      </c>
      <c r="G5386" s="28">
        <f>G5367+G5384</f>
        <v>3080130</v>
      </c>
      <c r="H5386" s="28">
        <f>H5367+H5384</f>
        <v>341806</v>
      </c>
      <c r="I5386" s="28">
        <f>I5367+I5384</f>
        <v>352344</v>
      </c>
      <c r="J5386" s="28">
        <f>J5367+J5384</f>
        <v>4260</v>
      </c>
      <c r="K5386" s="1"/>
      <c r="L5386" s="574" t="s">
        <v>16</v>
      </c>
      <c r="M5386" s="26" t="s">
        <v>50</v>
      </c>
      <c r="N5386" s="193" t="s">
        <v>16</v>
      </c>
      <c r="O5386" s="28">
        <f>SUM(O5368:O5385)</f>
        <v>169075</v>
      </c>
      <c r="P5386" s="28">
        <f>SUM(P5368:P5385)</f>
        <v>0</v>
      </c>
      <c r="Q5386" s="28">
        <f>SUM(Q5368:Q5385)</f>
        <v>0</v>
      </c>
      <c r="R5386" s="28">
        <f>SUM(R5368:R5385)</f>
        <v>0</v>
      </c>
      <c r="S5386" s="28">
        <f>SUM(S5366:S5385)</f>
        <v>0</v>
      </c>
      <c r="T5386" s="28">
        <f>SUM(T5366:T5385)</f>
        <v>0</v>
      </c>
    </row>
    <row r="5387" spans="2:21" x14ac:dyDescent="0.3">
      <c r="F5387" s="314"/>
      <c r="G5387" s="215"/>
      <c r="H5387" s="215"/>
      <c r="L5387" s="2"/>
      <c r="M5387" s="3" t="s">
        <v>12</v>
      </c>
      <c r="N5387" s="15"/>
      <c r="O5387" s="16"/>
      <c r="P5387" s="62">
        <f>F5386-P5386</f>
        <v>258750</v>
      </c>
      <c r="Q5387" s="62">
        <f>G5386-Q5386</f>
        <v>3080130</v>
      </c>
      <c r="R5387" s="62">
        <f t="shared" ref="R5387" si="685">H5386-R5386</f>
        <v>341806</v>
      </c>
      <c r="S5387" s="62">
        <f t="shared" ref="S5387" si="686">I5386-S5386</f>
        <v>352344</v>
      </c>
      <c r="T5387" s="62">
        <f t="shared" ref="T5387" si="687">J5386-T5386</f>
        <v>4260</v>
      </c>
    </row>
    <row r="5388" spans="2:21" x14ac:dyDescent="0.3">
      <c r="C5388" s="63"/>
      <c r="F5388" s="314"/>
      <c r="H5388" s="314"/>
      <c r="M5388" s="1385" t="s">
        <v>23</v>
      </c>
      <c r="N5388" s="1385"/>
      <c r="P5388" s="314"/>
      <c r="Q5388" s="314"/>
      <c r="R5388" s="314"/>
    </row>
    <row r="5389" spans="2:21" x14ac:dyDescent="0.3">
      <c r="C5389" s="662"/>
      <c r="D5389" s="662"/>
      <c r="E5389" s="1386"/>
      <c r="F5389" s="1386"/>
      <c r="G5389" s="662"/>
      <c r="H5389" s="662"/>
      <c r="I5389" s="662"/>
      <c r="J5389" s="145"/>
      <c r="M5389" s="346" t="s">
        <v>17</v>
      </c>
      <c r="N5389" s="83">
        <f>P5387</f>
        <v>258750</v>
      </c>
      <c r="O5389" s="606"/>
      <c r="P5389" s="131"/>
      <c r="Q5389" s="131"/>
      <c r="R5389" s="131"/>
      <c r="S5389" s="131"/>
      <c r="T5389" s="131"/>
    </row>
    <row r="5390" spans="2:21" x14ac:dyDescent="0.3">
      <c r="C5390" s="662"/>
      <c r="D5390" s="662"/>
      <c r="E5390" s="663"/>
      <c r="F5390" s="663"/>
      <c r="G5390" s="282"/>
      <c r="H5390" s="280"/>
      <c r="I5390" s="280"/>
      <c r="J5390" s="280"/>
      <c r="M5390" s="346" t="s">
        <v>18</v>
      </c>
      <c r="N5390" s="83">
        <f>Q5387</f>
        <v>3080130</v>
      </c>
      <c r="O5390" s="606"/>
      <c r="P5390" s="131"/>
      <c r="Q5390" s="131"/>
      <c r="R5390" s="131"/>
      <c r="S5390" s="233"/>
      <c r="T5390" s="314"/>
    </row>
    <row r="5391" spans="2:21" x14ac:dyDescent="0.3">
      <c r="C5391" s="662"/>
      <c r="D5391" s="662"/>
      <c r="E5391" s="1376"/>
      <c r="F5391" s="1377"/>
      <c r="G5391" s="282"/>
      <c r="H5391" s="280"/>
      <c r="I5391" s="280"/>
      <c r="J5391" s="280"/>
      <c r="M5391" s="346" t="s">
        <v>19</v>
      </c>
      <c r="N5391" s="83">
        <f>R5387</f>
        <v>341806</v>
      </c>
      <c r="O5391" s="136"/>
      <c r="P5391" s="171"/>
      <c r="Q5391" s="324"/>
      <c r="R5391" s="240"/>
      <c r="S5391" s="314"/>
      <c r="T5391" s="314"/>
    </row>
    <row r="5392" spans="2:21" x14ac:dyDescent="0.3">
      <c r="C5392" s="190"/>
      <c r="D5392" s="190"/>
      <c r="E5392" s="1374"/>
      <c r="F5392" s="1374"/>
      <c r="G5392" s="278"/>
      <c r="H5392" s="279"/>
      <c r="I5392" s="280"/>
      <c r="J5392" s="281"/>
      <c r="M5392" s="346" t="s">
        <v>20</v>
      </c>
      <c r="N5392" s="83">
        <f>S5387</f>
        <v>352344</v>
      </c>
      <c r="O5392" s="324"/>
      <c r="P5392" s="324"/>
      <c r="Q5392" s="324"/>
      <c r="R5392" s="241"/>
    </row>
    <row r="5393" spans="3:21" x14ac:dyDescent="0.3">
      <c r="C5393" s="190"/>
      <c r="D5393" s="190"/>
      <c r="E5393" s="664"/>
      <c r="F5393" s="664"/>
      <c r="G5393" s="278"/>
      <c r="H5393" s="283"/>
      <c r="I5393" s="280"/>
      <c r="J5393" s="281"/>
      <c r="M5393" s="346" t="s">
        <v>21</v>
      </c>
      <c r="N5393" s="83">
        <f>T5387</f>
        <v>4260</v>
      </c>
      <c r="O5393" s="137"/>
      <c r="P5393" s="324"/>
      <c r="Q5393" s="324"/>
      <c r="R5393" s="314"/>
    </row>
    <row r="5394" spans="3:21" ht="15" thickBot="1" x14ac:dyDescent="0.35">
      <c r="C5394" s="662"/>
      <c r="D5394" s="190"/>
      <c r="E5394" s="664"/>
      <c r="F5394" s="664"/>
      <c r="G5394" s="278"/>
      <c r="H5394" s="283"/>
      <c r="I5394" s="280"/>
      <c r="J5394" s="281"/>
      <c r="M5394" s="345" t="s">
        <v>22</v>
      </c>
      <c r="N5394" s="344">
        <f>SUM(N5389:N5393)</f>
        <v>4037290</v>
      </c>
      <c r="O5394" s="314"/>
      <c r="P5394" s="314"/>
      <c r="R5394" s="314"/>
    </row>
    <row r="5395" spans="3:21" ht="15" thickTop="1" x14ac:dyDescent="0.3">
      <c r="N5395" s="314"/>
    </row>
    <row r="5407" spans="3:21" x14ac:dyDescent="0.3">
      <c r="C5407" s="669" t="s">
        <v>2370</v>
      </c>
      <c r="D5407" s="669"/>
      <c r="E5407" s="669"/>
      <c r="F5407" s="669"/>
      <c r="G5407" s="669"/>
      <c r="H5407" s="669"/>
      <c r="I5407" s="669"/>
      <c r="J5407" s="669"/>
      <c r="K5407" s="669"/>
      <c r="L5407" s="669"/>
      <c r="M5407" s="669"/>
      <c r="N5407" s="669"/>
      <c r="O5407" s="669"/>
      <c r="P5407" s="669"/>
      <c r="Q5407" s="669"/>
      <c r="R5407" s="669"/>
      <c r="S5407" s="669"/>
      <c r="T5407" s="669"/>
      <c r="U5407" s="669"/>
    </row>
    <row r="5413" spans="2:20" ht="15.6" x14ac:dyDescent="0.3">
      <c r="B5413" s="1349" t="s">
        <v>3439</v>
      </c>
      <c r="C5413" s="1349"/>
      <c r="D5413" s="1349"/>
      <c r="E5413" s="1349"/>
      <c r="F5413" s="1349"/>
      <c r="G5413" s="1349"/>
      <c r="H5413" s="1349"/>
      <c r="I5413" s="1349"/>
      <c r="J5413" s="1349"/>
      <c r="K5413" s="1349"/>
      <c r="L5413" s="1349"/>
      <c r="M5413" s="1349"/>
      <c r="N5413" s="1349"/>
      <c r="O5413" s="1349"/>
      <c r="P5413" s="1349"/>
      <c r="Q5413" s="1349"/>
      <c r="R5413" s="1349"/>
      <c r="S5413" s="1349"/>
      <c r="T5413" s="1349"/>
    </row>
    <row r="5414" spans="2:20" ht="15.6" x14ac:dyDescent="0.3">
      <c r="B5414" s="1350" t="s">
        <v>10</v>
      </c>
      <c r="C5414" s="1350"/>
      <c r="D5414" s="1350"/>
      <c r="E5414" s="1350"/>
      <c r="F5414" s="1350"/>
      <c r="G5414" s="1350"/>
      <c r="H5414" s="1350"/>
      <c r="I5414" s="1350"/>
      <c r="J5414" s="1350"/>
      <c r="K5414" s="1350"/>
      <c r="L5414" s="1350"/>
      <c r="M5414" s="1350"/>
      <c r="N5414" s="1350"/>
      <c r="O5414" s="1350"/>
      <c r="P5414" s="1350"/>
      <c r="Q5414" s="1350"/>
      <c r="R5414" s="1350"/>
      <c r="S5414" s="1350"/>
      <c r="T5414" s="1350"/>
    </row>
    <row r="5415" spans="2:20" x14ac:dyDescent="0.3">
      <c r="B5415" s="1351" t="s">
        <v>11</v>
      </c>
      <c r="C5415" s="1351"/>
      <c r="D5415" s="1351"/>
      <c r="E5415" s="1351"/>
      <c r="F5415" s="1351"/>
      <c r="G5415" s="1351"/>
      <c r="H5415" s="1351"/>
      <c r="I5415" s="1351"/>
      <c r="J5415" s="1351"/>
      <c r="K5415" s="1351"/>
      <c r="L5415" s="1351"/>
      <c r="M5415" s="1351"/>
      <c r="N5415" s="1351"/>
      <c r="O5415" s="1351"/>
      <c r="P5415" s="1351"/>
      <c r="Q5415" s="1351"/>
      <c r="R5415" s="1351"/>
      <c r="S5415" s="1351"/>
      <c r="T5415" s="1351"/>
    </row>
    <row r="5416" spans="2:20" x14ac:dyDescent="0.3">
      <c r="B5416" s="1352" t="s">
        <v>3440</v>
      </c>
      <c r="C5416" s="1352"/>
      <c r="D5416" s="1352"/>
      <c r="E5416" s="1352"/>
      <c r="F5416" s="1352"/>
      <c r="G5416" s="1352"/>
      <c r="H5416" s="1352"/>
      <c r="I5416" s="1352"/>
      <c r="J5416" s="1352"/>
      <c r="K5416" s="1352"/>
      <c r="L5416" s="1352"/>
      <c r="M5416" s="1352"/>
      <c r="N5416" s="1352"/>
      <c r="O5416" s="1352"/>
      <c r="P5416" s="1352"/>
      <c r="Q5416" s="1352"/>
      <c r="R5416" s="1352"/>
      <c r="S5416" s="1352"/>
      <c r="T5416" s="1352"/>
    </row>
    <row r="5417" spans="2:20" ht="15" thickBot="1" x14ac:dyDescent="0.35">
      <c r="B5417" s="309"/>
      <c r="C5417" s="309"/>
      <c r="D5417" s="309"/>
      <c r="E5417" s="309"/>
      <c r="F5417" s="309"/>
      <c r="G5417" s="309"/>
      <c r="H5417" s="309"/>
      <c r="I5417" s="309"/>
      <c r="J5417" s="309"/>
      <c r="L5417" s="309"/>
      <c r="M5417" s="309"/>
      <c r="N5417" s="309"/>
      <c r="O5417" s="309"/>
      <c r="P5417" s="309"/>
      <c r="Q5417" s="309"/>
      <c r="R5417" s="1362" t="s">
        <v>3441</v>
      </c>
      <c r="S5417" s="1363"/>
      <c r="T5417" s="1363"/>
    </row>
    <row r="5418" spans="2:20" ht="15" thickTop="1" x14ac:dyDescent="0.3">
      <c r="B5418" s="1354" t="s">
        <v>8</v>
      </c>
      <c r="C5418" s="1354"/>
      <c r="D5418" s="1354"/>
      <c r="E5418" s="1354"/>
      <c r="F5418" s="1354"/>
      <c r="G5418" s="1354"/>
      <c r="H5418" s="1354"/>
      <c r="I5418" s="1354"/>
      <c r="J5418" s="1354"/>
      <c r="L5418" s="1354" t="s">
        <v>9</v>
      </c>
      <c r="M5418" s="1354"/>
      <c r="N5418" s="1354"/>
      <c r="O5418" s="1354"/>
      <c r="P5418" s="1354"/>
      <c r="Q5418" s="1354"/>
      <c r="R5418" s="1354"/>
      <c r="S5418" s="1354"/>
      <c r="T5418" s="1354"/>
    </row>
    <row r="5419" spans="2:20" x14ac:dyDescent="0.3">
      <c r="B5419" s="4" t="s">
        <v>0</v>
      </c>
      <c r="C5419" s="4" t="s">
        <v>1</v>
      </c>
      <c r="D5419" s="4" t="s">
        <v>2</v>
      </c>
      <c r="E5419" s="4" t="s">
        <v>13</v>
      </c>
      <c r="F5419" s="4" t="s">
        <v>3</v>
      </c>
      <c r="G5419" s="4" t="s">
        <v>4</v>
      </c>
      <c r="H5419" s="4" t="s">
        <v>5</v>
      </c>
      <c r="I5419" s="4" t="s">
        <v>6</v>
      </c>
      <c r="J5419" s="4" t="s">
        <v>7</v>
      </c>
      <c r="K5419" s="180"/>
      <c r="L5419" s="4" t="s">
        <v>0</v>
      </c>
      <c r="M5419" s="4" t="s">
        <v>1</v>
      </c>
      <c r="N5419" s="30" t="s">
        <v>1234</v>
      </c>
      <c r="O5419" s="4" t="s">
        <v>13</v>
      </c>
      <c r="P5419" s="4" t="s">
        <v>3</v>
      </c>
      <c r="Q5419" s="4" t="s">
        <v>4</v>
      </c>
      <c r="R5419" s="4" t="s">
        <v>5</v>
      </c>
      <c r="S5419" s="4" t="s">
        <v>6</v>
      </c>
      <c r="T5419" s="4" t="s">
        <v>7</v>
      </c>
    </row>
    <row r="5420" spans="2:20" x14ac:dyDescent="0.3">
      <c r="B5420" s="310"/>
      <c r="C5420" s="311"/>
      <c r="D5420" s="311"/>
      <c r="E5420" s="5"/>
      <c r="F5420" s="5"/>
      <c r="G5420" s="5"/>
      <c r="H5420" s="5"/>
      <c r="I5420" s="5"/>
      <c r="J5420" s="6"/>
      <c r="L5420" s="310"/>
      <c r="M5420" s="311"/>
      <c r="N5420" s="311"/>
      <c r="O5420" s="5"/>
      <c r="P5420" s="5"/>
      <c r="Q5420" s="5"/>
      <c r="R5420" s="5"/>
      <c r="S5420" s="5"/>
      <c r="T5420" s="6"/>
    </row>
    <row r="5421" spans="2:20" x14ac:dyDescent="0.3">
      <c r="B5421" s="55" t="s">
        <v>3442</v>
      </c>
      <c r="C5421" s="17" t="s">
        <v>2421</v>
      </c>
      <c r="D5421" s="18" t="s">
        <v>16</v>
      </c>
      <c r="E5421" s="18" t="s">
        <v>16</v>
      </c>
      <c r="F5421" s="19">
        <f>N5389</f>
        <v>258750</v>
      </c>
      <c r="G5421" s="49">
        <f>N5390</f>
        <v>3080130</v>
      </c>
      <c r="H5421" s="49">
        <f>N5391</f>
        <v>341806</v>
      </c>
      <c r="I5421" s="20">
        <f>N5392</f>
        <v>352344</v>
      </c>
      <c r="J5421" s="20">
        <f>N5393</f>
        <v>4260</v>
      </c>
      <c r="K5421" s="1"/>
      <c r="L5421" s="55"/>
      <c r="M5421" s="55"/>
      <c r="N5421" s="55"/>
      <c r="O5421" s="368" t="s">
        <v>16</v>
      </c>
      <c r="P5421" s="368" t="s">
        <v>16</v>
      </c>
      <c r="Q5421" s="368" t="s">
        <v>16</v>
      </c>
      <c r="R5421" s="368" t="s">
        <v>16</v>
      </c>
      <c r="S5421" s="368" t="s">
        <v>16</v>
      </c>
      <c r="T5421" s="368" t="s">
        <v>16</v>
      </c>
    </row>
    <row r="5422" spans="2:20" ht="69" x14ac:dyDescent="0.3">
      <c r="B5422" s="625" t="s">
        <v>3475</v>
      </c>
      <c r="C5422" s="333" t="s">
        <v>3458</v>
      </c>
      <c r="D5422" s="116" t="s">
        <v>3443</v>
      </c>
      <c r="E5422" s="202" t="s">
        <v>16</v>
      </c>
      <c r="F5422" s="39">
        <v>4790000</v>
      </c>
      <c r="G5422" s="202" t="s">
        <v>16</v>
      </c>
      <c r="H5422" s="202" t="s">
        <v>16</v>
      </c>
      <c r="I5422" s="368" t="s">
        <v>16</v>
      </c>
      <c r="J5422" s="368" t="s">
        <v>16</v>
      </c>
      <c r="K5422" s="1"/>
      <c r="L5422" s="55" t="s">
        <v>3418</v>
      </c>
      <c r="M5422" s="369" t="s">
        <v>3401</v>
      </c>
      <c r="N5422" s="116" t="s">
        <v>3399</v>
      </c>
      <c r="O5422" s="368" t="s">
        <v>16</v>
      </c>
      <c r="P5422" s="202">
        <v>2000000</v>
      </c>
      <c r="Q5422" s="202" t="s">
        <v>16</v>
      </c>
      <c r="R5422" s="368" t="s">
        <v>16</v>
      </c>
      <c r="S5422" s="368" t="s">
        <v>16</v>
      </c>
      <c r="T5422" s="368" t="s">
        <v>16</v>
      </c>
    </row>
    <row r="5423" spans="2:20" ht="41.4" x14ac:dyDescent="0.3">
      <c r="B5423" s="625" t="s">
        <v>3476</v>
      </c>
      <c r="C5423" s="333" t="s">
        <v>3459</v>
      </c>
      <c r="D5423" s="116" t="s">
        <v>3444</v>
      </c>
      <c r="E5423" s="202" t="s">
        <v>16</v>
      </c>
      <c r="F5423" s="39">
        <v>1650000</v>
      </c>
      <c r="G5423" s="202" t="s">
        <v>16</v>
      </c>
      <c r="H5423" s="202" t="s">
        <v>16</v>
      </c>
      <c r="I5423" s="368" t="s">
        <v>16</v>
      </c>
      <c r="J5423" s="368" t="s">
        <v>16</v>
      </c>
      <c r="K5423" s="1"/>
      <c r="L5423" s="625" t="s">
        <v>3476</v>
      </c>
      <c r="M5423" s="369" t="s">
        <v>3473</v>
      </c>
      <c r="N5423" s="116" t="s">
        <v>3457</v>
      </c>
      <c r="O5423" s="202">
        <v>100000</v>
      </c>
      <c r="P5423" s="368" t="s">
        <v>16</v>
      </c>
      <c r="Q5423" s="368" t="s">
        <v>16</v>
      </c>
      <c r="R5423" s="368" t="s">
        <v>16</v>
      </c>
      <c r="S5423" s="368" t="s">
        <v>16</v>
      </c>
      <c r="T5423" s="368" t="s">
        <v>16</v>
      </c>
    </row>
    <row r="5424" spans="2:20" ht="41.4" x14ac:dyDescent="0.3">
      <c r="B5424" s="55" t="s">
        <v>167</v>
      </c>
      <c r="C5424" s="333" t="s">
        <v>3460</v>
      </c>
      <c r="D5424" s="116" t="s">
        <v>3445</v>
      </c>
      <c r="E5424" s="202" t="s">
        <v>16</v>
      </c>
      <c r="F5424" s="39">
        <v>50000</v>
      </c>
      <c r="G5424" s="202" t="s">
        <v>16</v>
      </c>
      <c r="H5424" s="202" t="s">
        <v>16</v>
      </c>
      <c r="I5424" s="368" t="s">
        <v>16</v>
      </c>
      <c r="J5424" s="368" t="s">
        <v>16</v>
      </c>
      <c r="K5424" s="1"/>
      <c r="L5424" s="368"/>
      <c r="M5424" s="3" t="s">
        <v>1742</v>
      </c>
      <c r="N5424" s="368"/>
      <c r="O5424" s="368"/>
      <c r="P5424" s="368"/>
      <c r="Q5424" s="368"/>
      <c r="R5424" s="368"/>
      <c r="S5424" s="368"/>
      <c r="T5424" s="368"/>
    </row>
    <row r="5425" spans="2:20" ht="41.4" x14ac:dyDescent="0.3">
      <c r="B5425" s="55" t="s">
        <v>167</v>
      </c>
      <c r="C5425" s="333" t="s">
        <v>3461</v>
      </c>
      <c r="D5425" s="116" t="s">
        <v>3446</v>
      </c>
      <c r="E5425" s="202" t="s">
        <v>16</v>
      </c>
      <c r="F5425" s="39">
        <v>96000</v>
      </c>
      <c r="G5425" s="202" t="s">
        <v>16</v>
      </c>
      <c r="H5425" s="202" t="s">
        <v>16</v>
      </c>
      <c r="I5425" s="368" t="s">
        <v>16</v>
      </c>
      <c r="J5425" s="368" t="s">
        <v>16</v>
      </c>
      <c r="K5425" s="1"/>
      <c r="L5425" s="625" t="s">
        <v>3476</v>
      </c>
      <c r="M5425" s="369" t="s">
        <v>3479</v>
      </c>
      <c r="N5425" s="368">
        <v>1</v>
      </c>
      <c r="O5425" s="368" t="s">
        <v>16</v>
      </c>
      <c r="P5425" s="202">
        <f>50000+50000</f>
        <v>100000</v>
      </c>
      <c r="Q5425" s="368" t="s">
        <v>16</v>
      </c>
      <c r="R5425" s="368" t="s">
        <v>16</v>
      </c>
      <c r="S5425" s="368" t="s">
        <v>16</v>
      </c>
      <c r="T5425" s="368" t="s">
        <v>16</v>
      </c>
    </row>
    <row r="5426" spans="2:20" ht="41.4" x14ac:dyDescent="0.3">
      <c r="B5426" s="55" t="s">
        <v>167</v>
      </c>
      <c r="C5426" s="333" t="s">
        <v>3462</v>
      </c>
      <c r="D5426" s="116" t="s">
        <v>3463</v>
      </c>
      <c r="E5426" s="202" t="s">
        <v>16</v>
      </c>
      <c r="F5426" s="39">
        <v>48000</v>
      </c>
      <c r="G5426" s="202" t="s">
        <v>16</v>
      </c>
      <c r="H5426" s="202" t="s">
        <v>16</v>
      </c>
      <c r="I5426" s="368" t="s">
        <v>16</v>
      </c>
      <c r="J5426" s="368" t="s">
        <v>16</v>
      </c>
      <c r="K5426" s="1"/>
      <c r="L5426" s="625" t="s">
        <v>3476</v>
      </c>
      <c r="M5426" s="369" t="s">
        <v>3480</v>
      </c>
      <c r="N5426" s="368">
        <v>2</v>
      </c>
      <c r="O5426" s="368" t="s">
        <v>16</v>
      </c>
      <c r="P5426" s="202">
        <v>20000</v>
      </c>
      <c r="Q5426" s="368" t="s">
        <v>16</v>
      </c>
      <c r="R5426" s="368" t="s">
        <v>16</v>
      </c>
      <c r="S5426" s="368" t="s">
        <v>16</v>
      </c>
      <c r="T5426" s="368" t="s">
        <v>16</v>
      </c>
    </row>
    <row r="5427" spans="2:20" ht="41.4" x14ac:dyDescent="0.3">
      <c r="B5427" s="55" t="s">
        <v>167</v>
      </c>
      <c r="C5427" s="369" t="s">
        <v>1242</v>
      </c>
      <c r="D5427" s="116" t="s">
        <v>3447</v>
      </c>
      <c r="E5427" s="202" t="s">
        <v>16</v>
      </c>
      <c r="F5427" s="39">
        <v>36000</v>
      </c>
      <c r="G5427" s="202" t="s">
        <v>16</v>
      </c>
      <c r="H5427" s="202" t="s">
        <v>16</v>
      </c>
      <c r="I5427" s="368" t="s">
        <v>16</v>
      </c>
      <c r="J5427" s="368" t="s">
        <v>16</v>
      </c>
      <c r="K5427" s="1"/>
      <c r="L5427" s="625" t="s">
        <v>3476</v>
      </c>
      <c r="M5427" s="672" t="s">
        <v>3481</v>
      </c>
      <c r="N5427" s="368">
        <v>3</v>
      </c>
      <c r="O5427" s="368" t="s">
        <v>16</v>
      </c>
      <c r="P5427" s="202">
        <v>3000</v>
      </c>
      <c r="Q5427" s="368" t="s">
        <v>16</v>
      </c>
      <c r="R5427" s="368" t="s">
        <v>16</v>
      </c>
      <c r="S5427" s="368" t="s">
        <v>16</v>
      </c>
      <c r="T5427" s="368" t="s">
        <v>16</v>
      </c>
    </row>
    <row r="5428" spans="2:20" ht="41.4" x14ac:dyDescent="0.3">
      <c r="B5428" s="55" t="s">
        <v>167</v>
      </c>
      <c r="C5428" s="369" t="s">
        <v>3464</v>
      </c>
      <c r="D5428" s="116" t="s">
        <v>3448</v>
      </c>
      <c r="E5428" s="202" t="s">
        <v>16</v>
      </c>
      <c r="F5428" s="39" t="s">
        <v>16</v>
      </c>
      <c r="G5428" s="202">
        <v>50000</v>
      </c>
      <c r="H5428" s="202" t="s">
        <v>16</v>
      </c>
      <c r="I5428" s="368" t="s">
        <v>16</v>
      </c>
      <c r="J5428" s="368" t="s">
        <v>16</v>
      </c>
      <c r="K5428" s="1"/>
      <c r="L5428" s="625" t="s">
        <v>3476</v>
      </c>
      <c r="M5428" s="369" t="s">
        <v>3482</v>
      </c>
      <c r="N5428" s="368">
        <v>4</v>
      </c>
      <c r="O5428" s="368" t="s">
        <v>16</v>
      </c>
      <c r="P5428" s="202">
        <v>12500</v>
      </c>
      <c r="Q5428" s="368" t="s">
        <v>16</v>
      </c>
      <c r="R5428" s="368" t="s">
        <v>16</v>
      </c>
      <c r="S5428" s="368" t="s">
        <v>16</v>
      </c>
      <c r="T5428" s="368" t="s">
        <v>16</v>
      </c>
    </row>
    <row r="5429" spans="2:20" ht="41.4" x14ac:dyDescent="0.3">
      <c r="B5429" s="55" t="s">
        <v>167</v>
      </c>
      <c r="C5429" s="369" t="s">
        <v>3465</v>
      </c>
      <c r="D5429" s="116" t="s">
        <v>3449</v>
      </c>
      <c r="E5429" s="202" t="s">
        <v>16</v>
      </c>
      <c r="F5429" s="39" t="s">
        <v>16</v>
      </c>
      <c r="G5429" s="202">
        <v>50000</v>
      </c>
      <c r="H5429" s="202" t="s">
        <v>16</v>
      </c>
      <c r="I5429" s="368" t="s">
        <v>16</v>
      </c>
      <c r="J5429" s="368" t="s">
        <v>16</v>
      </c>
      <c r="K5429" s="1"/>
      <c r="L5429" s="625" t="s">
        <v>3476</v>
      </c>
      <c r="M5429" s="369" t="s">
        <v>3483</v>
      </c>
      <c r="N5429" s="368">
        <v>5</v>
      </c>
      <c r="O5429" s="368" t="s">
        <v>16</v>
      </c>
      <c r="P5429" s="202">
        <v>3650</v>
      </c>
      <c r="Q5429" s="368" t="s">
        <v>16</v>
      </c>
      <c r="R5429" s="368" t="s">
        <v>16</v>
      </c>
      <c r="S5429" s="368" t="s">
        <v>16</v>
      </c>
      <c r="T5429" s="368" t="s">
        <v>16</v>
      </c>
    </row>
    <row r="5430" spans="2:20" ht="27.6" x14ac:dyDescent="0.3">
      <c r="B5430" s="55" t="s">
        <v>167</v>
      </c>
      <c r="C5430" s="369" t="s">
        <v>3466</v>
      </c>
      <c r="D5430" s="116" t="s">
        <v>3450</v>
      </c>
      <c r="E5430" s="202" t="s">
        <v>16</v>
      </c>
      <c r="F5430" s="39">
        <v>120000</v>
      </c>
      <c r="G5430" s="368" t="s">
        <v>16</v>
      </c>
      <c r="H5430" s="202" t="s">
        <v>16</v>
      </c>
      <c r="I5430" s="368" t="s">
        <v>16</v>
      </c>
      <c r="J5430" s="368" t="s">
        <v>16</v>
      </c>
      <c r="K5430" s="1"/>
      <c r="L5430" s="625" t="s">
        <v>3476</v>
      </c>
      <c r="M5430" s="369" t="s">
        <v>3486</v>
      </c>
      <c r="N5430" s="368" t="s">
        <v>3487</v>
      </c>
      <c r="O5430" s="368" t="s">
        <v>16</v>
      </c>
      <c r="P5430" s="202" t="s">
        <v>16</v>
      </c>
      <c r="Q5430" s="368">
        <v>185</v>
      </c>
      <c r="R5430" s="368" t="s">
        <v>16</v>
      </c>
      <c r="S5430" s="368" t="s">
        <v>16</v>
      </c>
      <c r="T5430" s="368" t="s">
        <v>16</v>
      </c>
    </row>
    <row r="5431" spans="2:20" ht="27.6" x14ac:dyDescent="0.3">
      <c r="B5431" s="55" t="s">
        <v>167</v>
      </c>
      <c r="C5431" s="369" t="s">
        <v>3467</v>
      </c>
      <c r="D5431" s="116" t="s">
        <v>3451</v>
      </c>
      <c r="E5431" s="202" t="s">
        <v>16</v>
      </c>
      <c r="F5431" s="39">
        <v>18000</v>
      </c>
      <c r="G5431" s="368" t="s">
        <v>16</v>
      </c>
      <c r="H5431" s="202" t="s">
        <v>16</v>
      </c>
      <c r="I5431" s="368" t="s">
        <v>16</v>
      </c>
      <c r="J5431" s="368" t="s">
        <v>16</v>
      </c>
      <c r="K5431" s="1"/>
      <c r="L5431" s="625" t="s">
        <v>3476</v>
      </c>
      <c r="M5431" s="369" t="s">
        <v>3488</v>
      </c>
      <c r="N5431" s="368" t="s">
        <v>3487</v>
      </c>
      <c r="O5431" s="368" t="s">
        <v>16</v>
      </c>
      <c r="P5431" s="202" t="s">
        <v>16</v>
      </c>
      <c r="Q5431" s="368" t="s">
        <v>16</v>
      </c>
      <c r="R5431" s="368">
        <v>20</v>
      </c>
      <c r="S5431" s="368" t="s">
        <v>16</v>
      </c>
      <c r="T5431" s="368" t="s">
        <v>16</v>
      </c>
    </row>
    <row r="5432" spans="2:20" ht="41.4" x14ac:dyDescent="0.3">
      <c r="B5432" s="55" t="s">
        <v>167</v>
      </c>
      <c r="C5432" s="369" t="s">
        <v>3182</v>
      </c>
      <c r="D5432" s="116" t="s">
        <v>3474</v>
      </c>
      <c r="E5432" s="202" t="s">
        <v>16</v>
      </c>
      <c r="F5432" s="39">
        <v>50000</v>
      </c>
      <c r="G5432" s="368" t="s">
        <v>16</v>
      </c>
      <c r="H5432" s="202" t="s">
        <v>16</v>
      </c>
      <c r="I5432" s="368" t="s">
        <v>16</v>
      </c>
      <c r="J5432" s="368" t="s">
        <v>16</v>
      </c>
      <c r="K5432" s="1"/>
      <c r="L5432" s="625" t="s">
        <v>3476</v>
      </c>
      <c r="M5432" s="369" t="s">
        <v>3489</v>
      </c>
      <c r="N5432" s="368" t="s">
        <v>3487</v>
      </c>
      <c r="O5432" s="368" t="s">
        <v>16</v>
      </c>
      <c r="P5432" s="202" t="s">
        <v>16</v>
      </c>
      <c r="Q5432" s="368" t="s">
        <v>16</v>
      </c>
      <c r="R5432" s="368" t="s">
        <v>16</v>
      </c>
      <c r="S5432" s="368">
        <v>10</v>
      </c>
      <c r="T5432" s="368" t="s">
        <v>16</v>
      </c>
    </row>
    <row r="5433" spans="2:20" ht="27.6" x14ac:dyDescent="0.3">
      <c r="B5433" s="55" t="s">
        <v>167</v>
      </c>
      <c r="C5433" s="369" t="s">
        <v>2730</v>
      </c>
      <c r="D5433" s="116" t="s">
        <v>3452</v>
      </c>
      <c r="E5433" s="202" t="s">
        <v>16</v>
      </c>
      <c r="F5433" s="39">
        <v>2000</v>
      </c>
      <c r="G5433" s="202">
        <v>26000</v>
      </c>
      <c r="H5433" s="202" t="s">
        <v>16</v>
      </c>
      <c r="I5433" s="368" t="s">
        <v>16</v>
      </c>
      <c r="J5433" s="368" t="s">
        <v>16</v>
      </c>
      <c r="K5433" s="1"/>
      <c r="L5433" s="66" t="s">
        <v>16</v>
      </c>
      <c r="M5433" s="381" t="s">
        <v>16</v>
      </c>
      <c r="N5433" s="368" t="s">
        <v>16</v>
      </c>
      <c r="O5433" s="368" t="s">
        <v>16</v>
      </c>
      <c r="P5433" s="202" t="s">
        <v>16</v>
      </c>
      <c r="Q5433" s="368" t="s">
        <v>16</v>
      </c>
      <c r="R5433" s="368" t="s">
        <v>16</v>
      </c>
      <c r="S5433" s="368" t="s">
        <v>16</v>
      </c>
      <c r="T5433" s="368" t="s">
        <v>16</v>
      </c>
    </row>
    <row r="5434" spans="2:20" ht="27.6" x14ac:dyDescent="0.3">
      <c r="B5434" s="55" t="s">
        <v>167</v>
      </c>
      <c r="C5434" s="369" t="s">
        <v>3468</v>
      </c>
      <c r="D5434" s="116" t="s">
        <v>3453</v>
      </c>
      <c r="E5434" s="202" t="s">
        <v>16</v>
      </c>
      <c r="F5434" s="39">
        <v>50000</v>
      </c>
      <c r="G5434" s="368" t="s">
        <v>16</v>
      </c>
      <c r="H5434" s="202" t="s">
        <v>16</v>
      </c>
      <c r="I5434" s="368" t="s">
        <v>16</v>
      </c>
      <c r="J5434" s="368" t="s">
        <v>16</v>
      </c>
      <c r="K5434" s="1"/>
      <c r="L5434" s="66" t="s">
        <v>16</v>
      </c>
      <c r="M5434" s="381" t="s">
        <v>16</v>
      </c>
      <c r="N5434" s="368" t="s">
        <v>16</v>
      </c>
      <c r="O5434" s="368" t="s">
        <v>16</v>
      </c>
      <c r="P5434" s="202" t="s">
        <v>16</v>
      </c>
      <c r="Q5434" s="368" t="s">
        <v>16</v>
      </c>
      <c r="R5434" s="368" t="s">
        <v>16</v>
      </c>
      <c r="S5434" s="368" t="s">
        <v>16</v>
      </c>
      <c r="T5434" s="368" t="s">
        <v>16</v>
      </c>
    </row>
    <row r="5435" spans="2:20" ht="41.4" x14ac:dyDescent="0.3">
      <c r="B5435" s="55" t="s">
        <v>167</v>
      </c>
      <c r="C5435" s="369" t="s">
        <v>3469</v>
      </c>
      <c r="D5435" s="116" t="s">
        <v>3454</v>
      </c>
      <c r="E5435" s="202" t="s">
        <v>16</v>
      </c>
      <c r="F5435" s="39">
        <v>50000</v>
      </c>
      <c r="G5435" s="368" t="s">
        <v>16</v>
      </c>
      <c r="H5435" s="202" t="s">
        <v>16</v>
      </c>
      <c r="I5435" s="368" t="s">
        <v>16</v>
      </c>
      <c r="J5435" s="368" t="s">
        <v>16</v>
      </c>
      <c r="K5435" s="1"/>
      <c r="L5435" s="66" t="s">
        <v>16</v>
      </c>
      <c r="M5435" s="381" t="s">
        <v>16</v>
      </c>
      <c r="N5435" s="368" t="s">
        <v>16</v>
      </c>
      <c r="O5435" s="368" t="s">
        <v>16</v>
      </c>
      <c r="P5435" s="202" t="s">
        <v>16</v>
      </c>
      <c r="Q5435" s="368" t="s">
        <v>16</v>
      </c>
      <c r="R5435" s="368" t="s">
        <v>16</v>
      </c>
      <c r="S5435" s="368" t="s">
        <v>16</v>
      </c>
      <c r="T5435" s="368" t="s">
        <v>16</v>
      </c>
    </row>
    <row r="5436" spans="2:20" ht="27.6" x14ac:dyDescent="0.3">
      <c r="B5436" s="55" t="s">
        <v>167</v>
      </c>
      <c r="C5436" s="369" t="s">
        <v>3470</v>
      </c>
      <c r="D5436" s="116" t="s">
        <v>3455</v>
      </c>
      <c r="E5436" s="202" t="s">
        <v>16</v>
      </c>
      <c r="F5436" s="39">
        <v>10100</v>
      </c>
      <c r="G5436" s="368" t="s">
        <v>16</v>
      </c>
      <c r="H5436" s="202" t="s">
        <v>16</v>
      </c>
      <c r="I5436" s="368" t="s">
        <v>16</v>
      </c>
      <c r="J5436" s="368" t="s">
        <v>16</v>
      </c>
      <c r="K5436" s="1"/>
      <c r="L5436" s="66" t="s">
        <v>16</v>
      </c>
      <c r="M5436" s="381" t="s">
        <v>16</v>
      </c>
      <c r="N5436" s="368" t="s">
        <v>16</v>
      </c>
      <c r="O5436" s="368" t="s">
        <v>16</v>
      </c>
      <c r="P5436" s="202" t="s">
        <v>16</v>
      </c>
      <c r="Q5436" s="368" t="s">
        <v>16</v>
      </c>
      <c r="R5436" s="368" t="s">
        <v>16</v>
      </c>
      <c r="S5436" s="368" t="s">
        <v>16</v>
      </c>
      <c r="T5436" s="368" t="s">
        <v>16</v>
      </c>
    </row>
    <row r="5437" spans="2:20" ht="41.4" x14ac:dyDescent="0.3">
      <c r="B5437" s="55" t="s">
        <v>167</v>
      </c>
      <c r="C5437" s="369" t="s">
        <v>3471</v>
      </c>
      <c r="D5437" s="116" t="s">
        <v>3456</v>
      </c>
      <c r="E5437" s="202" t="s">
        <v>16</v>
      </c>
      <c r="F5437" s="39">
        <v>10100</v>
      </c>
      <c r="G5437" s="368" t="s">
        <v>16</v>
      </c>
      <c r="H5437" s="202" t="s">
        <v>16</v>
      </c>
      <c r="I5437" s="368" t="s">
        <v>16</v>
      </c>
      <c r="J5437" s="368" t="s">
        <v>16</v>
      </c>
      <c r="K5437" s="1"/>
      <c r="L5437" s="66" t="s">
        <v>16</v>
      </c>
      <c r="M5437" s="381" t="s">
        <v>16</v>
      </c>
      <c r="N5437" s="368" t="s">
        <v>16</v>
      </c>
      <c r="O5437" s="368" t="s">
        <v>16</v>
      </c>
      <c r="P5437" s="202" t="s">
        <v>16</v>
      </c>
      <c r="Q5437" s="368" t="s">
        <v>16</v>
      </c>
      <c r="R5437" s="368" t="s">
        <v>16</v>
      </c>
      <c r="S5437" s="368" t="s">
        <v>16</v>
      </c>
      <c r="T5437" s="368" t="s">
        <v>16</v>
      </c>
    </row>
    <row r="5438" spans="2:20" ht="27.6" x14ac:dyDescent="0.3">
      <c r="B5438" s="55" t="s">
        <v>167</v>
      </c>
      <c r="C5438" s="369" t="s">
        <v>3473</v>
      </c>
      <c r="D5438" s="116" t="s">
        <v>3457</v>
      </c>
      <c r="E5438" s="202">
        <v>100000</v>
      </c>
      <c r="F5438" s="202" t="s">
        <v>16</v>
      </c>
      <c r="G5438" s="202" t="s">
        <v>16</v>
      </c>
      <c r="H5438" s="202" t="s">
        <v>16</v>
      </c>
      <c r="I5438" s="368" t="s">
        <v>16</v>
      </c>
      <c r="J5438" s="368" t="s">
        <v>16</v>
      </c>
      <c r="K5438" s="1"/>
      <c r="L5438" s="66" t="s">
        <v>16</v>
      </c>
      <c r="M5438" s="381" t="s">
        <v>16</v>
      </c>
      <c r="N5438" s="368" t="s">
        <v>16</v>
      </c>
      <c r="O5438" s="368" t="s">
        <v>16</v>
      </c>
      <c r="P5438" s="202" t="s">
        <v>16</v>
      </c>
      <c r="Q5438" s="368" t="s">
        <v>16</v>
      </c>
      <c r="R5438" s="368" t="s">
        <v>16</v>
      </c>
      <c r="S5438" s="368" t="s">
        <v>16</v>
      </c>
      <c r="T5438" s="368" t="s">
        <v>16</v>
      </c>
    </row>
    <row r="5439" spans="2:20" ht="27.6" x14ac:dyDescent="0.3">
      <c r="B5439" s="55" t="s">
        <v>167</v>
      </c>
      <c r="C5439" s="369" t="s">
        <v>317</v>
      </c>
      <c r="D5439" s="116" t="s">
        <v>3472</v>
      </c>
      <c r="E5439" s="202" t="s">
        <v>16</v>
      </c>
      <c r="F5439" s="202" t="s">
        <v>16</v>
      </c>
      <c r="G5439" s="202" t="s">
        <v>16</v>
      </c>
      <c r="H5439" s="202" t="s">
        <v>16</v>
      </c>
      <c r="I5439" s="368" t="s">
        <v>16</v>
      </c>
      <c r="J5439" s="368" t="s">
        <v>16</v>
      </c>
      <c r="K5439" s="1"/>
      <c r="L5439" s="66"/>
      <c r="M5439" s="381"/>
      <c r="N5439" s="368"/>
      <c r="O5439" s="368"/>
      <c r="P5439" s="202"/>
      <c r="Q5439" s="368"/>
      <c r="R5439" s="368"/>
      <c r="S5439" s="368"/>
      <c r="T5439" s="368"/>
    </row>
    <row r="5440" spans="2:20" ht="41.4" x14ac:dyDescent="0.3">
      <c r="B5440" s="55" t="s">
        <v>167</v>
      </c>
      <c r="C5440" s="369" t="s">
        <v>3478</v>
      </c>
      <c r="D5440" s="116" t="s">
        <v>3491</v>
      </c>
      <c r="E5440" s="202" t="s">
        <v>16</v>
      </c>
      <c r="F5440" s="202" t="s">
        <v>16</v>
      </c>
      <c r="G5440" s="202">
        <v>90000</v>
      </c>
      <c r="H5440" s="202" t="s">
        <v>16</v>
      </c>
      <c r="I5440" s="368" t="s">
        <v>16</v>
      </c>
      <c r="J5440" s="368" t="s">
        <v>16</v>
      </c>
      <c r="K5440" s="1"/>
      <c r="L5440" s="66" t="s">
        <v>16</v>
      </c>
      <c r="M5440" s="381" t="s">
        <v>16</v>
      </c>
      <c r="N5440" s="368" t="s">
        <v>16</v>
      </c>
      <c r="O5440" s="368" t="s">
        <v>16</v>
      </c>
      <c r="P5440" s="202" t="s">
        <v>16</v>
      </c>
      <c r="Q5440" s="368" t="s">
        <v>16</v>
      </c>
      <c r="R5440" s="368" t="s">
        <v>16</v>
      </c>
      <c r="S5440" s="368" t="s">
        <v>16</v>
      </c>
      <c r="T5440" s="368" t="s">
        <v>16</v>
      </c>
    </row>
    <row r="5441" spans="2:20" ht="41.4" x14ac:dyDescent="0.3">
      <c r="B5441" s="55" t="s">
        <v>167</v>
      </c>
      <c r="C5441" s="369" t="s">
        <v>3477</v>
      </c>
      <c r="D5441" s="116" t="s">
        <v>192</v>
      </c>
      <c r="E5441" s="202" t="s">
        <v>16</v>
      </c>
      <c r="F5441" s="202" t="s">
        <v>16</v>
      </c>
      <c r="G5441" s="202" t="s">
        <v>16</v>
      </c>
      <c r="H5441" s="202">
        <v>150000</v>
      </c>
      <c r="I5441" s="368" t="s">
        <v>16</v>
      </c>
      <c r="J5441" s="368" t="s">
        <v>16</v>
      </c>
      <c r="K5441" s="1"/>
      <c r="L5441" s="66" t="s">
        <v>16</v>
      </c>
      <c r="M5441" s="381" t="s">
        <v>16</v>
      </c>
      <c r="N5441" s="368" t="s">
        <v>16</v>
      </c>
      <c r="O5441" s="368" t="s">
        <v>16</v>
      </c>
      <c r="P5441" s="202" t="s">
        <v>16</v>
      </c>
      <c r="Q5441" s="368" t="s">
        <v>16</v>
      </c>
      <c r="R5441" s="368" t="s">
        <v>16</v>
      </c>
      <c r="S5441" s="368" t="s">
        <v>16</v>
      </c>
      <c r="T5441" s="368" t="s">
        <v>16</v>
      </c>
    </row>
    <row r="5442" spans="2:20" x14ac:dyDescent="0.3">
      <c r="B5442" s="196"/>
      <c r="C5442" s="503" t="s">
        <v>49</v>
      </c>
      <c r="D5442" s="196" t="s">
        <v>16</v>
      </c>
      <c r="E5442" s="197">
        <f>SUM(E5422:E5441)</f>
        <v>100000</v>
      </c>
      <c r="F5442" s="197">
        <f>SUM(F5422:F5441)</f>
        <v>6980200</v>
      </c>
      <c r="G5442" s="197">
        <f>SUM(G5422:G5441)</f>
        <v>216000</v>
      </c>
      <c r="H5442" s="504">
        <f>SUM(H5422:H5441)</f>
        <v>150000</v>
      </c>
      <c r="I5442" s="197">
        <f>SUM(I5422:I5437)</f>
        <v>0</v>
      </c>
      <c r="J5442" s="197">
        <v>0</v>
      </c>
      <c r="K5442" s="1"/>
      <c r="L5442" s="368" t="s">
        <v>16</v>
      </c>
      <c r="M5442" s="368" t="s">
        <v>16</v>
      </c>
      <c r="N5442" s="368" t="s">
        <v>16</v>
      </c>
      <c r="O5442" s="202" t="s">
        <v>16</v>
      </c>
      <c r="P5442" s="671" t="s">
        <v>16</v>
      </c>
      <c r="Q5442" s="368" t="s">
        <v>16</v>
      </c>
      <c r="R5442" s="55" t="s">
        <v>16</v>
      </c>
      <c r="S5442" s="55" t="s">
        <v>16</v>
      </c>
      <c r="T5442" s="55" t="s">
        <v>16</v>
      </c>
    </row>
    <row r="5443" spans="2:20" x14ac:dyDescent="0.3">
      <c r="B5443" s="11"/>
      <c r="C5443" s="94"/>
      <c r="D5443" s="12"/>
      <c r="E5443" s="13"/>
      <c r="F5443" s="13"/>
      <c r="G5443" s="13"/>
      <c r="H5443" s="13"/>
      <c r="I5443" s="13"/>
      <c r="J5443" s="14"/>
      <c r="K5443" s="1"/>
      <c r="L5443" s="11"/>
      <c r="M5443" s="588"/>
      <c r="N5443" s="12"/>
      <c r="O5443" s="169"/>
      <c r="P5443" s="13"/>
      <c r="Q5443" s="13"/>
      <c r="R5443" s="13"/>
      <c r="S5443" s="13"/>
      <c r="T5443" s="14"/>
    </row>
    <row r="5444" spans="2:20" x14ac:dyDescent="0.3">
      <c r="B5444" s="25"/>
      <c r="C5444" s="26" t="s">
        <v>50</v>
      </c>
      <c r="D5444" s="26" t="s">
        <v>16</v>
      </c>
      <c r="E5444" s="28">
        <f>E5442</f>
        <v>100000</v>
      </c>
      <c r="F5444" s="28">
        <f>F5421+F5442</f>
        <v>7238950</v>
      </c>
      <c r="G5444" s="28">
        <f>G5421+G5442</f>
        <v>3296130</v>
      </c>
      <c r="H5444" s="28">
        <f>H5421+H5442</f>
        <v>491806</v>
      </c>
      <c r="I5444" s="28">
        <f>I5421+I5442</f>
        <v>352344</v>
      </c>
      <c r="J5444" s="28">
        <f>J5421+J5442</f>
        <v>4260</v>
      </c>
      <c r="K5444" s="1"/>
      <c r="L5444" s="574" t="s">
        <v>16</v>
      </c>
      <c r="M5444" s="26" t="s">
        <v>50</v>
      </c>
      <c r="N5444" s="193" t="s">
        <v>16</v>
      </c>
      <c r="O5444" s="28">
        <f>SUM(O5422:O5443)</f>
        <v>100000</v>
      </c>
      <c r="P5444" s="28">
        <f>SUM(P5422:P5443)</f>
        <v>2139150</v>
      </c>
      <c r="Q5444" s="28">
        <f>SUM(Q5422:Q5443)</f>
        <v>185</v>
      </c>
      <c r="R5444" s="28">
        <f>SUM(R5422:R5443)</f>
        <v>20</v>
      </c>
      <c r="S5444" s="28">
        <f>SUM(S5420:S5443)</f>
        <v>10</v>
      </c>
      <c r="T5444" s="28">
        <f>SUM(T5420:T5443)</f>
        <v>0</v>
      </c>
    </row>
    <row r="5445" spans="2:20" x14ac:dyDescent="0.3">
      <c r="F5445" s="314"/>
      <c r="G5445" s="215"/>
      <c r="H5445" s="215"/>
      <c r="L5445" s="2"/>
      <c r="M5445" s="3" t="s">
        <v>12</v>
      </c>
      <c r="N5445" s="15"/>
      <c r="O5445" s="16">
        <f>E5444-O5444</f>
        <v>0</v>
      </c>
      <c r="P5445" s="62">
        <f>F5444-P5444</f>
        <v>5099800</v>
      </c>
      <c r="Q5445" s="62">
        <f>G5444-Q5444</f>
        <v>3295945</v>
      </c>
      <c r="R5445" s="62">
        <f t="shared" ref="R5445" si="688">H5444-R5444</f>
        <v>491786</v>
      </c>
      <c r="S5445" s="62">
        <f t="shared" ref="S5445" si="689">I5444-S5444</f>
        <v>352334</v>
      </c>
      <c r="T5445" s="62">
        <f t="shared" ref="T5445" si="690">J5444-T5444</f>
        <v>4260</v>
      </c>
    </row>
    <row r="5446" spans="2:20" x14ac:dyDescent="0.3">
      <c r="C5446" s="63"/>
      <c r="F5446" s="314"/>
      <c r="H5446" s="314"/>
      <c r="M5446" s="1385" t="s">
        <v>23</v>
      </c>
      <c r="N5446" s="1385"/>
      <c r="P5446" s="314"/>
      <c r="Q5446" s="314"/>
      <c r="R5446" s="314"/>
    </row>
    <row r="5447" spans="2:20" x14ac:dyDescent="0.3">
      <c r="C5447" s="666"/>
      <c r="D5447" s="666"/>
      <c r="E5447" s="673"/>
      <c r="F5447" s="281"/>
      <c r="G5447" s="666"/>
      <c r="H5447" s="666"/>
      <c r="I5447" s="666"/>
      <c r="J5447" s="145"/>
      <c r="M5447" s="346" t="s">
        <v>17</v>
      </c>
      <c r="N5447" s="83">
        <f>P5445</f>
        <v>5099800</v>
      </c>
      <c r="O5447" s="606" t="s">
        <v>3484</v>
      </c>
      <c r="P5447" s="131"/>
      <c r="Q5447" s="131"/>
      <c r="R5447" s="131"/>
      <c r="S5447" s="131"/>
      <c r="T5447" s="131"/>
    </row>
    <row r="5448" spans="2:20" x14ac:dyDescent="0.3">
      <c r="C5448" s="666"/>
      <c r="D5448" s="666"/>
      <c r="E5448" s="667"/>
      <c r="F5448" s="667"/>
      <c r="G5448" s="282"/>
      <c r="H5448" s="280"/>
      <c r="I5448" s="280"/>
      <c r="J5448" s="280"/>
      <c r="M5448" s="346" t="s">
        <v>18</v>
      </c>
      <c r="N5448" s="83">
        <f>Q5445</f>
        <v>3295945</v>
      </c>
      <c r="O5448" s="606"/>
      <c r="P5448" s="131"/>
      <c r="Q5448" s="1387" t="s">
        <v>3485</v>
      </c>
      <c r="R5448" s="1387"/>
      <c r="S5448" s="1387"/>
      <c r="T5448" s="314"/>
    </row>
    <row r="5449" spans="2:20" x14ac:dyDescent="0.3">
      <c r="C5449" s="666"/>
      <c r="D5449" s="666"/>
      <c r="E5449" s="1376"/>
      <c r="F5449" s="1377"/>
      <c r="G5449" s="282"/>
      <c r="H5449" s="280"/>
      <c r="I5449" s="280"/>
      <c r="J5449" s="280"/>
      <c r="M5449" s="346" t="s">
        <v>19</v>
      </c>
      <c r="N5449" s="83">
        <f>R5445</f>
        <v>491786</v>
      </c>
      <c r="O5449" s="136"/>
      <c r="P5449" s="171"/>
      <c r="Q5449" s="324"/>
      <c r="R5449" s="240"/>
      <c r="S5449" s="314"/>
      <c r="T5449" s="314"/>
    </row>
    <row r="5450" spans="2:20" x14ac:dyDescent="0.3">
      <c r="C5450" s="190"/>
      <c r="D5450" s="190"/>
      <c r="E5450" s="1374"/>
      <c r="F5450" s="1374"/>
      <c r="G5450" s="278"/>
      <c r="H5450" s="279"/>
      <c r="I5450" s="280"/>
      <c r="J5450" s="281"/>
      <c r="M5450" s="346" t="s">
        <v>20</v>
      </c>
      <c r="N5450" s="83">
        <f>S5445</f>
        <v>352334</v>
      </c>
      <c r="O5450" s="324"/>
      <c r="P5450" s="324"/>
      <c r="Q5450" s="324"/>
      <c r="R5450" s="241"/>
    </row>
    <row r="5451" spans="2:20" x14ac:dyDescent="0.3">
      <c r="C5451" s="190"/>
      <c r="D5451" s="190"/>
      <c r="E5451" s="668"/>
      <c r="F5451" s="668"/>
      <c r="G5451" s="278"/>
      <c r="H5451" s="283"/>
      <c r="I5451" s="280"/>
      <c r="J5451" s="281"/>
      <c r="M5451" s="346" t="s">
        <v>21</v>
      </c>
      <c r="N5451" s="83">
        <f>T5445</f>
        <v>4260</v>
      </c>
      <c r="O5451" s="137"/>
      <c r="P5451" s="324"/>
      <c r="Q5451" s="324"/>
      <c r="R5451" s="314"/>
    </row>
    <row r="5452" spans="2:20" ht="15" thickBot="1" x14ac:dyDescent="0.35">
      <c r="C5452" s="666"/>
      <c r="D5452" s="190"/>
      <c r="E5452" s="668"/>
      <c r="F5452" s="668"/>
      <c r="G5452" s="278"/>
      <c r="H5452" s="283"/>
      <c r="I5452" s="280"/>
      <c r="J5452" s="281"/>
      <c r="M5452" s="670" t="s">
        <v>22</v>
      </c>
      <c r="N5452" s="344">
        <f>SUM(N5447:N5451)</f>
        <v>9244125</v>
      </c>
      <c r="O5452" s="314"/>
      <c r="P5452" s="314"/>
      <c r="R5452" s="314"/>
      <c r="S5452" s="314">
        <f>S5445-352334</f>
        <v>0</v>
      </c>
    </row>
    <row r="5453" spans="2:20" ht="15" thickTop="1" x14ac:dyDescent="0.3">
      <c r="N5453" s="314"/>
    </row>
    <row r="5460" spans="2:20" x14ac:dyDescent="0.3">
      <c r="B5460" s="1357" t="s">
        <v>3490</v>
      </c>
      <c r="C5460" s="1357"/>
      <c r="D5460" s="1357"/>
      <c r="E5460" s="1357"/>
      <c r="F5460" s="1357"/>
      <c r="G5460" s="1357"/>
      <c r="H5460" s="1357"/>
      <c r="I5460" s="1357"/>
      <c r="J5460" s="1357"/>
      <c r="K5460" s="1357"/>
      <c r="L5460" s="1357"/>
      <c r="M5460" s="1357"/>
      <c r="N5460" s="1357"/>
      <c r="O5460" s="1357"/>
      <c r="P5460" s="1357"/>
      <c r="Q5460" s="1357"/>
      <c r="R5460" s="1357"/>
      <c r="S5460" s="1357"/>
      <c r="T5460" s="1357"/>
    </row>
    <row r="5465" spans="2:20" x14ac:dyDescent="0.3">
      <c r="B5465" s="1357"/>
      <c r="C5465" s="1357"/>
      <c r="D5465" s="1357"/>
      <c r="E5465" s="1357"/>
      <c r="F5465" s="1357"/>
      <c r="G5465" s="1357"/>
      <c r="H5465" s="1357"/>
      <c r="I5465" s="1357"/>
      <c r="J5465" s="1357"/>
      <c r="K5465" s="1357"/>
      <c r="L5465" s="1357"/>
      <c r="M5465" s="1357"/>
      <c r="N5465" s="1357"/>
      <c r="O5465" s="1357"/>
      <c r="P5465" s="1357"/>
      <c r="Q5465" s="1357"/>
      <c r="R5465" s="1357"/>
      <c r="S5465" s="1357"/>
      <c r="T5465" s="1357"/>
    </row>
    <row r="5467" spans="2:20" ht="15.6" x14ac:dyDescent="0.3">
      <c r="B5467" s="1349" t="s">
        <v>3492</v>
      </c>
      <c r="C5467" s="1349"/>
      <c r="D5467" s="1349"/>
      <c r="E5467" s="1349"/>
      <c r="F5467" s="1349"/>
      <c r="G5467" s="1349"/>
      <c r="H5467" s="1349"/>
      <c r="I5467" s="1349"/>
      <c r="J5467" s="1349"/>
      <c r="K5467" s="1349"/>
      <c r="L5467" s="1349"/>
      <c r="M5467" s="1349"/>
      <c r="N5467" s="1349"/>
      <c r="O5467" s="1349"/>
      <c r="P5467" s="1349"/>
      <c r="Q5467" s="1349"/>
      <c r="R5467" s="1349"/>
      <c r="S5467" s="1349"/>
      <c r="T5467" s="1349"/>
    </row>
    <row r="5468" spans="2:20" ht="15.6" x14ac:dyDescent="0.3">
      <c r="B5468" s="1350" t="s">
        <v>10</v>
      </c>
      <c r="C5468" s="1350"/>
      <c r="D5468" s="1350"/>
      <c r="E5468" s="1350"/>
      <c r="F5468" s="1350"/>
      <c r="G5468" s="1350"/>
      <c r="H5468" s="1350"/>
      <c r="I5468" s="1350"/>
      <c r="J5468" s="1350"/>
      <c r="K5468" s="1350"/>
      <c r="L5468" s="1350"/>
      <c r="M5468" s="1350"/>
      <c r="N5468" s="1350"/>
      <c r="O5468" s="1350"/>
      <c r="P5468" s="1350"/>
      <c r="Q5468" s="1350"/>
      <c r="R5468" s="1350"/>
      <c r="S5468" s="1350"/>
      <c r="T5468" s="1350"/>
    </row>
    <row r="5469" spans="2:20" x14ac:dyDescent="0.3">
      <c r="B5469" s="1351" t="s">
        <v>11</v>
      </c>
      <c r="C5469" s="1351"/>
      <c r="D5469" s="1351"/>
      <c r="E5469" s="1351"/>
      <c r="F5469" s="1351"/>
      <c r="G5469" s="1351"/>
      <c r="H5469" s="1351"/>
      <c r="I5469" s="1351"/>
      <c r="J5469" s="1351"/>
      <c r="K5469" s="1351"/>
      <c r="L5469" s="1351"/>
      <c r="M5469" s="1351"/>
      <c r="N5469" s="1351"/>
      <c r="O5469" s="1351"/>
      <c r="P5469" s="1351"/>
      <c r="Q5469" s="1351"/>
      <c r="R5469" s="1351"/>
      <c r="S5469" s="1351"/>
      <c r="T5469" s="1351"/>
    </row>
    <row r="5470" spans="2:20" x14ac:dyDescent="0.3">
      <c r="B5470" s="1352" t="s">
        <v>3493</v>
      </c>
      <c r="C5470" s="1352"/>
      <c r="D5470" s="1352"/>
      <c r="E5470" s="1352"/>
      <c r="F5470" s="1352"/>
      <c r="G5470" s="1352"/>
      <c r="H5470" s="1352"/>
      <c r="I5470" s="1352"/>
      <c r="J5470" s="1352"/>
      <c r="K5470" s="1352"/>
      <c r="L5470" s="1352"/>
      <c r="M5470" s="1352"/>
      <c r="N5470" s="1352"/>
      <c r="O5470" s="1352"/>
      <c r="P5470" s="1352"/>
      <c r="Q5470" s="1352"/>
      <c r="R5470" s="1352"/>
      <c r="S5470" s="1352"/>
      <c r="T5470" s="1352"/>
    </row>
    <row r="5471" spans="2:20" ht="15" thickBot="1" x14ac:dyDescent="0.35">
      <c r="B5471" s="309"/>
      <c r="C5471" s="309"/>
      <c r="D5471" s="309"/>
      <c r="E5471" s="309"/>
      <c r="F5471" s="309"/>
      <c r="G5471" s="309"/>
      <c r="H5471" s="309"/>
      <c r="I5471" s="309"/>
      <c r="J5471" s="309"/>
      <c r="L5471" s="309"/>
      <c r="M5471" s="309"/>
      <c r="N5471" s="309"/>
      <c r="O5471" s="309"/>
      <c r="P5471" s="309"/>
      <c r="Q5471" s="309"/>
      <c r="R5471" s="1362" t="s">
        <v>3494</v>
      </c>
      <c r="S5471" s="1363"/>
      <c r="T5471" s="1363"/>
    </row>
    <row r="5472" spans="2:20" ht="15" thickTop="1" x14ac:dyDescent="0.3">
      <c r="B5472" s="1354" t="s">
        <v>8</v>
      </c>
      <c r="C5472" s="1354"/>
      <c r="D5472" s="1354"/>
      <c r="E5472" s="1354"/>
      <c r="F5472" s="1354"/>
      <c r="G5472" s="1354"/>
      <c r="H5472" s="1354"/>
      <c r="I5472" s="1354"/>
      <c r="J5472" s="1354"/>
      <c r="L5472" s="1354" t="s">
        <v>9</v>
      </c>
      <c r="M5472" s="1354"/>
      <c r="N5472" s="1354"/>
      <c r="O5472" s="1354"/>
      <c r="P5472" s="1354"/>
      <c r="Q5472" s="1354"/>
      <c r="R5472" s="1354"/>
      <c r="S5472" s="1354"/>
      <c r="T5472" s="1354"/>
    </row>
    <row r="5473" spans="2:20" x14ac:dyDescent="0.3">
      <c r="B5473" s="4" t="s">
        <v>0</v>
      </c>
      <c r="C5473" s="4" t="s">
        <v>1</v>
      </c>
      <c r="D5473" s="4" t="s">
        <v>2</v>
      </c>
      <c r="E5473" s="4" t="s">
        <v>13</v>
      </c>
      <c r="F5473" s="4" t="s">
        <v>3</v>
      </c>
      <c r="G5473" s="4" t="s">
        <v>4</v>
      </c>
      <c r="H5473" s="4" t="s">
        <v>5</v>
      </c>
      <c r="I5473" s="4" t="s">
        <v>6</v>
      </c>
      <c r="J5473" s="4" t="s">
        <v>7</v>
      </c>
      <c r="K5473" s="180"/>
      <c r="L5473" s="4" t="s">
        <v>0</v>
      </c>
      <c r="M5473" s="4" t="s">
        <v>1</v>
      </c>
      <c r="N5473" s="30" t="s">
        <v>1234</v>
      </c>
      <c r="O5473" s="4" t="s">
        <v>13</v>
      </c>
      <c r="P5473" s="4" t="s">
        <v>3</v>
      </c>
      <c r="Q5473" s="4" t="s">
        <v>4</v>
      </c>
      <c r="R5473" s="4" t="s">
        <v>5</v>
      </c>
      <c r="S5473" s="4" t="s">
        <v>6</v>
      </c>
      <c r="T5473" s="4" t="s">
        <v>7</v>
      </c>
    </row>
    <row r="5474" spans="2:20" x14ac:dyDescent="0.3">
      <c r="B5474" s="310"/>
      <c r="C5474" s="311"/>
      <c r="D5474" s="311"/>
      <c r="E5474" s="5"/>
      <c r="F5474" s="5"/>
      <c r="G5474" s="5"/>
      <c r="H5474" s="5"/>
      <c r="I5474" s="5"/>
      <c r="J5474" s="6"/>
      <c r="L5474" s="310"/>
      <c r="M5474" s="311"/>
      <c r="N5474" s="311"/>
      <c r="O5474" s="5"/>
      <c r="P5474" s="5"/>
      <c r="Q5474" s="5"/>
      <c r="R5474" s="5"/>
      <c r="S5474" s="5"/>
      <c r="T5474" s="6"/>
    </row>
    <row r="5475" spans="2:20" x14ac:dyDescent="0.3">
      <c r="B5475" s="55" t="s">
        <v>3495</v>
      </c>
      <c r="C5475" s="17" t="s">
        <v>2421</v>
      </c>
      <c r="D5475" s="18" t="s">
        <v>16</v>
      </c>
      <c r="E5475" s="18" t="s">
        <v>16</v>
      </c>
      <c r="F5475" s="19">
        <f>N5447</f>
        <v>5099800</v>
      </c>
      <c r="G5475" s="49">
        <f>N5448</f>
        <v>3295945</v>
      </c>
      <c r="H5475" s="49">
        <f>N5449</f>
        <v>491786</v>
      </c>
      <c r="I5475" s="20">
        <f>N5450</f>
        <v>352334</v>
      </c>
      <c r="J5475" s="20">
        <f>N5451</f>
        <v>4260</v>
      </c>
      <c r="K5475" s="1"/>
      <c r="L5475" s="55"/>
      <c r="M5475" s="55"/>
      <c r="N5475" s="55"/>
      <c r="O5475" s="368" t="s">
        <v>16</v>
      </c>
      <c r="P5475" s="368" t="s">
        <v>16</v>
      </c>
      <c r="Q5475" s="368" t="s">
        <v>16</v>
      </c>
      <c r="R5475" s="368" t="s">
        <v>16</v>
      </c>
      <c r="S5475" s="368" t="s">
        <v>16</v>
      </c>
      <c r="T5475" s="368" t="s">
        <v>16</v>
      </c>
    </row>
    <row r="5476" spans="2:20" ht="27.6" x14ac:dyDescent="0.3">
      <c r="B5476" s="55" t="s">
        <v>3495</v>
      </c>
      <c r="C5476" s="333" t="s">
        <v>2459</v>
      </c>
      <c r="D5476" s="116" t="s">
        <v>935</v>
      </c>
      <c r="E5476" s="202" t="s">
        <v>16</v>
      </c>
      <c r="F5476" s="39" t="s">
        <v>16</v>
      </c>
      <c r="G5476" s="202" t="s">
        <v>16</v>
      </c>
      <c r="H5476" s="202">
        <v>4790000</v>
      </c>
      <c r="I5476" s="368" t="s">
        <v>16</v>
      </c>
      <c r="J5476" s="368" t="s">
        <v>16</v>
      </c>
      <c r="K5476" s="1"/>
      <c r="L5476" s="55" t="s">
        <v>3495</v>
      </c>
      <c r="M5476" s="333" t="s">
        <v>2459</v>
      </c>
      <c r="N5476" s="116" t="s">
        <v>935</v>
      </c>
      <c r="O5476" s="368" t="s">
        <v>16</v>
      </c>
      <c r="P5476" s="202">
        <v>4790000</v>
      </c>
      <c r="Q5476" s="202" t="s">
        <v>16</v>
      </c>
      <c r="R5476" s="368" t="s">
        <v>16</v>
      </c>
      <c r="S5476" s="368" t="s">
        <v>16</v>
      </c>
      <c r="T5476" s="368" t="s">
        <v>16</v>
      </c>
    </row>
    <row r="5477" spans="2:20" ht="39" customHeight="1" x14ac:dyDescent="0.3">
      <c r="B5477" s="55" t="s">
        <v>3495</v>
      </c>
      <c r="C5477" s="333" t="s">
        <v>3506</v>
      </c>
      <c r="D5477" s="116" t="s">
        <v>3496</v>
      </c>
      <c r="E5477" s="202" t="s">
        <v>16</v>
      </c>
      <c r="F5477" s="39">
        <v>1100</v>
      </c>
      <c r="G5477" s="202" t="s">
        <v>16</v>
      </c>
      <c r="H5477" s="202" t="s">
        <v>16</v>
      </c>
      <c r="I5477" s="368" t="s">
        <v>16</v>
      </c>
      <c r="J5477" s="368" t="s">
        <v>16</v>
      </c>
      <c r="K5477" s="1"/>
      <c r="L5477" s="55" t="s">
        <v>3495</v>
      </c>
      <c r="M5477" s="369" t="s">
        <v>3477</v>
      </c>
      <c r="N5477" s="116" t="s">
        <v>192</v>
      </c>
      <c r="O5477" s="202" t="s">
        <v>16</v>
      </c>
      <c r="P5477" s="202">
        <v>150000</v>
      </c>
      <c r="Q5477" s="202" t="s">
        <v>16</v>
      </c>
      <c r="R5477" s="202" t="s">
        <v>16</v>
      </c>
      <c r="S5477" s="368" t="s">
        <v>16</v>
      </c>
      <c r="T5477" s="368" t="s">
        <v>16</v>
      </c>
    </row>
    <row r="5478" spans="2:20" ht="47.4" customHeight="1" x14ac:dyDescent="0.3">
      <c r="B5478" s="55" t="s">
        <v>3495</v>
      </c>
      <c r="C5478" s="333" t="s">
        <v>3507</v>
      </c>
      <c r="D5478" s="116" t="s">
        <v>3497</v>
      </c>
      <c r="E5478" s="202" t="s">
        <v>16</v>
      </c>
      <c r="F5478" s="39">
        <v>1100</v>
      </c>
      <c r="G5478" s="202" t="s">
        <v>16</v>
      </c>
      <c r="H5478" s="202" t="s">
        <v>16</v>
      </c>
      <c r="I5478" s="368" t="s">
        <v>16</v>
      </c>
      <c r="J5478" s="368" t="s">
        <v>16</v>
      </c>
      <c r="K5478" s="1"/>
      <c r="L5478" s="55" t="s">
        <v>3495</v>
      </c>
      <c r="M5478" s="369" t="s">
        <v>3513</v>
      </c>
      <c r="N5478" s="116" t="s">
        <v>3529</v>
      </c>
      <c r="O5478" s="202">
        <v>26000</v>
      </c>
      <c r="P5478" s="202" t="s">
        <v>16</v>
      </c>
      <c r="Q5478" s="202" t="s">
        <v>16</v>
      </c>
      <c r="R5478" s="202" t="s">
        <v>16</v>
      </c>
      <c r="S5478" s="202" t="s">
        <v>16</v>
      </c>
      <c r="T5478" s="202" t="s">
        <v>16</v>
      </c>
    </row>
    <row r="5479" spans="2:20" ht="27.6" x14ac:dyDescent="0.3">
      <c r="B5479" s="55" t="s">
        <v>3495</v>
      </c>
      <c r="C5479" s="333" t="s">
        <v>3508</v>
      </c>
      <c r="D5479" s="116" t="s">
        <v>3498</v>
      </c>
      <c r="E5479" s="202" t="s">
        <v>16</v>
      </c>
      <c r="F5479" s="39">
        <v>7000</v>
      </c>
      <c r="G5479" s="202" t="s">
        <v>16</v>
      </c>
      <c r="H5479" s="202" t="s">
        <v>16</v>
      </c>
      <c r="I5479" s="368" t="s">
        <v>16</v>
      </c>
      <c r="J5479" s="368" t="s">
        <v>16</v>
      </c>
      <c r="K5479" s="1"/>
      <c r="L5479" s="55" t="s">
        <v>3495</v>
      </c>
      <c r="M5479" s="369" t="s">
        <v>3515</v>
      </c>
      <c r="N5479" s="116" t="s">
        <v>3505</v>
      </c>
      <c r="O5479" s="202">
        <v>64500</v>
      </c>
      <c r="P5479" s="202" t="s">
        <v>16</v>
      </c>
      <c r="Q5479" s="202" t="s">
        <v>16</v>
      </c>
      <c r="R5479" s="202" t="s">
        <v>16</v>
      </c>
      <c r="S5479" s="202" t="s">
        <v>16</v>
      </c>
      <c r="T5479" s="202" t="s">
        <v>16</v>
      </c>
    </row>
    <row r="5480" spans="2:20" ht="27.6" x14ac:dyDescent="0.3">
      <c r="B5480" s="55" t="s">
        <v>3495</v>
      </c>
      <c r="C5480" s="333" t="s">
        <v>3509</v>
      </c>
      <c r="D5480" s="116" t="s">
        <v>3499</v>
      </c>
      <c r="E5480" s="202" t="s">
        <v>16</v>
      </c>
      <c r="F5480" s="39">
        <v>1000</v>
      </c>
      <c r="G5480" s="202" t="s">
        <v>16</v>
      </c>
      <c r="H5480" s="202" t="s">
        <v>16</v>
      </c>
      <c r="I5480" s="368" t="s">
        <v>16</v>
      </c>
      <c r="J5480" s="368" t="s">
        <v>16</v>
      </c>
      <c r="K5480" s="1"/>
      <c r="L5480" s="55" t="s">
        <v>3495</v>
      </c>
      <c r="M5480" s="369" t="s">
        <v>3516</v>
      </c>
      <c r="N5480" s="116" t="s">
        <v>3502</v>
      </c>
      <c r="O5480" s="202">
        <v>12000</v>
      </c>
      <c r="P5480" s="202" t="s">
        <v>16</v>
      </c>
      <c r="Q5480" s="202" t="s">
        <v>16</v>
      </c>
      <c r="R5480" s="202" t="s">
        <v>16</v>
      </c>
      <c r="S5480" s="202" t="s">
        <v>16</v>
      </c>
      <c r="T5480" s="202" t="s">
        <v>16</v>
      </c>
    </row>
    <row r="5481" spans="2:20" ht="41.4" x14ac:dyDescent="0.3">
      <c r="B5481" s="55" t="s">
        <v>3495</v>
      </c>
      <c r="C5481" s="369" t="s">
        <v>3510</v>
      </c>
      <c r="D5481" s="116" t="s">
        <v>3500</v>
      </c>
      <c r="E5481" s="202" t="s">
        <v>16</v>
      </c>
      <c r="F5481" s="39" t="s">
        <v>16</v>
      </c>
      <c r="G5481" s="39">
        <v>350000</v>
      </c>
      <c r="H5481" s="202" t="s">
        <v>16</v>
      </c>
      <c r="I5481" s="368" t="s">
        <v>16</v>
      </c>
      <c r="J5481" s="368" t="s">
        <v>16</v>
      </c>
      <c r="K5481" s="1"/>
      <c r="L5481" s="55" t="s">
        <v>3495</v>
      </c>
      <c r="M5481" s="672" t="s">
        <v>3517</v>
      </c>
      <c r="N5481" s="116" t="s">
        <v>3502</v>
      </c>
      <c r="O5481" s="202">
        <v>6000</v>
      </c>
      <c r="P5481" s="202" t="s">
        <v>16</v>
      </c>
      <c r="Q5481" s="202" t="s">
        <v>16</v>
      </c>
      <c r="R5481" s="202" t="s">
        <v>16</v>
      </c>
      <c r="S5481" s="202" t="s">
        <v>16</v>
      </c>
      <c r="T5481" s="202" t="s">
        <v>16</v>
      </c>
    </row>
    <row r="5482" spans="2:20" ht="27.6" x14ac:dyDescent="0.3">
      <c r="B5482" s="55" t="s">
        <v>3495</v>
      </c>
      <c r="C5482" s="369" t="s">
        <v>2524</v>
      </c>
      <c r="D5482" s="116" t="s">
        <v>3501</v>
      </c>
      <c r="E5482" s="202" t="s">
        <v>16</v>
      </c>
      <c r="F5482" s="39" t="s">
        <v>16</v>
      </c>
      <c r="G5482" s="39">
        <v>100000</v>
      </c>
      <c r="H5482" s="202" t="s">
        <v>16</v>
      </c>
      <c r="I5482" s="368" t="s">
        <v>16</v>
      </c>
      <c r="J5482" s="368" t="s">
        <v>16</v>
      </c>
      <c r="K5482" s="1"/>
      <c r="L5482" s="55" t="s">
        <v>3495</v>
      </c>
      <c r="M5482" s="678" t="s">
        <v>3518</v>
      </c>
      <c r="N5482" s="202" t="s">
        <v>16</v>
      </c>
      <c r="O5482" s="202" t="s">
        <v>16</v>
      </c>
      <c r="P5482" s="202" t="s">
        <v>16</v>
      </c>
      <c r="Q5482" s="202" t="s">
        <v>16</v>
      </c>
      <c r="R5482" s="202" t="s">
        <v>16</v>
      </c>
      <c r="S5482" s="202" t="s">
        <v>16</v>
      </c>
      <c r="T5482" s="202" t="s">
        <v>16</v>
      </c>
    </row>
    <row r="5483" spans="2:20" ht="41.4" x14ac:dyDescent="0.3">
      <c r="B5483" s="55" t="s">
        <v>3495</v>
      </c>
      <c r="C5483" s="369" t="s">
        <v>3177</v>
      </c>
      <c r="D5483" s="116" t="s">
        <v>3502</v>
      </c>
      <c r="E5483" s="202">
        <v>18000</v>
      </c>
      <c r="F5483" s="39">
        <f>155000</f>
        <v>155000</v>
      </c>
      <c r="G5483" s="202" t="s">
        <v>16</v>
      </c>
      <c r="H5483" s="39">
        <f>287000-150000</f>
        <v>137000</v>
      </c>
      <c r="I5483" s="368" t="s">
        <v>16</v>
      </c>
      <c r="J5483" s="368" t="s">
        <v>16</v>
      </c>
      <c r="K5483" s="1"/>
      <c r="L5483" s="55" t="s">
        <v>3495</v>
      </c>
      <c r="M5483" s="369" t="s">
        <v>3519</v>
      </c>
      <c r="N5483" s="368">
        <v>1</v>
      </c>
      <c r="O5483" s="202" t="s">
        <v>16</v>
      </c>
      <c r="P5483" s="202">
        <v>210000</v>
      </c>
      <c r="Q5483" s="202" t="s">
        <v>16</v>
      </c>
      <c r="R5483" s="202" t="s">
        <v>16</v>
      </c>
      <c r="S5483" s="202" t="s">
        <v>16</v>
      </c>
      <c r="T5483" s="202" t="s">
        <v>16</v>
      </c>
    </row>
    <row r="5484" spans="2:20" ht="27.6" x14ac:dyDescent="0.3">
      <c r="B5484" s="55" t="s">
        <v>3495</v>
      </c>
      <c r="C5484" s="369" t="s">
        <v>3511</v>
      </c>
      <c r="D5484" s="116" t="s">
        <v>3503</v>
      </c>
      <c r="E5484" s="202">
        <v>13000</v>
      </c>
      <c r="F5484" s="39" t="s">
        <v>16</v>
      </c>
      <c r="G5484" s="202" t="s">
        <v>16</v>
      </c>
      <c r="H5484" s="202" t="s">
        <v>16</v>
      </c>
      <c r="I5484" s="202" t="s">
        <v>16</v>
      </c>
      <c r="J5484" s="202" t="s">
        <v>16</v>
      </c>
      <c r="K5484" s="1"/>
      <c r="L5484" s="55" t="s">
        <v>3495</v>
      </c>
      <c r="M5484" s="369" t="s">
        <v>3520</v>
      </c>
      <c r="N5484" s="368">
        <v>2</v>
      </c>
      <c r="O5484" s="202" t="s">
        <v>16</v>
      </c>
      <c r="P5484" s="202">
        <v>10000</v>
      </c>
      <c r="Q5484" s="202" t="s">
        <v>16</v>
      </c>
      <c r="R5484" s="202" t="s">
        <v>16</v>
      </c>
      <c r="S5484" s="202" t="s">
        <v>16</v>
      </c>
      <c r="T5484" s="202" t="s">
        <v>16</v>
      </c>
    </row>
    <row r="5485" spans="2:20" ht="27.6" x14ac:dyDescent="0.3">
      <c r="B5485" s="55" t="s">
        <v>3495</v>
      </c>
      <c r="C5485" s="369" t="s">
        <v>3512</v>
      </c>
      <c r="D5485" s="116" t="s">
        <v>3504</v>
      </c>
      <c r="E5485" s="202">
        <v>13000</v>
      </c>
      <c r="F5485" s="39" t="s">
        <v>16</v>
      </c>
      <c r="G5485" s="202" t="s">
        <v>16</v>
      </c>
      <c r="H5485" s="202" t="s">
        <v>16</v>
      </c>
      <c r="I5485" s="202" t="s">
        <v>16</v>
      </c>
      <c r="J5485" s="202" t="s">
        <v>16</v>
      </c>
      <c r="K5485" s="1"/>
      <c r="L5485" s="55" t="s">
        <v>3495</v>
      </c>
      <c r="M5485" s="369" t="s">
        <v>3521</v>
      </c>
      <c r="N5485" s="368">
        <v>3</v>
      </c>
      <c r="O5485" s="202" t="s">
        <v>16</v>
      </c>
      <c r="P5485" s="202">
        <v>740</v>
      </c>
      <c r="Q5485" s="202" t="s">
        <v>16</v>
      </c>
      <c r="R5485" s="202" t="s">
        <v>16</v>
      </c>
      <c r="S5485" s="202" t="s">
        <v>16</v>
      </c>
      <c r="T5485" s="202" t="s">
        <v>16</v>
      </c>
    </row>
    <row r="5486" spans="2:20" ht="41.4" x14ac:dyDescent="0.3">
      <c r="B5486" s="55" t="s">
        <v>3495</v>
      </c>
      <c r="C5486" s="369" t="s">
        <v>3514</v>
      </c>
      <c r="D5486" s="116" t="s">
        <v>3505</v>
      </c>
      <c r="E5486" s="202">
        <v>64500</v>
      </c>
      <c r="F5486" s="39">
        <v>35500</v>
      </c>
      <c r="G5486" s="202" t="s">
        <v>16</v>
      </c>
      <c r="H5486" s="202" t="s">
        <v>16</v>
      </c>
      <c r="I5486" s="202" t="s">
        <v>16</v>
      </c>
      <c r="J5486" s="202" t="s">
        <v>16</v>
      </c>
      <c r="K5486" s="1"/>
      <c r="L5486" s="55" t="s">
        <v>3495</v>
      </c>
      <c r="M5486" s="369" t="s">
        <v>3522</v>
      </c>
      <c r="N5486" s="368">
        <v>4</v>
      </c>
      <c r="O5486" s="202" t="s">
        <v>16</v>
      </c>
      <c r="P5486" s="202">
        <v>760</v>
      </c>
      <c r="Q5486" s="202" t="s">
        <v>16</v>
      </c>
      <c r="R5486" s="202" t="s">
        <v>16</v>
      </c>
      <c r="S5486" s="202" t="s">
        <v>16</v>
      </c>
      <c r="T5486" s="202" t="s">
        <v>16</v>
      </c>
    </row>
    <row r="5487" spans="2:20" ht="27.6" x14ac:dyDescent="0.3">
      <c r="B5487" s="55" t="s">
        <v>3495</v>
      </c>
      <c r="C5487" s="369" t="s">
        <v>3528</v>
      </c>
      <c r="D5487" s="116" t="s">
        <v>192</v>
      </c>
      <c r="E5487" s="202" t="s">
        <v>16</v>
      </c>
      <c r="F5487" s="39" t="s">
        <v>16</v>
      </c>
      <c r="G5487" s="202" t="s">
        <v>16</v>
      </c>
      <c r="H5487" s="202">
        <v>350000</v>
      </c>
      <c r="I5487" s="368" t="s">
        <v>16</v>
      </c>
      <c r="J5487" s="368" t="s">
        <v>16</v>
      </c>
      <c r="K5487" s="1"/>
      <c r="L5487" s="55" t="s">
        <v>3495</v>
      </c>
      <c r="M5487" s="679" t="s">
        <v>3523</v>
      </c>
      <c r="N5487" s="368">
        <v>5</v>
      </c>
      <c r="O5487" s="202" t="s">
        <v>16</v>
      </c>
      <c r="P5487" s="202">
        <v>20000</v>
      </c>
      <c r="Q5487" s="202" t="s">
        <v>16</v>
      </c>
      <c r="R5487" s="202" t="s">
        <v>16</v>
      </c>
      <c r="S5487" s="202" t="s">
        <v>16</v>
      </c>
      <c r="T5487" s="202" t="s">
        <v>16</v>
      </c>
    </row>
    <row r="5488" spans="2:20" x14ac:dyDescent="0.3">
      <c r="B5488" s="55" t="s">
        <v>16</v>
      </c>
      <c r="C5488" s="381" t="s">
        <v>16</v>
      </c>
      <c r="D5488" s="116" t="s">
        <v>16</v>
      </c>
      <c r="E5488" s="202" t="s">
        <v>16</v>
      </c>
      <c r="F5488" s="39" t="s">
        <v>16</v>
      </c>
      <c r="G5488" s="202" t="s">
        <v>16</v>
      </c>
      <c r="H5488" s="202" t="s">
        <v>16</v>
      </c>
      <c r="I5488" s="368" t="s">
        <v>16</v>
      </c>
      <c r="J5488" s="368" t="s">
        <v>16</v>
      </c>
      <c r="K5488" s="1"/>
      <c r="L5488" s="55" t="s">
        <v>3495</v>
      </c>
      <c r="M5488" s="679" t="s">
        <v>3524</v>
      </c>
      <c r="N5488" s="368">
        <v>6</v>
      </c>
      <c r="O5488" s="202" t="s">
        <v>16</v>
      </c>
      <c r="P5488" s="202">
        <v>4445</v>
      </c>
      <c r="Q5488" s="202" t="s">
        <v>16</v>
      </c>
      <c r="R5488" s="202" t="s">
        <v>16</v>
      </c>
      <c r="S5488" s="202" t="s">
        <v>16</v>
      </c>
      <c r="T5488" s="202" t="s">
        <v>16</v>
      </c>
    </row>
    <row r="5489" spans="2:20" ht="27.6" x14ac:dyDescent="0.3">
      <c r="B5489" s="55" t="s">
        <v>16</v>
      </c>
      <c r="C5489" s="381" t="s">
        <v>16</v>
      </c>
      <c r="D5489" s="116" t="s">
        <v>16</v>
      </c>
      <c r="E5489" s="202" t="s">
        <v>16</v>
      </c>
      <c r="F5489" s="39" t="s">
        <v>16</v>
      </c>
      <c r="G5489" s="202" t="s">
        <v>16</v>
      </c>
      <c r="H5489" s="202" t="s">
        <v>16</v>
      </c>
      <c r="I5489" s="368" t="s">
        <v>16</v>
      </c>
      <c r="J5489" s="368" t="s">
        <v>16</v>
      </c>
      <c r="K5489" s="1"/>
      <c r="L5489" s="55" t="s">
        <v>3495</v>
      </c>
      <c r="M5489" s="679" t="s">
        <v>3526</v>
      </c>
      <c r="N5489" s="368">
        <v>7</v>
      </c>
      <c r="O5489" s="202" t="s">
        <v>16</v>
      </c>
      <c r="P5489" s="202">
        <v>2960</v>
      </c>
      <c r="Q5489" s="202" t="s">
        <v>16</v>
      </c>
      <c r="R5489" s="202" t="s">
        <v>16</v>
      </c>
      <c r="S5489" s="202" t="s">
        <v>16</v>
      </c>
      <c r="T5489" s="202" t="s">
        <v>16</v>
      </c>
    </row>
    <row r="5490" spans="2:20" ht="27.6" x14ac:dyDescent="0.3">
      <c r="B5490" s="55" t="s">
        <v>16</v>
      </c>
      <c r="C5490" s="381" t="s">
        <v>16</v>
      </c>
      <c r="D5490" s="116" t="s">
        <v>16</v>
      </c>
      <c r="E5490" s="202" t="s">
        <v>16</v>
      </c>
      <c r="F5490" s="39" t="s">
        <v>16</v>
      </c>
      <c r="G5490" s="202" t="s">
        <v>16</v>
      </c>
      <c r="H5490" s="202" t="s">
        <v>16</v>
      </c>
      <c r="I5490" s="368" t="s">
        <v>16</v>
      </c>
      <c r="J5490" s="368" t="s">
        <v>16</v>
      </c>
      <c r="K5490" s="1"/>
      <c r="L5490" s="55" t="s">
        <v>3495</v>
      </c>
      <c r="M5490" s="679" t="s">
        <v>3527</v>
      </c>
      <c r="N5490" s="368">
        <v>8</v>
      </c>
      <c r="O5490" s="202" t="s">
        <v>16</v>
      </c>
      <c r="P5490" s="202">
        <v>10000</v>
      </c>
      <c r="Q5490" s="202" t="s">
        <v>16</v>
      </c>
      <c r="R5490" s="202" t="s">
        <v>16</v>
      </c>
      <c r="S5490" s="202" t="s">
        <v>16</v>
      </c>
      <c r="T5490" s="202" t="s">
        <v>16</v>
      </c>
    </row>
    <row r="5491" spans="2:20" ht="27.6" x14ac:dyDescent="0.3">
      <c r="B5491" s="55" t="s">
        <v>16</v>
      </c>
      <c r="C5491" s="381" t="s">
        <v>16</v>
      </c>
      <c r="D5491" s="116" t="s">
        <v>16</v>
      </c>
      <c r="E5491" s="202" t="s">
        <v>16</v>
      </c>
      <c r="F5491" s="39" t="s">
        <v>16</v>
      </c>
      <c r="G5491" s="202" t="s">
        <v>16</v>
      </c>
      <c r="H5491" s="202" t="s">
        <v>16</v>
      </c>
      <c r="I5491" s="368" t="s">
        <v>16</v>
      </c>
      <c r="J5491" s="368" t="s">
        <v>16</v>
      </c>
      <c r="K5491" s="1"/>
      <c r="L5491" s="55" t="s">
        <v>3495</v>
      </c>
      <c r="M5491" s="679" t="s">
        <v>3525</v>
      </c>
      <c r="N5491" s="368" t="s">
        <v>16</v>
      </c>
      <c r="O5491" s="202" t="s">
        <v>16</v>
      </c>
      <c r="P5491" s="202" t="s">
        <v>16</v>
      </c>
      <c r="Q5491" s="202" t="s">
        <v>16</v>
      </c>
      <c r="R5491" s="202" t="s">
        <v>16</v>
      </c>
      <c r="S5491" s="202">
        <v>26000</v>
      </c>
      <c r="T5491" s="368" t="s">
        <v>16</v>
      </c>
    </row>
    <row r="5492" spans="2:20" x14ac:dyDescent="0.3">
      <c r="B5492" s="196"/>
      <c r="C5492" s="503" t="s">
        <v>49</v>
      </c>
      <c r="D5492" s="196" t="s">
        <v>16</v>
      </c>
      <c r="E5492" s="197">
        <f>SUM(E5476:E5491)</f>
        <v>108500</v>
      </c>
      <c r="F5492" s="197">
        <f>SUM(F5476:F5491)</f>
        <v>200700</v>
      </c>
      <c r="G5492" s="197">
        <f>SUM(G5476:G5491)</f>
        <v>450000</v>
      </c>
      <c r="H5492" s="504">
        <f>SUM(H5476:H5491)</f>
        <v>5277000</v>
      </c>
      <c r="I5492" s="197">
        <f>SUM(I5476:I5491)</f>
        <v>0</v>
      </c>
      <c r="J5492" s="197">
        <v>0</v>
      </c>
      <c r="K5492" s="1"/>
      <c r="L5492" s="368" t="s">
        <v>16</v>
      </c>
      <c r="M5492" s="368" t="s">
        <v>16</v>
      </c>
      <c r="N5492" s="368" t="s">
        <v>16</v>
      </c>
      <c r="O5492" s="202" t="s">
        <v>16</v>
      </c>
      <c r="P5492" s="671" t="s">
        <v>16</v>
      </c>
      <c r="Q5492" s="368" t="s">
        <v>16</v>
      </c>
      <c r="R5492" s="55" t="s">
        <v>16</v>
      </c>
      <c r="S5492" s="55" t="s">
        <v>16</v>
      </c>
      <c r="T5492" s="55" t="s">
        <v>16</v>
      </c>
    </row>
    <row r="5493" spans="2:20" x14ac:dyDescent="0.3">
      <c r="B5493" s="11"/>
      <c r="C5493" s="94"/>
      <c r="D5493" s="12"/>
      <c r="E5493" s="13"/>
      <c r="F5493" s="13"/>
      <c r="G5493" s="13"/>
      <c r="H5493" s="13"/>
      <c r="I5493" s="13"/>
      <c r="J5493" s="14"/>
      <c r="K5493" s="1"/>
      <c r="L5493" s="11"/>
      <c r="M5493" s="588"/>
      <c r="N5493" s="12"/>
      <c r="O5493" s="169"/>
      <c r="P5493" s="13"/>
      <c r="Q5493" s="13"/>
      <c r="R5493" s="13"/>
      <c r="S5493" s="13"/>
      <c r="T5493" s="14"/>
    </row>
    <row r="5494" spans="2:20" x14ac:dyDescent="0.3">
      <c r="B5494" s="25"/>
      <c r="C5494" s="26" t="s">
        <v>50</v>
      </c>
      <c r="D5494" s="26" t="s">
        <v>16</v>
      </c>
      <c r="E5494" s="28">
        <f>E5492</f>
        <v>108500</v>
      </c>
      <c r="F5494" s="28">
        <f>F5475+F5492</f>
        <v>5300500</v>
      </c>
      <c r="G5494" s="28">
        <f>G5475+G5492</f>
        <v>3745945</v>
      </c>
      <c r="H5494" s="28">
        <f>H5475+H5492</f>
        <v>5768786</v>
      </c>
      <c r="I5494" s="28">
        <f>I5475+I5492</f>
        <v>352334</v>
      </c>
      <c r="J5494" s="28">
        <f>J5475+J5492</f>
        <v>4260</v>
      </c>
      <c r="K5494" s="1"/>
      <c r="L5494" s="574" t="s">
        <v>16</v>
      </c>
      <c r="M5494" s="26" t="s">
        <v>50</v>
      </c>
      <c r="N5494" s="193" t="s">
        <v>16</v>
      </c>
      <c r="O5494" s="28">
        <f>SUM(O5476:O5493)</f>
        <v>108500</v>
      </c>
      <c r="P5494" s="28">
        <f>SUM(P5476:P5493)</f>
        <v>5198905</v>
      </c>
      <c r="Q5494" s="28">
        <f>SUM(Q5476:Q5493)</f>
        <v>0</v>
      </c>
      <c r="R5494" s="28">
        <f>SUM(R5476:R5493)</f>
        <v>0</v>
      </c>
      <c r="S5494" s="28">
        <f>SUM(S5474:S5493)</f>
        <v>26000</v>
      </c>
      <c r="T5494" s="28">
        <f>SUM(T5474:T5493)</f>
        <v>0</v>
      </c>
    </row>
    <row r="5495" spans="2:20" x14ac:dyDescent="0.3">
      <c r="F5495" s="314"/>
      <c r="G5495" s="215"/>
      <c r="H5495" s="215"/>
      <c r="L5495" s="2"/>
      <c r="M5495" s="3" t="s">
        <v>12</v>
      </c>
      <c r="N5495" s="15"/>
      <c r="O5495" s="16">
        <f>E5494-O5494</f>
        <v>0</v>
      </c>
      <c r="P5495" s="62">
        <f>F5494-P5494</f>
        <v>101595</v>
      </c>
      <c r="Q5495" s="62">
        <f>G5494-Q5494</f>
        <v>3745945</v>
      </c>
      <c r="R5495" s="62">
        <f t="shared" ref="R5495" si="691">H5494-R5494</f>
        <v>5768786</v>
      </c>
      <c r="S5495" s="62">
        <f t="shared" ref="S5495" si="692">I5494-S5494</f>
        <v>326334</v>
      </c>
      <c r="T5495" s="62">
        <f t="shared" ref="T5495" si="693">J5494-T5494</f>
        <v>4260</v>
      </c>
    </row>
    <row r="5496" spans="2:20" x14ac:dyDescent="0.3">
      <c r="C5496" s="63"/>
      <c r="F5496" s="314"/>
      <c r="H5496" s="314"/>
      <c r="M5496" s="1385" t="s">
        <v>23</v>
      </c>
      <c r="N5496" s="1385"/>
      <c r="P5496" s="314"/>
      <c r="Q5496" s="314"/>
      <c r="R5496" s="314"/>
    </row>
    <row r="5497" spans="2:20" x14ac:dyDescent="0.3">
      <c r="C5497" s="676"/>
      <c r="D5497" s="676"/>
      <c r="E5497" s="673"/>
      <c r="F5497" s="281"/>
      <c r="G5497" s="676"/>
      <c r="H5497" s="676"/>
      <c r="I5497" s="676"/>
      <c r="J5497" s="145"/>
      <c r="M5497" s="346" t="s">
        <v>17</v>
      </c>
      <c r="N5497" s="83">
        <f>P5495</f>
        <v>101595</v>
      </c>
      <c r="O5497" s="606"/>
      <c r="P5497" s="131"/>
      <c r="Q5497" s="131"/>
      <c r="R5497" s="131"/>
      <c r="S5497" s="131"/>
      <c r="T5497" s="131"/>
    </row>
    <row r="5498" spans="2:20" x14ac:dyDescent="0.3">
      <c r="C5498" s="676"/>
      <c r="D5498" s="676"/>
      <c r="E5498" s="674"/>
      <c r="F5498" s="674"/>
      <c r="G5498" s="282"/>
      <c r="H5498" s="280"/>
      <c r="I5498" s="280"/>
      <c r="J5498" s="280"/>
      <c r="M5498" s="346" t="s">
        <v>18</v>
      </c>
      <c r="N5498" s="83">
        <f>Q5495</f>
        <v>3745945</v>
      </c>
      <c r="O5498" s="606"/>
      <c r="P5498" s="131"/>
      <c r="Q5498" s="131"/>
      <c r="R5498" s="131"/>
      <c r="S5498" s="131"/>
      <c r="T5498" s="314"/>
    </row>
    <row r="5499" spans="2:20" x14ac:dyDescent="0.3">
      <c r="C5499" s="676"/>
      <c r="D5499" s="676"/>
      <c r="E5499" s="1376"/>
      <c r="F5499" s="1377"/>
      <c r="G5499" s="282"/>
      <c r="H5499" s="280"/>
      <c r="I5499" s="280"/>
      <c r="J5499" s="280"/>
      <c r="M5499" s="346" t="s">
        <v>19</v>
      </c>
      <c r="N5499" s="83">
        <f>R5495</f>
        <v>5768786</v>
      </c>
      <c r="O5499" s="136"/>
      <c r="P5499" s="171"/>
      <c r="Q5499" s="324"/>
      <c r="R5499" s="240"/>
      <c r="S5499" s="314"/>
      <c r="T5499" s="314"/>
    </row>
    <row r="5500" spans="2:20" x14ac:dyDescent="0.3">
      <c r="C5500" s="190"/>
      <c r="D5500" s="190"/>
      <c r="E5500" s="1374"/>
      <c r="F5500" s="1374"/>
      <c r="G5500" s="278"/>
      <c r="H5500" s="279"/>
      <c r="I5500" s="280"/>
      <c r="J5500" s="281"/>
      <c r="M5500" s="346" t="s">
        <v>20</v>
      </c>
      <c r="N5500" s="83">
        <f>S5495</f>
        <v>326334</v>
      </c>
      <c r="O5500" s="324"/>
      <c r="P5500" s="324"/>
      <c r="Q5500" s="324"/>
      <c r="R5500" s="241"/>
    </row>
    <row r="5501" spans="2:20" x14ac:dyDescent="0.3">
      <c r="C5501" s="190"/>
      <c r="D5501" s="190"/>
      <c r="E5501" s="675"/>
      <c r="F5501" s="675"/>
      <c r="G5501" s="278"/>
      <c r="H5501" s="283"/>
      <c r="I5501" s="280"/>
      <c r="J5501" s="281"/>
      <c r="M5501" s="346" t="s">
        <v>21</v>
      </c>
      <c r="N5501" s="83">
        <f>T5495</f>
        <v>4260</v>
      </c>
      <c r="O5501" s="137"/>
      <c r="P5501" s="324"/>
      <c r="Q5501" s="324"/>
      <c r="R5501" s="314"/>
    </row>
    <row r="5502" spans="2:20" ht="15" thickBot="1" x14ac:dyDescent="0.35">
      <c r="C5502" s="676"/>
      <c r="D5502" s="190"/>
      <c r="E5502" s="675"/>
      <c r="F5502" s="675"/>
      <c r="G5502" s="278"/>
      <c r="H5502" s="283"/>
      <c r="I5502" s="280"/>
      <c r="J5502" s="281"/>
      <c r="M5502" s="677" t="s">
        <v>22</v>
      </c>
      <c r="N5502" s="344">
        <f>SUM(N5497:N5501)</f>
        <v>9946920</v>
      </c>
      <c r="O5502" s="314"/>
      <c r="P5502" s="314"/>
      <c r="R5502" s="314"/>
      <c r="S5502" s="314"/>
    </row>
    <row r="5503" spans="2:20" ht="15" thickTop="1" x14ac:dyDescent="0.3">
      <c r="N5503" s="314"/>
    </row>
    <row r="5510" spans="2:20" x14ac:dyDescent="0.3">
      <c r="B5510" s="1357" t="s">
        <v>3490</v>
      </c>
      <c r="C5510" s="1357"/>
      <c r="D5510" s="1357"/>
      <c r="E5510" s="1357"/>
      <c r="F5510" s="1357"/>
      <c r="G5510" s="1357"/>
      <c r="H5510" s="1357"/>
      <c r="I5510" s="1357"/>
      <c r="J5510" s="1357"/>
      <c r="K5510" s="1357"/>
      <c r="L5510" s="1357"/>
      <c r="M5510" s="1357"/>
      <c r="N5510" s="1357"/>
      <c r="O5510" s="1357"/>
      <c r="P5510" s="1357"/>
      <c r="Q5510" s="1357"/>
      <c r="R5510" s="1357"/>
      <c r="S5510" s="1357"/>
      <c r="T5510" s="1357"/>
    </row>
    <row r="5517" spans="2:20" ht="15.6" x14ac:dyDescent="0.3">
      <c r="B5517" s="1349" t="s">
        <v>3554</v>
      </c>
      <c r="C5517" s="1349"/>
      <c r="D5517" s="1349"/>
      <c r="E5517" s="1349"/>
      <c r="F5517" s="1349"/>
      <c r="G5517" s="1349"/>
      <c r="H5517" s="1349"/>
      <c r="I5517" s="1349"/>
      <c r="J5517" s="1349"/>
      <c r="K5517" s="1349"/>
      <c r="L5517" s="1349"/>
      <c r="M5517" s="1349"/>
      <c r="N5517" s="1349"/>
      <c r="O5517" s="1349"/>
      <c r="P5517" s="1349"/>
      <c r="Q5517" s="1349"/>
      <c r="R5517" s="1349"/>
      <c r="S5517" s="1349"/>
      <c r="T5517" s="1349"/>
    </row>
    <row r="5518" spans="2:20" ht="15.6" x14ac:dyDescent="0.3">
      <c r="B5518" s="1350" t="s">
        <v>10</v>
      </c>
      <c r="C5518" s="1350"/>
      <c r="D5518" s="1350"/>
      <c r="E5518" s="1350"/>
      <c r="F5518" s="1350"/>
      <c r="G5518" s="1350"/>
      <c r="H5518" s="1350"/>
      <c r="I5518" s="1350"/>
      <c r="J5518" s="1350"/>
      <c r="K5518" s="1350"/>
      <c r="L5518" s="1350"/>
      <c r="M5518" s="1350"/>
      <c r="N5518" s="1350"/>
      <c r="O5518" s="1350"/>
      <c r="P5518" s="1350"/>
      <c r="Q5518" s="1350"/>
      <c r="R5518" s="1350"/>
      <c r="S5518" s="1350"/>
      <c r="T5518" s="1350"/>
    </row>
    <row r="5519" spans="2:20" x14ac:dyDescent="0.3">
      <c r="B5519" s="1351" t="s">
        <v>11</v>
      </c>
      <c r="C5519" s="1351"/>
      <c r="D5519" s="1351"/>
      <c r="E5519" s="1351"/>
      <c r="F5519" s="1351"/>
      <c r="G5519" s="1351"/>
      <c r="H5519" s="1351"/>
      <c r="I5519" s="1351"/>
      <c r="J5519" s="1351"/>
      <c r="K5519" s="1351"/>
      <c r="L5519" s="1351"/>
      <c r="M5519" s="1351"/>
      <c r="N5519" s="1351"/>
      <c r="O5519" s="1351"/>
      <c r="P5519" s="1351"/>
      <c r="Q5519" s="1351"/>
      <c r="R5519" s="1351"/>
      <c r="S5519" s="1351"/>
      <c r="T5519" s="1351"/>
    </row>
    <row r="5520" spans="2:20" x14ac:dyDescent="0.3">
      <c r="B5520" s="1352" t="s">
        <v>3542</v>
      </c>
      <c r="C5520" s="1352"/>
      <c r="D5520" s="1352"/>
      <c r="E5520" s="1352"/>
      <c r="F5520" s="1352"/>
      <c r="G5520" s="1352"/>
      <c r="H5520" s="1352"/>
      <c r="I5520" s="1352"/>
      <c r="J5520" s="1352"/>
      <c r="K5520" s="1352"/>
      <c r="L5520" s="1352"/>
      <c r="M5520" s="1352"/>
      <c r="N5520" s="1352"/>
      <c r="O5520" s="1352"/>
      <c r="P5520" s="1352"/>
      <c r="Q5520" s="1352"/>
      <c r="R5520" s="1352"/>
      <c r="S5520" s="1352"/>
      <c r="T5520" s="1352"/>
    </row>
    <row r="5521" spans="2:21" ht="15" thickBot="1" x14ac:dyDescent="0.35">
      <c r="B5521" s="309"/>
      <c r="C5521" s="309"/>
      <c r="D5521" s="309"/>
      <c r="E5521" s="309"/>
      <c r="F5521" s="309"/>
      <c r="G5521" s="309"/>
      <c r="H5521" s="309"/>
      <c r="I5521" s="309"/>
      <c r="J5521" s="309"/>
      <c r="L5521" s="309"/>
      <c r="M5521" s="309"/>
      <c r="N5521" s="309"/>
      <c r="O5521" s="309"/>
      <c r="P5521" s="309"/>
      <c r="Q5521" s="309"/>
      <c r="R5521" s="1362" t="s">
        <v>3543</v>
      </c>
      <c r="S5521" s="1363"/>
      <c r="T5521" s="1363"/>
    </row>
    <row r="5522" spans="2:21" ht="15" thickTop="1" x14ac:dyDescent="0.3">
      <c r="B5522" s="1354" t="s">
        <v>8</v>
      </c>
      <c r="C5522" s="1354"/>
      <c r="D5522" s="1354"/>
      <c r="E5522" s="1354"/>
      <c r="F5522" s="1354"/>
      <c r="G5522" s="1354"/>
      <c r="H5522" s="1354"/>
      <c r="I5522" s="1354"/>
      <c r="J5522" s="1354"/>
      <c r="L5522" s="1354" t="s">
        <v>9</v>
      </c>
      <c r="M5522" s="1354"/>
      <c r="N5522" s="1354"/>
      <c r="O5522" s="1354"/>
      <c r="P5522" s="1354"/>
      <c r="Q5522" s="1354"/>
      <c r="R5522" s="1354"/>
      <c r="S5522" s="1354"/>
      <c r="T5522" s="1354"/>
    </row>
    <row r="5523" spans="2:21" x14ac:dyDescent="0.3">
      <c r="B5523" s="4" t="s">
        <v>0</v>
      </c>
      <c r="C5523" s="4" t="s">
        <v>1</v>
      </c>
      <c r="D5523" s="4" t="s">
        <v>2</v>
      </c>
      <c r="E5523" s="4" t="s">
        <v>13</v>
      </c>
      <c r="F5523" s="4" t="s">
        <v>3</v>
      </c>
      <c r="G5523" s="4" t="s">
        <v>4</v>
      </c>
      <c r="H5523" s="4" t="s">
        <v>5</v>
      </c>
      <c r="I5523" s="4" t="s">
        <v>6</v>
      </c>
      <c r="J5523" s="4" t="s">
        <v>7</v>
      </c>
      <c r="K5523" s="180"/>
      <c r="L5523" s="4" t="s">
        <v>0</v>
      </c>
      <c r="M5523" s="4" t="s">
        <v>1</v>
      </c>
      <c r="N5523" s="30" t="s">
        <v>1234</v>
      </c>
      <c r="O5523" s="4" t="s">
        <v>13</v>
      </c>
      <c r="P5523" s="4" t="s">
        <v>3</v>
      </c>
      <c r="Q5523" s="4" t="s">
        <v>4</v>
      </c>
      <c r="R5523" s="4" t="s">
        <v>5</v>
      </c>
      <c r="S5523" s="4" t="s">
        <v>6</v>
      </c>
      <c r="T5523" s="4" t="s">
        <v>7</v>
      </c>
    </row>
    <row r="5524" spans="2:21" x14ac:dyDescent="0.3">
      <c r="B5524" s="310"/>
      <c r="C5524" s="311"/>
      <c r="D5524" s="311"/>
      <c r="E5524" s="5"/>
      <c r="F5524" s="5"/>
      <c r="G5524" s="5"/>
      <c r="H5524" s="5"/>
      <c r="I5524" s="5"/>
      <c r="J5524" s="6"/>
      <c r="L5524" s="310"/>
      <c r="M5524" s="311"/>
      <c r="N5524" s="311"/>
      <c r="O5524" s="5"/>
      <c r="P5524" s="5"/>
      <c r="Q5524" s="5"/>
      <c r="R5524" s="5"/>
      <c r="S5524" s="5"/>
      <c r="T5524" s="6"/>
    </row>
    <row r="5525" spans="2:21" x14ac:dyDescent="0.3">
      <c r="B5525" s="55" t="s">
        <v>3541</v>
      </c>
      <c r="C5525" s="17" t="s">
        <v>2421</v>
      </c>
      <c r="D5525" s="18" t="s">
        <v>16</v>
      </c>
      <c r="E5525" s="18" t="s">
        <v>16</v>
      </c>
      <c r="F5525" s="19">
        <f>N5497</f>
        <v>101595</v>
      </c>
      <c r="G5525" s="49">
        <f>N5498</f>
        <v>3745945</v>
      </c>
      <c r="H5525" s="49">
        <f>N5499</f>
        <v>5768786</v>
      </c>
      <c r="I5525" s="20">
        <f>N5500</f>
        <v>326334</v>
      </c>
      <c r="J5525" s="20">
        <f>N5501</f>
        <v>4260</v>
      </c>
      <c r="K5525" s="1"/>
      <c r="L5525" s="55"/>
      <c r="M5525" s="55"/>
      <c r="N5525" s="55"/>
      <c r="O5525" s="368" t="s">
        <v>16</v>
      </c>
      <c r="P5525" s="368" t="s">
        <v>16</v>
      </c>
      <c r="Q5525" s="368" t="s">
        <v>16</v>
      </c>
      <c r="R5525" s="368" t="s">
        <v>16</v>
      </c>
      <c r="S5525" s="368" t="s">
        <v>16</v>
      </c>
      <c r="T5525" s="368" t="s">
        <v>16</v>
      </c>
    </row>
    <row r="5526" spans="2:21" ht="27.6" x14ac:dyDescent="0.3">
      <c r="B5526" s="55" t="s">
        <v>3541</v>
      </c>
      <c r="C5526" s="333" t="s">
        <v>3536</v>
      </c>
      <c r="D5526" s="116" t="s">
        <v>3530</v>
      </c>
      <c r="E5526" s="368" t="s">
        <v>16</v>
      </c>
      <c r="F5526" s="39">
        <v>1300</v>
      </c>
      <c r="G5526" s="368" t="s">
        <v>16</v>
      </c>
      <c r="H5526" s="368" t="s">
        <v>16</v>
      </c>
      <c r="I5526" s="368" t="s">
        <v>16</v>
      </c>
      <c r="J5526" s="368" t="s">
        <v>16</v>
      </c>
      <c r="K5526" s="1"/>
      <c r="L5526" s="55" t="s">
        <v>3547</v>
      </c>
      <c r="M5526" s="333" t="s">
        <v>3400</v>
      </c>
      <c r="N5526" s="116" t="s">
        <v>3399</v>
      </c>
      <c r="O5526" s="368" t="s">
        <v>16</v>
      </c>
      <c r="P5526" s="202">
        <v>335000</v>
      </c>
      <c r="Q5526" s="368" t="s">
        <v>16</v>
      </c>
      <c r="R5526" s="368" t="s">
        <v>16</v>
      </c>
      <c r="S5526" s="368" t="s">
        <v>16</v>
      </c>
      <c r="T5526" s="368" t="s">
        <v>16</v>
      </c>
    </row>
    <row r="5527" spans="2:21" ht="27.6" x14ac:dyDescent="0.3">
      <c r="B5527" s="55" t="s">
        <v>3541</v>
      </c>
      <c r="C5527" s="333" t="s">
        <v>3537</v>
      </c>
      <c r="D5527" s="116" t="s">
        <v>3531</v>
      </c>
      <c r="E5527" s="202">
        <v>6000</v>
      </c>
      <c r="F5527" s="39">
        <v>15000</v>
      </c>
      <c r="G5527" s="368" t="s">
        <v>16</v>
      </c>
      <c r="H5527" s="368" t="s">
        <v>16</v>
      </c>
      <c r="I5527" s="368" t="s">
        <v>16</v>
      </c>
      <c r="J5527" s="368" t="s">
        <v>16</v>
      </c>
      <c r="K5527" s="1"/>
      <c r="L5527" s="55" t="s">
        <v>3495</v>
      </c>
      <c r="M5527" s="369" t="s">
        <v>3528</v>
      </c>
      <c r="N5527" s="116" t="s">
        <v>192</v>
      </c>
      <c r="O5527" s="368" t="s">
        <v>16</v>
      </c>
      <c r="P5527" s="202">
        <v>350000</v>
      </c>
      <c r="Q5527" s="368" t="s">
        <v>16</v>
      </c>
      <c r="R5527" s="368" t="s">
        <v>16</v>
      </c>
      <c r="S5527" s="368" t="s">
        <v>16</v>
      </c>
      <c r="T5527" s="368" t="s">
        <v>16</v>
      </c>
    </row>
    <row r="5528" spans="2:21" ht="27.6" x14ac:dyDescent="0.3">
      <c r="B5528" s="55" t="s">
        <v>3541</v>
      </c>
      <c r="C5528" s="333" t="s">
        <v>3538</v>
      </c>
      <c r="D5528" s="116" t="s">
        <v>3532</v>
      </c>
      <c r="E5528" s="368" t="s">
        <v>16</v>
      </c>
      <c r="F5528" s="39">
        <v>350000</v>
      </c>
      <c r="G5528" s="368" t="s">
        <v>16</v>
      </c>
      <c r="H5528" s="368" t="s">
        <v>16</v>
      </c>
      <c r="I5528" s="368" t="s">
        <v>16</v>
      </c>
      <c r="J5528" s="368" t="s">
        <v>16</v>
      </c>
      <c r="K5528" s="1"/>
      <c r="L5528" s="55" t="s">
        <v>3541</v>
      </c>
      <c r="M5528" s="369" t="s">
        <v>3551</v>
      </c>
      <c r="N5528" s="116" t="s">
        <v>3544</v>
      </c>
      <c r="O5528" s="202">
        <v>50000</v>
      </c>
      <c r="P5528" s="368" t="s">
        <v>16</v>
      </c>
      <c r="Q5528" s="368" t="s">
        <v>16</v>
      </c>
      <c r="R5528" s="368" t="s">
        <v>16</v>
      </c>
      <c r="S5528" s="368" t="s">
        <v>16</v>
      </c>
      <c r="T5528" s="368" t="s">
        <v>16</v>
      </c>
    </row>
    <row r="5529" spans="2:21" ht="27.6" x14ac:dyDescent="0.3">
      <c r="B5529" s="55" t="s">
        <v>3541</v>
      </c>
      <c r="C5529" s="333" t="s">
        <v>3539</v>
      </c>
      <c r="D5529" s="116" t="s">
        <v>3533</v>
      </c>
      <c r="E5529" s="368" t="s">
        <v>16</v>
      </c>
      <c r="F5529" s="39">
        <v>335000</v>
      </c>
      <c r="G5529" s="368" t="s">
        <v>16</v>
      </c>
      <c r="H5529" s="368" t="s">
        <v>16</v>
      </c>
      <c r="I5529" s="368" t="s">
        <v>16</v>
      </c>
      <c r="J5529" s="368" t="s">
        <v>16</v>
      </c>
      <c r="K5529" s="1"/>
      <c r="L5529" s="55" t="s">
        <v>3541</v>
      </c>
      <c r="M5529" s="369" t="s">
        <v>3551</v>
      </c>
      <c r="N5529" s="116" t="s">
        <v>3545</v>
      </c>
      <c r="O5529" s="202">
        <v>50000</v>
      </c>
      <c r="P5529" s="368" t="s">
        <v>16</v>
      </c>
      <c r="Q5529" s="368" t="s">
        <v>16</v>
      </c>
      <c r="R5529" s="368" t="s">
        <v>16</v>
      </c>
      <c r="S5529" s="368" t="s">
        <v>16</v>
      </c>
      <c r="T5529" s="368" t="s">
        <v>16</v>
      </c>
    </row>
    <row r="5530" spans="2:21" ht="33" customHeight="1" x14ac:dyDescent="0.3">
      <c r="B5530" s="55" t="s">
        <v>3541</v>
      </c>
      <c r="C5530" s="333" t="s">
        <v>3540</v>
      </c>
      <c r="D5530" s="116" t="s">
        <v>3534</v>
      </c>
      <c r="E5530" s="368" t="s">
        <v>16</v>
      </c>
      <c r="F5530" s="368" t="s">
        <v>16</v>
      </c>
      <c r="G5530" s="202">
        <v>128000</v>
      </c>
      <c r="H5530" s="368" t="s">
        <v>16</v>
      </c>
      <c r="I5530" s="368" t="s">
        <v>16</v>
      </c>
      <c r="J5530" s="368" t="s">
        <v>16</v>
      </c>
      <c r="K5530" s="1"/>
      <c r="L5530" s="55" t="s">
        <v>3541</v>
      </c>
      <c r="M5530" s="369" t="s">
        <v>3553</v>
      </c>
      <c r="N5530" s="116" t="s">
        <v>3546</v>
      </c>
      <c r="O5530" s="202">
        <v>50000</v>
      </c>
      <c r="P5530" s="368" t="s">
        <v>16</v>
      </c>
      <c r="Q5530" s="368" t="s">
        <v>16</v>
      </c>
      <c r="R5530" s="368" t="s">
        <v>16</v>
      </c>
      <c r="S5530" s="368" t="s">
        <v>16</v>
      </c>
      <c r="T5530" s="368" t="s">
        <v>16</v>
      </c>
    </row>
    <row r="5531" spans="2:21" ht="27.6" x14ac:dyDescent="0.3">
      <c r="B5531" s="55" t="s">
        <v>3541</v>
      </c>
      <c r="C5531" s="369" t="s">
        <v>3548</v>
      </c>
      <c r="D5531" s="116" t="s">
        <v>3535</v>
      </c>
      <c r="E5531" s="368" t="s">
        <v>16</v>
      </c>
      <c r="F5531" s="368" t="s">
        <v>16</v>
      </c>
      <c r="G5531" s="39">
        <v>65500</v>
      </c>
      <c r="H5531" s="368" t="s">
        <v>16</v>
      </c>
      <c r="I5531" s="368" t="s">
        <v>16</v>
      </c>
      <c r="J5531" s="368" t="s">
        <v>16</v>
      </c>
      <c r="K5531" s="1"/>
      <c r="L5531" s="55" t="s">
        <v>3541</v>
      </c>
      <c r="M5531" s="672" t="s">
        <v>3556</v>
      </c>
      <c r="N5531" s="116" t="s">
        <v>3555</v>
      </c>
      <c r="O5531" s="202">
        <v>100000</v>
      </c>
      <c r="P5531" s="368" t="s">
        <v>16</v>
      </c>
      <c r="Q5531" s="368" t="s">
        <v>16</v>
      </c>
      <c r="R5531" s="368" t="s">
        <v>16</v>
      </c>
      <c r="S5531" s="368" t="s">
        <v>16</v>
      </c>
      <c r="T5531" s="368" t="s">
        <v>16</v>
      </c>
    </row>
    <row r="5532" spans="2:21" ht="28.8" x14ac:dyDescent="0.3">
      <c r="B5532" s="55" t="s">
        <v>3541</v>
      </c>
      <c r="C5532" s="369" t="s">
        <v>3549</v>
      </c>
      <c r="D5532" s="116" t="s">
        <v>3544</v>
      </c>
      <c r="E5532" s="202">
        <v>50000</v>
      </c>
      <c r="F5532" s="368" t="s">
        <v>16</v>
      </c>
      <c r="G5532" s="368" t="s">
        <v>16</v>
      </c>
      <c r="H5532" s="368" t="s">
        <v>16</v>
      </c>
      <c r="I5532" s="368" t="s">
        <v>16</v>
      </c>
      <c r="J5532" s="368" t="s">
        <v>16</v>
      </c>
      <c r="K5532" s="1"/>
      <c r="L5532" s="55" t="s">
        <v>3541</v>
      </c>
      <c r="M5532" s="459" t="s">
        <v>3575</v>
      </c>
      <c r="N5532" s="116" t="s">
        <v>3531</v>
      </c>
      <c r="O5532" s="202">
        <v>6000</v>
      </c>
      <c r="P5532" s="368" t="s">
        <v>16</v>
      </c>
      <c r="Q5532" s="368" t="s">
        <v>16</v>
      </c>
      <c r="R5532" s="368" t="s">
        <v>16</v>
      </c>
      <c r="S5532" s="368" t="s">
        <v>16</v>
      </c>
      <c r="T5532" s="368" t="s">
        <v>16</v>
      </c>
    </row>
    <row r="5533" spans="2:21" ht="41.4" x14ac:dyDescent="0.3">
      <c r="B5533" s="55" t="s">
        <v>3541</v>
      </c>
      <c r="C5533" s="369" t="s">
        <v>3550</v>
      </c>
      <c r="D5533" s="116" t="s">
        <v>3545</v>
      </c>
      <c r="E5533" s="202">
        <v>50000</v>
      </c>
      <c r="F5533" s="368" t="s">
        <v>16</v>
      </c>
      <c r="G5533" s="368" t="s">
        <v>16</v>
      </c>
      <c r="H5533" s="368" t="s">
        <v>16</v>
      </c>
      <c r="I5533" s="368" t="s">
        <v>16</v>
      </c>
      <c r="J5533" s="368" t="s">
        <v>16</v>
      </c>
      <c r="K5533" s="1"/>
      <c r="L5533" s="368"/>
      <c r="M5533" s="685" t="s">
        <v>1742</v>
      </c>
      <c r="N5533" s="202"/>
      <c r="O5533" s="202"/>
      <c r="P5533" s="202"/>
      <c r="Q5533" s="368" t="s">
        <v>16</v>
      </c>
      <c r="R5533" s="368" t="s">
        <v>16</v>
      </c>
      <c r="S5533" s="368" t="s">
        <v>16</v>
      </c>
      <c r="T5533" s="368" t="s">
        <v>16</v>
      </c>
    </row>
    <row r="5534" spans="2:21" ht="27.6" x14ac:dyDescent="0.3">
      <c r="B5534" s="55" t="s">
        <v>3541</v>
      </c>
      <c r="C5534" s="369" t="s">
        <v>3552</v>
      </c>
      <c r="D5534" s="116" t="s">
        <v>3546</v>
      </c>
      <c r="E5534" s="202">
        <v>50000</v>
      </c>
      <c r="F5534" s="368" t="s">
        <v>16</v>
      </c>
      <c r="G5534" s="368" t="s">
        <v>16</v>
      </c>
      <c r="H5534" s="368" t="s">
        <v>16</v>
      </c>
      <c r="I5534" s="368" t="s">
        <v>16</v>
      </c>
      <c r="J5534" s="368" t="s">
        <v>16</v>
      </c>
      <c r="K5534" s="1"/>
      <c r="L5534" s="55" t="s">
        <v>3541</v>
      </c>
      <c r="M5534" s="369" t="s">
        <v>3569</v>
      </c>
      <c r="N5534" s="368">
        <v>1</v>
      </c>
      <c r="O5534" s="202" t="s">
        <v>16</v>
      </c>
      <c r="P5534" s="202">
        <v>15000</v>
      </c>
      <c r="Q5534" s="368" t="s">
        <v>16</v>
      </c>
      <c r="R5534" s="368" t="s">
        <v>16</v>
      </c>
      <c r="S5534" s="368" t="s">
        <v>16</v>
      </c>
      <c r="T5534" s="368" t="s">
        <v>16</v>
      </c>
      <c r="U5534" s="314"/>
    </row>
    <row r="5535" spans="2:21" ht="27.6" x14ac:dyDescent="0.3">
      <c r="B5535" s="55" t="s">
        <v>3541</v>
      </c>
      <c r="C5535" s="333" t="s">
        <v>3559</v>
      </c>
      <c r="D5535" s="116" t="s">
        <v>3557</v>
      </c>
      <c r="E5535" s="368" t="s">
        <v>16</v>
      </c>
      <c r="F5535" s="202">
        <v>1100</v>
      </c>
      <c r="G5535" s="368" t="s">
        <v>16</v>
      </c>
      <c r="H5535" s="368" t="s">
        <v>16</v>
      </c>
      <c r="I5535" s="368" t="s">
        <v>16</v>
      </c>
      <c r="J5535" s="368" t="s">
        <v>16</v>
      </c>
      <c r="K5535" s="1"/>
      <c r="L5535" s="55" t="s">
        <v>3541</v>
      </c>
      <c r="M5535" s="369" t="s">
        <v>3569</v>
      </c>
      <c r="N5535" s="368">
        <v>2</v>
      </c>
      <c r="O5535" s="202" t="s">
        <v>16</v>
      </c>
      <c r="P5535" s="202">
        <v>65000</v>
      </c>
      <c r="Q5535" s="368" t="s">
        <v>16</v>
      </c>
      <c r="R5535" s="368" t="s">
        <v>16</v>
      </c>
      <c r="S5535" s="368" t="s">
        <v>16</v>
      </c>
      <c r="T5535" s="368" t="s">
        <v>16</v>
      </c>
    </row>
    <row r="5536" spans="2:21" ht="27.6" x14ac:dyDescent="0.3">
      <c r="B5536" s="55" t="s">
        <v>3541</v>
      </c>
      <c r="C5536" s="333" t="s">
        <v>3560</v>
      </c>
      <c r="D5536" s="116" t="s">
        <v>3558</v>
      </c>
      <c r="E5536" s="368" t="s">
        <v>16</v>
      </c>
      <c r="F5536" s="202">
        <v>1100</v>
      </c>
      <c r="G5536" s="368" t="s">
        <v>16</v>
      </c>
      <c r="H5536" s="368" t="s">
        <v>16</v>
      </c>
      <c r="I5536" s="368" t="s">
        <v>16</v>
      </c>
      <c r="J5536" s="368" t="s">
        <v>16</v>
      </c>
      <c r="K5536" s="1"/>
      <c r="L5536" s="55" t="s">
        <v>3541</v>
      </c>
      <c r="M5536" s="369" t="s">
        <v>3570</v>
      </c>
      <c r="N5536" s="368">
        <v>3</v>
      </c>
      <c r="O5536" s="202" t="s">
        <v>16</v>
      </c>
      <c r="P5536" s="202">
        <v>15000</v>
      </c>
      <c r="Q5536" s="368" t="s">
        <v>16</v>
      </c>
      <c r="R5536" s="368" t="s">
        <v>16</v>
      </c>
      <c r="S5536" s="368" t="s">
        <v>16</v>
      </c>
      <c r="T5536" s="368" t="s">
        <v>16</v>
      </c>
    </row>
    <row r="5537" spans="2:20" ht="42" customHeight="1" x14ac:dyDescent="0.3">
      <c r="B5537" s="55" t="s">
        <v>3373</v>
      </c>
      <c r="C5537" s="369" t="s">
        <v>2641</v>
      </c>
      <c r="D5537" s="116" t="s">
        <v>3555</v>
      </c>
      <c r="E5537" s="202">
        <v>100000</v>
      </c>
      <c r="F5537" s="368" t="s">
        <v>16</v>
      </c>
      <c r="G5537" s="368" t="s">
        <v>16</v>
      </c>
      <c r="H5537" s="368" t="s">
        <v>16</v>
      </c>
      <c r="I5537" s="368" t="s">
        <v>16</v>
      </c>
      <c r="J5537" s="368" t="s">
        <v>16</v>
      </c>
      <c r="K5537" s="1"/>
      <c r="L5537" s="55" t="s">
        <v>3541</v>
      </c>
      <c r="M5537" s="369" t="s">
        <v>3571</v>
      </c>
      <c r="N5537" s="368">
        <v>4</v>
      </c>
      <c r="O5537" s="202" t="s">
        <v>16</v>
      </c>
      <c r="P5537" s="202">
        <v>15000</v>
      </c>
      <c r="Q5537" s="368" t="s">
        <v>16</v>
      </c>
      <c r="R5537" s="368" t="s">
        <v>16</v>
      </c>
      <c r="S5537" s="368" t="s">
        <v>16</v>
      </c>
      <c r="T5537" s="368" t="s">
        <v>16</v>
      </c>
    </row>
    <row r="5538" spans="2:20" ht="27.6" x14ac:dyDescent="0.3">
      <c r="B5538" s="55" t="s">
        <v>3541</v>
      </c>
      <c r="C5538" s="369" t="s">
        <v>3565</v>
      </c>
      <c r="D5538" s="116" t="s">
        <v>3561</v>
      </c>
      <c r="E5538" s="202" t="s">
        <v>16</v>
      </c>
      <c r="F5538" s="202">
        <v>1300</v>
      </c>
      <c r="G5538" s="368" t="s">
        <v>16</v>
      </c>
      <c r="H5538" s="368" t="s">
        <v>16</v>
      </c>
      <c r="I5538" s="368" t="s">
        <v>16</v>
      </c>
      <c r="J5538" s="368" t="s">
        <v>16</v>
      </c>
      <c r="K5538" s="1"/>
      <c r="L5538" s="55" t="s">
        <v>3541</v>
      </c>
      <c r="M5538" s="369" t="s">
        <v>3572</v>
      </c>
      <c r="N5538" s="368">
        <v>5</v>
      </c>
      <c r="O5538" s="202" t="s">
        <v>16</v>
      </c>
      <c r="P5538" s="202">
        <v>3270</v>
      </c>
      <c r="Q5538" s="368" t="s">
        <v>16</v>
      </c>
      <c r="R5538" s="368" t="s">
        <v>16</v>
      </c>
      <c r="S5538" s="368" t="s">
        <v>16</v>
      </c>
      <c r="T5538" s="368" t="s">
        <v>16</v>
      </c>
    </row>
    <row r="5539" spans="2:20" ht="27.6" x14ac:dyDescent="0.3">
      <c r="B5539" s="55" t="s">
        <v>3541</v>
      </c>
      <c r="C5539" s="369" t="s">
        <v>3566</v>
      </c>
      <c r="D5539" s="116" t="s">
        <v>3562</v>
      </c>
      <c r="E5539" s="202" t="s">
        <v>16</v>
      </c>
      <c r="F5539" s="202">
        <v>1300</v>
      </c>
      <c r="G5539" s="368" t="s">
        <v>16</v>
      </c>
      <c r="H5539" s="368" t="s">
        <v>16</v>
      </c>
      <c r="I5539" s="368" t="s">
        <v>16</v>
      </c>
      <c r="J5539" s="368" t="s">
        <v>16</v>
      </c>
      <c r="K5539" s="1"/>
      <c r="L5539" s="55" t="s">
        <v>3541</v>
      </c>
      <c r="M5539" s="369" t="s">
        <v>3572</v>
      </c>
      <c r="N5539" s="368">
        <v>6</v>
      </c>
      <c r="O5539" s="202" t="s">
        <v>16</v>
      </c>
      <c r="P5539" s="202">
        <v>595</v>
      </c>
      <c r="Q5539" s="368" t="s">
        <v>16</v>
      </c>
      <c r="R5539" s="368" t="s">
        <v>16</v>
      </c>
      <c r="S5539" s="368" t="s">
        <v>16</v>
      </c>
      <c r="T5539" s="368" t="s">
        <v>16</v>
      </c>
    </row>
    <row r="5540" spans="2:20" ht="27.6" x14ac:dyDescent="0.3">
      <c r="B5540" s="55" t="s">
        <v>3541</v>
      </c>
      <c r="C5540" s="369" t="s">
        <v>3567</v>
      </c>
      <c r="D5540" s="116" t="s">
        <v>3563</v>
      </c>
      <c r="E5540" s="202" t="s">
        <v>16</v>
      </c>
      <c r="F5540" s="202">
        <v>1300</v>
      </c>
      <c r="G5540" s="368" t="s">
        <v>16</v>
      </c>
      <c r="H5540" s="368" t="s">
        <v>16</v>
      </c>
      <c r="I5540" s="368" t="s">
        <v>16</v>
      </c>
      <c r="J5540" s="368" t="s">
        <v>16</v>
      </c>
      <c r="K5540" s="1"/>
      <c r="L5540" s="55" t="s">
        <v>3541</v>
      </c>
      <c r="M5540" s="369" t="s">
        <v>3574</v>
      </c>
      <c r="N5540" s="368">
        <v>7</v>
      </c>
      <c r="O5540" s="202" t="s">
        <v>16</v>
      </c>
      <c r="P5540" s="202">
        <v>2500</v>
      </c>
      <c r="Q5540" s="368" t="s">
        <v>16</v>
      </c>
      <c r="R5540" s="368" t="s">
        <v>16</v>
      </c>
      <c r="S5540" s="368" t="s">
        <v>16</v>
      </c>
      <c r="T5540" s="368" t="s">
        <v>16</v>
      </c>
    </row>
    <row r="5541" spans="2:20" ht="27.6" x14ac:dyDescent="0.3">
      <c r="B5541" s="55" t="s">
        <v>3541</v>
      </c>
      <c r="C5541" s="369" t="s">
        <v>3568</v>
      </c>
      <c r="D5541" s="116" t="s">
        <v>3564</v>
      </c>
      <c r="E5541" s="202" t="s">
        <v>16</v>
      </c>
      <c r="F5541" s="202">
        <v>1300</v>
      </c>
      <c r="G5541" s="368" t="s">
        <v>16</v>
      </c>
      <c r="H5541" s="368" t="s">
        <v>16</v>
      </c>
      <c r="I5541" s="368" t="s">
        <v>16</v>
      </c>
      <c r="J5541" s="368" t="s">
        <v>16</v>
      </c>
      <c r="K5541" s="1"/>
      <c r="L5541" s="55" t="s">
        <v>16</v>
      </c>
      <c r="M5541" s="381" t="s">
        <v>16</v>
      </c>
      <c r="N5541" s="368" t="s">
        <v>16</v>
      </c>
      <c r="O5541" s="202" t="s">
        <v>16</v>
      </c>
      <c r="P5541" s="202" t="s">
        <v>16</v>
      </c>
      <c r="Q5541" s="368" t="s">
        <v>16</v>
      </c>
      <c r="R5541" s="368" t="s">
        <v>16</v>
      </c>
      <c r="S5541" s="368" t="s">
        <v>16</v>
      </c>
      <c r="T5541" s="368" t="s">
        <v>16</v>
      </c>
    </row>
    <row r="5542" spans="2:20" ht="50.4" customHeight="1" x14ac:dyDescent="0.3">
      <c r="B5542" s="55" t="s">
        <v>3541</v>
      </c>
      <c r="C5542" s="369" t="s">
        <v>3573</v>
      </c>
      <c r="D5542" s="116" t="s">
        <v>192</v>
      </c>
      <c r="E5542" s="202" t="s">
        <v>16</v>
      </c>
      <c r="F5542" s="202" t="s">
        <v>16</v>
      </c>
      <c r="G5542" s="368" t="s">
        <v>16</v>
      </c>
      <c r="H5542" s="202">
        <v>800000</v>
      </c>
      <c r="I5542" s="368" t="s">
        <v>16</v>
      </c>
      <c r="J5542" s="368" t="s">
        <v>16</v>
      </c>
      <c r="K5542" s="1"/>
      <c r="L5542" s="55" t="s">
        <v>16</v>
      </c>
      <c r="M5542" s="381" t="s">
        <v>16</v>
      </c>
      <c r="N5542" s="368" t="s">
        <v>16</v>
      </c>
      <c r="O5542" s="202" t="s">
        <v>16</v>
      </c>
      <c r="P5542" s="202" t="s">
        <v>16</v>
      </c>
      <c r="Q5542" s="368" t="s">
        <v>16</v>
      </c>
      <c r="R5542" s="368" t="s">
        <v>16</v>
      </c>
      <c r="S5542" s="368" t="s">
        <v>16</v>
      </c>
      <c r="T5542" s="368" t="s">
        <v>16</v>
      </c>
    </row>
    <row r="5543" spans="2:20" ht="18.600000000000001" customHeight="1" x14ac:dyDescent="0.3">
      <c r="B5543" s="368" t="s">
        <v>16</v>
      </c>
      <c r="C5543" s="368" t="s">
        <v>16</v>
      </c>
      <c r="D5543" s="368" t="s">
        <v>16</v>
      </c>
      <c r="E5543" s="368" t="s">
        <v>16</v>
      </c>
      <c r="F5543" s="368" t="s">
        <v>16</v>
      </c>
      <c r="G5543" s="368" t="s">
        <v>16</v>
      </c>
      <c r="H5543" s="368" t="s">
        <v>16</v>
      </c>
      <c r="I5543" s="368" t="s">
        <v>16</v>
      </c>
      <c r="J5543" s="368" t="s">
        <v>16</v>
      </c>
      <c r="K5543" s="1"/>
      <c r="L5543" s="55" t="s">
        <v>16</v>
      </c>
      <c r="M5543" s="55" t="s">
        <v>16</v>
      </c>
      <c r="N5543" s="55" t="s">
        <v>16</v>
      </c>
      <c r="O5543" s="55" t="s">
        <v>16</v>
      </c>
      <c r="P5543" s="55" t="s">
        <v>16</v>
      </c>
      <c r="Q5543" s="55" t="s">
        <v>16</v>
      </c>
      <c r="R5543" s="55" t="s">
        <v>16</v>
      </c>
      <c r="S5543" s="55" t="s">
        <v>16</v>
      </c>
      <c r="T5543" s="55" t="s">
        <v>16</v>
      </c>
    </row>
    <row r="5544" spans="2:20" x14ac:dyDescent="0.3">
      <c r="B5544" s="196"/>
      <c r="C5544" s="503" t="s">
        <v>49</v>
      </c>
      <c r="D5544" s="196" t="s">
        <v>16</v>
      </c>
      <c r="E5544" s="197">
        <f>SUM(E5526:E5542)</f>
        <v>256000</v>
      </c>
      <c r="F5544" s="197">
        <f>SUM(F5526:F5542)</f>
        <v>708700</v>
      </c>
      <c r="G5544" s="197">
        <f>SUM(G5526:G5542)</f>
        <v>193500</v>
      </c>
      <c r="H5544" s="504">
        <f>SUM(H5526:H5542)</f>
        <v>800000</v>
      </c>
      <c r="I5544" s="197">
        <f>SUM(I5526:I5542)</f>
        <v>0</v>
      </c>
      <c r="J5544" s="197">
        <v>0</v>
      </c>
      <c r="K5544" s="1"/>
      <c r="L5544" s="368" t="s">
        <v>16</v>
      </c>
      <c r="M5544" s="368" t="s">
        <v>16</v>
      </c>
      <c r="N5544" s="368" t="s">
        <v>16</v>
      </c>
      <c r="O5544" s="202" t="s">
        <v>16</v>
      </c>
      <c r="P5544" s="671" t="s">
        <v>16</v>
      </c>
      <c r="Q5544" s="368" t="s">
        <v>16</v>
      </c>
      <c r="R5544" s="55" t="s">
        <v>16</v>
      </c>
      <c r="S5544" s="55" t="s">
        <v>16</v>
      </c>
      <c r="T5544" s="55" t="s">
        <v>16</v>
      </c>
    </row>
    <row r="5545" spans="2:20" x14ac:dyDescent="0.3">
      <c r="B5545" s="11"/>
      <c r="C5545" s="94"/>
      <c r="D5545" s="12"/>
      <c r="E5545" s="13"/>
      <c r="F5545" s="13"/>
      <c r="G5545" s="13"/>
      <c r="H5545" s="13"/>
      <c r="I5545" s="13"/>
      <c r="J5545" s="14"/>
      <c r="K5545" s="1"/>
      <c r="L5545" s="11"/>
      <c r="M5545" s="588"/>
      <c r="N5545" s="12"/>
      <c r="O5545" s="169"/>
      <c r="P5545" s="13"/>
      <c r="Q5545" s="13"/>
      <c r="R5545" s="13"/>
      <c r="S5545" s="13"/>
      <c r="T5545" s="14"/>
    </row>
    <row r="5546" spans="2:20" x14ac:dyDescent="0.3">
      <c r="B5546" s="25"/>
      <c r="C5546" s="26" t="s">
        <v>50</v>
      </c>
      <c r="D5546" s="26" t="s">
        <v>16</v>
      </c>
      <c r="E5546" s="28">
        <f>E5544</f>
        <v>256000</v>
      </c>
      <c r="F5546" s="28">
        <f>F5525+F5544</f>
        <v>810295</v>
      </c>
      <c r="G5546" s="28">
        <f>G5525+G5544</f>
        <v>3939445</v>
      </c>
      <c r="H5546" s="28">
        <f>H5525+H5544</f>
        <v>6568786</v>
      </c>
      <c r="I5546" s="28">
        <f>I5525+I5544</f>
        <v>326334</v>
      </c>
      <c r="J5546" s="28">
        <f>J5525+J5544</f>
        <v>4260</v>
      </c>
      <c r="K5546" s="1"/>
      <c r="L5546" s="574" t="s">
        <v>16</v>
      </c>
      <c r="M5546" s="26" t="s">
        <v>50</v>
      </c>
      <c r="N5546" s="193" t="s">
        <v>16</v>
      </c>
      <c r="O5546" s="28">
        <f>SUM(O5526:O5545)</f>
        <v>256000</v>
      </c>
      <c r="P5546" s="28">
        <f>SUM(P5526:P5545)</f>
        <v>801365</v>
      </c>
      <c r="Q5546" s="28">
        <f>SUM(Q5526:Q5545)</f>
        <v>0</v>
      </c>
      <c r="R5546" s="28">
        <f>SUM(R5526:R5545)</f>
        <v>0</v>
      </c>
      <c r="S5546" s="28">
        <f>SUM(S5524:S5545)</f>
        <v>0</v>
      </c>
      <c r="T5546" s="28">
        <f>SUM(T5524:T5545)</f>
        <v>0</v>
      </c>
    </row>
    <row r="5547" spans="2:20" x14ac:dyDescent="0.3">
      <c r="F5547" s="314"/>
      <c r="G5547" s="215"/>
      <c r="H5547" s="215"/>
      <c r="L5547" s="2"/>
      <c r="M5547" s="3" t="s">
        <v>12</v>
      </c>
      <c r="N5547" s="15"/>
      <c r="O5547" s="16">
        <f>E5546-O5546</f>
        <v>0</v>
      </c>
      <c r="P5547" s="62">
        <f>F5546-P5546</f>
        <v>8930</v>
      </c>
      <c r="Q5547" s="62">
        <f>G5546-Q5546</f>
        <v>3939445</v>
      </c>
      <c r="R5547" s="62">
        <f t="shared" ref="R5547" si="694">H5546-R5546</f>
        <v>6568786</v>
      </c>
      <c r="S5547" s="62">
        <f t="shared" ref="S5547" si="695">I5546-S5546</f>
        <v>326334</v>
      </c>
      <c r="T5547" s="62">
        <f t="shared" ref="T5547" si="696">J5546-T5546</f>
        <v>4260</v>
      </c>
    </row>
    <row r="5548" spans="2:20" x14ac:dyDescent="0.3">
      <c r="C5548" s="63"/>
      <c r="F5548" s="314"/>
      <c r="H5548" s="314"/>
      <c r="M5548" s="1385" t="s">
        <v>23</v>
      </c>
      <c r="N5548" s="1385"/>
      <c r="P5548" s="314"/>
      <c r="Q5548" s="314"/>
      <c r="R5548" s="314"/>
    </row>
    <row r="5549" spans="2:20" x14ac:dyDescent="0.3">
      <c r="C5549" s="684"/>
      <c r="D5549" s="682"/>
      <c r="E5549" s="673"/>
      <c r="F5549" s="281"/>
      <c r="G5549" s="682"/>
      <c r="H5549" s="682"/>
      <c r="I5549" s="682"/>
      <c r="J5549" s="145"/>
      <c r="M5549" s="346" t="s">
        <v>17</v>
      </c>
      <c r="N5549" s="83">
        <f>P5547</f>
        <v>8930</v>
      </c>
      <c r="O5549" s="606"/>
      <c r="P5549" s="131"/>
      <c r="Q5549" s="131"/>
      <c r="R5549" s="131"/>
      <c r="S5549" s="131"/>
      <c r="T5549" s="131"/>
    </row>
    <row r="5550" spans="2:20" x14ac:dyDescent="0.3">
      <c r="C5550" s="273"/>
      <c r="D5550" s="682"/>
      <c r="E5550" s="680"/>
      <c r="F5550" s="680"/>
      <c r="G5550" s="282"/>
      <c r="H5550" s="280"/>
      <c r="I5550" s="280"/>
      <c r="J5550" s="280"/>
      <c r="M5550" s="346" t="s">
        <v>18</v>
      </c>
      <c r="N5550" s="83">
        <f>Q5547</f>
        <v>3939445</v>
      </c>
      <c r="O5550" s="606"/>
      <c r="P5550" s="131"/>
      <c r="Q5550" s="131"/>
      <c r="R5550" s="131"/>
      <c r="S5550" s="131"/>
      <c r="T5550" s="314"/>
    </row>
    <row r="5551" spans="2:20" x14ac:dyDescent="0.3">
      <c r="C5551" s="684"/>
      <c r="D5551" s="682"/>
      <c r="E5551" s="1376"/>
      <c r="F5551" s="1377"/>
      <c r="G5551" s="282"/>
      <c r="H5551" s="280"/>
      <c r="I5551" s="280"/>
      <c r="J5551" s="280"/>
      <c r="M5551" s="346" t="s">
        <v>19</v>
      </c>
      <c r="N5551" s="83">
        <f>R5547</f>
        <v>6568786</v>
      </c>
      <c r="O5551" s="136"/>
      <c r="P5551" s="171"/>
      <c r="Q5551" s="324"/>
      <c r="R5551" s="240"/>
      <c r="S5551" s="314"/>
      <c r="T5551" s="314"/>
    </row>
    <row r="5552" spans="2:20" x14ac:dyDescent="0.3">
      <c r="C5552" s="190"/>
      <c r="D5552" s="190"/>
      <c r="E5552" s="1374"/>
      <c r="F5552" s="1374"/>
      <c r="G5552" s="278"/>
      <c r="H5552" s="279"/>
      <c r="I5552" s="280"/>
      <c r="J5552" s="281"/>
      <c r="M5552" s="346" t="s">
        <v>20</v>
      </c>
      <c r="N5552" s="83">
        <f>S5547</f>
        <v>326334</v>
      </c>
      <c r="O5552" s="324"/>
      <c r="P5552" s="324"/>
      <c r="Q5552" s="324"/>
      <c r="R5552" s="241"/>
    </row>
    <row r="5553" spans="2:20" x14ac:dyDescent="0.3">
      <c r="C5553" s="190"/>
      <c r="D5553" s="190"/>
      <c r="E5553" s="681"/>
      <c r="F5553" s="681"/>
      <c r="G5553" s="278"/>
      <c r="H5553" s="283"/>
      <c r="I5553" s="280"/>
      <c r="J5553" s="281"/>
      <c r="M5553" s="346" t="s">
        <v>21</v>
      </c>
      <c r="N5553" s="83">
        <f>T5547</f>
        <v>4260</v>
      </c>
      <c r="O5553" s="137"/>
      <c r="P5553" s="324"/>
      <c r="Q5553" s="324"/>
      <c r="R5553" s="314"/>
    </row>
    <row r="5554" spans="2:20" ht="15" thickBot="1" x14ac:dyDescent="0.35">
      <c r="C5554" s="682"/>
      <c r="D5554" s="190"/>
      <c r="E5554" s="681"/>
      <c r="F5554" s="681"/>
      <c r="G5554" s="278"/>
      <c r="H5554" s="283"/>
      <c r="I5554" s="280"/>
      <c r="J5554" s="281"/>
      <c r="M5554" s="683" t="s">
        <v>22</v>
      </c>
      <c r="N5554" s="344">
        <f>SUM(N5549:N5553)</f>
        <v>10847755</v>
      </c>
      <c r="O5554" s="314"/>
      <c r="P5554" s="314"/>
      <c r="R5554" s="314"/>
      <c r="S5554" s="314"/>
    </row>
    <row r="5555" spans="2:20" ht="15" thickTop="1" x14ac:dyDescent="0.3">
      <c r="N5555" s="314"/>
    </row>
    <row r="5562" spans="2:20" x14ac:dyDescent="0.3">
      <c r="B5562" s="1357" t="s">
        <v>3490</v>
      </c>
      <c r="C5562" s="1357"/>
      <c r="D5562" s="1357"/>
      <c r="E5562" s="1357"/>
      <c r="F5562" s="1357"/>
      <c r="G5562" s="1357"/>
      <c r="H5562" s="1357"/>
      <c r="I5562" s="1357"/>
      <c r="J5562" s="1357"/>
      <c r="K5562" s="1357"/>
      <c r="L5562" s="1357"/>
      <c r="M5562" s="1357"/>
      <c r="N5562" s="1357"/>
      <c r="O5562" s="1357"/>
      <c r="P5562" s="1357"/>
      <c r="Q5562" s="1357"/>
      <c r="R5562" s="1357"/>
      <c r="S5562" s="1357"/>
      <c r="T5562" s="1357"/>
    </row>
    <row r="5568" spans="2:20" ht="15.6" x14ac:dyDescent="0.3">
      <c r="B5568" s="1349" t="s">
        <v>3576</v>
      </c>
      <c r="C5568" s="1349"/>
      <c r="D5568" s="1349"/>
      <c r="E5568" s="1349"/>
      <c r="F5568" s="1349"/>
      <c r="G5568" s="1349"/>
      <c r="H5568" s="1349"/>
      <c r="I5568" s="1349"/>
      <c r="J5568" s="1349"/>
      <c r="K5568" s="1349"/>
      <c r="L5568" s="1349"/>
      <c r="M5568" s="1349"/>
      <c r="N5568" s="1349"/>
      <c r="O5568" s="1349"/>
      <c r="P5568" s="1349"/>
      <c r="Q5568" s="1349"/>
      <c r="R5568" s="1349"/>
      <c r="S5568" s="1349"/>
      <c r="T5568" s="1349"/>
    </row>
    <row r="5569" spans="2:20" ht="15.6" x14ac:dyDescent="0.3">
      <c r="B5569" s="1350" t="s">
        <v>10</v>
      </c>
      <c r="C5569" s="1350"/>
      <c r="D5569" s="1350"/>
      <c r="E5569" s="1350"/>
      <c r="F5569" s="1350"/>
      <c r="G5569" s="1350"/>
      <c r="H5569" s="1350"/>
      <c r="I5569" s="1350"/>
      <c r="J5569" s="1350"/>
      <c r="K5569" s="1350"/>
      <c r="L5569" s="1350"/>
      <c r="M5569" s="1350"/>
      <c r="N5569" s="1350"/>
      <c r="O5569" s="1350"/>
      <c r="P5569" s="1350"/>
      <c r="Q5569" s="1350"/>
      <c r="R5569" s="1350"/>
      <c r="S5569" s="1350"/>
      <c r="T5569" s="1350"/>
    </row>
    <row r="5570" spans="2:20" x14ac:dyDescent="0.3">
      <c r="B5570" s="1351" t="s">
        <v>11</v>
      </c>
      <c r="C5570" s="1351"/>
      <c r="D5570" s="1351"/>
      <c r="E5570" s="1351"/>
      <c r="F5570" s="1351"/>
      <c r="G5570" s="1351"/>
      <c r="H5570" s="1351"/>
      <c r="I5570" s="1351"/>
      <c r="J5570" s="1351"/>
      <c r="K5570" s="1351"/>
      <c r="L5570" s="1351"/>
      <c r="M5570" s="1351"/>
      <c r="N5570" s="1351"/>
      <c r="O5570" s="1351"/>
      <c r="P5570" s="1351"/>
      <c r="Q5570" s="1351"/>
      <c r="R5570" s="1351"/>
      <c r="S5570" s="1351"/>
      <c r="T5570" s="1351"/>
    </row>
    <row r="5571" spans="2:20" x14ac:dyDescent="0.3">
      <c r="B5571" s="1352" t="s">
        <v>3577</v>
      </c>
      <c r="C5571" s="1352"/>
      <c r="D5571" s="1352"/>
      <c r="E5571" s="1352"/>
      <c r="F5571" s="1352"/>
      <c r="G5571" s="1352"/>
      <c r="H5571" s="1352"/>
      <c r="I5571" s="1352"/>
      <c r="J5571" s="1352"/>
      <c r="K5571" s="1352"/>
      <c r="L5571" s="1352"/>
      <c r="M5571" s="1352"/>
      <c r="N5571" s="1352"/>
      <c r="O5571" s="1352"/>
      <c r="P5571" s="1352"/>
      <c r="Q5571" s="1352"/>
      <c r="R5571" s="1352"/>
      <c r="S5571" s="1352"/>
      <c r="T5571" s="1352"/>
    </row>
    <row r="5572" spans="2:20" ht="15" thickBot="1" x14ac:dyDescent="0.35">
      <c r="B5572" s="309"/>
      <c r="C5572" s="309"/>
      <c r="D5572" s="309"/>
      <c r="E5572" s="309"/>
      <c r="F5572" s="309"/>
      <c r="G5572" s="309"/>
      <c r="H5572" s="309"/>
      <c r="I5572" s="309"/>
      <c r="J5572" s="309"/>
      <c r="L5572" s="309"/>
      <c r="M5572" s="309"/>
      <c r="N5572" s="309"/>
      <c r="O5572" s="309"/>
      <c r="P5572" s="309"/>
      <c r="Q5572" s="309"/>
      <c r="R5572" s="1362" t="s">
        <v>3578</v>
      </c>
      <c r="S5572" s="1363"/>
      <c r="T5572" s="1363"/>
    </row>
    <row r="5573" spans="2:20" ht="15" thickTop="1" x14ac:dyDescent="0.3">
      <c r="B5573" s="1354" t="s">
        <v>8</v>
      </c>
      <c r="C5573" s="1354"/>
      <c r="D5573" s="1354"/>
      <c r="E5573" s="1354"/>
      <c r="F5573" s="1354"/>
      <c r="G5573" s="1354"/>
      <c r="H5573" s="1354"/>
      <c r="I5573" s="1354"/>
      <c r="J5573" s="1354"/>
      <c r="L5573" s="1354" t="s">
        <v>9</v>
      </c>
      <c r="M5573" s="1354"/>
      <c r="N5573" s="1354"/>
      <c r="O5573" s="1354"/>
      <c r="P5573" s="1354"/>
      <c r="Q5573" s="1354"/>
      <c r="R5573" s="1354"/>
      <c r="S5573" s="1354"/>
      <c r="T5573" s="1354"/>
    </row>
    <row r="5574" spans="2:20" x14ac:dyDescent="0.3">
      <c r="B5574" s="4" t="s">
        <v>0</v>
      </c>
      <c r="C5574" s="4" t="s">
        <v>1</v>
      </c>
      <c r="D5574" s="4" t="s">
        <v>2</v>
      </c>
      <c r="E5574" s="4" t="s">
        <v>13</v>
      </c>
      <c r="F5574" s="4" t="s">
        <v>3</v>
      </c>
      <c r="G5574" s="4" t="s">
        <v>4</v>
      </c>
      <c r="H5574" s="4" t="s">
        <v>5</v>
      </c>
      <c r="I5574" s="4" t="s">
        <v>6</v>
      </c>
      <c r="J5574" s="4" t="s">
        <v>7</v>
      </c>
      <c r="K5574" s="180"/>
      <c r="L5574" s="4" t="s">
        <v>0</v>
      </c>
      <c r="M5574" s="4" t="s">
        <v>1</v>
      </c>
      <c r="N5574" s="30" t="s">
        <v>1234</v>
      </c>
      <c r="O5574" s="4" t="s">
        <v>13</v>
      </c>
      <c r="P5574" s="4" t="s">
        <v>3</v>
      </c>
      <c r="Q5574" s="4" t="s">
        <v>4</v>
      </c>
      <c r="R5574" s="4" t="s">
        <v>5</v>
      </c>
      <c r="S5574" s="4" t="s">
        <v>6</v>
      </c>
      <c r="T5574" s="4" t="s">
        <v>7</v>
      </c>
    </row>
    <row r="5575" spans="2:20" x14ac:dyDescent="0.3">
      <c r="B5575" s="310"/>
      <c r="C5575" s="311"/>
      <c r="D5575" s="311"/>
      <c r="E5575" s="5"/>
      <c r="F5575" s="5"/>
      <c r="G5575" s="5"/>
      <c r="H5575" s="5"/>
      <c r="I5575" s="5"/>
      <c r="J5575" s="6"/>
      <c r="L5575" s="310"/>
      <c r="M5575" s="311"/>
      <c r="N5575" s="311"/>
      <c r="O5575" s="5"/>
      <c r="P5575" s="5"/>
      <c r="Q5575" s="5"/>
      <c r="R5575" s="5"/>
      <c r="S5575" s="5"/>
      <c r="T5575" s="6"/>
    </row>
    <row r="5576" spans="2:20" x14ac:dyDescent="0.3">
      <c r="B5576" s="55" t="s">
        <v>3579</v>
      </c>
      <c r="C5576" s="17" t="s">
        <v>2421</v>
      </c>
      <c r="D5576" s="18" t="s">
        <v>16</v>
      </c>
      <c r="E5576" s="18" t="s">
        <v>16</v>
      </c>
      <c r="F5576" s="19">
        <f>N5549</f>
        <v>8930</v>
      </c>
      <c r="G5576" s="49">
        <f>N5550</f>
        <v>3939445</v>
      </c>
      <c r="H5576" s="49">
        <f>N5551</f>
        <v>6568786</v>
      </c>
      <c r="I5576" s="20">
        <f>N5552</f>
        <v>326334</v>
      </c>
      <c r="J5576" s="20">
        <f>N5553</f>
        <v>4260</v>
      </c>
      <c r="K5576" s="1"/>
      <c r="L5576" s="55"/>
      <c r="M5576" s="55"/>
      <c r="N5576" s="55"/>
      <c r="O5576" s="368"/>
      <c r="P5576" s="368"/>
      <c r="Q5576" s="368"/>
      <c r="R5576" s="368"/>
      <c r="S5576" s="368"/>
      <c r="T5576" s="368"/>
    </row>
    <row r="5577" spans="2:20" ht="55.2" x14ac:dyDescent="0.3">
      <c r="B5577" s="55" t="s">
        <v>3579</v>
      </c>
      <c r="C5577" s="333" t="s">
        <v>3596</v>
      </c>
      <c r="D5577" s="116" t="s">
        <v>3580</v>
      </c>
      <c r="E5577" s="202">
        <v>23000</v>
      </c>
      <c r="F5577" s="39">
        <v>27000</v>
      </c>
      <c r="G5577" s="202" t="s">
        <v>16</v>
      </c>
      <c r="H5577" s="368" t="s">
        <v>16</v>
      </c>
      <c r="I5577" s="368" t="s">
        <v>16</v>
      </c>
      <c r="J5577" s="368" t="s">
        <v>16</v>
      </c>
      <c r="K5577" s="1"/>
      <c r="L5577" s="55" t="s">
        <v>3579</v>
      </c>
      <c r="M5577" s="369" t="s">
        <v>3621</v>
      </c>
      <c r="N5577" s="116" t="s">
        <v>3580</v>
      </c>
      <c r="O5577" s="202">
        <v>23000</v>
      </c>
      <c r="P5577" s="368" t="s">
        <v>16</v>
      </c>
      <c r="Q5577" s="368" t="s">
        <v>16</v>
      </c>
      <c r="R5577" s="368" t="s">
        <v>16</v>
      </c>
      <c r="S5577" s="368" t="s">
        <v>16</v>
      </c>
      <c r="T5577" s="368" t="s">
        <v>16</v>
      </c>
    </row>
    <row r="5578" spans="2:20" ht="43.8" customHeight="1" x14ac:dyDescent="0.3">
      <c r="B5578" s="55" t="s">
        <v>3579</v>
      </c>
      <c r="C5578" s="333" t="s">
        <v>3597</v>
      </c>
      <c r="D5578" s="116" t="s">
        <v>3581</v>
      </c>
      <c r="E5578" s="202" t="s">
        <v>16</v>
      </c>
      <c r="F5578" s="39">
        <v>1400</v>
      </c>
      <c r="G5578" s="202" t="s">
        <v>16</v>
      </c>
      <c r="H5578" s="368" t="s">
        <v>16</v>
      </c>
      <c r="I5578" s="368" t="s">
        <v>16</v>
      </c>
      <c r="J5578" s="368" t="s">
        <v>16</v>
      </c>
      <c r="K5578" s="1"/>
      <c r="L5578" s="55" t="s">
        <v>3579</v>
      </c>
      <c r="M5578" s="369" t="s">
        <v>3605</v>
      </c>
      <c r="N5578" s="116" t="s">
        <v>3584</v>
      </c>
      <c r="O5578" s="202">
        <v>274726</v>
      </c>
      <c r="P5578" s="368" t="s">
        <v>16</v>
      </c>
      <c r="Q5578" s="368" t="s">
        <v>16</v>
      </c>
      <c r="R5578" s="368" t="s">
        <v>16</v>
      </c>
      <c r="S5578" s="368" t="s">
        <v>16</v>
      </c>
      <c r="T5578" s="368" t="s">
        <v>16</v>
      </c>
    </row>
    <row r="5579" spans="2:20" ht="27.6" x14ac:dyDescent="0.3">
      <c r="B5579" s="55" t="s">
        <v>3579</v>
      </c>
      <c r="C5579" s="333" t="s">
        <v>3598</v>
      </c>
      <c r="D5579" s="116" t="s">
        <v>3582</v>
      </c>
      <c r="E5579" s="202" t="s">
        <v>16</v>
      </c>
      <c r="F5579" s="202">
        <v>1300</v>
      </c>
      <c r="G5579" s="202" t="s">
        <v>16</v>
      </c>
      <c r="H5579" s="368" t="s">
        <v>16</v>
      </c>
      <c r="I5579" s="368" t="s">
        <v>16</v>
      </c>
      <c r="J5579" s="368" t="s">
        <v>16</v>
      </c>
      <c r="K5579" s="1"/>
      <c r="L5579" s="55" t="s">
        <v>3579</v>
      </c>
      <c r="M5579" s="369" t="s">
        <v>2918</v>
      </c>
      <c r="N5579" s="116" t="s">
        <v>3585</v>
      </c>
      <c r="O5579" s="202">
        <v>100000</v>
      </c>
      <c r="P5579" s="368" t="s">
        <v>16</v>
      </c>
      <c r="Q5579" s="368" t="s">
        <v>16</v>
      </c>
      <c r="R5579" s="368" t="s">
        <v>16</v>
      </c>
      <c r="S5579" s="368" t="s">
        <v>16</v>
      </c>
      <c r="T5579" s="368" t="s">
        <v>16</v>
      </c>
    </row>
    <row r="5580" spans="2:20" ht="27.6" x14ac:dyDescent="0.3">
      <c r="B5580" s="55" t="s">
        <v>3579</v>
      </c>
      <c r="C5580" s="333" t="s">
        <v>3599</v>
      </c>
      <c r="D5580" s="116" t="s">
        <v>3583</v>
      </c>
      <c r="E5580" s="202" t="s">
        <v>16</v>
      </c>
      <c r="F5580" s="202">
        <v>1300</v>
      </c>
      <c r="G5580" s="202" t="s">
        <v>16</v>
      </c>
      <c r="H5580" s="368" t="s">
        <v>16</v>
      </c>
      <c r="I5580" s="368" t="s">
        <v>16</v>
      </c>
      <c r="J5580" s="368" t="s">
        <v>16</v>
      </c>
      <c r="K5580" s="1"/>
      <c r="L5580" s="55" t="s">
        <v>3579</v>
      </c>
      <c r="M5580" s="672" t="s">
        <v>3604</v>
      </c>
      <c r="N5580" s="116" t="s">
        <v>3587</v>
      </c>
      <c r="O5580" s="202">
        <v>20000</v>
      </c>
      <c r="P5580" s="368" t="s">
        <v>16</v>
      </c>
      <c r="Q5580" s="368" t="s">
        <v>16</v>
      </c>
      <c r="R5580" s="368" t="s">
        <v>16</v>
      </c>
      <c r="S5580" s="368" t="s">
        <v>16</v>
      </c>
      <c r="T5580" s="368" t="s">
        <v>16</v>
      </c>
    </row>
    <row r="5581" spans="2:20" ht="28.8" x14ac:dyDescent="0.3">
      <c r="B5581" s="55" t="s">
        <v>3579</v>
      </c>
      <c r="C5581" s="369" t="s">
        <v>3600</v>
      </c>
      <c r="D5581" s="116" t="s">
        <v>3584</v>
      </c>
      <c r="E5581" s="202">
        <v>274726</v>
      </c>
      <c r="F5581" s="202" t="s">
        <v>16</v>
      </c>
      <c r="G5581" s="202" t="s">
        <v>16</v>
      </c>
      <c r="H5581" s="368" t="s">
        <v>16</v>
      </c>
      <c r="I5581" s="368" t="s">
        <v>16</v>
      </c>
      <c r="J5581" s="368" t="s">
        <v>16</v>
      </c>
      <c r="K5581" s="1"/>
      <c r="L5581" s="55" t="s">
        <v>3579</v>
      </c>
      <c r="M5581" s="459" t="s">
        <v>3618</v>
      </c>
      <c r="N5581" s="116" t="s">
        <v>3590</v>
      </c>
      <c r="O5581" s="202">
        <v>149400</v>
      </c>
      <c r="P5581" s="368" t="s">
        <v>16</v>
      </c>
      <c r="Q5581" s="368" t="s">
        <v>16</v>
      </c>
      <c r="R5581" s="368" t="s">
        <v>16</v>
      </c>
      <c r="S5581" s="368" t="s">
        <v>16</v>
      </c>
      <c r="T5581" s="368" t="s">
        <v>16</v>
      </c>
    </row>
    <row r="5582" spans="2:20" ht="41.4" x14ac:dyDescent="0.3">
      <c r="B5582" s="55" t="s">
        <v>3579</v>
      </c>
      <c r="C5582" s="369" t="s">
        <v>3514</v>
      </c>
      <c r="D5582" s="116" t="s">
        <v>3585</v>
      </c>
      <c r="E5582" s="202">
        <v>100000</v>
      </c>
      <c r="F5582" s="202" t="s">
        <v>16</v>
      </c>
      <c r="G5582" s="202" t="s">
        <v>16</v>
      </c>
      <c r="H5582" s="368" t="s">
        <v>16</v>
      </c>
      <c r="I5582" s="368" t="s">
        <v>16</v>
      </c>
      <c r="J5582" s="368" t="s">
        <v>16</v>
      </c>
      <c r="K5582" s="1"/>
      <c r="L5582" s="55" t="s">
        <v>3579</v>
      </c>
      <c r="M5582" s="459" t="s">
        <v>3618</v>
      </c>
      <c r="N5582" s="116" t="s">
        <v>3591</v>
      </c>
      <c r="O5582" s="202">
        <v>400000</v>
      </c>
      <c r="P5582" s="368" t="s">
        <v>16</v>
      </c>
      <c r="Q5582" s="368" t="s">
        <v>16</v>
      </c>
      <c r="R5582" s="368" t="s">
        <v>16</v>
      </c>
      <c r="S5582" s="368" t="s">
        <v>16</v>
      </c>
      <c r="T5582" s="368" t="s">
        <v>16</v>
      </c>
    </row>
    <row r="5583" spans="2:20" ht="28.8" x14ac:dyDescent="0.3">
      <c r="B5583" s="55" t="s">
        <v>3579</v>
      </c>
      <c r="C5583" s="369" t="s">
        <v>3602</v>
      </c>
      <c r="D5583" s="116" t="s">
        <v>3586</v>
      </c>
      <c r="E5583" s="202"/>
      <c r="F5583" s="202" t="s">
        <v>16</v>
      </c>
      <c r="G5583" s="202">
        <v>80000</v>
      </c>
      <c r="H5583" s="368" t="s">
        <v>16</v>
      </c>
      <c r="I5583" s="368" t="s">
        <v>16</v>
      </c>
      <c r="J5583" s="368" t="s">
        <v>16</v>
      </c>
      <c r="K5583" s="1"/>
      <c r="L5583" s="55" t="s">
        <v>3579</v>
      </c>
      <c r="M5583" s="459" t="s">
        <v>3618</v>
      </c>
      <c r="N5583" s="116" t="s">
        <v>3592</v>
      </c>
      <c r="O5583" s="202">
        <v>200000</v>
      </c>
      <c r="P5583" s="368" t="s">
        <v>16</v>
      </c>
      <c r="Q5583" s="368" t="s">
        <v>16</v>
      </c>
      <c r="R5583" s="368" t="s">
        <v>16</v>
      </c>
      <c r="S5583" s="368" t="s">
        <v>16</v>
      </c>
      <c r="T5583" s="368" t="s">
        <v>16</v>
      </c>
    </row>
    <row r="5584" spans="2:20" ht="28.8" x14ac:dyDescent="0.3">
      <c r="B5584" s="55" t="s">
        <v>3579</v>
      </c>
      <c r="C5584" s="369" t="s">
        <v>3601</v>
      </c>
      <c r="D5584" s="116" t="s">
        <v>3587</v>
      </c>
      <c r="E5584" s="202">
        <v>20000</v>
      </c>
      <c r="F5584" s="202" t="s">
        <v>16</v>
      </c>
      <c r="G5584" s="202" t="s">
        <v>16</v>
      </c>
      <c r="H5584" s="368" t="s">
        <v>16</v>
      </c>
      <c r="I5584" s="368" t="s">
        <v>16</v>
      </c>
      <c r="J5584" s="368" t="s">
        <v>16</v>
      </c>
      <c r="K5584" s="1"/>
      <c r="L5584" s="55" t="s">
        <v>3579</v>
      </c>
      <c r="M5584" s="459" t="s">
        <v>3618</v>
      </c>
      <c r="N5584" s="116" t="s">
        <v>3595</v>
      </c>
      <c r="O5584" s="202">
        <v>150000</v>
      </c>
      <c r="P5584" s="368" t="s">
        <v>16</v>
      </c>
      <c r="Q5584" s="368" t="s">
        <v>16</v>
      </c>
      <c r="R5584" s="368" t="s">
        <v>16</v>
      </c>
      <c r="S5584" s="368" t="s">
        <v>16</v>
      </c>
      <c r="T5584" s="368" t="s">
        <v>16</v>
      </c>
    </row>
    <row r="5585" spans="2:20" ht="41.4" x14ac:dyDescent="0.3">
      <c r="B5585" s="55" t="s">
        <v>3579</v>
      </c>
      <c r="C5585" s="333" t="s">
        <v>3603</v>
      </c>
      <c r="D5585" s="116" t="s">
        <v>3588</v>
      </c>
      <c r="E5585" s="202" t="s">
        <v>16</v>
      </c>
      <c r="F5585" s="202" t="s">
        <v>16</v>
      </c>
      <c r="G5585" s="202">
        <v>143000</v>
      </c>
      <c r="H5585" s="368" t="s">
        <v>16</v>
      </c>
      <c r="I5585" s="368" t="s">
        <v>16</v>
      </c>
      <c r="J5585" s="368" t="s">
        <v>16</v>
      </c>
      <c r="K5585" s="1"/>
      <c r="L5585" s="55" t="s">
        <v>3579</v>
      </c>
      <c r="M5585" s="369" t="s">
        <v>3619</v>
      </c>
      <c r="N5585" s="368">
        <v>1</v>
      </c>
      <c r="O5585" s="368" t="s">
        <v>16</v>
      </c>
      <c r="P5585" s="202">
        <v>20000</v>
      </c>
      <c r="Q5585" s="368" t="s">
        <v>16</v>
      </c>
      <c r="R5585" s="368" t="s">
        <v>16</v>
      </c>
      <c r="S5585" s="368" t="s">
        <v>16</v>
      </c>
      <c r="T5585" s="368" t="s">
        <v>16</v>
      </c>
    </row>
    <row r="5586" spans="2:20" ht="27.6" x14ac:dyDescent="0.3">
      <c r="B5586" s="55" t="s">
        <v>3579</v>
      </c>
      <c r="C5586" s="369" t="s">
        <v>3606</v>
      </c>
      <c r="D5586" s="116" t="s">
        <v>3589</v>
      </c>
      <c r="E5586" s="202" t="s">
        <v>16</v>
      </c>
      <c r="F5586" s="202">
        <v>300000</v>
      </c>
      <c r="G5586" s="202" t="s">
        <v>16</v>
      </c>
      <c r="H5586" s="202" t="s">
        <v>16</v>
      </c>
      <c r="I5586" s="202" t="s">
        <v>16</v>
      </c>
      <c r="J5586" s="202" t="s">
        <v>16</v>
      </c>
      <c r="K5586" s="1"/>
      <c r="L5586" s="55" t="s">
        <v>3579</v>
      </c>
      <c r="M5586" s="369" t="s">
        <v>3620</v>
      </c>
      <c r="N5586" s="368">
        <v>2</v>
      </c>
      <c r="O5586" s="368" t="s">
        <v>16</v>
      </c>
      <c r="P5586" s="202">
        <v>4000</v>
      </c>
      <c r="Q5586" s="368" t="s">
        <v>16</v>
      </c>
      <c r="R5586" s="368" t="s">
        <v>16</v>
      </c>
      <c r="S5586" s="368" t="s">
        <v>16</v>
      </c>
      <c r="T5586" s="368" t="s">
        <v>16</v>
      </c>
    </row>
    <row r="5587" spans="2:20" ht="41.4" x14ac:dyDescent="0.3">
      <c r="B5587" s="55" t="s">
        <v>3579</v>
      </c>
      <c r="C5587" s="369" t="s">
        <v>3607</v>
      </c>
      <c r="D5587" s="116" t="s">
        <v>3590</v>
      </c>
      <c r="E5587" s="202">
        <v>149400</v>
      </c>
      <c r="F5587" s="202" t="s">
        <v>16</v>
      </c>
      <c r="G5587" s="202" t="s">
        <v>16</v>
      </c>
      <c r="H5587" s="202" t="s">
        <v>16</v>
      </c>
      <c r="I5587" s="202" t="s">
        <v>16</v>
      </c>
      <c r="J5587" s="202" t="s">
        <v>16</v>
      </c>
      <c r="K5587" s="1"/>
      <c r="L5587" s="55" t="s">
        <v>3579</v>
      </c>
      <c r="M5587" s="369" t="s">
        <v>3622</v>
      </c>
      <c r="N5587" s="368">
        <v>460</v>
      </c>
      <c r="O5587" s="368" t="s">
        <v>16</v>
      </c>
      <c r="P5587" s="368" t="s">
        <v>16</v>
      </c>
      <c r="Q5587" s="202">
        <v>345000</v>
      </c>
      <c r="R5587" s="368" t="s">
        <v>16</v>
      </c>
      <c r="S5587" s="368" t="s">
        <v>16</v>
      </c>
      <c r="T5587" s="368" t="s">
        <v>16</v>
      </c>
    </row>
    <row r="5588" spans="2:20" ht="41.4" x14ac:dyDescent="0.3">
      <c r="B5588" s="55" t="s">
        <v>3579</v>
      </c>
      <c r="C5588" s="369" t="s">
        <v>3608</v>
      </c>
      <c r="D5588" s="116" t="s">
        <v>3591</v>
      </c>
      <c r="E5588" s="202">
        <v>400000</v>
      </c>
      <c r="F5588" s="202" t="s">
        <v>16</v>
      </c>
      <c r="G5588" s="202" t="s">
        <v>16</v>
      </c>
      <c r="H5588" s="202" t="s">
        <v>16</v>
      </c>
      <c r="I5588" s="202" t="s">
        <v>16</v>
      </c>
      <c r="J5588" s="202" t="s">
        <v>16</v>
      </c>
      <c r="K5588" s="1"/>
      <c r="L5588" s="55" t="s">
        <v>3579</v>
      </c>
      <c r="M5588" s="369" t="s">
        <v>3644</v>
      </c>
      <c r="N5588" s="381" t="s">
        <v>3645</v>
      </c>
      <c r="O5588" s="202">
        <v>13000</v>
      </c>
      <c r="P5588" s="368" t="s">
        <v>16</v>
      </c>
      <c r="Q5588" s="368" t="s">
        <v>16</v>
      </c>
      <c r="R5588" s="368" t="s">
        <v>16</v>
      </c>
      <c r="S5588" s="368" t="s">
        <v>16</v>
      </c>
      <c r="T5588" s="368" t="s">
        <v>16</v>
      </c>
    </row>
    <row r="5589" spans="2:20" ht="27.6" x14ac:dyDescent="0.3">
      <c r="B5589" s="55" t="s">
        <v>3579</v>
      </c>
      <c r="C5589" s="369" t="s">
        <v>3609</v>
      </c>
      <c r="D5589" s="116" t="s">
        <v>3592</v>
      </c>
      <c r="E5589" s="202">
        <v>200000</v>
      </c>
      <c r="F5589" s="202" t="s">
        <v>16</v>
      </c>
      <c r="G5589" s="202" t="s">
        <v>16</v>
      </c>
      <c r="H5589" s="202" t="s">
        <v>16</v>
      </c>
      <c r="I5589" s="202" t="s">
        <v>16</v>
      </c>
      <c r="J5589" s="202" t="s">
        <v>16</v>
      </c>
      <c r="K5589" s="1"/>
      <c r="L5589" s="368" t="s">
        <v>16</v>
      </c>
      <c r="M5589" s="368" t="s">
        <v>16</v>
      </c>
      <c r="N5589" s="368" t="s">
        <v>16</v>
      </c>
      <c r="O5589" s="368" t="s">
        <v>16</v>
      </c>
      <c r="P5589" s="368" t="s">
        <v>16</v>
      </c>
      <c r="Q5589" s="368" t="s">
        <v>16</v>
      </c>
      <c r="R5589" s="368" t="s">
        <v>16</v>
      </c>
      <c r="S5589" s="368" t="s">
        <v>16</v>
      </c>
      <c r="T5589" s="368" t="s">
        <v>16</v>
      </c>
    </row>
    <row r="5590" spans="2:20" ht="27.6" x14ac:dyDescent="0.3">
      <c r="B5590" s="55" t="s">
        <v>3579</v>
      </c>
      <c r="C5590" s="369" t="s">
        <v>3610</v>
      </c>
      <c r="D5590" s="116" t="s">
        <v>3593</v>
      </c>
      <c r="E5590" s="202" t="s">
        <v>16</v>
      </c>
      <c r="F5590" s="202">
        <v>300000</v>
      </c>
      <c r="G5590" s="202" t="s">
        <v>16</v>
      </c>
      <c r="H5590" s="202" t="s">
        <v>16</v>
      </c>
      <c r="I5590" s="202" t="s">
        <v>16</v>
      </c>
      <c r="J5590" s="202" t="s">
        <v>16</v>
      </c>
      <c r="K5590" s="1"/>
      <c r="L5590" s="368" t="s">
        <v>16</v>
      </c>
      <c r="M5590" s="368" t="s">
        <v>16</v>
      </c>
      <c r="N5590" s="368" t="s">
        <v>16</v>
      </c>
      <c r="O5590" s="368" t="s">
        <v>16</v>
      </c>
      <c r="P5590" s="368" t="s">
        <v>16</v>
      </c>
      <c r="Q5590" s="368" t="s">
        <v>16</v>
      </c>
      <c r="R5590" s="368" t="s">
        <v>16</v>
      </c>
      <c r="S5590" s="368" t="s">
        <v>16</v>
      </c>
      <c r="T5590" s="368" t="s">
        <v>16</v>
      </c>
    </row>
    <row r="5591" spans="2:20" ht="27.6" x14ac:dyDescent="0.3">
      <c r="B5591" s="55" t="s">
        <v>3579</v>
      </c>
      <c r="C5591" s="369" t="s">
        <v>3611</v>
      </c>
      <c r="D5591" s="116" t="s">
        <v>3594</v>
      </c>
      <c r="E5591" s="202" t="s">
        <v>16</v>
      </c>
      <c r="F5591" s="202">
        <v>150000</v>
      </c>
      <c r="G5591" s="202" t="s">
        <v>16</v>
      </c>
      <c r="H5591" s="202" t="s">
        <v>16</v>
      </c>
      <c r="I5591" s="202" t="s">
        <v>16</v>
      </c>
      <c r="J5591" s="202" t="s">
        <v>16</v>
      </c>
      <c r="K5591" s="1"/>
      <c r="L5591" s="368" t="s">
        <v>16</v>
      </c>
      <c r="M5591" s="368" t="s">
        <v>16</v>
      </c>
      <c r="N5591" s="368" t="s">
        <v>16</v>
      </c>
      <c r="O5591" s="368" t="s">
        <v>16</v>
      </c>
      <c r="P5591" s="368" t="s">
        <v>16</v>
      </c>
      <c r="Q5591" s="368" t="s">
        <v>16</v>
      </c>
      <c r="R5591" s="368" t="s">
        <v>16</v>
      </c>
      <c r="S5591" s="368" t="s">
        <v>16</v>
      </c>
      <c r="T5591" s="368" t="s">
        <v>16</v>
      </c>
    </row>
    <row r="5592" spans="2:20" ht="41.4" x14ac:dyDescent="0.3">
      <c r="B5592" s="55" t="s">
        <v>3579</v>
      </c>
      <c r="C5592" s="369" t="s">
        <v>3615</v>
      </c>
      <c r="D5592" s="116" t="s">
        <v>3595</v>
      </c>
      <c r="E5592" s="202">
        <v>150000</v>
      </c>
      <c r="F5592" s="202" t="s">
        <v>16</v>
      </c>
      <c r="G5592" s="202" t="s">
        <v>16</v>
      </c>
      <c r="H5592" s="202" t="s">
        <v>16</v>
      </c>
      <c r="I5592" s="202" t="s">
        <v>16</v>
      </c>
      <c r="J5592" s="202" t="s">
        <v>16</v>
      </c>
      <c r="K5592" s="1"/>
      <c r="L5592" s="368" t="s">
        <v>16</v>
      </c>
      <c r="M5592" s="368" t="s">
        <v>16</v>
      </c>
      <c r="N5592" s="368" t="s">
        <v>16</v>
      </c>
      <c r="O5592" s="368" t="s">
        <v>16</v>
      </c>
      <c r="P5592" s="368" t="s">
        <v>16</v>
      </c>
      <c r="Q5592" s="368" t="s">
        <v>16</v>
      </c>
      <c r="R5592" s="368" t="s">
        <v>16</v>
      </c>
      <c r="S5592" s="368" t="s">
        <v>16</v>
      </c>
      <c r="T5592" s="368" t="s">
        <v>16</v>
      </c>
    </row>
    <row r="5593" spans="2:20" ht="41.4" x14ac:dyDescent="0.3">
      <c r="B5593" s="55" t="s">
        <v>3579</v>
      </c>
      <c r="C5593" s="369" t="s">
        <v>3616</v>
      </c>
      <c r="D5593" s="116" t="s">
        <v>3612</v>
      </c>
      <c r="E5593" s="202" t="s">
        <v>16</v>
      </c>
      <c r="F5593" s="202">
        <v>160000</v>
      </c>
      <c r="G5593" s="202" t="s">
        <v>16</v>
      </c>
      <c r="H5593" s="202" t="s">
        <v>16</v>
      </c>
      <c r="I5593" s="202" t="s">
        <v>16</v>
      </c>
      <c r="J5593" s="202" t="s">
        <v>16</v>
      </c>
      <c r="K5593" s="1"/>
      <c r="L5593" s="368" t="s">
        <v>16</v>
      </c>
      <c r="M5593" s="368" t="s">
        <v>16</v>
      </c>
      <c r="N5593" s="368" t="s">
        <v>16</v>
      </c>
      <c r="O5593" s="368" t="s">
        <v>16</v>
      </c>
      <c r="P5593" s="368" t="s">
        <v>16</v>
      </c>
      <c r="Q5593" s="368" t="s">
        <v>16</v>
      </c>
      <c r="R5593" s="368" t="s">
        <v>16</v>
      </c>
      <c r="S5593" s="368" t="s">
        <v>16</v>
      </c>
      <c r="T5593" s="368" t="s">
        <v>16</v>
      </c>
    </row>
    <row r="5594" spans="2:20" ht="27.6" x14ac:dyDescent="0.3">
      <c r="B5594" s="55" t="s">
        <v>3579</v>
      </c>
      <c r="C5594" s="333" t="s">
        <v>3637</v>
      </c>
      <c r="D5594" s="116" t="s">
        <v>3613</v>
      </c>
      <c r="E5594" s="202" t="s">
        <v>16</v>
      </c>
      <c r="F5594" s="202">
        <v>1300</v>
      </c>
      <c r="G5594" s="202" t="s">
        <v>16</v>
      </c>
      <c r="H5594" s="202" t="s">
        <v>16</v>
      </c>
      <c r="I5594" s="202" t="s">
        <v>16</v>
      </c>
      <c r="J5594" s="202" t="s">
        <v>16</v>
      </c>
      <c r="K5594" s="1"/>
      <c r="L5594" s="368" t="s">
        <v>16</v>
      </c>
      <c r="M5594" s="368" t="s">
        <v>16</v>
      </c>
      <c r="N5594" s="368" t="s">
        <v>16</v>
      </c>
      <c r="O5594" s="368" t="s">
        <v>16</v>
      </c>
      <c r="P5594" s="368" t="s">
        <v>16</v>
      </c>
      <c r="Q5594" s="368" t="s">
        <v>16</v>
      </c>
      <c r="R5594" s="368" t="s">
        <v>16</v>
      </c>
      <c r="S5594" s="368" t="s">
        <v>16</v>
      </c>
      <c r="T5594" s="368" t="s">
        <v>16</v>
      </c>
    </row>
    <row r="5595" spans="2:20" ht="27.6" x14ac:dyDescent="0.3">
      <c r="B5595" s="55" t="s">
        <v>3579</v>
      </c>
      <c r="C5595" s="369" t="s">
        <v>3617</v>
      </c>
      <c r="D5595" s="116" t="s">
        <v>3614</v>
      </c>
      <c r="E5595" s="202" t="s">
        <v>16</v>
      </c>
      <c r="F5595" s="202">
        <v>5000</v>
      </c>
      <c r="G5595" s="202" t="s">
        <v>16</v>
      </c>
      <c r="H5595" s="202" t="s">
        <v>16</v>
      </c>
      <c r="I5595" s="202" t="s">
        <v>16</v>
      </c>
      <c r="J5595" s="202" t="s">
        <v>16</v>
      </c>
      <c r="K5595" s="1"/>
      <c r="L5595" s="368" t="s">
        <v>16</v>
      </c>
      <c r="M5595" s="368" t="s">
        <v>16</v>
      </c>
      <c r="N5595" s="368" t="s">
        <v>16</v>
      </c>
      <c r="O5595" s="368" t="s">
        <v>16</v>
      </c>
      <c r="P5595" s="368" t="s">
        <v>16</v>
      </c>
      <c r="Q5595" s="368" t="s">
        <v>16</v>
      </c>
      <c r="R5595" s="368" t="s">
        <v>16</v>
      </c>
      <c r="S5595" s="368" t="s">
        <v>16</v>
      </c>
      <c r="T5595" s="368" t="s">
        <v>16</v>
      </c>
    </row>
    <row r="5596" spans="2:20" ht="27.6" x14ac:dyDescent="0.3">
      <c r="B5596" s="55" t="s">
        <v>3579</v>
      </c>
      <c r="C5596" s="369" t="s">
        <v>3633</v>
      </c>
      <c r="D5596" s="116" t="s">
        <v>3623</v>
      </c>
      <c r="E5596" s="202">
        <v>1300</v>
      </c>
      <c r="F5596" s="202" t="s">
        <v>16</v>
      </c>
      <c r="G5596" s="202" t="s">
        <v>16</v>
      </c>
      <c r="H5596" s="202" t="s">
        <v>16</v>
      </c>
      <c r="I5596" s="202" t="s">
        <v>16</v>
      </c>
      <c r="J5596" s="202" t="s">
        <v>16</v>
      </c>
      <c r="K5596" s="1"/>
      <c r="L5596" s="368" t="s">
        <v>16</v>
      </c>
      <c r="M5596" s="368" t="s">
        <v>16</v>
      </c>
      <c r="N5596" s="368" t="s">
        <v>16</v>
      </c>
      <c r="O5596" s="368" t="s">
        <v>16</v>
      </c>
      <c r="P5596" s="368" t="s">
        <v>16</v>
      </c>
      <c r="Q5596" s="368" t="s">
        <v>16</v>
      </c>
      <c r="R5596" s="368" t="s">
        <v>16</v>
      </c>
      <c r="S5596" s="55"/>
      <c r="T5596" s="55"/>
    </row>
    <row r="5597" spans="2:20" ht="27.6" x14ac:dyDescent="0.3">
      <c r="B5597" s="55" t="s">
        <v>167</v>
      </c>
      <c r="C5597" s="369" t="s">
        <v>3634</v>
      </c>
      <c r="D5597" s="116" t="s">
        <v>3624</v>
      </c>
      <c r="E5597" s="202">
        <v>1300</v>
      </c>
      <c r="F5597" s="202" t="s">
        <v>16</v>
      </c>
      <c r="G5597" s="202" t="s">
        <v>16</v>
      </c>
      <c r="H5597" s="202" t="s">
        <v>16</v>
      </c>
      <c r="I5597" s="202" t="s">
        <v>16</v>
      </c>
      <c r="J5597" s="202" t="s">
        <v>16</v>
      </c>
      <c r="K5597" s="1"/>
      <c r="L5597" s="368" t="s">
        <v>16</v>
      </c>
      <c r="M5597" s="368" t="s">
        <v>16</v>
      </c>
      <c r="N5597" s="368" t="s">
        <v>16</v>
      </c>
      <c r="O5597" s="368" t="s">
        <v>16</v>
      </c>
      <c r="P5597" s="368" t="s">
        <v>16</v>
      </c>
      <c r="Q5597" s="368" t="s">
        <v>16</v>
      </c>
      <c r="R5597" s="368" t="s">
        <v>16</v>
      </c>
      <c r="S5597" s="55"/>
      <c r="T5597" s="55"/>
    </row>
    <row r="5598" spans="2:20" ht="27.6" x14ac:dyDescent="0.3">
      <c r="B5598" s="55" t="s">
        <v>167</v>
      </c>
      <c r="C5598" s="369" t="s">
        <v>3635</v>
      </c>
      <c r="D5598" s="116" t="s">
        <v>3625</v>
      </c>
      <c r="E5598" s="202">
        <v>1300</v>
      </c>
      <c r="F5598" s="202" t="s">
        <v>16</v>
      </c>
      <c r="G5598" s="202" t="s">
        <v>16</v>
      </c>
      <c r="H5598" s="202" t="s">
        <v>16</v>
      </c>
      <c r="I5598" s="202" t="s">
        <v>16</v>
      </c>
      <c r="J5598" s="202" t="s">
        <v>16</v>
      </c>
      <c r="K5598" s="1"/>
      <c r="L5598" s="368" t="s">
        <v>16</v>
      </c>
      <c r="M5598" s="368" t="s">
        <v>16</v>
      </c>
      <c r="N5598" s="368" t="s">
        <v>16</v>
      </c>
      <c r="O5598" s="368" t="s">
        <v>16</v>
      </c>
      <c r="P5598" s="368" t="s">
        <v>16</v>
      </c>
      <c r="Q5598" s="368" t="s">
        <v>16</v>
      </c>
      <c r="R5598" s="368" t="s">
        <v>16</v>
      </c>
      <c r="S5598" s="55"/>
      <c r="T5598" s="55"/>
    </row>
    <row r="5599" spans="2:20" ht="27.6" x14ac:dyDescent="0.3">
      <c r="B5599" s="55" t="s">
        <v>167</v>
      </c>
      <c r="C5599" s="369" t="s">
        <v>3636</v>
      </c>
      <c r="D5599" s="116" t="s">
        <v>3626</v>
      </c>
      <c r="E5599" s="202">
        <v>1300</v>
      </c>
      <c r="F5599" s="202" t="s">
        <v>16</v>
      </c>
      <c r="G5599" s="202" t="s">
        <v>16</v>
      </c>
      <c r="H5599" s="202" t="s">
        <v>16</v>
      </c>
      <c r="I5599" s="202" t="s">
        <v>16</v>
      </c>
      <c r="J5599" s="202" t="s">
        <v>16</v>
      </c>
      <c r="K5599" s="1"/>
      <c r="L5599" s="368" t="s">
        <v>16</v>
      </c>
      <c r="M5599" s="368" t="s">
        <v>16</v>
      </c>
      <c r="N5599" s="368" t="s">
        <v>16</v>
      </c>
      <c r="O5599" s="368" t="s">
        <v>16</v>
      </c>
      <c r="P5599" s="368" t="s">
        <v>16</v>
      </c>
      <c r="Q5599" s="368" t="s">
        <v>16</v>
      </c>
      <c r="R5599" s="368" t="s">
        <v>16</v>
      </c>
      <c r="S5599" s="55"/>
      <c r="T5599" s="55"/>
    </row>
    <row r="5600" spans="2:20" ht="27.6" x14ac:dyDescent="0.3">
      <c r="B5600" s="55" t="s">
        <v>167</v>
      </c>
      <c r="C5600" s="369" t="s">
        <v>3638</v>
      </c>
      <c r="D5600" s="116" t="s">
        <v>3627</v>
      </c>
      <c r="E5600" s="202">
        <v>1300</v>
      </c>
      <c r="F5600" s="202" t="s">
        <v>16</v>
      </c>
      <c r="G5600" s="202" t="s">
        <v>16</v>
      </c>
      <c r="H5600" s="202" t="s">
        <v>16</v>
      </c>
      <c r="I5600" s="202" t="s">
        <v>16</v>
      </c>
      <c r="J5600" s="202" t="s">
        <v>16</v>
      </c>
      <c r="K5600" s="1"/>
      <c r="L5600" s="368" t="s">
        <v>16</v>
      </c>
      <c r="M5600" s="368" t="s">
        <v>16</v>
      </c>
      <c r="N5600" s="368" t="s">
        <v>16</v>
      </c>
      <c r="O5600" s="368" t="s">
        <v>16</v>
      </c>
      <c r="P5600" s="368" t="s">
        <v>16</v>
      </c>
      <c r="Q5600" s="368" t="s">
        <v>16</v>
      </c>
      <c r="R5600" s="368" t="s">
        <v>16</v>
      </c>
      <c r="S5600" s="55"/>
      <c r="T5600" s="55"/>
    </row>
    <row r="5601" spans="2:22" ht="27.6" x14ac:dyDescent="0.3">
      <c r="B5601" s="55" t="s">
        <v>167</v>
      </c>
      <c r="C5601" s="369" t="s">
        <v>3639</v>
      </c>
      <c r="D5601" s="116" t="s">
        <v>3628</v>
      </c>
      <c r="E5601" s="202">
        <v>1300</v>
      </c>
      <c r="F5601" s="202" t="s">
        <v>16</v>
      </c>
      <c r="G5601" s="202" t="s">
        <v>16</v>
      </c>
      <c r="H5601" s="202" t="s">
        <v>16</v>
      </c>
      <c r="I5601" s="202" t="s">
        <v>16</v>
      </c>
      <c r="J5601" s="202" t="s">
        <v>16</v>
      </c>
      <c r="K5601" s="1"/>
      <c r="L5601" s="368" t="s">
        <v>16</v>
      </c>
      <c r="M5601" s="368" t="s">
        <v>16</v>
      </c>
      <c r="N5601" s="368" t="s">
        <v>16</v>
      </c>
      <c r="O5601" s="368" t="s">
        <v>16</v>
      </c>
      <c r="P5601" s="368" t="s">
        <v>16</v>
      </c>
      <c r="Q5601" s="368" t="s">
        <v>16</v>
      </c>
      <c r="R5601" s="368" t="s">
        <v>16</v>
      </c>
      <c r="S5601" s="55"/>
      <c r="T5601" s="55"/>
    </row>
    <row r="5602" spans="2:22" ht="27.6" x14ac:dyDescent="0.3">
      <c r="B5602" s="55" t="s">
        <v>167</v>
      </c>
      <c r="C5602" s="369" t="s">
        <v>3640</v>
      </c>
      <c r="D5602" s="116" t="s">
        <v>3629</v>
      </c>
      <c r="E5602" s="202">
        <v>1300</v>
      </c>
      <c r="F5602" s="202" t="s">
        <v>16</v>
      </c>
      <c r="G5602" s="202" t="s">
        <v>16</v>
      </c>
      <c r="H5602" s="202" t="s">
        <v>16</v>
      </c>
      <c r="I5602" s="202" t="s">
        <v>16</v>
      </c>
      <c r="J5602" s="202" t="s">
        <v>16</v>
      </c>
      <c r="K5602" s="1"/>
      <c r="L5602" s="368" t="s">
        <v>16</v>
      </c>
      <c r="M5602" s="368" t="s">
        <v>16</v>
      </c>
      <c r="N5602" s="368" t="s">
        <v>16</v>
      </c>
      <c r="O5602" s="368" t="s">
        <v>16</v>
      </c>
      <c r="P5602" s="368" t="s">
        <v>16</v>
      </c>
      <c r="Q5602" s="368" t="s">
        <v>16</v>
      </c>
      <c r="R5602" s="368" t="s">
        <v>16</v>
      </c>
      <c r="S5602" s="55"/>
      <c r="T5602" s="55"/>
    </row>
    <row r="5603" spans="2:22" ht="27.6" x14ac:dyDescent="0.3">
      <c r="B5603" s="55" t="s">
        <v>167</v>
      </c>
      <c r="C5603" s="369" t="s">
        <v>3641</v>
      </c>
      <c r="D5603" s="116" t="s">
        <v>3630</v>
      </c>
      <c r="E5603" s="202">
        <v>1300</v>
      </c>
      <c r="F5603" s="202" t="s">
        <v>16</v>
      </c>
      <c r="G5603" s="202" t="s">
        <v>16</v>
      </c>
      <c r="H5603" s="202" t="s">
        <v>16</v>
      </c>
      <c r="I5603" s="202" t="s">
        <v>16</v>
      </c>
      <c r="J5603" s="202" t="s">
        <v>16</v>
      </c>
      <c r="K5603" s="1"/>
      <c r="L5603" s="368" t="s">
        <v>16</v>
      </c>
      <c r="M5603" s="368" t="s">
        <v>16</v>
      </c>
      <c r="N5603" s="368" t="s">
        <v>16</v>
      </c>
      <c r="O5603" s="368" t="s">
        <v>16</v>
      </c>
      <c r="P5603" s="368" t="s">
        <v>16</v>
      </c>
      <c r="Q5603" s="368" t="s">
        <v>16</v>
      </c>
      <c r="R5603" s="368" t="s">
        <v>16</v>
      </c>
      <c r="S5603" s="55"/>
      <c r="T5603" s="55"/>
    </row>
    <row r="5604" spans="2:22" ht="27.6" x14ac:dyDescent="0.3">
      <c r="B5604" s="55" t="s">
        <v>167</v>
      </c>
      <c r="C5604" s="369" t="s">
        <v>3642</v>
      </c>
      <c r="D5604" s="116" t="s">
        <v>3631</v>
      </c>
      <c r="E5604" s="202">
        <v>1300</v>
      </c>
      <c r="F5604" s="202" t="s">
        <v>16</v>
      </c>
      <c r="G5604" s="202" t="s">
        <v>16</v>
      </c>
      <c r="H5604" s="202" t="s">
        <v>16</v>
      </c>
      <c r="I5604" s="202" t="s">
        <v>16</v>
      </c>
      <c r="J5604" s="202" t="s">
        <v>16</v>
      </c>
      <c r="K5604" s="1"/>
      <c r="L5604" s="368" t="s">
        <v>16</v>
      </c>
      <c r="M5604" s="368" t="s">
        <v>16</v>
      </c>
      <c r="N5604" s="368" t="s">
        <v>16</v>
      </c>
      <c r="O5604" s="368" t="s">
        <v>16</v>
      </c>
      <c r="P5604" s="368" t="s">
        <v>16</v>
      </c>
      <c r="Q5604" s="368" t="s">
        <v>16</v>
      </c>
      <c r="R5604" s="368" t="s">
        <v>16</v>
      </c>
      <c r="S5604" s="55"/>
      <c r="T5604" s="55"/>
    </row>
    <row r="5605" spans="2:22" ht="27.6" x14ac:dyDescent="0.3">
      <c r="B5605" s="55" t="s">
        <v>167</v>
      </c>
      <c r="C5605" s="369" t="s">
        <v>3643</v>
      </c>
      <c r="D5605" s="116" t="s">
        <v>3632</v>
      </c>
      <c r="E5605" s="202">
        <v>1300</v>
      </c>
      <c r="F5605" s="202" t="s">
        <v>16</v>
      </c>
      <c r="G5605" s="202" t="s">
        <v>16</v>
      </c>
      <c r="H5605" s="202" t="s">
        <v>16</v>
      </c>
      <c r="I5605" s="202" t="s">
        <v>16</v>
      </c>
      <c r="J5605" s="202" t="s">
        <v>16</v>
      </c>
      <c r="K5605" s="1"/>
      <c r="L5605" s="368" t="s">
        <v>16</v>
      </c>
      <c r="M5605" s="368" t="s">
        <v>16</v>
      </c>
      <c r="N5605" s="368" t="s">
        <v>16</v>
      </c>
      <c r="O5605" s="368" t="s">
        <v>16</v>
      </c>
      <c r="P5605" s="368" t="s">
        <v>16</v>
      </c>
      <c r="Q5605" s="368" t="s">
        <v>16</v>
      </c>
      <c r="R5605" s="368" t="s">
        <v>16</v>
      </c>
      <c r="S5605" s="55"/>
      <c r="T5605" s="55"/>
    </row>
    <row r="5606" spans="2:22" x14ac:dyDescent="0.3">
      <c r="B5606" s="196"/>
      <c r="C5606" s="503" t="s">
        <v>49</v>
      </c>
      <c r="D5606" s="196" t="s">
        <v>16</v>
      </c>
      <c r="E5606" s="197">
        <f>SUM(E5577:E5605)</f>
        <v>1330126</v>
      </c>
      <c r="F5606" s="197">
        <f>SUM(F5577:F5595)</f>
        <v>947300</v>
      </c>
      <c r="G5606" s="197">
        <f>SUM(G5577:G5596)</f>
        <v>223000</v>
      </c>
      <c r="H5606" s="504">
        <f>SUM(H5577:H5596)</f>
        <v>0</v>
      </c>
      <c r="I5606" s="197">
        <f>SUM(I5577:I5591)</f>
        <v>0</v>
      </c>
      <c r="J5606" s="197">
        <v>0</v>
      </c>
      <c r="K5606" s="1"/>
      <c r="L5606" s="368" t="s">
        <v>16</v>
      </c>
      <c r="M5606" s="368" t="s">
        <v>16</v>
      </c>
      <c r="N5606" s="368" t="s">
        <v>16</v>
      </c>
      <c r="O5606" s="202" t="s">
        <v>16</v>
      </c>
      <c r="P5606" s="671" t="s">
        <v>16</v>
      </c>
      <c r="Q5606" s="368" t="s">
        <v>16</v>
      </c>
      <c r="R5606" s="55" t="s">
        <v>16</v>
      </c>
      <c r="S5606" s="55" t="s">
        <v>16</v>
      </c>
      <c r="T5606" s="55" t="s">
        <v>16</v>
      </c>
    </row>
    <row r="5607" spans="2:22" x14ac:dyDescent="0.3">
      <c r="B5607" s="11"/>
      <c r="C5607" s="94"/>
      <c r="D5607" s="12"/>
      <c r="E5607" s="13"/>
      <c r="F5607" s="13"/>
      <c r="G5607" s="13"/>
      <c r="H5607" s="13"/>
      <c r="I5607" s="13"/>
      <c r="J5607" s="14"/>
      <c r="K5607" s="1"/>
      <c r="L5607" s="11"/>
      <c r="M5607" s="588"/>
      <c r="N5607" s="12"/>
      <c r="O5607" s="169"/>
      <c r="P5607" s="13"/>
      <c r="Q5607" s="13"/>
      <c r="R5607" s="13"/>
      <c r="S5607" s="13"/>
      <c r="T5607" s="14"/>
    </row>
    <row r="5608" spans="2:22" x14ac:dyDescent="0.3">
      <c r="B5608" s="25"/>
      <c r="C5608" s="26" t="s">
        <v>50</v>
      </c>
      <c r="D5608" s="26" t="s">
        <v>16</v>
      </c>
      <c r="E5608" s="28">
        <f>E5606</f>
        <v>1330126</v>
      </c>
      <c r="F5608" s="28">
        <f>F5576+F5606</f>
        <v>956230</v>
      </c>
      <c r="G5608" s="28">
        <f>G5576+G5606</f>
        <v>4162445</v>
      </c>
      <c r="H5608" s="28">
        <f>H5576+H5606</f>
        <v>6568786</v>
      </c>
      <c r="I5608" s="28">
        <f>I5576+I5606</f>
        <v>326334</v>
      </c>
      <c r="J5608" s="28">
        <f>J5576+J5606</f>
        <v>4260</v>
      </c>
      <c r="K5608" s="1"/>
      <c r="L5608" s="574" t="s">
        <v>16</v>
      </c>
      <c r="M5608" s="26" t="s">
        <v>50</v>
      </c>
      <c r="N5608" s="193" t="s">
        <v>16</v>
      </c>
      <c r="O5608" s="28">
        <f>SUM(O5577:O5607)</f>
        <v>1330126</v>
      </c>
      <c r="P5608" s="28">
        <f>SUM(P5577:P5607)</f>
        <v>24000</v>
      </c>
      <c r="Q5608" s="28">
        <f>SUM(Q5577:Q5607)</f>
        <v>345000</v>
      </c>
      <c r="R5608" s="28">
        <f>SUM(R5577:R5607)</f>
        <v>0</v>
      </c>
      <c r="S5608" s="28">
        <f>SUM(S5575:S5607)</f>
        <v>0</v>
      </c>
      <c r="T5608" s="28">
        <f>SUM(T5575:T5607)</f>
        <v>0</v>
      </c>
    </row>
    <row r="5609" spans="2:22" x14ac:dyDescent="0.3">
      <c r="F5609" s="314"/>
      <c r="G5609" s="215"/>
      <c r="H5609" s="215"/>
      <c r="L5609" s="2"/>
      <c r="M5609" s="3" t="s">
        <v>12</v>
      </c>
      <c r="N5609" s="15"/>
      <c r="O5609" s="16">
        <f>E5608-O5608</f>
        <v>0</v>
      </c>
      <c r="P5609" s="62">
        <f>F5608-P5608</f>
        <v>932230</v>
      </c>
      <c r="Q5609" s="62">
        <f>G5608-Q5608</f>
        <v>3817445</v>
      </c>
      <c r="R5609" s="62">
        <f t="shared" ref="R5609" si="697">H5608-R5608</f>
        <v>6568786</v>
      </c>
      <c r="S5609" s="62">
        <f t="shared" ref="S5609" si="698">I5608-S5608</f>
        <v>326334</v>
      </c>
      <c r="T5609" s="62">
        <f t="shared" ref="T5609" si="699">J5608-T5608</f>
        <v>4260</v>
      </c>
    </row>
    <row r="5610" spans="2:22" x14ac:dyDescent="0.3">
      <c r="C5610" s="63"/>
      <c r="F5610" s="314"/>
      <c r="H5610" s="314"/>
      <c r="M5610" s="1385" t="s">
        <v>23</v>
      </c>
      <c r="N5610" s="1385"/>
      <c r="P5610" s="314"/>
      <c r="Q5610" s="314"/>
      <c r="R5610" s="314"/>
    </row>
    <row r="5611" spans="2:22" x14ac:dyDescent="0.3">
      <c r="C5611" s="686"/>
      <c r="D5611" s="686"/>
      <c r="E5611" s="673"/>
      <c r="F5611" s="281"/>
      <c r="G5611" s="686"/>
      <c r="H5611" s="686"/>
      <c r="I5611" s="686"/>
      <c r="J5611" s="145"/>
      <c r="M5611" s="346" t="s">
        <v>17</v>
      </c>
      <c r="N5611" s="83">
        <f>P5609</f>
        <v>932230</v>
      </c>
      <c r="O5611" s="1364" t="s">
        <v>3646</v>
      </c>
      <c r="P5611" s="1365"/>
      <c r="Q5611" s="1365"/>
      <c r="R5611" s="1365"/>
      <c r="S5611" s="1365"/>
      <c r="T5611" s="1365"/>
    </row>
    <row r="5612" spans="2:22" x14ac:dyDescent="0.3">
      <c r="C5612" s="273"/>
      <c r="D5612" s="686"/>
      <c r="E5612" s="687"/>
      <c r="F5612" s="687"/>
      <c r="G5612" s="282"/>
      <c r="H5612" s="280"/>
      <c r="I5612" s="280"/>
      <c r="J5612" s="280"/>
      <c r="M5612" s="346" t="s">
        <v>18</v>
      </c>
      <c r="N5612" s="83">
        <f>Q5609</f>
        <v>3817445</v>
      </c>
      <c r="O5612" s="1364" t="s">
        <v>3647</v>
      </c>
      <c r="P5612" s="1365"/>
      <c r="Q5612" s="1365"/>
      <c r="R5612" s="1365"/>
      <c r="S5612" s="1365"/>
      <c r="T5612" s="1365"/>
    </row>
    <row r="5613" spans="2:22" x14ac:dyDescent="0.3">
      <c r="C5613" s="686"/>
      <c r="D5613" s="686"/>
      <c r="E5613" s="1376"/>
      <c r="F5613" s="1377"/>
      <c r="G5613" s="282"/>
      <c r="H5613" s="280"/>
      <c r="I5613" s="280"/>
      <c r="J5613" s="280"/>
      <c r="M5613" s="346" t="s">
        <v>19</v>
      </c>
      <c r="N5613" s="83">
        <f>R5609</f>
        <v>6568786</v>
      </c>
      <c r="O5613" s="136"/>
      <c r="P5613" s="171"/>
      <c r="Q5613" s="324"/>
      <c r="R5613" s="240"/>
      <c r="S5613" s="314"/>
      <c r="T5613" s="314"/>
    </row>
    <row r="5614" spans="2:22" x14ac:dyDescent="0.3">
      <c r="C5614" s="190"/>
      <c r="D5614" s="190"/>
      <c r="E5614" s="1374"/>
      <c r="F5614" s="1374"/>
      <c r="G5614" s="278"/>
      <c r="H5614" s="279"/>
      <c r="I5614" s="280"/>
      <c r="J5614" s="281"/>
      <c r="M5614" s="346" t="s">
        <v>20</v>
      </c>
      <c r="N5614" s="83">
        <f>S5609</f>
        <v>326334</v>
      </c>
      <c r="O5614" s="324"/>
      <c r="P5614" s="324"/>
      <c r="Q5614" s="324"/>
      <c r="R5614" s="241"/>
    </row>
    <row r="5615" spans="2:22" x14ac:dyDescent="0.3">
      <c r="C5615" s="190"/>
      <c r="D5615" s="190"/>
      <c r="E5615" s="688"/>
      <c r="F5615" s="688"/>
      <c r="G5615" s="278"/>
      <c r="H5615" s="283"/>
      <c r="I5615" s="280"/>
      <c r="J5615" s="281"/>
      <c r="M5615" s="346" t="s">
        <v>21</v>
      </c>
      <c r="N5615" s="83">
        <f>T5609</f>
        <v>4260</v>
      </c>
      <c r="O5615" s="137"/>
      <c r="P5615" s="324"/>
      <c r="Q5615" s="324"/>
      <c r="R5615" s="314"/>
    </row>
    <row r="5616" spans="2:22" ht="15" thickBot="1" x14ac:dyDescent="0.35">
      <c r="C5616" s="686"/>
      <c r="D5616" s="190"/>
      <c r="E5616" s="688"/>
      <c r="F5616" s="688"/>
      <c r="G5616" s="278"/>
      <c r="H5616" s="283"/>
      <c r="I5616" s="280"/>
      <c r="J5616" s="281"/>
      <c r="M5616" s="689" t="s">
        <v>22</v>
      </c>
      <c r="N5616" s="344">
        <f>SUM(N5611:N5615)</f>
        <v>11649055</v>
      </c>
      <c r="O5616" s="314"/>
      <c r="P5616" s="314"/>
      <c r="R5616" s="314"/>
      <c r="S5616" s="314"/>
      <c r="V5616" s="314"/>
    </row>
    <row r="5617" spans="2:22" ht="15" thickTop="1" x14ac:dyDescent="0.3">
      <c r="N5617" s="314"/>
      <c r="V5617" s="314"/>
    </row>
    <row r="5626" spans="2:22" x14ac:dyDescent="0.3">
      <c r="B5626" s="1357" t="s">
        <v>3490</v>
      </c>
      <c r="C5626" s="1357"/>
      <c r="D5626" s="1357"/>
      <c r="E5626" s="1357"/>
      <c r="F5626" s="1357"/>
      <c r="G5626" s="1357"/>
      <c r="H5626" s="1357"/>
      <c r="I5626" s="1357"/>
      <c r="J5626" s="1357"/>
      <c r="K5626" s="1357"/>
      <c r="L5626" s="1357"/>
      <c r="M5626" s="1357"/>
      <c r="N5626" s="1357"/>
      <c r="O5626" s="1357"/>
      <c r="P5626" s="1357"/>
      <c r="Q5626" s="1357"/>
      <c r="R5626" s="1357"/>
      <c r="S5626" s="1357"/>
      <c r="T5626" s="1357"/>
    </row>
    <row r="5632" spans="2:22" ht="15.6" x14ac:dyDescent="0.3">
      <c r="B5632" s="1349" t="s">
        <v>3648</v>
      </c>
      <c r="C5632" s="1349"/>
      <c r="D5632" s="1349"/>
      <c r="E5632" s="1349"/>
      <c r="F5632" s="1349"/>
      <c r="G5632" s="1349"/>
      <c r="H5632" s="1349"/>
      <c r="I5632" s="1349"/>
      <c r="J5632" s="1349"/>
      <c r="K5632" s="1349"/>
      <c r="L5632" s="1349"/>
      <c r="M5632" s="1349"/>
      <c r="N5632" s="1349"/>
      <c r="O5632" s="1349"/>
      <c r="P5632" s="1349"/>
      <c r="Q5632" s="1349"/>
      <c r="R5632" s="1349"/>
      <c r="S5632" s="1349"/>
      <c r="T5632" s="1349"/>
    </row>
    <row r="5633" spans="2:20" ht="15.6" x14ac:dyDescent="0.3">
      <c r="B5633" s="1350" t="s">
        <v>10</v>
      </c>
      <c r="C5633" s="1350"/>
      <c r="D5633" s="1350"/>
      <c r="E5633" s="1350"/>
      <c r="F5633" s="1350"/>
      <c r="G5633" s="1350"/>
      <c r="H5633" s="1350"/>
      <c r="I5633" s="1350"/>
      <c r="J5633" s="1350"/>
      <c r="K5633" s="1350"/>
      <c r="L5633" s="1350"/>
      <c r="M5633" s="1350"/>
      <c r="N5633" s="1350"/>
      <c r="O5633" s="1350"/>
      <c r="P5633" s="1350"/>
      <c r="Q5633" s="1350"/>
      <c r="R5633" s="1350"/>
      <c r="S5633" s="1350"/>
      <c r="T5633" s="1350"/>
    </row>
    <row r="5634" spans="2:20" x14ac:dyDescent="0.3">
      <c r="B5634" s="1351" t="s">
        <v>11</v>
      </c>
      <c r="C5634" s="1351"/>
      <c r="D5634" s="1351"/>
      <c r="E5634" s="1351"/>
      <c r="F5634" s="1351"/>
      <c r="G5634" s="1351"/>
      <c r="H5634" s="1351"/>
      <c r="I5634" s="1351"/>
      <c r="J5634" s="1351"/>
      <c r="K5634" s="1351"/>
      <c r="L5634" s="1351"/>
      <c r="M5634" s="1351"/>
      <c r="N5634" s="1351"/>
      <c r="O5634" s="1351"/>
      <c r="P5634" s="1351"/>
      <c r="Q5634" s="1351"/>
      <c r="R5634" s="1351"/>
      <c r="S5634" s="1351"/>
      <c r="T5634" s="1351"/>
    </row>
    <row r="5635" spans="2:20" x14ac:dyDescent="0.3">
      <c r="B5635" s="1352" t="s">
        <v>3649</v>
      </c>
      <c r="C5635" s="1352"/>
      <c r="D5635" s="1352"/>
      <c r="E5635" s="1352"/>
      <c r="F5635" s="1352"/>
      <c r="G5635" s="1352"/>
      <c r="H5635" s="1352"/>
      <c r="I5635" s="1352"/>
      <c r="J5635" s="1352"/>
      <c r="K5635" s="1352"/>
      <c r="L5635" s="1352"/>
      <c r="M5635" s="1352"/>
      <c r="N5635" s="1352"/>
      <c r="O5635" s="1352"/>
      <c r="P5635" s="1352"/>
      <c r="Q5635" s="1352"/>
      <c r="R5635" s="1352"/>
      <c r="S5635" s="1352"/>
      <c r="T5635" s="1352"/>
    </row>
    <row r="5636" spans="2:20" ht="15" thickBot="1" x14ac:dyDescent="0.35">
      <c r="B5636" s="309"/>
      <c r="C5636" s="309"/>
      <c r="D5636" s="309"/>
      <c r="E5636" s="309"/>
      <c r="F5636" s="309"/>
      <c r="G5636" s="309"/>
      <c r="H5636" s="309"/>
      <c r="I5636" s="309"/>
      <c r="J5636" s="309"/>
      <c r="L5636" s="309"/>
      <c r="M5636" s="309"/>
      <c r="N5636" s="309"/>
      <c r="O5636" s="309"/>
      <c r="P5636" s="309"/>
      <c r="Q5636" s="309"/>
      <c r="R5636" s="1362" t="s">
        <v>3650</v>
      </c>
      <c r="S5636" s="1363"/>
      <c r="T5636" s="1363"/>
    </row>
    <row r="5637" spans="2:20" ht="15" thickTop="1" x14ac:dyDescent="0.3">
      <c r="B5637" s="1354" t="s">
        <v>8</v>
      </c>
      <c r="C5637" s="1354"/>
      <c r="D5637" s="1354"/>
      <c r="E5637" s="1354"/>
      <c r="F5637" s="1354"/>
      <c r="G5637" s="1354"/>
      <c r="H5637" s="1354"/>
      <c r="I5637" s="1354"/>
      <c r="J5637" s="1354"/>
      <c r="L5637" s="1354" t="s">
        <v>9</v>
      </c>
      <c r="M5637" s="1354"/>
      <c r="N5637" s="1354"/>
      <c r="O5637" s="1354"/>
      <c r="P5637" s="1354"/>
      <c r="Q5637" s="1354"/>
      <c r="R5637" s="1354"/>
      <c r="S5637" s="1354"/>
      <c r="T5637" s="1354"/>
    </row>
    <row r="5638" spans="2:20" x14ac:dyDescent="0.3">
      <c r="B5638" s="4" t="s">
        <v>0</v>
      </c>
      <c r="C5638" s="4" t="s">
        <v>1</v>
      </c>
      <c r="D5638" s="4" t="s">
        <v>2</v>
      </c>
      <c r="E5638" s="4" t="s">
        <v>13</v>
      </c>
      <c r="F5638" s="4" t="s">
        <v>3</v>
      </c>
      <c r="G5638" s="4" t="s">
        <v>4</v>
      </c>
      <c r="H5638" s="4" t="s">
        <v>5</v>
      </c>
      <c r="I5638" s="4" t="s">
        <v>6</v>
      </c>
      <c r="J5638" s="4" t="s">
        <v>7</v>
      </c>
      <c r="K5638" s="180"/>
      <c r="L5638" s="4" t="s">
        <v>0</v>
      </c>
      <c r="M5638" s="4" t="s">
        <v>1</v>
      </c>
      <c r="N5638" s="30" t="s">
        <v>1234</v>
      </c>
      <c r="O5638" s="4" t="s">
        <v>13</v>
      </c>
      <c r="P5638" s="4" t="s">
        <v>3</v>
      </c>
      <c r="Q5638" s="4" t="s">
        <v>4</v>
      </c>
      <c r="R5638" s="4" t="s">
        <v>5</v>
      </c>
      <c r="S5638" s="4" t="s">
        <v>6</v>
      </c>
      <c r="T5638" s="4" t="s">
        <v>7</v>
      </c>
    </row>
    <row r="5639" spans="2:20" x14ac:dyDescent="0.3">
      <c r="B5639" s="310"/>
      <c r="C5639" s="311"/>
      <c r="D5639" s="311"/>
      <c r="E5639" s="5"/>
      <c r="F5639" s="5"/>
      <c r="G5639" s="5"/>
      <c r="H5639" s="5"/>
      <c r="I5639" s="5"/>
      <c r="J5639" s="6"/>
      <c r="L5639" s="310"/>
      <c r="M5639" s="311"/>
      <c r="N5639" s="311"/>
      <c r="O5639" s="5"/>
      <c r="P5639" s="5"/>
      <c r="Q5639" s="5"/>
      <c r="R5639" s="5"/>
      <c r="S5639" s="5"/>
      <c r="T5639" s="6"/>
    </row>
    <row r="5640" spans="2:20" x14ac:dyDescent="0.3">
      <c r="B5640" s="55" t="s">
        <v>3651</v>
      </c>
      <c r="C5640" s="17" t="s">
        <v>2421</v>
      </c>
      <c r="D5640" s="202" t="s">
        <v>16</v>
      </c>
      <c r="E5640" s="202" t="s">
        <v>16</v>
      </c>
      <c r="F5640" s="19">
        <f>N5611</f>
        <v>932230</v>
      </c>
      <c r="G5640" s="49">
        <f>N5612</f>
        <v>3817445</v>
      </c>
      <c r="H5640" s="49">
        <f>N5613</f>
        <v>6568786</v>
      </c>
      <c r="I5640" s="20">
        <f>N5614</f>
        <v>326334</v>
      </c>
      <c r="J5640" s="20">
        <f>N5615</f>
        <v>4260</v>
      </c>
      <c r="K5640" s="1"/>
      <c r="L5640" s="55"/>
      <c r="M5640" s="55"/>
      <c r="N5640" s="55"/>
      <c r="O5640" s="368"/>
      <c r="P5640" s="368"/>
      <c r="Q5640" s="368"/>
      <c r="R5640" s="368"/>
      <c r="S5640" s="368"/>
      <c r="T5640" s="368"/>
    </row>
    <row r="5641" spans="2:20" x14ac:dyDescent="0.3">
      <c r="B5641" s="55" t="s">
        <v>3651</v>
      </c>
      <c r="C5641" s="333" t="s">
        <v>3652</v>
      </c>
      <c r="D5641" s="202" t="s">
        <v>16</v>
      </c>
      <c r="E5641" s="202" t="s">
        <v>16</v>
      </c>
      <c r="F5641" s="202" t="s">
        <v>16</v>
      </c>
      <c r="G5641" s="202" t="s">
        <v>16</v>
      </c>
      <c r="H5641" s="202">
        <v>160000</v>
      </c>
      <c r="I5641" s="202" t="s">
        <v>16</v>
      </c>
      <c r="J5641" s="202" t="s">
        <v>16</v>
      </c>
      <c r="K5641" s="1"/>
      <c r="L5641" s="55" t="s">
        <v>3651</v>
      </c>
      <c r="M5641" s="333" t="s">
        <v>3652</v>
      </c>
      <c r="N5641" s="368" t="s">
        <v>16</v>
      </c>
      <c r="O5641" s="368" t="s">
        <v>16</v>
      </c>
      <c r="P5641" s="202">
        <v>160000</v>
      </c>
      <c r="Q5641" s="368" t="s">
        <v>16</v>
      </c>
      <c r="R5641" s="368" t="s">
        <v>16</v>
      </c>
      <c r="S5641" s="368" t="s">
        <v>16</v>
      </c>
      <c r="T5641" s="368" t="s">
        <v>16</v>
      </c>
    </row>
    <row r="5642" spans="2:20" x14ac:dyDescent="0.3">
      <c r="B5642" s="55" t="s">
        <v>3651</v>
      </c>
      <c r="C5642" s="333" t="s">
        <v>2383</v>
      </c>
      <c r="D5642" s="202" t="s">
        <v>16</v>
      </c>
      <c r="E5642" s="202" t="s">
        <v>16</v>
      </c>
      <c r="F5642" s="202" t="s">
        <v>16</v>
      </c>
      <c r="G5642" s="202">
        <v>515000</v>
      </c>
      <c r="H5642" s="202" t="s">
        <v>16</v>
      </c>
      <c r="I5642" s="202" t="s">
        <v>16</v>
      </c>
      <c r="J5642" s="202" t="s">
        <v>16</v>
      </c>
      <c r="K5642" s="1"/>
      <c r="L5642" s="55" t="s">
        <v>3651</v>
      </c>
      <c r="M5642" s="333" t="s">
        <v>2383</v>
      </c>
      <c r="N5642" s="368" t="s">
        <v>16</v>
      </c>
      <c r="O5642" s="368" t="s">
        <v>16</v>
      </c>
      <c r="P5642" s="202">
        <v>515000</v>
      </c>
      <c r="Q5642" s="368" t="s">
        <v>16</v>
      </c>
      <c r="R5642" s="368" t="s">
        <v>16</v>
      </c>
      <c r="S5642" s="368" t="s">
        <v>16</v>
      </c>
      <c r="T5642" s="368" t="s">
        <v>16</v>
      </c>
    </row>
    <row r="5643" spans="2:20" ht="41.4" x14ac:dyDescent="0.3">
      <c r="B5643" s="55" t="s">
        <v>3651</v>
      </c>
      <c r="C5643" s="369" t="s">
        <v>3610</v>
      </c>
      <c r="D5643" s="116" t="s">
        <v>3653</v>
      </c>
      <c r="E5643" s="202" t="s">
        <v>16</v>
      </c>
      <c r="F5643" s="39">
        <v>800000</v>
      </c>
      <c r="G5643" s="202" t="s">
        <v>16</v>
      </c>
      <c r="H5643" s="202" t="s">
        <v>16</v>
      </c>
      <c r="I5643" s="202" t="s">
        <v>16</v>
      </c>
      <c r="J5643" s="202" t="s">
        <v>16</v>
      </c>
      <c r="K5643" s="1"/>
      <c r="L5643" s="55" t="s">
        <v>3541</v>
      </c>
      <c r="M5643" s="369" t="s">
        <v>3573</v>
      </c>
      <c r="N5643" s="116" t="s">
        <v>192</v>
      </c>
      <c r="O5643" s="202" t="s">
        <v>16</v>
      </c>
      <c r="P5643" s="202">
        <v>800000</v>
      </c>
      <c r="Q5643" s="368" t="s">
        <v>16</v>
      </c>
      <c r="R5643" s="368" t="s">
        <v>16</v>
      </c>
      <c r="S5643" s="368" t="s">
        <v>16</v>
      </c>
      <c r="T5643" s="368" t="s">
        <v>16</v>
      </c>
    </row>
    <row r="5644" spans="2:20" ht="27.6" x14ac:dyDescent="0.3">
      <c r="B5644" s="55" t="s">
        <v>3651</v>
      </c>
      <c r="C5644" s="369" t="s">
        <v>3610</v>
      </c>
      <c r="D5644" s="116" t="s">
        <v>3654</v>
      </c>
      <c r="E5644" s="202" t="s">
        <v>16</v>
      </c>
      <c r="F5644" s="202" t="s">
        <v>16</v>
      </c>
      <c r="G5644" s="202">
        <v>100000</v>
      </c>
      <c r="H5644" s="202" t="s">
        <v>16</v>
      </c>
      <c r="I5644" s="202" t="s">
        <v>16</v>
      </c>
      <c r="J5644" s="202" t="s">
        <v>16</v>
      </c>
      <c r="K5644" s="1"/>
      <c r="L5644" s="55" t="s">
        <v>3651</v>
      </c>
      <c r="M5644" s="369" t="s">
        <v>3660</v>
      </c>
      <c r="N5644" s="116" t="s">
        <v>3655</v>
      </c>
      <c r="O5644" s="202">
        <v>59370</v>
      </c>
      <c r="P5644" s="202" t="s">
        <v>16</v>
      </c>
      <c r="Q5644" s="202" t="s">
        <v>16</v>
      </c>
      <c r="R5644" s="202" t="s">
        <v>16</v>
      </c>
      <c r="S5644" s="202" t="s">
        <v>16</v>
      </c>
      <c r="T5644" s="202" t="s">
        <v>16</v>
      </c>
    </row>
    <row r="5645" spans="2:20" ht="41.4" x14ac:dyDescent="0.3">
      <c r="B5645" s="55" t="s">
        <v>3651</v>
      </c>
      <c r="C5645" s="333" t="s">
        <v>3658</v>
      </c>
      <c r="D5645" s="116" t="s">
        <v>3655</v>
      </c>
      <c r="E5645" s="202">
        <v>59370</v>
      </c>
      <c r="F5645" s="202">
        <v>630</v>
      </c>
      <c r="G5645" s="202" t="s">
        <v>16</v>
      </c>
      <c r="H5645" s="202" t="s">
        <v>16</v>
      </c>
      <c r="I5645" s="202" t="s">
        <v>16</v>
      </c>
      <c r="J5645" s="202" t="s">
        <v>16</v>
      </c>
      <c r="K5645" s="1"/>
      <c r="L5645" s="55" t="s">
        <v>3651</v>
      </c>
      <c r="M5645" s="672" t="s">
        <v>3661</v>
      </c>
      <c r="N5645" s="116" t="s">
        <v>3656</v>
      </c>
      <c r="O5645" s="202">
        <v>500000</v>
      </c>
      <c r="P5645" s="202" t="s">
        <v>16</v>
      </c>
      <c r="Q5645" s="202" t="s">
        <v>16</v>
      </c>
      <c r="R5645" s="202" t="s">
        <v>16</v>
      </c>
      <c r="S5645" s="202" t="s">
        <v>16</v>
      </c>
      <c r="T5645" s="202" t="s">
        <v>16</v>
      </c>
    </row>
    <row r="5646" spans="2:20" ht="43.2" x14ac:dyDescent="0.3">
      <c r="B5646" s="55" t="s">
        <v>3651</v>
      </c>
      <c r="C5646" s="369" t="s">
        <v>3659</v>
      </c>
      <c r="D5646" s="116" t="s">
        <v>3656</v>
      </c>
      <c r="E5646" s="202">
        <v>500000</v>
      </c>
      <c r="F5646" s="202" t="s">
        <v>16</v>
      </c>
      <c r="G5646" s="202" t="s">
        <v>16</v>
      </c>
      <c r="H5646" s="202" t="s">
        <v>16</v>
      </c>
      <c r="I5646" s="202" t="s">
        <v>16</v>
      </c>
      <c r="J5646" s="202" t="s">
        <v>16</v>
      </c>
      <c r="K5646" s="1"/>
      <c r="L5646" s="55" t="s">
        <v>3651</v>
      </c>
      <c r="M5646" s="459" t="s">
        <v>3663</v>
      </c>
      <c r="N5646" s="368">
        <v>1</v>
      </c>
      <c r="O5646" s="202" t="s">
        <v>16</v>
      </c>
      <c r="P5646" s="202">
        <v>50000</v>
      </c>
      <c r="Q5646" s="202" t="s">
        <v>16</v>
      </c>
      <c r="R5646" s="202" t="s">
        <v>16</v>
      </c>
      <c r="S5646" s="202" t="s">
        <v>16</v>
      </c>
      <c r="T5646" s="202" t="s">
        <v>16</v>
      </c>
    </row>
    <row r="5647" spans="2:20" ht="28.8" x14ac:dyDescent="0.3">
      <c r="B5647" s="55" t="s">
        <v>3651</v>
      </c>
      <c r="C5647" s="369" t="s">
        <v>2987</v>
      </c>
      <c r="D5647" s="116" t="s">
        <v>3657</v>
      </c>
      <c r="E5647" s="202" t="s">
        <v>16</v>
      </c>
      <c r="F5647" s="202">
        <v>30000</v>
      </c>
      <c r="G5647" s="202" t="s">
        <v>16</v>
      </c>
      <c r="H5647" s="202" t="s">
        <v>16</v>
      </c>
      <c r="I5647" s="202" t="s">
        <v>16</v>
      </c>
      <c r="J5647" s="202" t="s">
        <v>16</v>
      </c>
      <c r="K5647" s="1"/>
      <c r="L5647" s="55" t="s">
        <v>3651</v>
      </c>
      <c r="M5647" s="459" t="s">
        <v>3662</v>
      </c>
      <c r="N5647" s="368">
        <v>2</v>
      </c>
      <c r="O5647" s="202" t="s">
        <v>16</v>
      </c>
      <c r="P5647" s="202">
        <v>150000</v>
      </c>
      <c r="Q5647" s="202" t="s">
        <v>16</v>
      </c>
      <c r="R5647" s="202" t="s">
        <v>16</v>
      </c>
      <c r="S5647" s="202" t="s">
        <v>16</v>
      </c>
      <c r="T5647" s="202" t="s">
        <v>16</v>
      </c>
    </row>
    <row r="5648" spans="2:20" ht="28.8" x14ac:dyDescent="0.3">
      <c r="B5648" s="202" t="s">
        <v>16</v>
      </c>
      <c r="C5648" s="202" t="s">
        <v>16</v>
      </c>
      <c r="D5648" s="202" t="s">
        <v>16</v>
      </c>
      <c r="E5648" s="202" t="s">
        <v>16</v>
      </c>
      <c r="F5648" s="202" t="s">
        <v>16</v>
      </c>
      <c r="G5648" s="202" t="s">
        <v>16</v>
      </c>
      <c r="H5648" s="202" t="s">
        <v>16</v>
      </c>
      <c r="I5648" s="202" t="s">
        <v>16</v>
      </c>
      <c r="J5648" s="202" t="s">
        <v>16</v>
      </c>
      <c r="K5648" s="1"/>
      <c r="L5648" s="55" t="s">
        <v>3651</v>
      </c>
      <c r="M5648" s="459" t="s">
        <v>3664</v>
      </c>
      <c r="N5648" s="368">
        <v>3</v>
      </c>
      <c r="O5648" s="202" t="s">
        <v>16</v>
      </c>
      <c r="P5648" s="202">
        <v>9950</v>
      </c>
      <c r="Q5648" s="202" t="s">
        <v>16</v>
      </c>
      <c r="R5648" s="202" t="s">
        <v>16</v>
      </c>
      <c r="S5648" s="202" t="s">
        <v>16</v>
      </c>
      <c r="T5648" s="202" t="s">
        <v>16</v>
      </c>
    </row>
    <row r="5649" spans="2:20" ht="57.6" x14ac:dyDescent="0.3">
      <c r="B5649" s="202" t="s">
        <v>16</v>
      </c>
      <c r="C5649" s="202" t="s">
        <v>16</v>
      </c>
      <c r="D5649" s="202" t="s">
        <v>16</v>
      </c>
      <c r="E5649" s="202" t="s">
        <v>16</v>
      </c>
      <c r="F5649" s="202" t="s">
        <v>16</v>
      </c>
      <c r="G5649" s="202" t="s">
        <v>16</v>
      </c>
      <c r="H5649" s="202" t="s">
        <v>16</v>
      </c>
      <c r="I5649" s="202" t="s">
        <v>16</v>
      </c>
      <c r="J5649" s="202" t="s">
        <v>16</v>
      </c>
      <c r="K5649" s="1"/>
      <c r="L5649" s="55" t="s">
        <v>3651</v>
      </c>
      <c r="M5649" s="459" t="s">
        <v>3667</v>
      </c>
      <c r="N5649" s="368">
        <v>4</v>
      </c>
      <c r="O5649" s="202" t="s">
        <v>16</v>
      </c>
      <c r="P5649" s="202">
        <v>13000</v>
      </c>
      <c r="Q5649" s="202" t="s">
        <v>16</v>
      </c>
      <c r="R5649" s="202" t="s">
        <v>16</v>
      </c>
      <c r="S5649" s="202" t="s">
        <v>16</v>
      </c>
      <c r="T5649" s="202" t="s">
        <v>16</v>
      </c>
    </row>
    <row r="5650" spans="2:20" ht="27.6" x14ac:dyDescent="0.3">
      <c r="B5650" s="202" t="s">
        <v>16</v>
      </c>
      <c r="C5650" s="202" t="s">
        <v>16</v>
      </c>
      <c r="D5650" s="202" t="s">
        <v>16</v>
      </c>
      <c r="E5650" s="202" t="s">
        <v>16</v>
      </c>
      <c r="F5650" s="202" t="s">
        <v>16</v>
      </c>
      <c r="G5650" s="202" t="s">
        <v>16</v>
      </c>
      <c r="H5650" s="202" t="s">
        <v>16</v>
      </c>
      <c r="I5650" s="202" t="s">
        <v>16</v>
      </c>
      <c r="J5650" s="202" t="s">
        <v>16</v>
      </c>
      <c r="K5650" s="1"/>
      <c r="L5650" s="55" t="s">
        <v>3651</v>
      </c>
      <c r="M5650" s="369" t="s">
        <v>3665</v>
      </c>
      <c r="N5650" s="368">
        <v>5</v>
      </c>
      <c r="O5650" s="202" t="s">
        <v>16</v>
      </c>
      <c r="P5650" s="202">
        <v>25000</v>
      </c>
      <c r="Q5650" s="202" t="s">
        <v>16</v>
      </c>
      <c r="R5650" s="202" t="s">
        <v>16</v>
      </c>
      <c r="S5650" s="202" t="s">
        <v>16</v>
      </c>
      <c r="T5650" s="202" t="s">
        <v>16</v>
      </c>
    </row>
    <row r="5651" spans="2:20" x14ac:dyDescent="0.3">
      <c r="B5651" s="196"/>
      <c r="C5651" s="503" t="s">
        <v>49</v>
      </c>
      <c r="D5651" s="196" t="s">
        <v>16</v>
      </c>
      <c r="E5651" s="197">
        <f>SUM(E5641:E5650)</f>
        <v>559370</v>
      </c>
      <c r="F5651" s="197">
        <f>SUM(F5641:F5650)</f>
        <v>830630</v>
      </c>
      <c r="G5651" s="197">
        <f>SUM(G5641:G5650)</f>
        <v>615000</v>
      </c>
      <c r="H5651" s="504">
        <f>SUM(H5641:H5650)</f>
        <v>160000</v>
      </c>
      <c r="I5651" s="197">
        <f>SUM(I5641:I5650)</f>
        <v>0</v>
      </c>
      <c r="J5651" s="197">
        <v>0</v>
      </c>
      <c r="K5651" s="1"/>
      <c r="L5651" s="368" t="s">
        <v>16</v>
      </c>
      <c r="M5651" s="368" t="s">
        <v>16</v>
      </c>
      <c r="N5651" s="368" t="s">
        <v>16</v>
      </c>
      <c r="O5651" s="202" t="s">
        <v>16</v>
      </c>
      <c r="P5651" s="671" t="s">
        <v>16</v>
      </c>
      <c r="Q5651" s="368" t="s">
        <v>16</v>
      </c>
      <c r="R5651" s="55" t="s">
        <v>16</v>
      </c>
      <c r="S5651" s="55" t="s">
        <v>16</v>
      </c>
      <c r="T5651" s="55" t="s">
        <v>16</v>
      </c>
    </row>
    <row r="5652" spans="2:20" x14ac:dyDescent="0.3">
      <c r="B5652" s="11"/>
      <c r="C5652" s="94"/>
      <c r="D5652" s="12"/>
      <c r="E5652" s="13"/>
      <c r="F5652" s="13"/>
      <c r="G5652" s="13"/>
      <c r="H5652" s="13"/>
      <c r="I5652" s="13"/>
      <c r="J5652" s="14"/>
      <c r="K5652" s="1"/>
      <c r="L5652" s="11"/>
      <c r="M5652" s="588"/>
      <c r="N5652" s="12"/>
      <c r="O5652" s="169"/>
      <c r="P5652" s="13"/>
      <c r="Q5652" s="13"/>
      <c r="R5652" s="13"/>
      <c r="S5652" s="13"/>
      <c r="T5652" s="14"/>
    </row>
    <row r="5653" spans="2:20" x14ac:dyDescent="0.3">
      <c r="B5653" s="25"/>
      <c r="C5653" s="26" t="s">
        <v>50</v>
      </c>
      <c r="D5653" s="26" t="s">
        <v>16</v>
      </c>
      <c r="E5653" s="28">
        <f>E5651</f>
        <v>559370</v>
      </c>
      <c r="F5653" s="28">
        <f>F5640+F5651</f>
        <v>1762860</v>
      </c>
      <c r="G5653" s="28">
        <f>G5640+G5651</f>
        <v>4432445</v>
      </c>
      <c r="H5653" s="28">
        <f>H5640+H5651</f>
        <v>6728786</v>
      </c>
      <c r="I5653" s="28">
        <f>I5640+I5651</f>
        <v>326334</v>
      </c>
      <c r="J5653" s="28">
        <f>J5640+J5651</f>
        <v>4260</v>
      </c>
      <c r="K5653" s="1"/>
      <c r="L5653" s="574" t="s">
        <v>16</v>
      </c>
      <c r="M5653" s="26" t="s">
        <v>50</v>
      </c>
      <c r="N5653" s="193" t="s">
        <v>16</v>
      </c>
      <c r="O5653" s="28">
        <f>SUM(O5641:O5652)</f>
        <v>559370</v>
      </c>
      <c r="P5653" s="28">
        <f>SUM(P5641:P5652)</f>
        <v>1722950</v>
      </c>
      <c r="Q5653" s="28">
        <f>SUM(Q5641:Q5652)</f>
        <v>0</v>
      </c>
      <c r="R5653" s="28">
        <f>SUM(R5641:R5652)</f>
        <v>0</v>
      </c>
      <c r="S5653" s="28">
        <f>SUM(S5639:S5652)</f>
        <v>0</v>
      </c>
      <c r="T5653" s="28">
        <f>SUM(T5639:T5652)</f>
        <v>0</v>
      </c>
    </row>
    <row r="5654" spans="2:20" x14ac:dyDescent="0.3">
      <c r="F5654" s="314"/>
      <c r="G5654" s="215"/>
      <c r="H5654" s="215"/>
      <c r="L5654" s="2"/>
      <c r="M5654" s="3" t="s">
        <v>12</v>
      </c>
      <c r="N5654" s="15"/>
      <c r="O5654" s="16">
        <f>E5653-O5653</f>
        <v>0</v>
      </c>
      <c r="P5654" s="62">
        <f>F5653-P5653</f>
        <v>39910</v>
      </c>
      <c r="Q5654" s="62">
        <f>G5653-Q5653</f>
        <v>4432445</v>
      </c>
      <c r="R5654" s="62">
        <f t="shared" ref="R5654" si="700">H5653-R5653</f>
        <v>6728786</v>
      </c>
      <c r="S5654" s="62">
        <f t="shared" ref="S5654" si="701">I5653-S5653</f>
        <v>326334</v>
      </c>
      <c r="T5654" s="62">
        <f t="shared" ref="T5654" si="702">J5653-T5653</f>
        <v>4260</v>
      </c>
    </row>
    <row r="5655" spans="2:20" x14ac:dyDescent="0.3">
      <c r="C5655" s="63"/>
      <c r="F5655" s="314"/>
      <c r="H5655" s="314"/>
      <c r="M5655" s="1385" t="s">
        <v>23</v>
      </c>
      <c r="N5655" s="1385"/>
      <c r="P5655" s="314"/>
      <c r="Q5655" s="314"/>
      <c r="R5655" s="314"/>
    </row>
    <row r="5656" spans="2:20" x14ac:dyDescent="0.3">
      <c r="C5656" s="692"/>
      <c r="D5656" s="692"/>
      <c r="E5656" s="673"/>
      <c r="F5656" s="281"/>
      <c r="G5656" s="692"/>
      <c r="H5656" s="692"/>
      <c r="I5656" s="692"/>
      <c r="J5656" s="145"/>
      <c r="M5656" s="346" t="s">
        <v>17</v>
      </c>
      <c r="N5656" s="83">
        <f>P5654</f>
        <v>39910</v>
      </c>
      <c r="O5656" s="1364" t="s">
        <v>3666</v>
      </c>
      <c r="P5656" s="1365"/>
      <c r="Q5656" s="1365"/>
      <c r="R5656" s="1365"/>
      <c r="S5656" s="1365"/>
      <c r="T5656" s="1365"/>
    </row>
    <row r="5657" spans="2:20" x14ac:dyDescent="0.3">
      <c r="C5657" s="273"/>
      <c r="D5657" s="692"/>
      <c r="E5657" s="690"/>
      <c r="F5657" s="690"/>
      <c r="G5657" s="282"/>
      <c r="H5657" s="280"/>
      <c r="I5657" s="280"/>
      <c r="J5657" s="280"/>
      <c r="M5657" s="346" t="s">
        <v>18</v>
      </c>
      <c r="N5657" s="83">
        <f>Q5654</f>
        <v>4432445</v>
      </c>
      <c r="O5657" s="1364"/>
      <c r="P5657" s="1365"/>
      <c r="Q5657" s="1365"/>
      <c r="R5657" s="1365"/>
      <c r="S5657" s="1365"/>
      <c r="T5657" s="1365"/>
    </row>
    <row r="5658" spans="2:20" x14ac:dyDescent="0.3">
      <c r="C5658" s="692"/>
      <c r="D5658" s="692"/>
      <c r="E5658" s="1376"/>
      <c r="F5658" s="1377"/>
      <c r="G5658" s="282"/>
      <c r="H5658" s="280"/>
      <c r="I5658" s="280"/>
      <c r="J5658" s="280"/>
      <c r="M5658" s="346" t="s">
        <v>19</v>
      </c>
      <c r="N5658" s="83">
        <f>R5654</f>
        <v>6728786</v>
      </c>
      <c r="O5658" s="136"/>
      <c r="P5658" s="171"/>
      <c r="Q5658" s="324"/>
      <c r="R5658" s="240"/>
      <c r="S5658" s="314"/>
      <c r="T5658" s="314"/>
    </row>
    <row r="5659" spans="2:20" x14ac:dyDescent="0.3">
      <c r="C5659" s="190"/>
      <c r="D5659" s="190"/>
      <c r="E5659" s="1374"/>
      <c r="F5659" s="1374"/>
      <c r="G5659" s="278"/>
      <c r="H5659" s="279"/>
      <c r="I5659" s="280"/>
      <c r="J5659" s="281"/>
      <c r="M5659" s="346" t="s">
        <v>20</v>
      </c>
      <c r="N5659" s="83">
        <f>S5654</f>
        <v>326334</v>
      </c>
      <c r="O5659" s="324"/>
      <c r="P5659" s="324"/>
      <c r="Q5659" s="324"/>
      <c r="R5659" s="241"/>
    </row>
    <row r="5660" spans="2:20" x14ac:dyDescent="0.3">
      <c r="C5660" s="190"/>
      <c r="D5660" s="190"/>
      <c r="E5660" s="691"/>
      <c r="F5660" s="691"/>
      <c r="G5660" s="278"/>
      <c r="H5660" s="283"/>
      <c r="I5660" s="280"/>
      <c r="J5660" s="281"/>
      <c r="M5660" s="346" t="s">
        <v>21</v>
      </c>
      <c r="N5660" s="83">
        <f>T5654</f>
        <v>4260</v>
      </c>
      <c r="O5660" s="137"/>
      <c r="P5660" s="324"/>
      <c r="Q5660" s="324"/>
      <c r="R5660" s="314"/>
    </row>
    <row r="5661" spans="2:20" ht="15" thickBot="1" x14ac:dyDescent="0.35">
      <c r="C5661" s="692"/>
      <c r="D5661" s="190"/>
      <c r="E5661" s="691"/>
      <c r="F5661" s="691"/>
      <c r="G5661" s="278"/>
      <c r="H5661" s="283"/>
      <c r="I5661" s="280"/>
      <c r="J5661" s="281"/>
      <c r="M5661" s="693" t="s">
        <v>22</v>
      </c>
      <c r="N5661" s="344">
        <f>SUM(N5656:N5660)</f>
        <v>11531735</v>
      </c>
      <c r="O5661" s="314"/>
      <c r="P5661" s="314"/>
      <c r="R5661" s="314"/>
      <c r="S5661" s="314"/>
    </row>
    <row r="5662" spans="2:20" ht="15" thickTop="1" x14ac:dyDescent="0.3">
      <c r="N5662" s="314"/>
    </row>
    <row r="5667" spans="2:20" x14ac:dyDescent="0.3">
      <c r="B5667" s="1357" t="s">
        <v>3490</v>
      </c>
      <c r="C5667" s="1357"/>
      <c r="D5667" s="1357"/>
      <c r="E5667" s="1357"/>
      <c r="F5667" s="1357"/>
      <c r="G5667" s="1357"/>
      <c r="H5667" s="1357"/>
      <c r="I5667" s="1357"/>
      <c r="J5667" s="1357"/>
      <c r="K5667" s="1357"/>
      <c r="L5667" s="1357"/>
      <c r="M5667" s="1357"/>
      <c r="N5667" s="1357"/>
      <c r="O5667" s="1357"/>
      <c r="P5667" s="1357"/>
      <c r="Q5667" s="1357"/>
      <c r="R5667" s="1357"/>
      <c r="S5667" s="1357"/>
      <c r="T5667" s="1357"/>
    </row>
    <row r="5673" spans="2:20" ht="15.6" x14ac:dyDescent="0.3">
      <c r="B5673" s="1349" t="s">
        <v>3668</v>
      </c>
      <c r="C5673" s="1349"/>
      <c r="D5673" s="1349"/>
      <c r="E5673" s="1349"/>
      <c r="F5673" s="1349"/>
      <c r="G5673" s="1349"/>
      <c r="H5673" s="1349"/>
      <c r="I5673" s="1349"/>
      <c r="J5673" s="1349"/>
      <c r="K5673" s="1349"/>
      <c r="L5673" s="1349"/>
      <c r="M5673" s="1349"/>
      <c r="N5673" s="1349"/>
      <c r="O5673" s="1349"/>
      <c r="P5673" s="1349"/>
      <c r="Q5673" s="1349"/>
      <c r="R5673" s="1349"/>
      <c r="S5673" s="1349"/>
      <c r="T5673" s="1349"/>
    </row>
    <row r="5674" spans="2:20" ht="15.6" x14ac:dyDescent="0.3">
      <c r="B5674" s="1350" t="s">
        <v>10</v>
      </c>
      <c r="C5674" s="1350"/>
      <c r="D5674" s="1350"/>
      <c r="E5674" s="1350"/>
      <c r="F5674" s="1350"/>
      <c r="G5674" s="1350"/>
      <c r="H5674" s="1350"/>
      <c r="I5674" s="1350"/>
      <c r="J5674" s="1350"/>
      <c r="K5674" s="1350"/>
      <c r="L5674" s="1350"/>
      <c r="M5674" s="1350"/>
      <c r="N5674" s="1350"/>
      <c r="O5674" s="1350"/>
      <c r="P5674" s="1350"/>
      <c r="Q5674" s="1350"/>
      <c r="R5674" s="1350"/>
      <c r="S5674" s="1350"/>
      <c r="T5674" s="1350"/>
    </row>
    <row r="5675" spans="2:20" x14ac:dyDescent="0.3">
      <c r="B5675" s="1351" t="s">
        <v>11</v>
      </c>
      <c r="C5675" s="1351"/>
      <c r="D5675" s="1351"/>
      <c r="E5675" s="1351"/>
      <c r="F5675" s="1351"/>
      <c r="G5675" s="1351"/>
      <c r="H5675" s="1351"/>
      <c r="I5675" s="1351"/>
      <c r="J5675" s="1351"/>
      <c r="K5675" s="1351"/>
      <c r="L5675" s="1351"/>
      <c r="M5675" s="1351"/>
      <c r="N5675" s="1351"/>
      <c r="O5675" s="1351"/>
      <c r="P5675" s="1351"/>
      <c r="Q5675" s="1351"/>
      <c r="R5675" s="1351"/>
      <c r="S5675" s="1351"/>
      <c r="T5675" s="1351"/>
    </row>
    <row r="5676" spans="2:20" x14ac:dyDescent="0.3">
      <c r="B5676" s="1352" t="s">
        <v>3698</v>
      </c>
      <c r="C5676" s="1352"/>
      <c r="D5676" s="1352"/>
      <c r="E5676" s="1352"/>
      <c r="F5676" s="1352"/>
      <c r="G5676" s="1352"/>
      <c r="H5676" s="1352"/>
      <c r="I5676" s="1352"/>
      <c r="J5676" s="1352"/>
      <c r="K5676" s="1352"/>
      <c r="L5676" s="1352"/>
      <c r="M5676" s="1352"/>
      <c r="N5676" s="1352"/>
      <c r="O5676" s="1352"/>
      <c r="P5676" s="1352"/>
      <c r="Q5676" s="1352"/>
      <c r="R5676" s="1352"/>
      <c r="S5676" s="1352"/>
      <c r="T5676" s="1352"/>
    </row>
    <row r="5677" spans="2:20" ht="15" thickBot="1" x14ac:dyDescent="0.35">
      <c r="B5677" s="309"/>
      <c r="C5677" s="309"/>
      <c r="D5677" s="309"/>
      <c r="E5677" s="309"/>
      <c r="F5677" s="309"/>
      <c r="G5677" s="309"/>
      <c r="H5677" s="309"/>
      <c r="I5677" s="309"/>
      <c r="J5677" s="309"/>
      <c r="L5677" s="309"/>
      <c r="M5677" s="309"/>
      <c r="N5677" s="309"/>
      <c r="O5677" s="309"/>
      <c r="P5677" s="309"/>
      <c r="Q5677" s="309"/>
      <c r="R5677" s="1362" t="s">
        <v>3699</v>
      </c>
      <c r="S5677" s="1363"/>
      <c r="T5677" s="1363"/>
    </row>
    <row r="5678" spans="2:20" ht="15" thickTop="1" x14ac:dyDescent="0.3">
      <c r="B5678" s="1354" t="s">
        <v>8</v>
      </c>
      <c r="C5678" s="1354"/>
      <c r="D5678" s="1354"/>
      <c r="E5678" s="1354"/>
      <c r="F5678" s="1354"/>
      <c r="G5678" s="1354"/>
      <c r="H5678" s="1354"/>
      <c r="I5678" s="1354"/>
      <c r="J5678" s="1354"/>
      <c r="L5678" s="1354" t="s">
        <v>9</v>
      </c>
      <c r="M5678" s="1354"/>
      <c r="N5678" s="1354"/>
      <c r="O5678" s="1354"/>
      <c r="P5678" s="1354"/>
      <c r="Q5678" s="1354"/>
      <c r="R5678" s="1354"/>
      <c r="S5678" s="1354"/>
      <c r="T5678" s="1354"/>
    </row>
    <row r="5679" spans="2:20" x14ac:dyDescent="0.3">
      <c r="B5679" s="4" t="s">
        <v>0</v>
      </c>
      <c r="C5679" s="4" t="s">
        <v>1</v>
      </c>
      <c r="D5679" s="4" t="s">
        <v>2</v>
      </c>
      <c r="E5679" s="4" t="s">
        <v>13</v>
      </c>
      <c r="F5679" s="4" t="s">
        <v>3</v>
      </c>
      <c r="G5679" s="4" t="s">
        <v>4</v>
      </c>
      <c r="H5679" s="4" t="s">
        <v>5</v>
      </c>
      <c r="I5679" s="4" t="s">
        <v>6</v>
      </c>
      <c r="J5679" s="4" t="s">
        <v>7</v>
      </c>
      <c r="K5679" s="180"/>
      <c r="L5679" s="4" t="s">
        <v>0</v>
      </c>
      <c r="M5679" s="4" t="s">
        <v>1</v>
      </c>
      <c r="N5679" s="30" t="s">
        <v>1234</v>
      </c>
      <c r="O5679" s="4" t="s">
        <v>13</v>
      </c>
      <c r="P5679" s="4" t="s">
        <v>3</v>
      </c>
      <c r="Q5679" s="4" t="s">
        <v>4</v>
      </c>
      <c r="R5679" s="4" t="s">
        <v>5</v>
      </c>
      <c r="S5679" s="4" t="s">
        <v>6</v>
      </c>
      <c r="T5679" s="4" t="s">
        <v>7</v>
      </c>
    </row>
    <row r="5680" spans="2:20" x14ac:dyDescent="0.3">
      <c r="B5680" s="310"/>
      <c r="C5680" s="311"/>
      <c r="D5680" s="311"/>
      <c r="E5680" s="5"/>
      <c r="F5680" s="5"/>
      <c r="G5680" s="5"/>
      <c r="H5680" s="5"/>
      <c r="I5680" s="5"/>
      <c r="J5680" s="6"/>
      <c r="L5680" s="310"/>
      <c r="M5680" s="311"/>
      <c r="N5680" s="311"/>
      <c r="O5680" s="5"/>
      <c r="P5680" s="5"/>
      <c r="Q5680" s="5"/>
      <c r="R5680" s="5"/>
      <c r="S5680" s="5"/>
      <c r="T5680" s="6"/>
    </row>
    <row r="5681" spans="2:20" x14ac:dyDescent="0.3">
      <c r="B5681" s="55" t="s">
        <v>3675</v>
      </c>
      <c r="C5681" s="17" t="s">
        <v>2421</v>
      </c>
      <c r="D5681" s="202" t="s">
        <v>16</v>
      </c>
      <c r="E5681" s="202" t="s">
        <v>16</v>
      </c>
      <c r="F5681" s="19">
        <f>N5656</f>
        <v>39910</v>
      </c>
      <c r="G5681" s="49">
        <f>N5657</f>
        <v>4432445</v>
      </c>
      <c r="H5681" s="49">
        <f>N5658</f>
        <v>6728786</v>
      </c>
      <c r="I5681" s="20">
        <f>N5659</f>
        <v>326334</v>
      </c>
      <c r="J5681" s="20">
        <f>N5660</f>
        <v>4260</v>
      </c>
      <c r="K5681" s="1"/>
      <c r="L5681" s="55"/>
      <c r="M5681" s="55"/>
      <c r="N5681" s="55"/>
      <c r="O5681" s="368"/>
      <c r="P5681" s="368"/>
      <c r="Q5681" s="368"/>
      <c r="R5681" s="368"/>
      <c r="S5681" s="368"/>
      <c r="T5681" s="368"/>
    </row>
    <row r="5682" spans="2:20" x14ac:dyDescent="0.3">
      <c r="B5682" s="55" t="s">
        <v>3693</v>
      </c>
      <c r="C5682" s="333" t="s">
        <v>2383</v>
      </c>
      <c r="D5682" s="202"/>
      <c r="E5682" s="202" t="s">
        <v>16</v>
      </c>
      <c r="F5682" s="202" t="s">
        <v>16</v>
      </c>
      <c r="G5682" s="202" t="s">
        <v>16</v>
      </c>
      <c r="H5682" s="202">
        <v>110</v>
      </c>
      <c r="I5682" s="202" t="s">
        <v>16</v>
      </c>
      <c r="J5682" s="202" t="s">
        <v>16</v>
      </c>
      <c r="K5682" s="1"/>
      <c r="L5682" s="55" t="s">
        <v>3693</v>
      </c>
      <c r="M5682" s="333" t="s">
        <v>2383</v>
      </c>
      <c r="N5682" s="202" t="s">
        <v>16</v>
      </c>
      <c r="O5682" s="202" t="s">
        <v>16</v>
      </c>
      <c r="P5682" s="202">
        <v>110</v>
      </c>
      <c r="Q5682" s="202" t="s">
        <v>16</v>
      </c>
      <c r="R5682" s="202" t="s">
        <v>16</v>
      </c>
      <c r="S5682" s="202" t="s">
        <v>16</v>
      </c>
      <c r="T5682" s="202" t="s">
        <v>16</v>
      </c>
    </row>
    <row r="5683" spans="2:20" ht="27.6" x14ac:dyDescent="0.3">
      <c r="B5683" s="55" t="s">
        <v>3675</v>
      </c>
      <c r="C5683" s="333" t="s">
        <v>3467</v>
      </c>
      <c r="D5683" s="116" t="s">
        <v>3670</v>
      </c>
      <c r="E5683" s="202" t="s">
        <v>16</v>
      </c>
      <c r="F5683" s="202" t="s">
        <v>16</v>
      </c>
      <c r="G5683" s="202" t="s">
        <v>16</v>
      </c>
      <c r="H5683" s="202">
        <v>12000</v>
      </c>
      <c r="I5683" s="202" t="s">
        <v>16</v>
      </c>
      <c r="J5683" s="202" t="s">
        <v>16</v>
      </c>
      <c r="K5683" s="1"/>
      <c r="L5683" s="55" t="s">
        <v>3675</v>
      </c>
      <c r="M5683" s="333" t="s">
        <v>3679</v>
      </c>
      <c r="N5683" s="368">
        <v>1</v>
      </c>
      <c r="O5683" s="202" t="s">
        <v>16</v>
      </c>
      <c r="P5683" s="202">
        <v>53000</v>
      </c>
      <c r="Q5683" s="202" t="s">
        <v>16</v>
      </c>
      <c r="R5683" s="202" t="s">
        <v>16</v>
      </c>
      <c r="S5683" s="202" t="s">
        <v>16</v>
      </c>
      <c r="T5683" s="202" t="s">
        <v>16</v>
      </c>
    </row>
    <row r="5684" spans="2:20" ht="37.799999999999997" customHeight="1" x14ac:dyDescent="0.3">
      <c r="B5684" s="55" t="s">
        <v>3669</v>
      </c>
      <c r="C5684" s="369" t="s">
        <v>3676</v>
      </c>
      <c r="D5684" s="116" t="s">
        <v>3671</v>
      </c>
      <c r="E5684" s="202" t="s">
        <v>16</v>
      </c>
      <c r="F5684" s="202" t="s">
        <v>16</v>
      </c>
      <c r="G5684" s="202" t="s">
        <v>16</v>
      </c>
      <c r="H5684" s="39">
        <v>1300</v>
      </c>
      <c r="I5684" s="202" t="s">
        <v>16</v>
      </c>
      <c r="J5684" s="202" t="s">
        <v>16</v>
      </c>
      <c r="K5684" s="1"/>
      <c r="L5684" s="55" t="s">
        <v>3669</v>
      </c>
      <c r="M5684" s="369" t="s">
        <v>3680</v>
      </c>
      <c r="N5684" s="116" t="s">
        <v>3673</v>
      </c>
      <c r="O5684" s="202" t="s">
        <v>16</v>
      </c>
      <c r="P5684" s="202">
        <v>20000</v>
      </c>
      <c r="Q5684" s="202" t="s">
        <v>16</v>
      </c>
      <c r="R5684" s="202" t="s">
        <v>16</v>
      </c>
      <c r="S5684" s="202" t="s">
        <v>16</v>
      </c>
      <c r="T5684" s="202" t="s">
        <v>16</v>
      </c>
    </row>
    <row r="5685" spans="2:20" ht="27.6" x14ac:dyDescent="0.3">
      <c r="B5685" s="55" t="s">
        <v>3669</v>
      </c>
      <c r="C5685" s="369" t="s">
        <v>3677</v>
      </c>
      <c r="D5685" s="116" t="s">
        <v>3672</v>
      </c>
      <c r="E5685" s="202" t="s">
        <v>16</v>
      </c>
      <c r="F5685" s="202" t="s">
        <v>16</v>
      </c>
      <c r="G5685" s="202" t="s">
        <v>16</v>
      </c>
      <c r="H5685" s="202">
        <v>1300</v>
      </c>
      <c r="I5685" s="202" t="s">
        <v>16</v>
      </c>
      <c r="J5685" s="202" t="s">
        <v>16</v>
      </c>
      <c r="K5685" s="1"/>
      <c r="L5685" s="55" t="s">
        <v>3675</v>
      </c>
      <c r="M5685" s="369" t="s">
        <v>3700</v>
      </c>
      <c r="N5685" s="368">
        <v>2</v>
      </c>
      <c r="O5685" s="202" t="s">
        <v>16</v>
      </c>
      <c r="P5685" s="202">
        <v>2000</v>
      </c>
      <c r="Q5685" s="202" t="s">
        <v>16</v>
      </c>
      <c r="R5685" s="202" t="s">
        <v>16</v>
      </c>
      <c r="S5685" s="202" t="s">
        <v>16</v>
      </c>
      <c r="T5685" s="202" t="s">
        <v>16</v>
      </c>
    </row>
    <row r="5686" spans="2:20" ht="37.200000000000003" customHeight="1" x14ac:dyDescent="0.3">
      <c r="B5686" s="55" t="s">
        <v>3669</v>
      </c>
      <c r="C5686" s="333" t="s">
        <v>3678</v>
      </c>
      <c r="D5686" s="116" t="s">
        <v>3673</v>
      </c>
      <c r="E5686" s="202" t="s">
        <v>16</v>
      </c>
      <c r="F5686" s="202">
        <v>20000</v>
      </c>
      <c r="G5686" s="202" t="s">
        <v>16</v>
      </c>
      <c r="H5686" s="202">
        <v>50000</v>
      </c>
      <c r="I5686" s="202" t="s">
        <v>16</v>
      </c>
      <c r="J5686" s="202" t="s">
        <v>16</v>
      </c>
      <c r="K5686" s="1"/>
      <c r="L5686" s="55" t="s">
        <v>3669</v>
      </c>
      <c r="M5686" s="672" t="s">
        <v>3701</v>
      </c>
      <c r="N5686" s="368">
        <v>3</v>
      </c>
      <c r="O5686" s="202" t="s">
        <v>16</v>
      </c>
      <c r="P5686" s="202">
        <v>1000</v>
      </c>
      <c r="Q5686" s="202" t="s">
        <v>16</v>
      </c>
      <c r="R5686" s="202" t="s">
        <v>16</v>
      </c>
      <c r="S5686" s="202" t="s">
        <v>16</v>
      </c>
      <c r="T5686" s="202" t="s">
        <v>16</v>
      </c>
    </row>
    <row r="5687" spans="2:20" ht="41.4" customHeight="1" x14ac:dyDescent="0.3">
      <c r="B5687" s="55" t="s">
        <v>3669</v>
      </c>
      <c r="C5687" s="369" t="s">
        <v>3684</v>
      </c>
      <c r="D5687" s="116" t="s">
        <v>3682</v>
      </c>
      <c r="E5687" s="202" t="s">
        <v>16</v>
      </c>
      <c r="F5687" s="202" t="s">
        <v>16</v>
      </c>
      <c r="G5687" s="202" t="s">
        <v>16</v>
      </c>
      <c r="H5687" s="202">
        <v>1300</v>
      </c>
      <c r="I5687" s="202" t="s">
        <v>16</v>
      </c>
      <c r="J5687" s="202" t="s">
        <v>16</v>
      </c>
      <c r="K5687" s="1"/>
      <c r="L5687" s="55" t="s">
        <v>3693</v>
      </c>
      <c r="M5687" s="672" t="s">
        <v>3702</v>
      </c>
      <c r="N5687" s="368">
        <v>304</v>
      </c>
      <c r="O5687" s="202" t="s">
        <v>16</v>
      </c>
      <c r="P5687" s="202" t="s">
        <v>16</v>
      </c>
      <c r="Q5687" s="202" t="s">
        <v>16</v>
      </c>
      <c r="R5687" s="202">
        <v>241000</v>
      </c>
      <c r="S5687" s="202" t="s">
        <v>16</v>
      </c>
      <c r="T5687" s="202" t="s">
        <v>16</v>
      </c>
    </row>
    <row r="5688" spans="2:20" ht="27.6" x14ac:dyDescent="0.3">
      <c r="B5688" s="55" t="s">
        <v>3669</v>
      </c>
      <c r="C5688" s="369" t="s">
        <v>3685</v>
      </c>
      <c r="D5688" s="116" t="s">
        <v>3674</v>
      </c>
      <c r="E5688" s="202" t="s">
        <v>16</v>
      </c>
      <c r="F5688" s="202" t="s">
        <v>16</v>
      </c>
      <c r="G5688" s="202" t="s">
        <v>16</v>
      </c>
      <c r="H5688" s="202">
        <v>1000</v>
      </c>
      <c r="I5688" s="202" t="s">
        <v>16</v>
      </c>
      <c r="J5688" s="202" t="s">
        <v>16</v>
      </c>
      <c r="K5688" s="1"/>
      <c r="L5688" s="55" t="s">
        <v>3693</v>
      </c>
      <c r="M5688" s="672" t="s">
        <v>3703</v>
      </c>
      <c r="N5688" s="368">
        <v>4</v>
      </c>
      <c r="O5688" s="202" t="s">
        <v>16</v>
      </c>
      <c r="P5688" s="202">
        <v>65000</v>
      </c>
      <c r="Q5688" s="202" t="s">
        <v>16</v>
      </c>
      <c r="R5688" s="202" t="s">
        <v>16</v>
      </c>
      <c r="S5688" s="202" t="s">
        <v>16</v>
      </c>
      <c r="T5688" s="202" t="s">
        <v>16</v>
      </c>
    </row>
    <row r="5689" spans="2:20" ht="27.6" x14ac:dyDescent="0.3">
      <c r="B5689" s="55" t="s">
        <v>3693</v>
      </c>
      <c r="C5689" s="333" t="s">
        <v>3691</v>
      </c>
      <c r="D5689" s="116" t="s">
        <v>3683</v>
      </c>
      <c r="E5689" s="202" t="s">
        <v>16</v>
      </c>
      <c r="F5689" s="202" t="s">
        <v>16</v>
      </c>
      <c r="G5689" s="202">
        <v>152000</v>
      </c>
      <c r="H5689" s="202" t="s">
        <v>16</v>
      </c>
      <c r="I5689" s="202" t="s">
        <v>16</v>
      </c>
      <c r="J5689" s="202" t="s">
        <v>16</v>
      </c>
      <c r="K5689" s="1"/>
      <c r="L5689" s="55" t="s">
        <v>3693</v>
      </c>
      <c r="M5689" s="672" t="s">
        <v>2550</v>
      </c>
      <c r="N5689" s="368">
        <v>5</v>
      </c>
      <c r="O5689" s="202" t="s">
        <v>16</v>
      </c>
      <c r="P5689" s="202">
        <v>2500</v>
      </c>
      <c r="Q5689" s="202" t="s">
        <v>16</v>
      </c>
      <c r="R5689" s="202" t="s">
        <v>16</v>
      </c>
      <c r="S5689" s="202" t="s">
        <v>16</v>
      </c>
      <c r="T5689" s="202" t="s">
        <v>16</v>
      </c>
    </row>
    <row r="5690" spans="2:20" ht="27.6" x14ac:dyDescent="0.3">
      <c r="B5690" s="55" t="s">
        <v>3693</v>
      </c>
      <c r="C5690" s="333" t="s">
        <v>3692</v>
      </c>
      <c r="D5690" s="116" t="s">
        <v>3687</v>
      </c>
      <c r="E5690" s="202" t="s">
        <v>16</v>
      </c>
      <c r="F5690" s="202" t="s">
        <v>16</v>
      </c>
      <c r="G5690" s="202">
        <v>200000</v>
      </c>
      <c r="H5690" s="202" t="s">
        <v>16</v>
      </c>
      <c r="I5690" s="202" t="s">
        <v>16</v>
      </c>
      <c r="J5690" s="202" t="s">
        <v>16</v>
      </c>
      <c r="K5690" s="1"/>
      <c r="L5690" s="55" t="s">
        <v>3693</v>
      </c>
      <c r="M5690" s="430" t="s">
        <v>3308</v>
      </c>
      <c r="N5690" s="368">
        <v>6</v>
      </c>
      <c r="O5690" s="202" t="s">
        <v>16</v>
      </c>
      <c r="P5690" s="202">
        <v>1500</v>
      </c>
      <c r="Q5690" s="202" t="s">
        <v>16</v>
      </c>
      <c r="R5690" s="202" t="s">
        <v>16</v>
      </c>
      <c r="S5690" s="202" t="s">
        <v>16</v>
      </c>
      <c r="T5690" s="202" t="s">
        <v>16</v>
      </c>
    </row>
    <row r="5691" spans="2:20" ht="27.6" x14ac:dyDescent="0.3">
      <c r="B5691" s="55" t="s">
        <v>3693</v>
      </c>
      <c r="C5691" s="333" t="s">
        <v>3694</v>
      </c>
      <c r="D5691" s="116" t="s">
        <v>3688</v>
      </c>
      <c r="E5691" s="202" t="s">
        <v>16</v>
      </c>
      <c r="F5691" s="202">
        <v>1300</v>
      </c>
      <c r="G5691" s="202" t="s">
        <v>16</v>
      </c>
      <c r="H5691" s="202" t="s">
        <v>16</v>
      </c>
      <c r="I5691" s="202" t="s">
        <v>16</v>
      </c>
      <c r="J5691" s="202" t="s">
        <v>16</v>
      </c>
      <c r="K5691" s="1"/>
      <c r="L5691" s="55" t="s">
        <v>3693</v>
      </c>
      <c r="M5691" s="430" t="s">
        <v>3704</v>
      </c>
      <c r="N5691" s="368">
        <v>7</v>
      </c>
      <c r="O5691" s="202" t="s">
        <v>16</v>
      </c>
      <c r="P5691" s="202">
        <v>8000</v>
      </c>
      <c r="Q5691" s="202" t="s">
        <v>16</v>
      </c>
      <c r="R5691" s="202" t="s">
        <v>16</v>
      </c>
      <c r="S5691" s="202" t="s">
        <v>16</v>
      </c>
      <c r="T5691" s="202" t="s">
        <v>16</v>
      </c>
    </row>
    <row r="5692" spans="2:20" ht="37.799999999999997" customHeight="1" x14ac:dyDescent="0.3">
      <c r="B5692" s="55" t="s">
        <v>3693</v>
      </c>
      <c r="C5692" s="369" t="s">
        <v>3695</v>
      </c>
      <c r="D5692" s="116" t="s">
        <v>3689</v>
      </c>
      <c r="E5692" s="202" t="s">
        <v>16</v>
      </c>
      <c r="F5692" s="202" t="s">
        <v>16</v>
      </c>
      <c r="G5692" s="202">
        <v>70000</v>
      </c>
      <c r="H5692" s="202" t="s">
        <v>16</v>
      </c>
      <c r="I5692" s="202" t="s">
        <v>16</v>
      </c>
      <c r="J5692" s="202" t="s">
        <v>16</v>
      </c>
      <c r="K5692" s="1"/>
      <c r="L5692" s="202" t="s">
        <v>16</v>
      </c>
      <c r="M5692" s="678" t="s">
        <v>3706</v>
      </c>
      <c r="N5692" s="202" t="s">
        <v>16</v>
      </c>
      <c r="O5692" s="202" t="s">
        <v>16</v>
      </c>
      <c r="P5692" s="202" t="s">
        <v>16</v>
      </c>
      <c r="Q5692" s="202" t="s">
        <v>16</v>
      </c>
      <c r="R5692" s="202" t="s">
        <v>16</v>
      </c>
      <c r="S5692" s="202" t="s">
        <v>16</v>
      </c>
      <c r="T5692" s="202" t="s">
        <v>16</v>
      </c>
    </row>
    <row r="5693" spans="2:20" ht="44.4" customHeight="1" x14ac:dyDescent="0.3">
      <c r="B5693" s="55" t="s">
        <v>3693</v>
      </c>
      <c r="C5693" s="369" t="s">
        <v>3696</v>
      </c>
      <c r="D5693" s="116" t="s">
        <v>3690</v>
      </c>
      <c r="E5693" s="202" t="s">
        <v>16</v>
      </c>
      <c r="F5693" s="202" t="s">
        <v>16</v>
      </c>
      <c r="G5693" s="202">
        <v>70000</v>
      </c>
      <c r="H5693" s="202" t="s">
        <v>16</v>
      </c>
      <c r="I5693" s="202" t="s">
        <v>16</v>
      </c>
      <c r="J5693" s="202" t="s">
        <v>16</v>
      </c>
      <c r="K5693" s="1"/>
      <c r="L5693" s="55" t="s">
        <v>3693</v>
      </c>
      <c r="M5693" s="430" t="s">
        <v>3707</v>
      </c>
      <c r="N5693" s="368">
        <v>8</v>
      </c>
      <c r="O5693" s="202" t="s">
        <v>16</v>
      </c>
      <c r="P5693" s="202">
        <v>9720</v>
      </c>
      <c r="Q5693" s="202" t="s">
        <v>16</v>
      </c>
      <c r="R5693" s="202" t="s">
        <v>16</v>
      </c>
      <c r="S5693" s="202" t="s">
        <v>16</v>
      </c>
      <c r="T5693" s="202" t="s">
        <v>16</v>
      </c>
    </row>
    <row r="5694" spans="2:20" ht="41.4" x14ac:dyDescent="0.3">
      <c r="B5694" s="55" t="s">
        <v>3693</v>
      </c>
      <c r="C5694" s="333" t="s">
        <v>3697</v>
      </c>
      <c r="D5694" s="116" t="s">
        <v>3686</v>
      </c>
      <c r="E5694" s="202" t="s">
        <v>16</v>
      </c>
      <c r="F5694" s="202">
        <v>100000</v>
      </c>
      <c r="G5694" s="202" t="s">
        <v>16</v>
      </c>
      <c r="H5694" s="202" t="s">
        <v>16</v>
      </c>
      <c r="I5694" s="202" t="s">
        <v>16</v>
      </c>
      <c r="J5694" s="202" t="s">
        <v>16</v>
      </c>
      <c r="K5694" s="1"/>
      <c r="L5694" s="202" t="s">
        <v>16</v>
      </c>
      <c r="M5694" s="202" t="s">
        <v>16</v>
      </c>
      <c r="N5694" s="202" t="s">
        <v>16</v>
      </c>
      <c r="O5694" s="202" t="s">
        <v>16</v>
      </c>
      <c r="P5694" s="202" t="s">
        <v>16</v>
      </c>
      <c r="Q5694" s="202" t="s">
        <v>16</v>
      </c>
      <c r="R5694" s="202" t="s">
        <v>16</v>
      </c>
      <c r="S5694" s="202" t="s">
        <v>16</v>
      </c>
      <c r="T5694" s="202" t="s">
        <v>16</v>
      </c>
    </row>
    <row r="5695" spans="2:20" x14ac:dyDescent="0.3">
      <c r="B5695" s="55" t="s">
        <v>3669</v>
      </c>
      <c r="C5695" s="369" t="s">
        <v>3681</v>
      </c>
      <c r="D5695" s="116" t="s">
        <v>192</v>
      </c>
      <c r="E5695" s="202" t="s">
        <v>16</v>
      </c>
      <c r="F5695" s="202">
        <v>20000</v>
      </c>
      <c r="G5695" s="202" t="s">
        <v>16</v>
      </c>
      <c r="H5695" s="202" t="s">
        <v>16</v>
      </c>
      <c r="I5695" s="202" t="s">
        <v>16</v>
      </c>
      <c r="J5695" s="202" t="s">
        <v>16</v>
      </c>
      <c r="K5695" s="1"/>
      <c r="L5695" s="202" t="s">
        <v>16</v>
      </c>
      <c r="M5695" s="202" t="s">
        <v>16</v>
      </c>
      <c r="N5695" s="202" t="s">
        <v>16</v>
      </c>
      <c r="O5695" s="202" t="s">
        <v>16</v>
      </c>
      <c r="P5695" s="202" t="s">
        <v>16</v>
      </c>
      <c r="Q5695" s="202" t="s">
        <v>16</v>
      </c>
      <c r="R5695" s="202" t="s">
        <v>16</v>
      </c>
      <c r="S5695" s="202" t="s">
        <v>16</v>
      </c>
      <c r="T5695" s="202" t="s">
        <v>16</v>
      </c>
    </row>
    <row r="5696" spans="2:20" x14ac:dyDescent="0.3">
      <c r="B5696" s="55"/>
      <c r="C5696" s="678" t="s">
        <v>3706</v>
      </c>
      <c r="D5696" s="116"/>
      <c r="E5696" s="202" t="s">
        <v>16</v>
      </c>
      <c r="F5696" s="202" t="s">
        <v>16</v>
      </c>
      <c r="G5696" s="202" t="s">
        <v>16</v>
      </c>
      <c r="H5696" s="202" t="s">
        <v>16</v>
      </c>
      <c r="I5696" s="202" t="s">
        <v>16</v>
      </c>
      <c r="J5696" s="202" t="s">
        <v>16</v>
      </c>
      <c r="K5696" s="1"/>
      <c r="L5696" s="202" t="s">
        <v>16</v>
      </c>
      <c r="M5696" s="202" t="s">
        <v>16</v>
      </c>
      <c r="N5696" s="202" t="s">
        <v>16</v>
      </c>
      <c r="O5696" s="202" t="s">
        <v>16</v>
      </c>
      <c r="P5696" s="202" t="s">
        <v>16</v>
      </c>
      <c r="Q5696" s="202" t="s">
        <v>16</v>
      </c>
      <c r="R5696" s="202" t="s">
        <v>16</v>
      </c>
      <c r="S5696" s="202" t="s">
        <v>16</v>
      </c>
      <c r="T5696" s="202" t="s">
        <v>16</v>
      </c>
    </row>
    <row r="5697" spans="2:20" ht="28.8" x14ac:dyDescent="0.3">
      <c r="B5697" s="55" t="s">
        <v>3651</v>
      </c>
      <c r="C5697" s="459" t="s">
        <v>3664</v>
      </c>
      <c r="D5697" s="368">
        <v>3</v>
      </c>
      <c r="E5697" s="202" t="s">
        <v>16</v>
      </c>
      <c r="F5697" s="202">
        <v>9950</v>
      </c>
      <c r="G5697" s="202" t="s">
        <v>16</v>
      </c>
      <c r="H5697" s="202" t="s">
        <v>16</v>
      </c>
      <c r="I5697" s="202" t="s">
        <v>16</v>
      </c>
      <c r="J5697" s="202" t="s">
        <v>16</v>
      </c>
      <c r="K5697" s="1"/>
      <c r="L5697" s="202" t="s">
        <v>16</v>
      </c>
      <c r="M5697" s="202" t="s">
        <v>16</v>
      </c>
      <c r="N5697" s="202" t="s">
        <v>16</v>
      </c>
      <c r="O5697" s="202" t="s">
        <v>16</v>
      </c>
      <c r="P5697" s="202" t="s">
        <v>16</v>
      </c>
      <c r="Q5697" s="202" t="s">
        <v>16</v>
      </c>
      <c r="R5697" s="202" t="s">
        <v>16</v>
      </c>
      <c r="S5697" s="202" t="s">
        <v>16</v>
      </c>
      <c r="T5697" s="202" t="s">
        <v>16</v>
      </c>
    </row>
    <row r="5698" spans="2:20" x14ac:dyDescent="0.3">
      <c r="B5698" s="196"/>
      <c r="C5698" s="503" t="s">
        <v>49</v>
      </c>
      <c r="D5698" s="196" t="s">
        <v>16</v>
      </c>
      <c r="E5698" s="197">
        <f>SUM(E5682:E5695)</f>
        <v>0</v>
      </c>
      <c r="F5698" s="197">
        <f>SUM(F5686:F5697)</f>
        <v>151250</v>
      </c>
      <c r="G5698" s="197">
        <f>SUM(G5682:G5695)</f>
        <v>492000</v>
      </c>
      <c r="H5698" s="504">
        <f>SUM(H5682:H5695)</f>
        <v>67010</v>
      </c>
      <c r="I5698" s="197">
        <f>SUM(I5682:I5695)</f>
        <v>0</v>
      </c>
      <c r="J5698" s="197">
        <v>0</v>
      </c>
      <c r="K5698" s="1"/>
      <c r="L5698" s="368" t="s">
        <v>16</v>
      </c>
      <c r="M5698" s="368" t="s">
        <v>16</v>
      </c>
      <c r="N5698" s="368" t="s">
        <v>16</v>
      </c>
      <c r="O5698" s="202" t="s">
        <v>16</v>
      </c>
      <c r="P5698" s="671" t="s">
        <v>16</v>
      </c>
      <c r="Q5698" s="368" t="s">
        <v>16</v>
      </c>
      <c r="R5698" s="55" t="s">
        <v>16</v>
      </c>
      <c r="S5698" s="55" t="s">
        <v>16</v>
      </c>
      <c r="T5698" s="55" t="s">
        <v>16</v>
      </c>
    </row>
    <row r="5699" spans="2:20" x14ac:dyDescent="0.3">
      <c r="B5699" s="11"/>
      <c r="C5699" s="94"/>
      <c r="D5699" s="12"/>
      <c r="E5699" s="13"/>
      <c r="F5699" s="13"/>
      <c r="G5699" s="13"/>
      <c r="H5699" s="13"/>
      <c r="I5699" s="13"/>
      <c r="J5699" s="14"/>
      <c r="K5699" s="1"/>
      <c r="L5699" s="11"/>
      <c r="M5699" s="588"/>
      <c r="N5699" s="12"/>
      <c r="O5699" s="169"/>
      <c r="P5699" s="13"/>
      <c r="Q5699" s="13"/>
      <c r="R5699" s="13"/>
      <c r="S5699" s="13"/>
      <c r="T5699" s="14"/>
    </row>
    <row r="5700" spans="2:20" x14ac:dyDescent="0.3">
      <c r="B5700" s="25"/>
      <c r="C5700" s="26" t="s">
        <v>50</v>
      </c>
      <c r="D5700" s="26" t="s">
        <v>16</v>
      </c>
      <c r="E5700" s="28">
        <f>E5698</f>
        <v>0</v>
      </c>
      <c r="F5700" s="28">
        <f>F5681+F5698</f>
        <v>191160</v>
      </c>
      <c r="G5700" s="28">
        <f>G5681+G5698</f>
        <v>4924445</v>
      </c>
      <c r="H5700" s="28">
        <f>H5681+H5698</f>
        <v>6795796</v>
      </c>
      <c r="I5700" s="28">
        <f>I5681+I5698</f>
        <v>326334</v>
      </c>
      <c r="J5700" s="28">
        <f>J5681+J5698</f>
        <v>4260</v>
      </c>
      <c r="K5700" s="1"/>
      <c r="L5700" s="574" t="s">
        <v>16</v>
      </c>
      <c r="M5700" s="26" t="s">
        <v>50</v>
      </c>
      <c r="N5700" s="193" t="s">
        <v>16</v>
      </c>
      <c r="O5700" s="28">
        <f>SUM(O5682:O5699)</f>
        <v>0</v>
      </c>
      <c r="P5700" s="28">
        <f>SUM(P5682:P5699)</f>
        <v>162830</v>
      </c>
      <c r="Q5700" s="28">
        <f>SUM(Q5682:Q5699)</f>
        <v>0</v>
      </c>
      <c r="R5700" s="28">
        <f>SUM(R5682:R5699)</f>
        <v>241000</v>
      </c>
      <c r="S5700" s="28">
        <f>SUM(S5680:S5699)</f>
        <v>0</v>
      </c>
      <c r="T5700" s="28">
        <f>SUM(T5680:T5699)</f>
        <v>0</v>
      </c>
    </row>
    <row r="5701" spans="2:20" x14ac:dyDescent="0.3">
      <c r="F5701" s="314"/>
      <c r="G5701" s="215"/>
      <c r="H5701" s="215"/>
      <c r="L5701" s="2"/>
      <c r="M5701" s="3" t="s">
        <v>12</v>
      </c>
      <c r="N5701" s="15"/>
      <c r="O5701" s="16">
        <f>E5700-O5700</f>
        <v>0</v>
      </c>
      <c r="P5701" s="62">
        <f>F5700-P5700</f>
        <v>28330</v>
      </c>
      <c r="Q5701" s="62">
        <f>G5700-Q5700</f>
        <v>4924445</v>
      </c>
      <c r="R5701" s="62">
        <f t="shared" ref="R5701" si="703">H5700-R5700</f>
        <v>6554796</v>
      </c>
      <c r="S5701" s="62">
        <f t="shared" ref="S5701" si="704">I5700-S5700</f>
        <v>326334</v>
      </c>
      <c r="T5701" s="62">
        <f t="shared" ref="T5701" si="705">J5700-T5700</f>
        <v>4260</v>
      </c>
    </row>
    <row r="5702" spans="2:20" x14ac:dyDescent="0.3">
      <c r="C5702" s="63"/>
      <c r="F5702" s="314"/>
      <c r="H5702" s="314"/>
      <c r="M5702" s="1385" t="s">
        <v>23</v>
      </c>
      <c r="N5702" s="1385"/>
      <c r="P5702" s="314"/>
      <c r="Q5702" s="314"/>
      <c r="R5702" s="314"/>
    </row>
    <row r="5703" spans="2:20" x14ac:dyDescent="0.3">
      <c r="C5703" s="696"/>
      <c r="D5703" s="696"/>
      <c r="E5703" s="673"/>
      <c r="F5703" s="281"/>
      <c r="G5703" s="696"/>
      <c r="H5703" s="696"/>
      <c r="I5703" s="696"/>
      <c r="J5703" s="145"/>
      <c r="M5703" s="346" t="s">
        <v>17</v>
      </c>
      <c r="N5703" s="83">
        <f>P5701</f>
        <v>28330</v>
      </c>
      <c r="O5703" s="1364" t="s">
        <v>3705</v>
      </c>
      <c r="P5703" s="1365"/>
      <c r="Q5703" s="1365"/>
      <c r="R5703" s="1365"/>
      <c r="S5703" s="1365"/>
      <c r="T5703" s="1365"/>
    </row>
    <row r="5704" spans="2:20" x14ac:dyDescent="0.3">
      <c r="C5704" s="273"/>
      <c r="D5704" s="696"/>
      <c r="E5704" s="694"/>
      <c r="F5704" s="694"/>
      <c r="G5704" s="282"/>
      <c r="H5704" s="280"/>
      <c r="I5704" s="280"/>
      <c r="J5704" s="280"/>
      <c r="M5704" s="346" t="s">
        <v>18</v>
      </c>
      <c r="N5704" s="83">
        <f>Q5701</f>
        <v>4924445</v>
      </c>
      <c r="O5704" s="1364"/>
      <c r="P5704" s="1365"/>
      <c r="Q5704" s="1365"/>
      <c r="R5704" s="1365"/>
      <c r="S5704" s="1365"/>
      <c r="T5704" s="1365"/>
    </row>
    <row r="5705" spans="2:20" x14ac:dyDescent="0.3">
      <c r="C5705" s="696"/>
      <c r="D5705" s="696"/>
      <c r="E5705" s="1376"/>
      <c r="F5705" s="1377"/>
      <c r="G5705" s="282"/>
      <c r="H5705" s="280"/>
      <c r="I5705" s="280"/>
      <c r="J5705" s="280"/>
      <c r="M5705" s="346" t="s">
        <v>19</v>
      </c>
      <c r="N5705" s="83">
        <f>R5701</f>
        <v>6554796</v>
      </c>
      <c r="O5705" s="136"/>
      <c r="P5705" s="171"/>
      <c r="Q5705" s="324"/>
      <c r="R5705" s="240"/>
      <c r="S5705" s="314"/>
      <c r="T5705" s="314"/>
    </row>
    <row r="5706" spans="2:20" x14ac:dyDescent="0.3">
      <c r="C5706" s="190"/>
      <c r="D5706" s="190"/>
      <c r="E5706" s="1374"/>
      <c r="F5706" s="1374"/>
      <c r="G5706" s="278"/>
      <c r="H5706" s="279"/>
      <c r="I5706" s="280"/>
      <c r="J5706" s="281"/>
      <c r="M5706" s="346" t="s">
        <v>20</v>
      </c>
      <c r="N5706" s="83">
        <f>S5701</f>
        <v>326334</v>
      </c>
      <c r="O5706" s="324"/>
      <c r="P5706" s="324"/>
      <c r="Q5706" s="324"/>
      <c r="R5706" s="241"/>
    </row>
    <row r="5707" spans="2:20" x14ac:dyDescent="0.3">
      <c r="C5707" s="190"/>
      <c r="D5707" s="190"/>
      <c r="E5707" s="695"/>
      <c r="F5707" s="695"/>
      <c r="G5707" s="278"/>
      <c r="H5707" s="283"/>
      <c r="I5707" s="280"/>
      <c r="J5707" s="281"/>
      <c r="M5707" s="346" t="s">
        <v>21</v>
      </c>
      <c r="N5707" s="83">
        <f>T5701</f>
        <v>4260</v>
      </c>
      <c r="O5707" s="137"/>
      <c r="P5707" s="324"/>
      <c r="Q5707" s="324"/>
      <c r="R5707" s="314"/>
    </row>
    <row r="5708" spans="2:20" ht="15" thickBot="1" x14ac:dyDescent="0.35">
      <c r="C5708" s="696"/>
      <c r="D5708" s="190"/>
      <c r="E5708" s="695"/>
      <c r="F5708" s="695"/>
      <c r="G5708" s="278"/>
      <c r="H5708" s="283"/>
      <c r="I5708" s="280"/>
      <c r="J5708" s="281"/>
      <c r="M5708" s="697" t="s">
        <v>22</v>
      </c>
      <c r="N5708" s="344">
        <f>SUM(N5703:N5707)</f>
        <v>11838165</v>
      </c>
      <c r="O5708" s="314"/>
      <c r="P5708" s="314"/>
      <c r="R5708" s="314"/>
      <c r="S5708" s="314"/>
    </row>
    <row r="5709" spans="2:20" ht="15" thickTop="1" x14ac:dyDescent="0.3">
      <c r="N5709" s="314"/>
    </row>
    <row r="5714" spans="2:20" x14ac:dyDescent="0.3">
      <c r="B5714" s="1357" t="s">
        <v>3490</v>
      </c>
      <c r="C5714" s="1357"/>
      <c r="D5714" s="1357"/>
      <c r="E5714" s="1357"/>
      <c r="F5714" s="1357"/>
      <c r="G5714" s="1357"/>
      <c r="H5714" s="1357"/>
      <c r="I5714" s="1357"/>
      <c r="J5714" s="1357"/>
      <c r="K5714" s="1357"/>
      <c r="L5714" s="1357"/>
      <c r="M5714" s="1357"/>
      <c r="N5714" s="1357"/>
      <c r="O5714" s="1357"/>
      <c r="P5714" s="1357"/>
      <c r="Q5714" s="1357"/>
      <c r="R5714" s="1357"/>
      <c r="S5714" s="1357"/>
      <c r="T5714" s="1357"/>
    </row>
    <row r="5720" spans="2:20" ht="15.6" x14ac:dyDescent="0.3">
      <c r="B5720" s="1349" t="s">
        <v>3708</v>
      </c>
      <c r="C5720" s="1349"/>
      <c r="D5720" s="1349"/>
      <c r="E5720" s="1349"/>
      <c r="F5720" s="1349"/>
      <c r="G5720" s="1349"/>
      <c r="H5720" s="1349"/>
      <c r="I5720" s="1349"/>
      <c r="J5720" s="1349"/>
      <c r="K5720" s="1349"/>
      <c r="L5720" s="1349"/>
      <c r="M5720" s="1349"/>
      <c r="N5720" s="1349"/>
      <c r="O5720" s="1349"/>
      <c r="P5720" s="1349"/>
      <c r="Q5720" s="1349"/>
      <c r="R5720" s="1349"/>
      <c r="S5720" s="1349"/>
      <c r="T5720" s="1349"/>
    </row>
    <row r="5721" spans="2:20" ht="15.6" x14ac:dyDescent="0.3">
      <c r="B5721" s="1350" t="s">
        <v>10</v>
      </c>
      <c r="C5721" s="1350"/>
      <c r="D5721" s="1350"/>
      <c r="E5721" s="1350"/>
      <c r="F5721" s="1350"/>
      <c r="G5721" s="1350"/>
      <c r="H5721" s="1350"/>
      <c r="I5721" s="1350"/>
      <c r="J5721" s="1350"/>
      <c r="K5721" s="1350"/>
      <c r="L5721" s="1350"/>
      <c r="M5721" s="1350"/>
      <c r="N5721" s="1350"/>
      <c r="O5721" s="1350"/>
      <c r="P5721" s="1350"/>
      <c r="Q5721" s="1350"/>
      <c r="R5721" s="1350"/>
      <c r="S5721" s="1350"/>
      <c r="T5721" s="1350"/>
    </row>
    <row r="5722" spans="2:20" x14ac:dyDescent="0.3">
      <c r="B5722" s="1351" t="s">
        <v>11</v>
      </c>
      <c r="C5722" s="1351"/>
      <c r="D5722" s="1351"/>
      <c r="E5722" s="1351"/>
      <c r="F5722" s="1351"/>
      <c r="G5722" s="1351"/>
      <c r="H5722" s="1351"/>
      <c r="I5722" s="1351"/>
      <c r="J5722" s="1351"/>
      <c r="K5722" s="1351"/>
      <c r="L5722" s="1351"/>
      <c r="M5722" s="1351"/>
      <c r="N5722" s="1351"/>
      <c r="O5722" s="1351"/>
      <c r="P5722" s="1351"/>
      <c r="Q5722" s="1351"/>
      <c r="R5722" s="1351"/>
      <c r="S5722" s="1351"/>
      <c r="T5722" s="1351"/>
    </row>
    <row r="5723" spans="2:20" x14ac:dyDescent="0.3">
      <c r="B5723" s="1352" t="s">
        <v>3757</v>
      </c>
      <c r="C5723" s="1352"/>
      <c r="D5723" s="1352"/>
      <c r="E5723" s="1352"/>
      <c r="F5723" s="1352"/>
      <c r="G5723" s="1352"/>
      <c r="H5723" s="1352"/>
      <c r="I5723" s="1352"/>
      <c r="J5723" s="1352"/>
      <c r="K5723" s="1352"/>
      <c r="L5723" s="1352"/>
      <c r="M5723" s="1352"/>
      <c r="N5723" s="1352"/>
      <c r="O5723" s="1352"/>
      <c r="P5723" s="1352"/>
      <c r="Q5723" s="1352"/>
      <c r="R5723" s="1352"/>
      <c r="S5723" s="1352"/>
      <c r="T5723" s="1352"/>
    </row>
    <row r="5724" spans="2:20" ht="15" thickBot="1" x14ac:dyDescent="0.35">
      <c r="B5724" s="309"/>
      <c r="C5724" s="309"/>
      <c r="D5724" s="309"/>
      <c r="E5724" s="309"/>
      <c r="F5724" s="309"/>
      <c r="G5724" s="309"/>
      <c r="H5724" s="309"/>
      <c r="I5724" s="309"/>
      <c r="J5724" s="309"/>
      <c r="L5724" s="309"/>
      <c r="M5724" s="309"/>
      <c r="N5724" s="309"/>
      <c r="O5724" s="309"/>
      <c r="P5724" s="309"/>
      <c r="Q5724" s="309"/>
      <c r="R5724" s="1362" t="s">
        <v>3758</v>
      </c>
      <c r="S5724" s="1363"/>
      <c r="T5724" s="1363"/>
    </row>
    <row r="5725" spans="2:20" ht="15" thickTop="1" x14ac:dyDescent="0.3">
      <c r="B5725" s="1354" t="s">
        <v>8</v>
      </c>
      <c r="C5725" s="1354"/>
      <c r="D5725" s="1354"/>
      <c r="E5725" s="1354"/>
      <c r="F5725" s="1354"/>
      <c r="G5725" s="1354"/>
      <c r="H5725" s="1354"/>
      <c r="I5725" s="1354"/>
      <c r="J5725" s="1354"/>
      <c r="L5725" s="1354" t="s">
        <v>9</v>
      </c>
      <c r="M5725" s="1354"/>
      <c r="N5725" s="1354"/>
      <c r="O5725" s="1354"/>
      <c r="P5725" s="1354"/>
      <c r="Q5725" s="1354"/>
      <c r="R5725" s="1354"/>
      <c r="S5725" s="1354"/>
      <c r="T5725" s="1354"/>
    </row>
    <row r="5726" spans="2:20" x14ac:dyDescent="0.3">
      <c r="B5726" s="4" t="s">
        <v>0</v>
      </c>
      <c r="C5726" s="4" t="s">
        <v>1</v>
      </c>
      <c r="D5726" s="4" t="s">
        <v>2</v>
      </c>
      <c r="E5726" s="4" t="s">
        <v>13</v>
      </c>
      <c r="F5726" s="4" t="s">
        <v>3</v>
      </c>
      <c r="G5726" s="4" t="s">
        <v>4</v>
      </c>
      <c r="H5726" s="4" t="s">
        <v>5</v>
      </c>
      <c r="I5726" s="4" t="s">
        <v>6</v>
      </c>
      <c r="J5726" s="4" t="s">
        <v>7</v>
      </c>
      <c r="K5726" s="180"/>
      <c r="L5726" s="4" t="s">
        <v>0</v>
      </c>
      <c r="M5726" s="4" t="s">
        <v>1</v>
      </c>
      <c r="N5726" s="30" t="s">
        <v>1234</v>
      </c>
      <c r="O5726" s="4" t="s">
        <v>13</v>
      </c>
      <c r="P5726" s="4" t="s">
        <v>3</v>
      </c>
      <c r="Q5726" s="4" t="s">
        <v>4</v>
      </c>
      <c r="R5726" s="4" t="s">
        <v>5</v>
      </c>
      <c r="S5726" s="4" t="s">
        <v>6</v>
      </c>
      <c r="T5726" s="4" t="s">
        <v>7</v>
      </c>
    </row>
    <row r="5727" spans="2:20" x14ac:dyDescent="0.3">
      <c r="B5727" s="310"/>
      <c r="C5727" s="311"/>
      <c r="D5727" s="311"/>
      <c r="E5727" s="5"/>
      <c r="F5727" s="5"/>
      <c r="G5727" s="5"/>
      <c r="H5727" s="5"/>
      <c r="I5727" s="5"/>
      <c r="J5727" s="6"/>
      <c r="L5727" s="310"/>
      <c r="M5727" s="311"/>
      <c r="N5727" s="311"/>
      <c r="O5727" s="5"/>
      <c r="P5727" s="5"/>
      <c r="Q5727" s="5"/>
      <c r="R5727" s="5"/>
      <c r="S5727" s="5"/>
      <c r="T5727" s="6"/>
    </row>
    <row r="5728" spans="2:20" x14ac:dyDescent="0.3">
      <c r="B5728" s="55" t="s">
        <v>3709</v>
      </c>
      <c r="C5728" s="17" t="s">
        <v>2421</v>
      </c>
      <c r="D5728" s="202" t="s">
        <v>16</v>
      </c>
      <c r="E5728" s="202" t="s">
        <v>16</v>
      </c>
      <c r="F5728" s="19">
        <f>N5703</f>
        <v>28330</v>
      </c>
      <c r="G5728" s="49">
        <f>N5704</f>
        <v>4924445</v>
      </c>
      <c r="H5728" s="49">
        <f>N5705</f>
        <v>6554796</v>
      </c>
      <c r="I5728" s="20">
        <f>N5706</f>
        <v>326334</v>
      </c>
      <c r="J5728" s="20">
        <f>N5707</f>
        <v>4260</v>
      </c>
      <c r="K5728" s="1"/>
      <c r="L5728" s="55"/>
      <c r="M5728" s="55"/>
      <c r="N5728" s="55"/>
      <c r="O5728" s="368"/>
      <c r="P5728" s="368"/>
      <c r="Q5728" s="368"/>
      <c r="R5728" s="368"/>
      <c r="S5728" s="368"/>
      <c r="T5728" s="368"/>
    </row>
    <row r="5729" spans="2:20" ht="41.4" x14ac:dyDescent="0.3">
      <c r="B5729" s="55" t="s">
        <v>3709</v>
      </c>
      <c r="C5729" s="333" t="s">
        <v>3726</v>
      </c>
      <c r="D5729" s="116" t="s">
        <v>3710</v>
      </c>
      <c r="E5729" s="202" t="s">
        <v>16</v>
      </c>
      <c r="F5729" s="202" t="s">
        <v>16</v>
      </c>
      <c r="G5729" s="202" t="s">
        <v>16</v>
      </c>
      <c r="H5729" s="202">
        <v>100000</v>
      </c>
      <c r="I5729" s="202" t="s">
        <v>16</v>
      </c>
      <c r="J5729" s="202" t="s">
        <v>16</v>
      </c>
      <c r="K5729" s="1"/>
      <c r="L5729" s="55" t="s">
        <v>3579</v>
      </c>
      <c r="M5729" s="333" t="s">
        <v>3754</v>
      </c>
      <c r="N5729" s="116" t="s">
        <v>3745</v>
      </c>
      <c r="O5729" s="202">
        <v>500000</v>
      </c>
      <c r="P5729" s="202" t="s">
        <v>16</v>
      </c>
      <c r="Q5729" s="202" t="s">
        <v>16</v>
      </c>
      <c r="R5729" s="202" t="s">
        <v>16</v>
      </c>
      <c r="S5729" s="202" t="s">
        <v>16</v>
      </c>
      <c r="T5729" s="202" t="s">
        <v>16</v>
      </c>
    </row>
    <row r="5730" spans="2:20" ht="41.4" x14ac:dyDescent="0.3">
      <c r="B5730" s="55" t="s">
        <v>3709</v>
      </c>
      <c r="C5730" s="333" t="s">
        <v>3727</v>
      </c>
      <c r="D5730" s="116" t="s">
        <v>3711</v>
      </c>
      <c r="E5730" s="202" t="s">
        <v>16</v>
      </c>
      <c r="F5730" s="202">
        <v>1300</v>
      </c>
      <c r="G5730" s="202" t="s">
        <v>16</v>
      </c>
      <c r="H5730" s="202" t="s">
        <v>16</v>
      </c>
      <c r="I5730" s="202" t="s">
        <v>16</v>
      </c>
      <c r="J5730" s="202" t="s">
        <v>16</v>
      </c>
      <c r="K5730" s="1"/>
      <c r="L5730" s="55" t="s">
        <v>3709</v>
      </c>
      <c r="M5730" s="369" t="s">
        <v>3755</v>
      </c>
      <c r="N5730" s="116" t="s">
        <v>3759</v>
      </c>
      <c r="O5730" s="202">
        <v>14300</v>
      </c>
      <c r="P5730" s="202" t="s">
        <v>16</v>
      </c>
      <c r="Q5730" s="202" t="s">
        <v>16</v>
      </c>
      <c r="R5730" s="202" t="s">
        <v>16</v>
      </c>
      <c r="S5730" s="202" t="s">
        <v>16</v>
      </c>
      <c r="T5730" s="202" t="s">
        <v>16</v>
      </c>
    </row>
    <row r="5731" spans="2:20" ht="27.6" x14ac:dyDescent="0.3">
      <c r="B5731" s="55" t="s">
        <v>3709</v>
      </c>
      <c r="C5731" s="333" t="s">
        <v>3728</v>
      </c>
      <c r="D5731" s="116" t="s">
        <v>3712</v>
      </c>
      <c r="E5731" s="202" t="s">
        <v>16</v>
      </c>
      <c r="F5731" s="202">
        <v>1300</v>
      </c>
      <c r="G5731" s="202" t="s">
        <v>16</v>
      </c>
      <c r="H5731" s="202" t="s">
        <v>16</v>
      </c>
      <c r="I5731" s="202" t="s">
        <v>16</v>
      </c>
      <c r="J5731" s="202" t="s">
        <v>16</v>
      </c>
      <c r="K5731" s="1"/>
      <c r="L5731" s="55" t="s">
        <v>3743</v>
      </c>
      <c r="M5731" s="369" t="s">
        <v>3755</v>
      </c>
      <c r="N5731" s="116" t="s">
        <v>3746</v>
      </c>
      <c r="O5731" s="202">
        <v>6200</v>
      </c>
      <c r="P5731" s="202" t="s">
        <v>16</v>
      </c>
      <c r="Q5731" s="202" t="s">
        <v>16</v>
      </c>
      <c r="R5731" s="202" t="s">
        <v>16</v>
      </c>
      <c r="S5731" s="202" t="s">
        <v>16</v>
      </c>
      <c r="T5731" s="202" t="s">
        <v>16</v>
      </c>
    </row>
    <row r="5732" spans="2:20" ht="45.6" customHeight="1" x14ac:dyDescent="0.3">
      <c r="B5732" s="55" t="s">
        <v>3709</v>
      </c>
      <c r="C5732" s="369" t="s">
        <v>3729</v>
      </c>
      <c r="D5732" s="116" t="s">
        <v>3713</v>
      </c>
      <c r="E5732" s="202" t="s">
        <v>16</v>
      </c>
      <c r="F5732" s="202" t="s">
        <v>16</v>
      </c>
      <c r="G5732" s="202">
        <v>720000</v>
      </c>
      <c r="H5732" s="202" t="s">
        <v>16</v>
      </c>
      <c r="I5732" s="202" t="s">
        <v>16</v>
      </c>
      <c r="J5732" s="202" t="s">
        <v>16</v>
      </c>
      <c r="K5732" s="1"/>
      <c r="L5732" s="55" t="s">
        <v>3743</v>
      </c>
      <c r="M5732" s="333" t="s">
        <v>3068</v>
      </c>
      <c r="N5732" s="116" t="s">
        <v>3747</v>
      </c>
      <c r="O5732" s="202">
        <v>50000</v>
      </c>
      <c r="P5732" s="202" t="s">
        <v>16</v>
      </c>
      <c r="Q5732" s="202" t="s">
        <v>16</v>
      </c>
      <c r="R5732" s="202" t="s">
        <v>16</v>
      </c>
      <c r="S5732" s="202" t="s">
        <v>16</v>
      </c>
      <c r="T5732" s="202" t="s">
        <v>16</v>
      </c>
    </row>
    <row r="5733" spans="2:20" ht="41.4" x14ac:dyDescent="0.3">
      <c r="B5733" s="55" t="s">
        <v>3709</v>
      </c>
      <c r="C5733" s="333" t="s">
        <v>3730</v>
      </c>
      <c r="D5733" s="116" t="s">
        <v>3714</v>
      </c>
      <c r="E5733" s="202" t="s">
        <v>16</v>
      </c>
      <c r="F5733" s="202" t="s">
        <v>16</v>
      </c>
      <c r="G5733" s="202">
        <v>50000</v>
      </c>
      <c r="H5733" s="202" t="s">
        <v>16</v>
      </c>
      <c r="I5733" s="202" t="s">
        <v>16</v>
      </c>
      <c r="J5733" s="202" t="s">
        <v>16</v>
      </c>
      <c r="K5733" s="1"/>
      <c r="L5733" s="55" t="s">
        <v>3743</v>
      </c>
      <c r="M5733" s="369" t="s">
        <v>3756</v>
      </c>
      <c r="N5733" s="116" t="s">
        <v>3749</v>
      </c>
      <c r="O5733" s="202">
        <v>5771</v>
      </c>
      <c r="P5733" s="202" t="s">
        <v>16</v>
      </c>
      <c r="Q5733" s="202" t="s">
        <v>16</v>
      </c>
      <c r="R5733" s="202" t="s">
        <v>16</v>
      </c>
      <c r="S5733" s="202" t="s">
        <v>16</v>
      </c>
      <c r="T5733" s="202" t="s">
        <v>16</v>
      </c>
    </row>
    <row r="5734" spans="2:20" ht="41.4" x14ac:dyDescent="0.3">
      <c r="B5734" s="55" t="s">
        <v>3709</v>
      </c>
      <c r="C5734" s="333" t="s">
        <v>3731</v>
      </c>
      <c r="D5734" s="116" t="s">
        <v>3715</v>
      </c>
      <c r="E5734" s="202">
        <v>1300</v>
      </c>
      <c r="F5734" s="202" t="s">
        <v>16</v>
      </c>
      <c r="G5734" s="202" t="s">
        <v>16</v>
      </c>
      <c r="H5734" s="202" t="s">
        <v>16</v>
      </c>
      <c r="I5734" s="202" t="s">
        <v>16</v>
      </c>
      <c r="J5734" s="202" t="s">
        <v>16</v>
      </c>
      <c r="K5734" s="1"/>
      <c r="L5734" s="55" t="s">
        <v>3743</v>
      </c>
      <c r="M5734" s="369" t="s">
        <v>3760</v>
      </c>
      <c r="N5734" s="368">
        <v>266</v>
      </c>
      <c r="O5734" s="202" t="s">
        <v>16</v>
      </c>
      <c r="P5734" s="202" t="s">
        <v>16</v>
      </c>
      <c r="Q5734" s="202" t="s">
        <v>16</v>
      </c>
      <c r="R5734" s="202">
        <v>500000</v>
      </c>
      <c r="S5734" s="202" t="s">
        <v>16</v>
      </c>
      <c r="T5734" s="202" t="s">
        <v>16</v>
      </c>
    </row>
    <row r="5735" spans="2:20" ht="41.4" x14ac:dyDescent="0.3">
      <c r="B5735" s="55" t="s">
        <v>3709</v>
      </c>
      <c r="C5735" s="333" t="s">
        <v>3732</v>
      </c>
      <c r="D5735" s="116" t="s">
        <v>3716</v>
      </c>
      <c r="E5735" s="202">
        <v>1300</v>
      </c>
      <c r="F5735" s="202" t="s">
        <v>16</v>
      </c>
      <c r="G5735" s="202" t="s">
        <v>16</v>
      </c>
      <c r="H5735" s="202" t="s">
        <v>16</v>
      </c>
      <c r="I5735" s="202" t="s">
        <v>16</v>
      </c>
      <c r="J5735" s="202" t="s">
        <v>16</v>
      </c>
      <c r="K5735" s="1"/>
      <c r="L5735" s="55" t="s">
        <v>3743</v>
      </c>
      <c r="M5735" s="369" t="s">
        <v>3761</v>
      </c>
      <c r="N5735" s="368">
        <v>267</v>
      </c>
      <c r="O5735" s="202" t="s">
        <v>16</v>
      </c>
      <c r="P5735" s="202" t="s">
        <v>16</v>
      </c>
      <c r="Q5735" s="202" t="s">
        <v>16</v>
      </c>
      <c r="R5735" s="202">
        <v>500000</v>
      </c>
      <c r="S5735" s="202" t="s">
        <v>16</v>
      </c>
      <c r="T5735" s="202" t="s">
        <v>16</v>
      </c>
    </row>
    <row r="5736" spans="2:20" ht="41.4" x14ac:dyDescent="0.3">
      <c r="B5736" s="55" t="s">
        <v>3709</v>
      </c>
      <c r="C5736" s="333" t="s">
        <v>3733</v>
      </c>
      <c r="D5736" s="116" t="s">
        <v>3717</v>
      </c>
      <c r="E5736" s="202">
        <v>3900</v>
      </c>
      <c r="F5736" s="202" t="s">
        <v>16</v>
      </c>
      <c r="G5736" s="202" t="s">
        <v>16</v>
      </c>
      <c r="H5736" s="202" t="s">
        <v>16</v>
      </c>
      <c r="I5736" s="202" t="s">
        <v>16</v>
      </c>
      <c r="J5736" s="202" t="s">
        <v>16</v>
      </c>
      <c r="K5736" s="1"/>
      <c r="L5736" s="746" t="s">
        <v>3743</v>
      </c>
      <c r="M5736" s="790" t="s">
        <v>3762</v>
      </c>
      <c r="N5736" s="751">
        <v>305</v>
      </c>
      <c r="O5736" s="731" t="s">
        <v>16</v>
      </c>
      <c r="P5736" s="731">
        <v>15000</v>
      </c>
      <c r="Q5736" s="202" t="s">
        <v>16</v>
      </c>
      <c r="R5736" s="202">
        <v>50000</v>
      </c>
      <c r="S5736" s="202" t="s">
        <v>16</v>
      </c>
      <c r="T5736" s="202" t="s">
        <v>16</v>
      </c>
    </row>
    <row r="5737" spans="2:20" ht="41.4" x14ac:dyDescent="0.3">
      <c r="B5737" s="55" t="s">
        <v>3709</v>
      </c>
      <c r="C5737" s="333" t="s">
        <v>3734</v>
      </c>
      <c r="D5737" s="116" t="s">
        <v>3718</v>
      </c>
      <c r="E5737" s="202">
        <v>1300</v>
      </c>
      <c r="F5737" s="202" t="s">
        <v>16</v>
      </c>
      <c r="G5737" s="202" t="s">
        <v>16</v>
      </c>
      <c r="H5737" s="202" t="s">
        <v>16</v>
      </c>
      <c r="I5737" s="202" t="s">
        <v>16</v>
      </c>
      <c r="J5737" s="202" t="s">
        <v>16</v>
      </c>
      <c r="K5737" s="1"/>
      <c r="L5737" s="55" t="s">
        <v>3743</v>
      </c>
      <c r="M5737" s="369" t="s">
        <v>3763</v>
      </c>
      <c r="N5737" s="368">
        <v>305</v>
      </c>
      <c r="O5737" s="202" t="s">
        <v>16</v>
      </c>
      <c r="P5737" s="202" t="s">
        <v>16</v>
      </c>
      <c r="Q5737" s="202" t="s">
        <v>16</v>
      </c>
      <c r="R5737" s="202">
        <v>15000</v>
      </c>
      <c r="S5737" s="202" t="s">
        <v>16</v>
      </c>
      <c r="T5737" s="202" t="s">
        <v>16</v>
      </c>
    </row>
    <row r="5738" spans="2:20" ht="55.2" x14ac:dyDescent="0.3">
      <c r="B5738" s="55" t="s">
        <v>3709</v>
      </c>
      <c r="C5738" s="333" t="s">
        <v>3735</v>
      </c>
      <c r="D5738" s="116" t="s">
        <v>3719</v>
      </c>
      <c r="E5738" s="202">
        <v>1300</v>
      </c>
      <c r="F5738" s="202" t="s">
        <v>16</v>
      </c>
      <c r="G5738" s="202" t="s">
        <v>16</v>
      </c>
      <c r="H5738" s="202" t="s">
        <v>16</v>
      </c>
      <c r="I5738" s="202" t="s">
        <v>16</v>
      </c>
      <c r="J5738" s="202" t="s">
        <v>16</v>
      </c>
      <c r="K5738" s="1"/>
      <c r="L5738" s="55" t="s">
        <v>3743</v>
      </c>
      <c r="M5738" s="430" t="s">
        <v>3764</v>
      </c>
      <c r="N5738" s="368">
        <v>305</v>
      </c>
      <c r="O5738" s="202" t="s">
        <v>16</v>
      </c>
      <c r="P5738" s="202" t="s">
        <v>16</v>
      </c>
      <c r="Q5738" s="202" t="s">
        <v>16</v>
      </c>
      <c r="R5738" s="202">
        <v>13200</v>
      </c>
      <c r="S5738" s="202" t="s">
        <v>16</v>
      </c>
      <c r="T5738" s="202" t="s">
        <v>16</v>
      </c>
    </row>
    <row r="5739" spans="2:20" ht="41.4" x14ac:dyDescent="0.3">
      <c r="B5739" s="55" t="s">
        <v>3709</v>
      </c>
      <c r="C5739" s="333" t="s">
        <v>3736</v>
      </c>
      <c r="D5739" s="116" t="s">
        <v>3720</v>
      </c>
      <c r="E5739" s="202">
        <v>1300</v>
      </c>
      <c r="F5739" s="202" t="s">
        <v>16</v>
      </c>
      <c r="G5739" s="202" t="s">
        <v>16</v>
      </c>
      <c r="H5739" s="202" t="s">
        <v>16</v>
      </c>
      <c r="I5739" s="202" t="s">
        <v>16</v>
      </c>
      <c r="J5739" s="202" t="s">
        <v>16</v>
      </c>
      <c r="K5739" s="1"/>
      <c r="L5739" s="55" t="s">
        <v>3743</v>
      </c>
      <c r="M5739" s="430" t="s">
        <v>3765</v>
      </c>
      <c r="N5739" s="368">
        <v>305</v>
      </c>
      <c r="O5739" s="202" t="s">
        <v>16</v>
      </c>
      <c r="P5739" s="202" t="s">
        <v>16</v>
      </c>
      <c r="Q5739" s="202" t="s">
        <v>16</v>
      </c>
      <c r="R5739" s="202">
        <v>63000</v>
      </c>
      <c r="S5739" s="202" t="s">
        <v>16</v>
      </c>
      <c r="T5739" s="202" t="s">
        <v>16</v>
      </c>
    </row>
    <row r="5740" spans="2:20" ht="27.6" x14ac:dyDescent="0.3">
      <c r="B5740" s="55" t="s">
        <v>3709</v>
      </c>
      <c r="C5740" s="333" t="s">
        <v>3737</v>
      </c>
      <c r="D5740" s="116" t="s">
        <v>3721</v>
      </c>
      <c r="E5740" s="202">
        <v>1300</v>
      </c>
      <c r="F5740" s="202" t="s">
        <v>16</v>
      </c>
      <c r="G5740" s="202" t="s">
        <v>16</v>
      </c>
      <c r="H5740" s="202" t="s">
        <v>16</v>
      </c>
      <c r="I5740" s="202" t="s">
        <v>16</v>
      </c>
      <c r="J5740" s="202" t="s">
        <v>16</v>
      </c>
      <c r="K5740" s="1"/>
      <c r="L5740" s="55" t="s">
        <v>3743</v>
      </c>
      <c r="M5740" s="333" t="s">
        <v>3766</v>
      </c>
      <c r="N5740" s="368" t="s">
        <v>2717</v>
      </c>
      <c r="O5740" s="202" t="s">
        <v>16</v>
      </c>
      <c r="P5740" s="202" t="s">
        <v>16</v>
      </c>
      <c r="Q5740" s="202" t="s">
        <v>16</v>
      </c>
      <c r="R5740" s="202">
        <v>164421</v>
      </c>
      <c r="S5740" s="202" t="s">
        <v>16</v>
      </c>
      <c r="T5740" s="202" t="s">
        <v>16</v>
      </c>
    </row>
    <row r="5741" spans="2:20" ht="41.4" x14ac:dyDescent="0.3">
      <c r="B5741" s="55" t="s">
        <v>3709</v>
      </c>
      <c r="C5741" s="333" t="s">
        <v>3738</v>
      </c>
      <c r="D5741" s="116" t="s">
        <v>3722</v>
      </c>
      <c r="E5741" s="202">
        <v>1300</v>
      </c>
      <c r="F5741" s="202" t="s">
        <v>16</v>
      </c>
      <c r="G5741" s="202" t="s">
        <v>16</v>
      </c>
      <c r="H5741" s="202" t="s">
        <v>16</v>
      </c>
      <c r="I5741" s="202" t="s">
        <v>16</v>
      </c>
      <c r="J5741" s="202" t="s">
        <v>16</v>
      </c>
      <c r="K5741" s="1"/>
      <c r="L5741" s="55" t="s">
        <v>3743</v>
      </c>
      <c r="M5741" s="369" t="s">
        <v>3767</v>
      </c>
      <c r="N5741" s="368">
        <v>462</v>
      </c>
      <c r="O5741" s="202" t="s">
        <v>16</v>
      </c>
      <c r="P5741" s="202" t="s">
        <v>16</v>
      </c>
      <c r="Q5741" s="202">
        <v>100000</v>
      </c>
      <c r="R5741" s="202" t="s">
        <v>16</v>
      </c>
      <c r="S5741" s="202" t="s">
        <v>16</v>
      </c>
      <c r="T5741" s="202" t="s">
        <v>16</v>
      </c>
    </row>
    <row r="5742" spans="2:20" ht="27.6" x14ac:dyDescent="0.3">
      <c r="B5742" s="55" t="s">
        <v>3709</v>
      </c>
      <c r="C5742" s="333" t="s">
        <v>3739</v>
      </c>
      <c r="D5742" s="116" t="s">
        <v>3723</v>
      </c>
      <c r="E5742" s="202">
        <v>1300</v>
      </c>
      <c r="F5742" s="202" t="s">
        <v>16</v>
      </c>
      <c r="G5742" s="202" t="s">
        <v>16</v>
      </c>
      <c r="H5742" s="202" t="s">
        <v>16</v>
      </c>
      <c r="I5742" s="202" t="s">
        <v>16</v>
      </c>
      <c r="J5742" s="202" t="s">
        <v>16</v>
      </c>
      <c r="K5742" s="1"/>
      <c r="L5742" s="55" t="s">
        <v>3743</v>
      </c>
      <c r="M5742" s="369" t="s">
        <v>3768</v>
      </c>
      <c r="N5742" s="368">
        <v>462</v>
      </c>
      <c r="O5742" s="202" t="s">
        <v>16</v>
      </c>
      <c r="P5742" s="202" t="s">
        <v>16</v>
      </c>
      <c r="Q5742" s="202">
        <v>64800</v>
      </c>
      <c r="R5742" s="202" t="s">
        <v>16</v>
      </c>
      <c r="S5742" s="202" t="s">
        <v>16</v>
      </c>
      <c r="T5742" s="202" t="s">
        <v>16</v>
      </c>
    </row>
    <row r="5743" spans="2:20" ht="28.8" x14ac:dyDescent="0.3">
      <c r="B5743" s="55" t="s">
        <v>3709</v>
      </c>
      <c r="C5743" s="459" t="s">
        <v>3741</v>
      </c>
      <c r="D5743" s="116" t="s">
        <v>3724</v>
      </c>
      <c r="E5743" s="202" t="s">
        <v>16</v>
      </c>
      <c r="F5743" s="202" t="s">
        <v>16</v>
      </c>
      <c r="G5743" s="202" t="s">
        <v>16</v>
      </c>
      <c r="H5743" s="202">
        <v>350000</v>
      </c>
      <c r="I5743" s="202" t="s">
        <v>16</v>
      </c>
      <c r="J5743" s="202" t="s">
        <v>16</v>
      </c>
      <c r="K5743" s="1"/>
      <c r="L5743" s="55" t="s">
        <v>3743</v>
      </c>
      <c r="M5743" s="333" t="s">
        <v>3740</v>
      </c>
      <c r="N5743" s="368">
        <v>1</v>
      </c>
      <c r="O5743" s="202" t="s">
        <v>16</v>
      </c>
      <c r="P5743" s="202">
        <v>1200</v>
      </c>
      <c r="Q5743" s="202" t="s">
        <v>16</v>
      </c>
      <c r="R5743" s="202" t="s">
        <v>16</v>
      </c>
      <c r="S5743" s="202" t="s">
        <v>16</v>
      </c>
      <c r="T5743" s="202" t="s">
        <v>16</v>
      </c>
    </row>
    <row r="5744" spans="2:20" ht="28.8" x14ac:dyDescent="0.3">
      <c r="B5744" s="55" t="s">
        <v>3709</v>
      </c>
      <c r="C5744" s="459" t="s">
        <v>3742</v>
      </c>
      <c r="D5744" s="116" t="s">
        <v>3725</v>
      </c>
      <c r="E5744" s="202" t="s">
        <v>16</v>
      </c>
      <c r="F5744" s="202" t="s">
        <v>16</v>
      </c>
      <c r="G5744" s="202" t="s">
        <v>16</v>
      </c>
      <c r="H5744" s="202">
        <v>400000</v>
      </c>
      <c r="I5744" s="202" t="s">
        <v>16</v>
      </c>
      <c r="J5744" s="202" t="s">
        <v>16</v>
      </c>
      <c r="K5744" s="1"/>
      <c r="L5744" s="55" t="s">
        <v>3743</v>
      </c>
      <c r="M5744" s="369" t="s">
        <v>3769</v>
      </c>
      <c r="N5744" s="368">
        <v>2</v>
      </c>
      <c r="O5744" s="202" t="s">
        <v>16</v>
      </c>
      <c r="P5744" s="202">
        <v>700</v>
      </c>
      <c r="Q5744" s="202" t="s">
        <v>16</v>
      </c>
      <c r="R5744" s="202" t="s">
        <v>16</v>
      </c>
      <c r="S5744" s="202" t="s">
        <v>16</v>
      </c>
      <c r="T5744" s="202" t="s">
        <v>16</v>
      </c>
    </row>
    <row r="5745" spans="2:20" ht="28.8" x14ac:dyDescent="0.3">
      <c r="B5745" s="55" t="s">
        <v>3743</v>
      </c>
      <c r="C5745" s="459" t="s">
        <v>3750</v>
      </c>
      <c r="D5745" s="116" t="s">
        <v>3745</v>
      </c>
      <c r="E5745" s="202">
        <v>500000</v>
      </c>
      <c r="F5745" s="202" t="s">
        <v>16</v>
      </c>
      <c r="G5745" s="202" t="s">
        <v>16</v>
      </c>
      <c r="H5745" s="202" t="s">
        <v>16</v>
      </c>
      <c r="I5745" s="202" t="s">
        <v>16</v>
      </c>
      <c r="J5745" s="202" t="s">
        <v>16</v>
      </c>
      <c r="K5745" s="1"/>
      <c r="L5745" s="55" t="s">
        <v>3743</v>
      </c>
      <c r="M5745" s="430" t="s">
        <v>2550</v>
      </c>
      <c r="N5745" s="368">
        <v>3</v>
      </c>
      <c r="O5745" s="202" t="s">
        <v>16</v>
      </c>
      <c r="P5745" s="202">
        <v>7000</v>
      </c>
      <c r="Q5745" s="202" t="s">
        <v>16</v>
      </c>
      <c r="R5745" s="202" t="s">
        <v>16</v>
      </c>
      <c r="S5745" s="202" t="s">
        <v>16</v>
      </c>
      <c r="T5745" s="202" t="s">
        <v>16</v>
      </c>
    </row>
    <row r="5746" spans="2:20" ht="28.8" x14ac:dyDescent="0.3">
      <c r="B5746" s="55" t="s">
        <v>3743</v>
      </c>
      <c r="C5746" s="459" t="s">
        <v>3744</v>
      </c>
      <c r="D5746" s="116" t="s">
        <v>3746</v>
      </c>
      <c r="E5746" s="202">
        <v>6200</v>
      </c>
      <c r="F5746" s="202" t="s">
        <v>16</v>
      </c>
      <c r="G5746" s="202" t="s">
        <v>16</v>
      </c>
      <c r="H5746" s="202" t="s">
        <v>16</v>
      </c>
      <c r="I5746" s="202" t="s">
        <v>16</v>
      </c>
      <c r="J5746" s="202" t="s">
        <v>16</v>
      </c>
      <c r="K5746" s="1"/>
      <c r="L5746" s="202"/>
      <c r="M5746" s="678" t="s">
        <v>3706</v>
      </c>
      <c r="N5746" s="202" t="s">
        <v>16</v>
      </c>
      <c r="O5746" s="202" t="s">
        <v>16</v>
      </c>
      <c r="P5746" s="202" t="s">
        <v>16</v>
      </c>
      <c r="Q5746" s="202" t="s">
        <v>16</v>
      </c>
      <c r="R5746" s="202" t="s">
        <v>16</v>
      </c>
      <c r="S5746" s="202" t="s">
        <v>16</v>
      </c>
      <c r="T5746" s="202" t="s">
        <v>16</v>
      </c>
    </row>
    <row r="5747" spans="2:20" ht="43.2" x14ac:dyDescent="0.3">
      <c r="B5747" s="55" t="s">
        <v>3743</v>
      </c>
      <c r="C5747" s="459" t="s">
        <v>3751</v>
      </c>
      <c r="D5747" s="116" t="s">
        <v>3747</v>
      </c>
      <c r="E5747" s="202">
        <v>50000</v>
      </c>
      <c r="F5747" s="202" t="s">
        <v>16</v>
      </c>
      <c r="G5747" s="202" t="s">
        <v>16</v>
      </c>
      <c r="H5747" s="202" t="s">
        <v>16</v>
      </c>
      <c r="I5747" s="202" t="s">
        <v>16</v>
      </c>
      <c r="J5747" s="202" t="s">
        <v>16</v>
      </c>
      <c r="K5747" s="1"/>
      <c r="L5747" s="55" t="s">
        <v>3709</v>
      </c>
      <c r="M5747" s="430" t="s">
        <v>3770</v>
      </c>
      <c r="N5747" s="368">
        <v>5</v>
      </c>
      <c r="O5747" s="202" t="s">
        <v>16</v>
      </c>
      <c r="P5747" s="202">
        <v>2600</v>
      </c>
      <c r="Q5747" s="202" t="s">
        <v>16</v>
      </c>
      <c r="R5747" s="202" t="s">
        <v>16</v>
      </c>
      <c r="S5747" s="202" t="s">
        <v>16</v>
      </c>
      <c r="T5747" s="202" t="s">
        <v>16</v>
      </c>
    </row>
    <row r="5748" spans="2:20" ht="28.8" x14ac:dyDescent="0.3">
      <c r="B5748" s="55" t="s">
        <v>3743</v>
      </c>
      <c r="C5748" s="459" t="s">
        <v>3752</v>
      </c>
      <c r="D5748" s="116" t="s">
        <v>3748</v>
      </c>
      <c r="E5748" s="202" t="s">
        <v>16</v>
      </c>
      <c r="F5748" s="202">
        <v>11000</v>
      </c>
      <c r="G5748" s="202" t="s">
        <v>16</v>
      </c>
      <c r="H5748" s="202" t="s">
        <v>16</v>
      </c>
      <c r="I5748" s="202" t="s">
        <v>16</v>
      </c>
      <c r="J5748" s="202" t="s">
        <v>16</v>
      </c>
      <c r="K5748" s="1"/>
      <c r="L5748" s="202" t="s">
        <v>16</v>
      </c>
      <c r="M5748" s="202" t="s">
        <v>16</v>
      </c>
      <c r="N5748" s="202" t="s">
        <v>16</v>
      </c>
      <c r="O5748" s="202" t="s">
        <v>16</v>
      </c>
      <c r="P5748" s="202" t="s">
        <v>16</v>
      </c>
      <c r="Q5748" s="202" t="s">
        <v>16</v>
      </c>
      <c r="R5748" s="202" t="s">
        <v>16</v>
      </c>
      <c r="S5748" s="202" t="s">
        <v>16</v>
      </c>
      <c r="T5748" s="202" t="s">
        <v>16</v>
      </c>
    </row>
    <row r="5749" spans="2:20" ht="43.2" x14ac:dyDescent="0.3">
      <c r="B5749" s="55" t="s">
        <v>3743</v>
      </c>
      <c r="C5749" s="459" t="s">
        <v>3753</v>
      </c>
      <c r="D5749" s="116" t="s">
        <v>3749</v>
      </c>
      <c r="E5749" s="202">
        <v>5771</v>
      </c>
      <c r="F5749" s="202" t="s">
        <v>16</v>
      </c>
      <c r="G5749" s="202" t="s">
        <v>16</v>
      </c>
      <c r="H5749" s="202" t="s">
        <v>16</v>
      </c>
      <c r="I5749" s="202" t="s">
        <v>16</v>
      </c>
      <c r="J5749" s="202" t="s">
        <v>16</v>
      </c>
      <c r="K5749" s="1"/>
      <c r="L5749" s="202" t="s">
        <v>16</v>
      </c>
      <c r="M5749" s="202" t="s">
        <v>16</v>
      </c>
      <c r="N5749" s="202" t="s">
        <v>16</v>
      </c>
      <c r="O5749" s="202" t="s">
        <v>16</v>
      </c>
      <c r="P5749" s="202" t="s">
        <v>16</v>
      </c>
      <c r="Q5749" s="202" t="s">
        <v>16</v>
      </c>
      <c r="R5749" s="202" t="s">
        <v>16</v>
      </c>
      <c r="S5749" s="202" t="s">
        <v>16</v>
      </c>
      <c r="T5749" s="202" t="s">
        <v>16</v>
      </c>
    </row>
    <row r="5750" spans="2:20" ht="22.8" customHeight="1" x14ac:dyDescent="0.3">
      <c r="B5750" s="55"/>
      <c r="C5750" s="678" t="s">
        <v>3706</v>
      </c>
      <c r="D5750" s="116"/>
      <c r="E5750" s="202" t="s">
        <v>16</v>
      </c>
      <c r="F5750" s="202" t="s">
        <v>16</v>
      </c>
      <c r="G5750" s="202" t="s">
        <v>16</v>
      </c>
      <c r="H5750" s="202" t="s">
        <v>16</v>
      </c>
      <c r="I5750" s="202" t="s">
        <v>16</v>
      </c>
      <c r="J5750" s="202" t="s">
        <v>16</v>
      </c>
      <c r="K5750" s="1"/>
      <c r="L5750" s="202" t="s">
        <v>16</v>
      </c>
      <c r="M5750" s="202" t="s">
        <v>16</v>
      </c>
      <c r="N5750" s="202" t="s">
        <v>16</v>
      </c>
      <c r="O5750" s="202" t="s">
        <v>16</v>
      </c>
      <c r="P5750" s="202" t="s">
        <v>16</v>
      </c>
      <c r="Q5750" s="202" t="s">
        <v>16</v>
      </c>
      <c r="R5750" s="202" t="s">
        <v>16</v>
      </c>
      <c r="S5750" s="202" t="s">
        <v>16</v>
      </c>
      <c r="T5750" s="202" t="s">
        <v>16</v>
      </c>
    </row>
    <row r="5751" spans="2:20" ht="27.6" x14ac:dyDescent="0.3">
      <c r="B5751" s="55" t="s">
        <v>3693</v>
      </c>
      <c r="C5751" s="672" t="s">
        <v>2550</v>
      </c>
      <c r="D5751" s="368">
        <v>5</v>
      </c>
      <c r="E5751" s="202" t="s">
        <v>16</v>
      </c>
      <c r="F5751" s="202">
        <v>2500</v>
      </c>
      <c r="G5751" s="202" t="s">
        <v>16</v>
      </c>
      <c r="H5751" s="202" t="s">
        <v>16</v>
      </c>
      <c r="I5751" s="202" t="s">
        <v>16</v>
      </c>
      <c r="J5751" s="202" t="s">
        <v>16</v>
      </c>
      <c r="K5751" s="1"/>
      <c r="L5751" s="202" t="s">
        <v>16</v>
      </c>
      <c r="M5751" s="202" t="s">
        <v>16</v>
      </c>
      <c r="N5751" s="202" t="s">
        <v>16</v>
      </c>
      <c r="O5751" s="202" t="s">
        <v>16</v>
      </c>
      <c r="P5751" s="202" t="s">
        <v>16</v>
      </c>
      <c r="Q5751" s="202" t="s">
        <v>16</v>
      </c>
      <c r="R5751" s="202" t="s">
        <v>16</v>
      </c>
      <c r="S5751" s="202" t="s">
        <v>16</v>
      </c>
      <c r="T5751" s="202" t="s">
        <v>16</v>
      </c>
    </row>
    <row r="5752" spans="2:20" x14ac:dyDescent="0.3">
      <c r="B5752" s="196"/>
      <c r="C5752" s="503" t="s">
        <v>49</v>
      </c>
      <c r="D5752" s="196" t="s">
        <v>16</v>
      </c>
      <c r="E5752" s="197">
        <f>SUM(E5729:E5751)</f>
        <v>576271</v>
      </c>
      <c r="F5752" s="197">
        <f>SUM(F5729:F5751)</f>
        <v>16100</v>
      </c>
      <c r="G5752" s="197">
        <f>SUM(G5729:G5751)</f>
        <v>770000</v>
      </c>
      <c r="H5752" s="504">
        <f>SUM(H5729:H5751)</f>
        <v>850000</v>
      </c>
      <c r="I5752" s="197">
        <f>SUM(I5729:I5741)</f>
        <v>0</v>
      </c>
      <c r="J5752" s="197">
        <v>0</v>
      </c>
      <c r="K5752" s="1"/>
      <c r="L5752" s="368" t="s">
        <v>16</v>
      </c>
      <c r="M5752" s="368" t="s">
        <v>16</v>
      </c>
      <c r="N5752" s="368" t="s">
        <v>16</v>
      </c>
      <c r="O5752" s="202" t="s">
        <v>16</v>
      </c>
      <c r="P5752" s="671" t="s">
        <v>16</v>
      </c>
      <c r="Q5752" s="368" t="s">
        <v>16</v>
      </c>
      <c r="R5752" s="55" t="s">
        <v>16</v>
      </c>
      <c r="S5752" s="55" t="s">
        <v>16</v>
      </c>
      <c r="T5752" s="55" t="s">
        <v>16</v>
      </c>
    </row>
    <row r="5753" spans="2:20" x14ac:dyDescent="0.3">
      <c r="B5753" s="11"/>
      <c r="C5753" s="94"/>
      <c r="D5753" s="12"/>
      <c r="E5753" s="13"/>
      <c r="F5753" s="13"/>
      <c r="G5753" s="13"/>
      <c r="H5753" s="13"/>
      <c r="I5753" s="13"/>
      <c r="J5753" s="14"/>
      <c r="K5753" s="1"/>
      <c r="L5753" s="11"/>
      <c r="M5753" s="588"/>
      <c r="N5753" s="12"/>
      <c r="O5753" s="169"/>
      <c r="P5753" s="13"/>
      <c r="Q5753" s="13"/>
      <c r="R5753" s="13"/>
      <c r="S5753" s="13"/>
      <c r="T5753" s="14"/>
    </row>
    <row r="5754" spans="2:20" x14ac:dyDescent="0.3">
      <c r="B5754" s="25"/>
      <c r="C5754" s="26" t="s">
        <v>50</v>
      </c>
      <c r="D5754" s="26" t="s">
        <v>16</v>
      </c>
      <c r="E5754" s="28">
        <f>E5752</f>
        <v>576271</v>
      </c>
      <c r="F5754" s="28">
        <f>F5728+F5752</f>
        <v>44430</v>
      </c>
      <c r="G5754" s="28">
        <f>G5728+G5752</f>
        <v>5694445</v>
      </c>
      <c r="H5754" s="28">
        <f>H5728+H5752</f>
        <v>7404796</v>
      </c>
      <c r="I5754" s="28">
        <f>I5728+I5752</f>
        <v>326334</v>
      </c>
      <c r="J5754" s="28">
        <f>J5728+J5752</f>
        <v>4260</v>
      </c>
      <c r="K5754" s="1"/>
      <c r="L5754" s="574" t="s">
        <v>16</v>
      </c>
      <c r="M5754" s="26" t="s">
        <v>50</v>
      </c>
      <c r="N5754" s="193" t="s">
        <v>16</v>
      </c>
      <c r="O5754" s="28">
        <f>SUM(O5729:O5753)</f>
        <v>576271</v>
      </c>
      <c r="P5754" s="28">
        <f>SUM(P5736:P5753)</f>
        <v>26500</v>
      </c>
      <c r="Q5754" s="28">
        <f>SUM(Q5729:Q5753)</f>
        <v>164800</v>
      </c>
      <c r="R5754" s="28">
        <f>SUM(R5729:R5753)</f>
        <v>1305621</v>
      </c>
      <c r="S5754" s="28">
        <f>SUM(S5727:S5753)</f>
        <v>0</v>
      </c>
      <c r="T5754" s="28">
        <f>SUM(T5727:T5753)</f>
        <v>0</v>
      </c>
    </row>
    <row r="5755" spans="2:20" x14ac:dyDescent="0.3">
      <c r="F5755" s="314"/>
      <c r="G5755" s="215"/>
      <c r="H5755" s="215"/>
      <c r="L5755" s="2"/>
      <c r="M5755" s="3" t="s">
        <v>12</v>
      </c>
      <c r="N5755" s="15"/>
      <c r="O5755" s="16">
        <f>E5754-O5754</f>
        <v>0</v>
      </c>
      <c r="P5755" s="62">
        <f>F5754-P5754</f>
        <v>17930</v>
      </c>
      <c r="Q5755" s="62">
        <f>G5754-Q5754</f>
        <v>5529645</v>
      </c>
      <c r="R5755" s="62">
        <f t="shared" ref="R5755" si="706">H5754-R5754</f>
        <v>6099175</v>
      </c>
      <c r="S5755" s="62">
        <f t="shared" ref="S5755" si="707">I5754-S5754</f>
        <v>326334</v>
      </c>
      <c r="T5755" s="62">
        <f t="shared" ref="T5755" si="708">J5754-T5754</f>
        <v>4260</v>
      </c>
    </row>
    <row r="5756" spans="2:20" x14ac:dyDescent="0.3">
      <c r="C5756" s="63"/>
      <c r="F5756" s="314"/>
      <c r="H5756" s="314"/>
      <c r="M5756" s="1385" t="s">
        <v>23</v>
      </c>
      <c r="N5756" s="1385"/>
      <c r="P5756" s="314"/>
      <c r="Q5756" s="314"/>
      <c r="R5756" s="314"/>
    </row>
    <row r="5757" spans="2:20" x14ac:dyDescent="0.3">
      <c r="C5757" s="700"/>
      <c r="D5757" s="700"/>
      <c r="E5757" s="673"/>
      <c r="F5757" s="281"/>
      <c r="G5757" s="700"/>
      <c r="H5757" s="700"/>
      <c r="I5757" s="700"/>
      <c r="J5757" s="145"/>
      <c r="M5757" s="346" t="s">
        <v>17</v>
      </c>
      <c r="N5757" s="83">
        <f>P5755</f>
        <v>17930</v>
      </c>
      <c r="O5757" s="1364"/>
      <c r="P5757" s="1365"/>
      <c r="Q5757" s="1365"/>
      <c r="R5757" s="1365"/>
      <c r="S5757" s="1365"/>
      <c r="T5757" s="1365"/>
    </row>
    <row r="5758" spans="2:20" x14ac:dyDescent="0.3">
      <c r="C5758" s="273"/>
      <c r="D5758" s="702"/>
      <c r="E5758" s="698"/>
      <c r="F5758" s="698"/>
      <c r="G5758" s="282"/>
      <c r="H5758" s="280"/>
      <c r="I5758" s="280"/>
      <c r="J5758" s="280"/>
      <c r="M5758" s="346" t="s">
        <v>18</v>
      </c>
      <c r="N5758" s="83">
        <f>Q5755</f>
        <v>5529645</v>
      </c>
      <c r="O5758" s="1364"/>
      <c r="P5758" s="1365"/>
      <c r="Q5758" s="1365"/>
      <c r="R5758" s="1365"/>
      <c r="S5758" s="1365"/>
      <c r="T5758" s="1365"/>
    </row>
    <row r="5759" spans="2:20" x14ac:dyDescent="0.3">
      <c r="C5759" s="700"/>
      <c r="D5759" s="700"/>
      <c r="E5759" s="1376"/>
      <c r="F5759" s="1377"/>
      <c r="G5759" s="282"/>
      <c r="H5759" s="280"/>
      <c r="I5759" s="280"/>
      <c r="J5759" s="280"/>
      <c r="M5759" s="346" t="s">
        <v>19</v>
      </c>
      <c r="N5759" s="83">
        <f>R5755</f>
        <v>6099175</v>
      </c>
      <c r="O5759" s="136"/>
      <c r="P5759" s="171"/>
      <c r="Q5759" s="324"/>
      <c r="R5759" s="240"/>
      <c r="S5759" s="314"/>
      <c r="T5759" s="314"/>
    </row>
    <row r="5760" spans="2:20" x14ac:dyDescent="0.3">
      <c r="C5760" s="190"/>
      <c r="D5760" s="190"/>
      <c r="E5760" s="1374"/>
      <c r="F5760" s="1374"/>
      <c r="G5760" s="278"/>
      <c r="H5760" s="279"/>
      <c r="I5760" s="280"/>
      <c r="J5760" s="281"/>
      <c r="M5760" s="346" t="s">
        <v>20</v>
      </c>
      <c r="N5760" s="83">
        <f>S5755</f>
        <v>326334</v>
      </c>
      <c r="O5760" s="324"/>
      <c r="P5760" s="324"/>
      <c r="Q5760" s="324"/>
      <c r="R5760" s="241"/>
    </row>
    <row r="5761" spans="2:20" x14ac:dyDescent="0.3">
      <c r="C5761" s="190"/>
      <c r="D5761" s="190"/>
      <c r="E5761" s="699"/>
      <c r="F5761" s="699"/>
      <c r="G5761" s="278"/>
      <c r="H5761" s="283"/>
      <c r="I5761" s="280"/>
      <c r="J5761" s="281"/>
      <c r="M5761" s="346" t="s">
        <v>21</v>
      </c>
      <c r="N5761" s="83">
        <f>T5755</f>
        <v>4260</v>
      </c>
      <c r="O5761" s="137"/>
      <c r="P5761" s="324"/>
      <c r="Q5761" s="324"/>
      <c r="R5761" s="314"/>
    </row>
    <row r="5762" spans="2:20" ht="15" thickBot="1" x14ac:dyDescent="0.35">
      <c r="C5762" s="700"/>
      <c r="D5762" s="190"/>
      <c r="E5762" s="699"/>
      <c r="F5762" s="699"/>
      <c r="G5762" s="278"/>
      <c r="H5762" s="283"/>
      <c r="I5762" s="280"/>
      <c r="J5762" s="281"/>
      <c r="M5762" s="701" t="s">
        <v>22</v>
      </c>
      <c r="N5762" s="344">
        <f>SUM(N5757:N5761)</f>
        <v>11977344</v>
      </c>
      <c r="O5762" s="314"/>
      <c r="P5762" s="314"/>
      <c r="R5762" s="314"/>
      <c r="S5762" s="314"/>
    </row>
    <row r="5763" spans="2:20" ht="15" thickTop="1" x14ac:dyDescent="0.3">
      <c r="N5763" s="314"/>
    </row>
    <row r="5768" spans="2:20" x14ac:dyDescent="0.3">
      <c r="B5768" s="1357" t="s">
        <v>3490</v>
      </c>
      <c r="C5768" s="1357"/>
      <c r="D5768" s="1357"/>
      <c r="E5768" s="1357"/>
      <c r="F5768" s="1357"/>
      <c r="G5768" s="1357"/>
      <c r="H5768" s="1357"/>
      <c r="I5768" s="1357"/>
      <c r="J5768" s="1357"/>
      <c r="K5768" s="1357"/>
      <c r="L5768" s="1357"/>
      <c r="M5768" s="1357"/>
      <c r="N5768" s="1357"/>
      <c r="O5768" s="1357"/>
      <c r="P5768" s="1357"/>
      <c r="Q5768" s="1357"/>
      <c r="R5768" s="1357"/>
      <c r="S5768" s="1357"/>
      <c r="T5768" s="1357"/>
    </row>
    <row r="5773" spans="2:20" ht="15.6" x14ac:dyDescent="0.3">
      <c r="B5773" s="1349" t="s">
        <v>3771</v>
      </c>
      <c r="C5773" s="1349"/>
      <c r="D5773" s="1349"/>
      <c r="E5773" s="1349"/>
      <c r="F5773" s="1349"/>
      <c r="G5773" s="1349"/>
      <c r="H5773" s="1349"/>
      <c r="I5773" s="1349"/>
      <c r="J5773" s="1349"/>
      <c r="K5773" s="1349"/>
      <c r="L5773" s="1349"/>
      <c r="M5773" s="1349"/>
      <c r="N5773" s="1349"/>
      <c r="O5773" s="1349"/>
      <c r="P5773" s="1349"/>
      <c r="Q5773" s="1349"/>
      <c r="R5773" s="1349"/>
      <c r="S5773" s="1349"/>
      <c r="T5773" s="1349"/>
    </row>
    <row r="5774" spans="2:20" ht="15.6" x14ac:dyDescent="0.3">
      <c r="B5774" s="1350" t="s">
        <v>10</v>
      </c>
      <c r="C5774" s="1350"/>
      <c r="D5774" s="1350"/>
      <c r="E5774" s="1350"/>
      <c r="F5774" s="1350"/>
      <c r="G5774" s="1350"/>
      <c r="H5774" s="1350"/>
      <c r="I5774" s="1350"/>
      <c r="J5774" s="1350"/>
      <c r="K5774" s="1350"/>
      <c r="L5774" s="1350"/>
      <c r="M5774" s="1350"/>
      <c r="N5774" s="1350"/>
      <c r="O5774" s="1350"/>
      <c r="P5774" s="1350"/>
      <c r="Q5774" s="1350"/>
      <c r="R5774" s="1350"/>
      <c r="S5774" s="1350"/>
      <c r="T5774" s="1350"/>
    </row>
    <row r="5775" spans="2:20" x14ac:dyDescent="0.3">
      <c r="B5775" s="1351" t="s">
        <v>11</v>
      </c>
      <c r="C5775" s="1351"/>
      <c r="D5775" s="1351"/>
      <c r="E5775" s="1351"/>
      <c r="F5775" s="1351"/>
      <c r="G5775" s="1351"/>
      <c r="H5775" s="1351"/>
      <c r="I5775" s="1351"/>
      <c r="J5775" s="1351"/>
      <c r="K5775" s="1351"/>
      <c r="L5775" s="1351"/>
      <c r="M5775" s="1351"/>
      <c r="N5775" s="1351"/>
      <c r="O5775" s="1351"/>
      <c r="P5775" s="1351"/>
      <c r="Q5775" s="1351"/>
      <c r="R5775" s="1351"/>
      <c r="S5775" s="1351"/>
      <c r="T5775" s="1351"/>
    </row>
    <row r="5776" spans="2:20" x14ac:dyDescent="0.3">
      <c r="B5776" s="1352" t="s">
        <v>3772</v>
      </c>
      <c r="C5776" s="1352"/>
      <c r="D5776" s="1352"/>
      <c r="E5776" s="1352"/>
      <c r="F5776" s="1352"/>
      <c r="G5776" s="1352"/>
      <c r="H5776" s="1352"/>
      <c r="I5776" s="1352"/>
      <c r="J5776" s="1352"/>
      <c r="K5776" s="1352"/>
      <c r="L5776" s="1352"/>
      <c r="M5776" s="1352"/>
      <c r="N5776" s="1352"/>
      <c r="O5776" s="1352"/>
      <c r="P5776" s="1352"/>
      <c r="Q5776" s="1352"/>
      <c r="R5776" s="1352"/>
      <c r="S5776" s="1352"/>
      <c r="T5776" s="1352"/>
    </row>
    <row r="5777" spans="2:20" ht="15" thickBot="1" x14ac:dyDescent="0.35">
      <c r="B5777" s="309"/>
      <c r="C5777" s="309"/>
      <c r="D5777" s="309"/>
      <c r="E5777" s="309"/>
      <c r="F5777" s="309"/>
      <c r="G5777" s="309"/>
      <c r="H5777" s="309"/>
      <c r="I5777" s="309"/>
      <c r="J5777" s="309"/>
      <c r="L5777" s="309"/>
      <c r="M5777" s="309"/>
      <c r="N5777" s="309"/>
      <c r="O5777" s="309"/>
      <c r="P5777" s="309"/>
      <c r="Q5777" s="309"/>
      <c r="R5777" s="1362" t="s">
        <v>3773</v>
      </c>
      <c r="S5777" s="1363"/>
      <c r="T5777" s="1363"/>
    </row>
    <row r="5778" spans="2:20" ht="15" thickTop="1" x14ac:dyDescent="0.3">
      <c r="B5778" s="1354" t="s">
        <v>8</v>
      </c>
      <c r="C5778" s="1354"/>
      <c r="D5778" s="1354"/>
      <c r="E5778" s="1354"/>
      <c r="F5778" s="1354"/>
      <c r="G5778" s="1354"/>
      <c r="H5778" s="1354"/>
      <c r="I5778" s="1354"/>
      <c r="J5778" s="1354"/>
      <c r="L5778" s="1354" t="s">
        <v>9</v>
      </c>
      <c r="M5778" s="1354"/>
      <c r="N5778" s="1354"/>
      <c r="O5778" s="1354"/>
      <c r="P5778" s="1354"/>
      <c r="Q5778" s="1354"/>
      <c r="R5778" s="1354"/>
      <c r="S5778" s="1354"/>
      <c r="T5778" s="1354"/>
    </row>
    <row r="5779" spans="2:20" x14ac:dyDescent="0.3">
      <c r="B5779" s="4" t="s">
        <v>0</v>
      </c>
      <c r="C5779" s="4" t="s">
        <v>1</v>
      </c>
      <c r="D5779" s="4" t="s">
        <v>2</v>
      </c>
      <c r="E5779" s="4" t="s">
        <v>13</v>
      </c>
      <c r="F5779" s="4" t="s">
        <v>3</v>
      </c>
      <c r="G5779" s="4" t="s">
        <v>4</v>
      </c>
      <c r="H5779" s="4" t="s">
        <v>5</v>
      </c>
      <c r="I5779" s="4" t="s">
        <v>6</v>
      </c>
      <c r="J5779" s="4" t="s">
        <v>7</v>
      </c>
      <c r="K5779" s="180"/>
      <c r="L5779" s="4" t="s">
        <v>0</v>
      </c>
      <c r="M5779" s="4" t="s">
        <v>1</v>
      </c>
      <c r="N5779" s="30" t="s">
        <v>1234</v>
      </c>
      <c r="O5779" s="4" t="s">
        <v>13</v>
      </c>
      <c r="P5779" s="4" t="s">
        <v>3</v>
      </c>
      <c r="Q5779" s="4" t="s">
        <v>4</v>
      </c>
      <c r="R5779" s="4" t="s">
        <v>5</v>
      </c>
      <c r="S5779" s="4" t="s">
        <v>6</v>
      </c>
      <c r="T5779" s="4" t="s">
        <v>7</v>
      </c>
    </row>
    <row r="5780" spans="2:20" x14ac:dyDescent="0.3">
      <c r="B5780" s="310"/>
      <c r="C5780" s="311"/>
      <c r="D5780" s="311"/>
      <c r="E5780" s="5"/>
      <c r="F5780" s="5"/>
      <c r="G5780" s="5"/>
      <c r="H5780" s="5"/>
      <c r="I5780" s="5"/>
      <c r="J5780" s="6"/>
      <c r="L5780" s="310"/>
      <c r="M5780" s="311"/>
      <c r="N5780" s="311"/>
      <c r="O5780" s="5"/>
      <c r="P5780" s="5"/>
      <c r="Q5780" s="5"/>
      <c r="R5780" s="5"/>
      <c r="S5780" s="5"/>
      <c r="T5780" s="6"/>
    </row>
    <row r="5781" spans="2:20" x14ac:dyDescent="0.3">
      <c r="B5781" s="55" t="s">
        <v>3786</v>
      </c>
      <c r="C5781" s="17" t="s">
        <v>2421</v>
      </c>
      <c r="D5781" s="202" t="s">
        <v>16</v>
      </c>
      <c r="E5781" s="202" t="s">
        <v>16</v>
      </c>
      <c r="F5781" s="19">
        <f>N5757</f>
        <v>17930</v>
      </c>
      <c r="G5781" s="49">
        <f>N5758</f>
        <v>5529645</v>
      </c>
      <c r="H5781" s="49">
        <f>N5759</f>
        <v>6099175</v>
      </c>
      <c r="I5781" s="20">
        <f>N5760</f>
        <v>326334</v>
      </c>
      <c r="J5781" s="20">
        <f>N5761</f>
        <v>4260</v>
      </c>
      <c r="K5781" s="1"/>
      <c r="L5781" s="55"/>
      <c r="M5781" s="55"/>
      <c r="N5781" s="55"/>
      <c r="O5781" s="368"/>
      <c r="P5781" s="368"/>
      <c r="Q5781" s="368"/>
      <c r="R5781" s="368"/>
      <c r="S5781" s="368"/>
      <c r="T5781" s="368"/>
    </row>
    <row r="5782" spans="2:20" ht="57.6" x14ac:dyDescent="0.3">
      <c r="B5782" s="55" t="s">
        <v>3787</v>
      </c>
      <c r="C5782" s="333" t="s">
        <v>3789</v>
      </c>
      <c r="D5782" s="116" t="s">
        <v>3774</v>
      </c>
      <c r="E5782" s="202" t="s">
        <v>16</v>
      </c>
      <c r="F5782" s="122">
        <v>2000</v>
      </c>
      <c r="G5782" s="202" t="s">
        <v>16</v>
      </c>
      <c r="H5782" s="202" t="s">
        <v>16</v>
      </c>
      <c r="I5782" s="202" t="s">
        <v>16</v>
      </c>
      <c r="J5782" s="202" t="s">
        <v>16</v>
      </c>
      <c r="K5782" s="1"/>
      <c r="L5782" s="320" t="s">
        <v>3743</v>
      </c>
      <c r="M5782" s="459" t="s">
        <v>3806</v>
      </c>
      <c r="N5782" s="368">
        <v>461</v>
      </c>
      <c r="O5782" s="202" t="s">
        <v>16</v>
      </c>
      <c r="P5782" s="202" t="s">
        <v>16</v>
      </c>
      <c r="Q5782" s="456">
        <v>4000000</v>
      </c>
      <c r="R5782" s="202" t="s">
        <v>16</v>
      </c>
      <c r="S5782" s="202" t="s">
        <v>16</v>
      </c>
      <c r="T5782" s="202" t="s">
        <v>16</v>
      </c>
    </row>
    <row r="5783" spans="2:20" ht="41.4" x14ac:dyDescent="0.3">
      <c r="B5783" s="55" t="s">
        <v>3787</v>
      </c>
      <c r="C5783" s="333" t="s">
        <v>3788</v>
      </c>
      <c r="D5783" s="116" t="s">
        <v>3775</v>
      </c>
      <c r="E5783" s="202" t="s">
        <v>16</v>
      </c>
      <c r="F5783" s="202">
        <v>1100</v>
      </c>
      <c r="G5783" s="202" t="s">
        <v>16</v>
      </c>
      <c r="H5783" s="202" t="s">
        <v>16</v>
      </c>
      <c r="I5783" s="202" t="s">
        <v>16</v>
      </c>
      <c r="J5783" s="202" t="s">
        <v>16</v>
      </c>
      <c r="K5783" s="1"/>
      <c r="L5783" s="368" t="s">
        <v>3786</v>
      </c>
      <c r="M5783" s="369" t="s">
        <v>3799</v>
      </c>
      <c r="N5783" s="368">
        <v>306</v>
      </c>
      <c r="O5783" s="202" t="s">
        <v>16</v>
      </c>
      <c r="P5783" s="202" t="s">
        <v>16</v>
      </c>
      <c r="Q5783" s="202" t="s">
        <v>16</v>
      </c>
      <c r="R5783" s="202">
        <v>100000</v>
      </c>
      <c r="S5783" s="202" t="s">
        <v>16</v>
      </c>
      <c r="T5783" s="202" t="s">
        <v>16</v>
      </c>
    </row>
    <row r="5784" spans="2:20" ht="27.6" x14ac:dyDescent="0.3">
      <c r="B5784" s="55" t="s">
        <v>3787</v>
      </c>
      <c r="C5784" s="333" t="s">
        <v>3790</v>
      </c>
      <c r="D5784" s="116" t="s">
        <v>3776</v>
      </c>
      <c r="E5784" s="202" t="s">
        <v>16</v>
      </c>
      <c r="F5784" s="202"/>
      <c r="G5784" s="202">
        <v>400000</v>
      </c>
      <c r="H5784" s="202" t="s">
        <v>16</v>
      </c>
      <c r="I5784" s="202" t="s">
        <v>16</v>
      </c>
      <c r="J5784" s="202" t="s">
        <v>16</v>
      </c>
      <c r="K5784" s="1"/>
      <c r="L5784" s="55" t="s">
        <v>3787</v>
      </c>
      <c r="M5784" s="333" t="s">
        <v>3800</v>
      </c>
      <c r="N5784" s="368">
        <v>1</v>
      </c>
      <c r="O5784" s="202" t="s">
        <v>16</v>
      </c>
      <c r="P5784" s="202">
        <v>2000</v>
      </c>
      <c r="Q5784" s="202" t="s">
        <v>16</v>
      </c>
      <c r="R5784" s="202" t="s">
        <v>16</v>
      </c>
      <c r="S5784" s="202" t="s">
        <v>16</v>
      </c>
      <c r="T5784" s="202" t="s">
        <v>16</v>
      </c>
    </row>
    <row r="5785" spans="2:20" ht="27.6" x14ac:dyDescent="0.3">
      <c r="B5785" s="55" t="s">
        <v>3787</v>
      </c>
      <c r="C5785" s="333" t="s">
        <v>3789</v>
      </c>
      <c r="D5785" s="116" t="s">
        <v>3777</v>
      </c>
      <c r="E5785" s="202" t="s">
        <v>16</v>
      </c>
      <c r="F5785" s="202">
        <v>1500</v>
      </c>
      <c r="G5785" s="202" t="s">
        <v>16</v>
      </c>
      <c r="H5785" s="202" t="s">
        <v>16</v>
      </c>
      <c r="I5785" s="202" t="s">
        <v>16</v>
      </c>
      <c r="J5785" s="202" t="s">
        <v>16</v>
      </c>
      <c r="K5785" s="1"/>
      <c r="L5785" s="55"/>
      <c r="M5785" s="678" t="s">
        <v>3706</v>
      </c>
      <c r="N5785" s="202" t="s">
        <v>16</v>
      </c>
      <c r="O5785" s="202" t="s">
        <v>16</v>
      </c>
      <c r="P5785" s="202"/>
      <c r="Q5785" s="202" t="s">
        <v>16</v>
      </c>
      <c r="R5785" s="202" t="s">
        <v>16</v>
      </c>
      <c r="S5785" s="202" t="s">
        <v>16</v>
      </c>
      <c r="T5785" s="202" t="s">
        <v>16</v>
      </c>
    </row>
    <row r="5786" spans="2:20" ht="27.6" x14ac:dyDescent="0.3">
      <c r="B5786" s="55" t="s">
        <v>3787</v>
      </c>
      <c r="C5786" s="369" t="s">
        <v>3791</v>
      </c>
      <c r="D5786" s="116" t="s">
        <v>3778</v>
      </c>
      <c r="E5786" s="202" t="s">
        <v>16</v>
      </c>
      <c r="F5786" s="202">
        <v>4000</v>
      </c>
      <c r="G5786" s="202" t="s">
        <v>16</v>
      </c>
      <c r="H5786" s="202" t="s">
        <v>16</v>
      </c>
      <c r="I5786" s="202" t="s">
        <v>16</v>
      </c>
      <c r="J5786" s="202" t="s">
        <v>16</v>
      </c>
      <c r="K5786" s="1"/>
      <c r="L5786" s="55" t="s">
        <v>3787</v>
      </c>
      <c r="M5786" s="369" t="s">
        <v>3801</v>
      </c>
      <c r="N5786" s="368">
        <v>2</v>
      </c>
      <c r="O5786" s="202" t="s">
        <v>16</v>
      </c>
      <c r="P5786" s="202">
        <v>7100</v>
      </c>
      <c r="Q5786" s="202" t="s">
        <v>16</v>
      </c>
      <c r="R5786" s="202" t="s">
        <v>16</v>
      </c>
      <c r="S5786" s="202" t="s">
        <v>16</v>
      </c>
      <c r="T5786" s="202" t="s">
        <v>16</v>
      </c>
    </row>
    <row r="5787" spans="2:20" ht="27.6" x14ac:dyDescent="0.3">
      <c r="B5787" s="55" t="s">
        <v>3787</v>
      </c>
      <c r="C5787" s="333" t="s">
        <v>3792</v>
      </c>
      <c r="D5787" s="116" t="s">
        <v>3779</v>
      </c>
      <c r="E5787" s="202" t="s">
        <v>16</v>
      </c>
      <c r="F5787" s="202">
        <v>2200</v>
      </c>
      <c r="G5787" s="202" t="s">
        <v>16</v>
      </c>
      <c r="H5787" s="202" t="s">
        <v>16</v>
      </c>
      <c r="I5787" s="202" t="s">
        <v>16</v>
      </c>
      <c r="J5787" s="202" t="s">
        <v>16</v>
      </c>
      <c r="K5787" s="1"/>
      <c r="L5787" s="202" t="s">
        <v>16</v>
      </c>
      <c r="M5787" s="202" t="s">
        <v>16</v>
      </c>
      <c r="N5787" s="202" t="s">
        <v>16</v>
      </c>
      <c r="O5787" s="202" t="s">
        <v>16</v>
      </c>
      <c r="P5787" s="202" t="s">
        <v>16</v>
      </c>
      <c r="Q5787" s="202" t="s">
        <v>16</v>
      </c>
      <c r="R5787" s="202" t="s">
        <v>16</v>
      </c>
      <c r="S5787" s="202" t="s">
        <v>16</v>
      </c>
      <c r="T5787" s="202" t="s">
        <v>16</v>
      </c>
    </row>
    <row r="5788" spans="2:20" ht="27.6" x14ac:dyDescent="0.3">
      <c r="B5788" s="55" t="s">
        <v>3787</v>
      </c>
      <c r="C5788" s="333" t="s">
        <v>3793</v>
      </c>
      <c r="D5788" s="116" t="s">
        <v>3780</v>
      </c>
      <c r="E5788" s="202" t="s">
        <v>16</v>
      </c>
      <c r="F5788" s="202">
        <v>1100</v>
      </c>
      <c r="G5788" s="202" t="s">
        <v>16</v>
      </c>
      <c r="H5788" s="202" t="s">
        <v>16</v>
      </c>
      <c r="I5788" s="202" t="s">
        <v>16</v>
      </c>
      <c r="J5788" s="202" t="s">
        <v>16</v>
      </c>
      <c r="K5788" s="1"/>
      <c r="L5788" s="202" t="s">
        <v>16</v>
      </c>
      <c r="M5788" s="202" t="s">
        <v>16</v>
      </c>
      <c r="N5788" s="202" t="s">
        <v>16</v>
      </c>
      <c r="O5788" s="202" t="s">
        <v>16</v>
      </c>
      <c r="P5788" s="202" t="s">
        <v>16</v>
      </c>
      <c r="Q5788" s="202" t="s">
        <v>16</v>
      </c>
      <c r="R5788" s="202" t="s">
        <v>16</v>
      </c>
      <c r="S5788" s="202" t="s">
        <v>16</v>
      </c>
      <c r="T5788" s="202" t="s">
        <v>16</v>
      </c>
    </row>
    <row r="5789" spans="2:20" ht="27.6" x14ac:dyDescent="0.3">
      <c r="B5789" s="55" t="s">
        <v>3787</v>
      </c>
      <c r="C5789" s="333" t="s">
        <v>3794</v>
      </c>
      <c r="D5789" s="116" t="s">
        <v>3781</v>
      </c>
      <c r="E5789" s="202" t="s">
        <v>16</v>
      </c>
      <c r="F5789" s="202">
        <v>1100</v>
      </c>
      <c r="G5789" s="202" t="s">
        <v>16</v>
      </c>
      <c r="H5789" s="202" t="s">
        <v>16</v>
      </c>
      <c r="I5789" s="202" t="s">
        <v>16</v>
      </c>
      <c r="J5789" s="202" t="s">
        <v>16</v>
      </c>
      <c r="K5789" s="1"/>
      <c r="L5789" s="202" t="s">
        <v>16</v>
      </c>
      <c r="M5789" s="202" t="s">
        <v>16</v>
      </c>
      <c r="N5789" s="202" t="s">
        <v>16</v>
      </c>
      <c r="O5789" s="202" t="s">
        <v>16</v>
      </c>
      <c r="P5789" s="202" t="s">
        <v>16</v>
      </c>
      <c r="Q5789" s="202" t="s">
        <v>16</v>
      </c>
      <c r="R5789" s="202" t="s">
        <v>16</v>
      </c>
      <c r="S5789" s="202" t="s">
        <v>16</v>
      </c>
      <c r="T5789" s="202" t="s">
        <v>16</v>
      </c>
    </row>
    <row r="5790" spans="2:20" ht="27.6" x14ac:dyDescent="0.3">
      <c r="B5790" s="55" t="s">
        <v>3787</v>
      </c>
      <c r="C5790" s="333" t="s">
        <v>3795</v>
      </c>
      <c r="D5790" s="116" t="s">
        <v>3782</v>
      </c>
      <c r="E5790" s="202" t="s">
        <v>16</v>
      </c>
      <c r="F5790" s="202">
        <v>1100</v>
      </c>
      <c r="G5790" s="202" t="s">
        <v>16</v>
      </c>
      <c r="H5790" s="202" t="s">
        <v>16</v>
      </c>
      <c r="I5790" s="202" t="s">
        <v>16</v>
      </c>
      <c r="J5790" s="202" t="s">
        <v>16</v>
      </c>
      <c r="K5790" s="1"/>
      <c r="L5790" s="202" t="s">
        <v>16</v>
      </c>
      <c r="M5790" s="202" t="s">
        <v>16</v>
      </c>
      <c r="N5790" s="202" t="s">
        <v>16</v>
      </c>
      <c r="O5790" s="202" t="s">
        <v>16</v>
      </c>
      <c r="P5790" s="202" t="s">
        <v>16</v>
      </c>
      <c r="Q5790" s="202" t="s">
        <v>16</v>
      </c>
      <c r="R5790" s="202" t="s">
        <v>16</v>
      </c>
      <c r="S5790" s="202" t="s">
        <v>16</v>
      </c>
      <c r="T5790" s="202" t="s">
        <v>16</v>
      </c>
    </row>
    <row r="5791" spans="2:20" ht="27.6" x14ac:dyDescent="0.3">
      <c r="B5791" s="55" t="s">
        <v>3787</v>
      </c>
      <c r="C5791" s="333" t="s">
        <v>3796</v>
      </c>
      <c r="D5791" s="116" t="s">
        <v>3783</v>
      </c>
      <c r="E5791" s="202" t="s">
        <v>16</v>
      </c>
      <c r="F5791" s="202">
        <v>1100</v>
      </c>
      <c r="G5791" s="202" t="s">
        <v>16</v>
      </c>
      <c r="H5791" s="202" t="s">
        <v>16</v>
      </c>
      <c r="I5791" s="202" t="s">
        <v>16</v>
      </c>
      <c r="J5791" s="202" t="s">
        <v>16</v>
      </c>
      <c r="K5791" s="1"/>
      <c r="L5791" s="202" t="s">
        <v>16</v>
      </c>
      <c r="M5791" s="202" t="s">
        <v>16</v>
      </c>
      <c r="N5791" s="202" t="s">
        <v>16</v>
      </c>
      <c r="O5791" s="202" t="s">
        <v>16</v>
      </c>
      <c r="P5791" s="202" t="s">
        <v>16</v>
      </c>
      <c r="Q5791" s="202" t="s">
        <v>16</v>
      </c>
      <c r="R5791" s="202" t="s">
        <v>16</v>
      </c>
      <c r="S5791" s="202" t="s">
        <v>16</v>
      </c>
      <c r="T5791" s="202" t="s">
        <v>16</v>
      </c>
    </row>
    <row r="5792" spans="2:20" ht="27.6" x14ac:dyDescent="0.3">
      <c r="B5792" s="55" t="s">
        <v>3787</v>
      </c>
      <c r="C5792" s="333" t="s">
        <v>3797</v>
      </c>
      <c r="D5792" s="116" t="s">
        <v>3784</v>
      </c>
      <c r="E5792" s="202" t="s">
        <v>16</v>
      </c>
      <c r="F5792" s="202">
        <v>1100</v>
      </c>
      <c r="G5792" s="202" t="s">
        <v>16</v>
      </c>
      <c r="H5792" s="202" t="s">
        <v>16</v>
      </c>
      <c r="I5792" s="202" t="s">
        <v>16</v>
      </c>
      <c r="J5792" s="202" t="s">
        <v>16</v>
      </c>
      <c r="K5792" s="1"/>
      <c r="L5792" s="202" t="s">
        <v>16</v>
      </c>
      <c r="M5792" s="202" t="s">
        <v>16</v>
      </c>
      <c r="N5792" s="202" t="s">
        <v>16</v>
      </c>
      <c r="O5792" s="202" t="s">
        <v>16</v>
      </c>
      <c r="P5792" s="202" t="s">
        <v>16</v>
      </c>
      <c r="Q5792" s="202" t="s">
        <v>16</v>
      </c>
      <c r="R5792" s="202" t="s">
        <v>16</v>
      </c>
      <c r="S5792" s="202" t="s">
        <v>16</v>
      </c>
      <c r="T5792" s="202" t="s">
        <v>16</v>
      </c>
    </row>
    <row r="5793" spans="2:20" ht="27.6" x14ac:dyDescent="0.3">
      <c r="B5793" s="55" t="s">
        <v>3787</v>
      </c>
      <c r="C5793" s="333" t="s">
        <v>3798</v>
      </c>
      <c r="D5793" s="116" t="s">
        <v>3785</v>
      </c>
      <c r="E5793" s="202" t="s">
        <v>16</v>
      </c>
      <c r="F5793" s="202">
        <v>1100</v>
      </c>
      <c r="G5793" s="202" t="s">
        <v>16</v>
      </c>
      <c r="H5793" s="202" t="s">
        <v>16</v>
      </c>
      <c r="I5793" s="202" t="s">
        <v>16</v>
      </c>
      <c r="J5793" s="202" t="s">
        <v>16</v>
      </c>
      <c r="K5793" s="1"/>
      <c r="L5793" s="202" t="s">
        <v>16</v>
      </c>
      <c r="M5793" s="202" t="s">
        <v>16</v>
      </c>
      <c r="N5793" s="202" t="s">
        <v>16</v>
      </c>
      <c r="O5793" s="202" t="s">
        <v>16</v>
      </c>
      <c r="P5793" s="202" t="s">
        <v>16</v>
      </c>
      <c r="Q5793" s="202" t="s">
        <v>16</v>
      </c>
      <c r="R5793" s="202" t="s">
        <v>16</v>
      </c>
      <c r="S5793" s="202" t="s">
        <v>16</v>
      </c>
      <c r="T5793" s="202" t="s">
        <v>16</v>
      </c>
    </row>
    <row r="5794" spans="2:20" ht="30" customHeight="1" x14ac:dyDescent="0.3">
      <c r="B5794" s="55" t="s">
        <v>3743</v>
      </c>
      <c r="C5794" s="333" t="s">
        <v>3802</v>
      </c>
      <c r="D5794" s="116" t="s">
        <v>192</v>
      </c>
      <c r="E5794" s="202" t="s">
        <v>16</v>
      </c>
      <c r="F5794" s="202" t="s">
        <v>16</v>
      </c>
      <c r="G5794" s="202">
        <v>800000</v>
      </c>
      <c r="H5794" s="202" t="s">
        <v>16</v>
      </c>
      <c r="I5794" s="202" t="s">
        <v>16</v>
      </c>
      <c r="J5794" s="202" t="s">
        <v>16</v>
      </c>
      <c r="K5794" s="1"/>
      <c r="L5794" s="202" t="s">
        <v>16</v>
      </c>
      <c r="M5794" s="202" t="s">
        <v>16</v>
      </c>
      <c r="N5794" s="202" t="s">
        <v>16</v>
      </c>
      <c r="O5794" s="202" t="s">
        <v>16</v>
      </c>
      <c r="P5794" s="202" t="s">
        <v>16</v>
      </c>
      <c r="Q5794" s="202" t="s">
        <v>16</v>
      </c>
      <c r="R5794" s="202" t="s">
        <v>16</v>
      </c>
      <c r="S5794" s="202" t="s">
        <v>16</v>
      </c>
      <c r="T5794" s="202" t="s">
        <v>16</v>
      </c>
    </row>
    <row r="5795" spans="2:20" ht="21" customHeight="1" x14ac:dyDescent="0.3">
      <c r="B5795" s="55" t="s">
        <v>3743</v>
      </c>
      <c r="C5795" s="333" t="s">
        <v>3803</v>
      </c>
      <c r="D5795" s="116" t="s">
        <v>192</v>
      </c>
      <c r="E5795" s="202" t="s">
        <v>16</v>
      </c>
      <c r="F5795" s="202" t="s">
        <v>16</v>
      </c>
      <c r="G5795" s="202">
        <v>800000</v>
      </c>
      <c r="H5795" s="202" t="s">
        <v>16</v>
      </c>
      <c r="I5795" s="202" t="s">
        <v>16</v>
      </c>
      <c r="J5795" s="202" t="s">
        <v>16</v>
      </c>
      <c r="K5795" s="1"/>
      <c r="L5795" s="202" t="s">
        <v>16</v>
      </c>
      <c r="M5795" s="202" t="s">
        <v>16</v>
      </c>
      <c r="N5795" s="202" t="s">
        <v>16</v>
      </c>
      <c r="O5795" s="202" t="s">
        <v>16</v>
      </c>
      <c r="P5795" s="202" t="s">
        <v>16</v>
      </c>
      <c r="Q5795" s="202" t="s">
        <v>16</v>
      </c>
      <c r="R5795" s="202" t="s">
        <v>16</v>
      </c>
      <c r="S5795" s="202" t="s">
        <v>16</v>
      </c>
      <c r="T5795" s="202" t="s">
        <v>16</v>
      </c>
    </row>
    <row r="5796" spans="2:20" ht="31.8" customHeight="1" x14ac:dyDescent="0.3">
      <c r="B5796" s="55" t="s">
        <v>3743</v>
      </c>
      <c r="C5796" s="333" t="s">
        <v>3804</v>
      </c>
      <c r="D5796" s="116" t="s">
        <v>192</v>
      </c>
      <c r="E5796" s="202" t="s">
        <v>16</v>
      </c>
      <c r="F5796" s="202" t="s">
        <v>16</v>
      </c>
      <c r="G5796" s="202">
        <v>1200000</v>
      </c>
      <c r="H5796" s="202" t="s">
        <v>16</v>
      </c>
      <c r="I5796" s="202" t="s">
        <v>16</v>
      </c>
      <c r="J5796" s="202" t="s">
        <v>16</v>
      </c>
      <c r="K5796" s="1"/>
      <c r="L5796" s="202" t="s">
        <v>16</v>
      </c>
      <c r="M5796" s="202" t="s">
        <v>16</v>
      </c>
      <c r="N5796" s="202" t="s">
        <v>16</v>
      </c>
      <c r="O5796" s="202" t="s">
        <v>16</v>
      </c>
      <c r="P5796" s="202" t="s">
        <v>16</v>
      </c>
      <c r="Q5796" s="202" t="s">
        <v>16</v>
      </c>
      <c r="R5796" s="202" t="s">
        <v>16</v>
      </c>
      <c r="S5796" s="202" t="s">
        <v>16</v>
      </c>
      <c r="T5796" s="202" t="s">
        <v>16</v>
      </c>
    </row>
    <row r="5797" spans="2:20" ht="20.399999999999999" customHeight="1" x14ac:dyDescent="0.3">
      <c r="B5797" s="55" t="s">
        <v>3743</v>
      </c>
      <c r="C5797" s="333" t="s">
        <v>3805</v>
      </c>
      <c r="D5797" s="116" t="s">
        <v>192</v>
      </c>
      <c r="E5797" s="202" t="s">
        <v>16</v>
      </c>
      <c r="F5797" s="202" t="s">
        <v>16</v>
      </c>
      <c r="G5797" s="202">
        <v>800000</v>
      </c>
      <c r="H5797" s="202" t="s">
        <v>16</v>
      </c>
      <c r="I5797" s="202" t="s">
        <v>16</v>
      </c>
      <c r="J5797" s="202" t="s">
        <v>16</v>
      </c>
      <c r="K5797" s="1"/>
      <c r="L5797" s="202" t="s">
        <v>16</v>
      </c>
      <c r="M5797" s="202" t="s">
        <v>16</v>
      </c>
      <c r="N5797" s="202" t="s">
        <v>16</v>
      </c>
      <c r="O5797" s="202" t="s">
        <v>16</v>
      </c>
      <c r="P5797" s="202" t="s">
        <v>16</v>
      </c>
      <c r="Q5797" s="202" t="s">
        <v>16</v>
      </c>
      <c r="R5797" s="202" t="s">
        <v>16</v>
      </c>
      <c r="S5797" s="202" t="s">
        <v>16</v>
      </c>
      <c r="T5797" s="202" t="s">
        <v>16</v>
      </c>
    </row>
    <row r="5798" spans="2:20" ht="16.8" customHeight="1" x14ac:dyDescent="0.3">
      <c r="B5798" s="55"/>
      <c r="C5798" s="678" t="s">
        <v>3706</v>
      </c>
      <c r="D5798" s="415"/>
      <c r="E5798" s="202" t="s">
        <v>16</v>
      </c>
      <c r="F5798" s="202" t="s">
        <v>16</v>
      </c>
      <c r="G5798" s="202" t="s">
        <v>16</v>
      </c>
      <c r="H5798" s="202" t="s">
        <v>16</v>
      </c>
      <c r="I5798" s="202" t="s">
        <v>16</v>
      </c>
      <c r="J5798" s="202" t="s">
        <v>16</v>
      </c>
      <c r="K5798" s="1"/>
      <c r="L5798" s="202" t="s">
        <v>16</v>
      </c>
      <c r="M5798" s="202" t="s">
        <v>16</v>
      </c>
      <c r="N5798" s="202" t="s">
        <v>16</v>
      </c>
      <c r="O5798" s="202" t="s">
        <v>16</v>
      </c>
      <c r="P5798" s="202" t="s">
        <v>16</v>
      </c>
      <c r="Q5798" s="202" t="s">
        <v>16</v>
      </c>
      <c r="R5798" s="202" t="s">
        <v>16</v>
      </c>
      <c r="S5798" s="202" t="s">
        <v>16</v>
      </c>
      <c r="T5798" s="202" t="s">
        <v>16</v>
      </c>
    </row>
    <row r="5799" spans="2:20" ht="27.6" x14ac:dyDescent="0.3">
      <c r="B5799" s="55" t="s">
        <v>3743</v>
      </c>
      <c r="C5799" s="430" t="s">
        <v>2550</v>
      </c>
      <c r="D5799" s="368">
        <v>3</v>
      </c>
      <c r="E5799" s="202" t="s">
        <v>16</v>
      </c>
      <c r="F5799" s="202">
        <v>7000</v>
      </c>
      <c r="G5799" s="202" t="s">
        <v>16</v>
      </c>
      <c r="H5799" s="202" t="s">
        <v>16</v>
      </c>
      <c r="I5799" s="202" t="s">
        <v>16</v>
      </c>
      <c r="J5799" s="202" t="s">
        <v>16</v>
      </c>
      <c r="K5799" s="1"/>
      <c r="L5799" s="202" t="s">
        <v>16</v>
      </c>
      <c r="M5799" s="202" t="s">
        <v>16</v>
      </c>
      <c r="N5799" s="202" t="s">
        <v>16</v>
      </c>
      <c r="O5799" s="202" t="s">
        <v>16</v>
      </c>
      <c r="P5799" s="202" t="s">
        <v>16</v>
      </c>
      <c r="Q5799" s="202" t="s">
        <v>16</v>
      </c>
      <c r="R5799" s="202" t="s">
        <v>16</v>
      </c>
      <c r="S5799" s="202" t="s">
        <v>16</v>
      </c>
      <c r="T5799" s="202" t="s">
        <v>16</v>
      </c>
    </row>
    <row r="5800" spans="2:20" ht="16.2" customHeight="1" x14ac:dyDescent="0.3">
      <c r="B5800" s="196"/>
      <c r="C5800" s="503" t="s">
        <v>49</v>
      </c>
      <c r="D5800" s="196" t="s">
        <v>16</v>
      </c>
      <c r="E5800" s="197">
        <f>SUM(E5783:E5799)</f>
        <v>0</v>
      </c>
      <c r="F5800" s="197">
        <f>SUM(F5782:F5799)</f>
        <v>24400</v>
      </c>
      <c r="G5800" s="197">
        <f>SUM(G5782:G5799)</f>
        <v>4000000</v>
      </c>
      <c r="H5800" s="504">
        <f>SUM(H5783:H5799)</f>
        <v>0</v>
      </c>
      <c r="I5800" s="197">
        <f>SUM(I5783:I5798)</f>
        <v>0</v>
      </c>
      <c r="J5800" s="197">
        <v>0</v>
      </c>
      <c r="K5800" s="1"/>
      <c r="L5800" s="368" t="s">
        <v>16</v>
      </c>
      <c r="M5800" s="368" t="s">
        <v>16</v>
      </c>
      <c r="N5800" s="202" t="s">
        <v>16</v>
      </c>
      <c r="O5800" s="202" t="s">
        <v>16</v>
      </c>
      <c r="P5800" s="671" t="s">
        <v>16</v>
      </c>
      <c r="Q5800" s="368" t="s">
        <v>16</v>
      </c>
      <c r="R5800" s="202" t="s">
        <v>16</v>
      </c>
      <c r="S5800" s="55" t="s">
        <v>16</v>
      </c>
      <c r="T5800" s="55" t="s">
        <v>16</v>
      </c>
    </row>
    <row r="5801" spans="2:20" x14ac:dyDescent="0.3">
      <c r="B5801" s="11"/>
      <c r="C5801" s="94"/>
      <c r="D5801" s="12"/>
      <c r="E5801" s="13"/>
      <c r="F5801" s="13"/>
      <c r="G5801" s="13"/>
      <c r="H5801" s="13"/>
      <c r="I5801" s="13"/>
      <c r="J5801" s="14"/>
      <c r="K5801" s="1"/>
      <c r="L5801" s="11"/>
      <c r="M5801" s="588"/>
      <c r="N5801" s="12"/>
      <c r="O5801" s="169"/>
      <c r="P5801" s="13"/>
      <c r="Q5801" s="13"/>
      <c r="R5801" s="13"/>
      <c r="S5801" s="13"/>
      <c r="T5801" s="14"/>
    </row>
    <row r="5802" spans="2:20" x14ac:dyDescent="0.3">
      <c r="B5802" s="25"/>
      <c r="C5802" s="26" t="s">
        <v>50</v>
      </c>
      <c r="D5802" s="26" t="s">
        <v>16</v>
      </c>
      <c r="E5802" s="28">
        <f>E5800</f>
        <v>0</v>
      </c>
      <c r="F5802" s="28">
        <f>F5781+F5800</f>
        <v>42330</v>
      </c>
      <c r="G5802" s="28">
        <f>G5781+G5800</f>
        <v>9529645</v>
      </c>
      <c r="H5802" s="28">
        <f>H5781+H5800</f>
        <v>6099175</v>
      </c>
      <c r="I5802" s="28">
        <f>I5781+I5800</f>
        <v>326334</v>
      </c>
      <c r="J5802" s="28">
        <f>J5781+J5800</f>
        <v>4260</v>
      </c>
      <c r="K5802" s="1"/>
      <c r="L5802" s="574" t="s">
        <v>16</v>
      </c>
      <c r="M5802" s="26" t="s">
        <v>50</v>
      </c>
      <c r="N5802" s="193" t="s">
        <v>16</v>
      </c>
      <c r="O5802" s="28">
        <f>SUM(O5784:O5801)</f>
        <v>0</v>
      </c>
      <c r="P5802" s="28">
        <f>SUM(P5782:P5801)</f>
        <v>9100</v>
      </c>
      <c r="Q5802" s="28">
        <f>SUM(Q5782:Q5801)</f>
        <v>4000000</v>
      </c>
      <c r="R5802" s="28">
        <f>SUM(R5782:R5801)</f>
        <v>100000</v>
      </c>
      <c r="S5802" s="28">
        <f>SUM(S5780:S5801)</f>
        <v>0</v>
      </c>
      <c r="T5802" s="28">
        <f>SUM(T5780:T5801)</f>
        <v>0</v>
      </c>
    </row>
    <row r="5803" spans="2:20" x14ac:dyDescent="0.3">
      <c r="F5803" s="314"/>
      <c r="G5803" s="215"/>
      <c r="H5803" s="215"/>
      <c r="L5803" s="2"/>
      <c r="M5803" s="3" t="s">
        <v>12</v>
      </c>
      <c r="N5803" s="15"/>
      <c r="O5803" s="16">
        <f>E5802-O5802</f>
        <v>0</v>
      </c>
      <c r="P5803" s="62">
        <f>F5802-P5802</f>
        <v>33230</v>
      </c>
      <c r="Q5803" s="62">
        <f>G5802-Q5802</f>
        <v>5529645</v>
      </c>
      <c r="R5803" s="62">
        <f t="shared" ref="R5803" si="709">H5802-R5802</f>
        <v>5999175</v>
      </c>
      <c r="S5803" s="62">
        <f t="shared" ref="S5803" si="710">I5802-S5802</f>
        <v>326334</v>
      </c>
      <c r="T5803" s="62">
        <f t="shared" ref="T5803" si="711">J5802-T5802</f>
        <v>4260</v>
      </c>
    </row>
    <row r="5804" spans="2:20" x14ac:dyDescent="0.3">
      <c r="C5804" s="63"/>
      <c r="F5804" s="314"/>
      <c r="H5804" s="314"/>
      <c r="M5804" s="1385" t="s">
        <v>23</v>
      </c>
      <c r="N5804" s="1385"/>
      <c r="P5804" s="314"/>
      <c r="Q5804" s="314"/>
      <c r="R5804" s="314"/>
    </row>
    <row r="5805" spans="2:20" x14ac:dyDescent="0.3">
      <c r="C5805" s="705"/>
      <c r="D5805" s="705"/>
      <c r="E5805" s="673"/>
      <c r="F5805" s="281"/>
      <c r="G5805" s="705"/>
      <c r="H5805" s="705"/>
      <c r="I5805" s="705"/>
      <c r="J5805" s="145"/>
      <c r="M5805" s="346" t="s">
        <v>17</v>
      </c>
      <c r="N5805" s="83">
        <f>P5803</f>
        <v>33230</v>
      </c>
      <c r="O5805" s="1364"/>
      <c r="P5805" s="1365"/>
      <c r="Q5805" s="1365"/>
      <c r="R5805" s="1365"/>
      <c r="S5805" s="1365"/>
      <c r="T5805" s="1365"/>
    </row>
    <row r="5806" spans="2:20" x14ac:dyDescent="0.3">
      <c r="C5806" s="273"/>
      <c r="D5806" s="702"/>
      <c r="E5806" s="703"/>
      <c r="F5806" s="703"/>
      <c r="G5806" s="282"/>
      <c r="H5806" s="280"/>
      <c r="I5806" s="280"/>
      <c r="J5806" s="280"/>
      <c r="M5806" s="346" t="s">
        <v>18</v>
      </c>
      <c r="N5806" s="83">
        <f>Q5803</f>
        <v>5529645</v>
      </c>
      <c r="O5806" s="1364"/>
      <c r="P5806" s="1365"/>
      <c r="Q5806" s="1365"/>
      <c r="R5806" s="1365"/>
      <c r="S5806" s="1365"/>
      <c r="T5806" s="1365"/>
    </row>
    <row r="5807" spans="2:20" x14ac:dyDescent="0.3">
      <c r="C5807" s="705"/>
      <c r="D5807" s="705"/>
      <c r="E5807" s="1376"/>
      <c r="F5807" s="1377"/>
      <c r="G5807" s="282"/>
      <c r="H5807" s="280"/>
      <c r="I5807" s="280"/>
      <c r="J5807" s="280"/>
      <c r="M5807" s="346" t="s">
        <v>19</v>
      </c>
      <c r="N5807" s="83">
        <f>R5803</f>
        <v>5999175</v>
      </c>
      <c r="O5807" s="136"/>
      <c r="P5807" s="171"/>
      <c r="Q5807" s="324"/>
      <c r="R5807" s="240"/>
      <c r="S5807" s="314"/>
      <c r="T5807" s="314"/>
    </row>
    <row r="5808" spans="2:20" x14ac:dyDescent="0.3">
      <c r="C5808" s="190"/>
      <c r="D5808" s="190"/>
      <c r="E5808" s="1374"/>
      <c r="F5808" s="1374"/>
      <c r="G5808" s="278"/>
      <c r="H5808" s="279"/>
      <c r="I5808" s="280"/>
      <c r="J5808" s="281"/>
      <c r="M5808" s="346" t="s">
        <v>20</v>
      </c>
      <c r="N5808" s="83">
        <f>S5803</f>
        <v>326334</v>
      </c>
      <c r="O5808" s="324"/>
      <c r="P5808" s="324"/>
      <c r="Q5808" s="324"/>
      <c r="R5808" s="241"/>
    </row>
    <row r="5809" spans="2:20" x14ac:dyDescent="0.3">
      <c r="C5809" s="190"/>
      <c r="D5809" s="190"/>
      <c r="E5809" s="704"/>
      <c r="F5809" s="704"/>
      <c r="G5809" s="278"/>
      <c r="H5809" s="283"/>
      <c r="I5809" s="280"/>
      <c r="J5809" s="281"/>
      <c r="M5809" s="346" t="s">
        <v>21</v>
      </c>
      <c r="N5809" s="83">
        <f>T5803</f>
        <v>4260</v>
      </c>
      <c r="O5809" s="137"/>
      <c r="P5809" s="324"/>
      <c r="Q5809" s="324"/>
      <c r="R5809" s="314"/>
    </row>
    <row r="5810" spans="2:20" ht="15" thickBot="1" x14ac:dyDescent="0.35">
      <c r="C5810" s="705"/>
      <c r="D5810" s="190"/>
      <c r="E5810" s="704"/>
      <c r="F5810" s="704"/>
      <c r="G5810" s="278"/>
      <c r="H5810" s="283"/>
      <c r="I5810" s="280"/>
      <c r="J5810" s="281"/>
      <c r="M5810" s="706" t="s">
        <v>22</v>
      </c>
      <c r="N5810" s="344">
        <f>SUM(N5805:N5809)</f>
        <v>11892644</v>
      </c>
      <c r="O5810" s="314"/>
      <c r="P5810" s="314"/>
      <c r="R5810" s="314"/>
      <c r="S5810" s="314"/>
    </row>
    <row r="5811" spans="2:20" ht="15" thickTop="1" x14ac:dyDescent="0.3">
      <c r="N5811" s="314"/>
    </row>
    <row r="5816" spans="2:20" x14ac:dyDescent="0.3">
      <c r="B5816" s="1357" t="s">
        <v>3490</v>
      </c>
      <c r="C5816" s="1357"/>
      <c r="D5816" s="1357"/>
      <c r="E5816" s="1357"/>
      <c r="F5816" s="1357"/>
      <c r="G5816" s="1357"/>
      <c r="H5816" s="1357"/>
      <c r="I5816" s="1357"/>
      <c r="J5816" s="1357"/>
      <c r="K5816" s="1357"/>
      <c r="L5816" s="1357"/>
      <c r="M5816" s="1357"/>
      <c r="N5816" s="1357"/>
      <c r="O5816" s="1357"/>
      <c r="P5816" s="1357"/>
      <c r="Q5816" s="1357"/>
      <c r="R5816" s="1357"/>
      <c r="S5816" s="1357"/>
      <c r="T5816" s="1357"/>
    </row>
    <row r="5825" spans="2:20" ht="15.6" x14ac:dyDescent="0.3">
      <c r="B5825" s="1349" t="s">
        <v>3807</v>
      </c>
      <c r="C5825" s="1349"/>
      <c r="D5825" s="1349"/>
      <c r="E5825" s="1349"/>
      <c r="F5825" s="1349"/>
      <c r="G5825" s="1349"/>
      <c r="H5825" s="1349"/>
      <c r="I5825" s="1349"/>
      <c r="J5825" s="1349"/>
      <c r="K5825" s="1349"/>
      <c r="L5825" s="1349"/>
      <c r="M5825" s="1349"/>
      <c r="N5825" s="1349"/>
      <c r="O5825" s="1349"/>
      <c r="P5825" s="1349"/>
      <c r="Q5825" s="1349"/>
      <c r="R5825" s="1349"/>
      <c r="S5825" s="1349"/>
      <c r="T5825" s="1349"/>
    </row>
    <row r="5826" spans="2:20" ht="15.6" x14ac:dyDescent="0.3">
      <c r="B5826" s="1350" t="s">
        <v>10</v>
      </c>
      <c r="C5826" s="1350"/>
      <c r="D5826" s="1350"/>
      <c r="E5826" s="1350"/>
      <c r="F5826" s="1350"/>
      <c r="G5826" s="1350"/>
      <c r="H5826" s="1350"/>
      <c r="I5826" s="1350"/>
      <c r="J5826" s="1350"/>
      <c r="K5826" s="1350"/>
      <c r="L5826" s="1350"/>
      <c r="M5826" s="1350"/>
      <c r="N5826" s="1350"/>
      <c r="O5826" s="1350"/>
      <c r="P5826" s="1350"/>
      <c r="Q5826" s="1350"/>
      <c r="R5826" s="1350"/>
      <c r="S5826" s="1350"/>
      <c r="T5826" s="1350"/>
    </row>
    <row r="5827" spans="2:20" x14ac:dyDescent="0.3">
      <c r="B5827" s="1351" t="s">
        <v>11</v>
      </c>
      <c r="C5827" s="1351"/>
      <c r="D5827" s="1351"/>
      <c r="E5827" s="1351"/>
      <c r="F5827" s="1351"/>
      <c r="G5827" s="1351"/>
      <c r="H5827" s="1351"/>
      <c r="I5827" s="1351"/>
      <c r="J5827" s="1351"/>
      <c r="K5827" s="1351"/>
      <c r="L5827" s="1351"/>
      <c r="M5827" s="1351"/>
      <c r="N5827" s="1351"/>
      <c r="O5827" s="1351"/>
      <c r="P5827" s="1351"/>
      <c r="Q5827" s="1351"/>
      <c r="R5827" s="1351"/>
      <c r="S5827" s="1351"/>
      <c r="T5827" s="1351"/>
    </row>
    <row r="5828" spans="2:20" x14ac:dyDescent="0.3">
      <c r="B5828" s="1352" t="s">
        <v>3808</v>
      </c>
      <c r="C5828" s="1352"/>
      <c r="D5828" s="1352"/>
      <c r="E5828" s="1352"/>
      <c r="F5828" s="1352"/>
      <c r="G5828" s="1352"/>
      <c r="H5828" s="1352"/>
      <c r="I5828" s="1352"/>
      <c r="J5828" s="1352"/>
      <c r="K5828" s="1352"/>
      <c r="L5828" s="1352"/>
      <c r="M5828" s="1352"/>
      <c r="N5828" s="1352"/>
      <c r="O5828" s="1352"/>
      <c r="P5828" s="1352"/>
      <c r="Q5828" s="1352"/>
      <c r="R5828" s="1352"/>
      <c r="S5828" s="1352"/>
      <c r="T5828" s="1352"/>
    </row>
    <row r="5829" spans="2:20" ht="15" thickBot="1" x14ac:dyDescent="0.35">
      <c r="B5829" s="309"/>
      <c r="C5829" s="309"/>
      <c r="D5829" s="309"/>
      <c r="E5829" s="309"/>
      <c r="F5829" s="309"/>
      <c r="G5829" s="309"/>
      <c r="H5829" s="309"/>
      <c r="I5829" s="309"/>
      <c r="J5829" s="309"/>
      <c r="L5829" s="309"/>
      <c r="M5829" s="309"/>
      <c r="N5829" s="309"/>
      <c r="O5829" s="309"/>
      <c r="P5829" s="309"/>
      <c r="Q5829" s="309"/>
      <c r="R5829" s="1362" t="s">
        <v>3809</v>
      </c>
      <c r="S5829" s="1363"/>
      <c r="T5829" s="1363"/>
    </row>
    <row r="5830" spans="2:20" ht="15" thickTop="1" x14ac:dyDescent="0.3">
      <c r="B5830" s="1354" t="s">
        <v>8</v>
      </c>
      <c r="C5830" s="1354"/>
      <c r="D5830" s="1354"/>
      <c r="E5830" s="1354"/>
      <c r="F5830" s="1354"/>
      <c r="G5830" s="1354"/>
      <c r="H5830" s="1354"/>
      <c r="I5830" s="1354"/>
      <c r="J5830" s="1354"/>
      <c r="L5830" s="1354" t="s">
        <v>9</v>
      </c>
      <c r="M5830" s="1354"/>
      <c r="N5830" s="1354"/>
      <c r="O5830" s="1354"/>
      <c r="P5830" s="1354"/>
      <c r="Q5830" s="1354"/>
      <c r="R5830" s="1354"/>
      <c r="S5830" s="1354"/>
      <c r="T5830" s="1354"/>
    </row>
    <row r="5831" spans="2:20" x14ac:dyDescent="0.3">
      <c r="B5831" s="4" t="s">
        <v>0</v>
      </c>
      <c r="C5831" s="4" t="s">
        <v>1</v>
      </c>
      <c r="D5831" s="4" t="s">
        <v>2</v>
      </c>
      <c r="E5831" s="4" t="s">
        <v>13</v>
      </c>
      <c r="F5831" s="4" t="s">
        <v>3</v>
      </c>
      <c r="G5831" s="4" t="s">
        <v>4</v>
      </c>
      <c r="H5831" s="4" t="s">
        <v>5</v>
      </c>
      <c r="I5831" s="4" t="s">
        <v>6</v>
      </c>
      <c r="J5831" s="4" t="s">
        <v>7</v>
      </c>
      <c r="K5831" s="180"/>
      <c r="L5831" s="4" t="s">
        <v>0</v>
      </c>
      <c r="M5831" s="4" t="s">
        <v>1</v>
      </c>
      <c r="N5831" s="30" t="s">
        <v>1234</v>
      </c>
      <c r="O5831" s="4" t="s">
        <v>13</v>
      </c>
      <c r="P5831" s="4" t="s">
        <v>3</v>
      </c>
      <c r="Q5831" s="4" t="s">
        <v>4</v>
      </c>
      <c r="R5831" s="4" t="s">
        <v>5</v>
      </c>
      <c r="S5831" s="4" t="s">
        <v>6</v>
      </c>
      <c r="T5831" s="4" t="s">
        <v>7</v>
      </c>
    </row>
    <row r="5832" spans="2:20" x14ac:dyDescent="0.3">
      <c r="B5832" s="310"/>
      <c r="C5832" s="311"/>
      <c r="D5832" s="311"/>
      <c r="E5832" s="5"/>
      <c r="F5832" s="5"/>
      <c r="G5832" s="5"/>
      <c r="H5832" s="5"/>
      <c r="I5832" s="5"/>
      <c r="J5832" s="6"/>
      <c r="L5832" s="310"/>
      <c r="M5832" s="311"/>
      <c r="N5832" s="311"/>
      <c r="O5832" s="5"/>
      <c r="P5832" s="5"/>
      <c r="Q5832" s="5"/>
      <c r="R5832" s="5"/>
      <c r="S5832" s="5"/>
      <c r="T5832" s="6"/>
    </row>
    <row r="5833" spans="2:20" x14ac:dyDescent="0.3">
      <c r="B5833" s="55" t="s">
        <v>3810</v>
      </c>
      <c r="C5833" s="17" t="s">
        <v>2421</v>
      </c>
      <c r="D5833" s="202" t="s">
        <v>16</v>
      </c>
      <c r="E5833" s="202" t="s">
        <v>16</v>
      </c>
      <c r="F5833" s="19">
        <f>N5805</f>
        <v>33230</v>
      </c>
      <c r="G5833" s="49">
        <f>N5806</f>
        <v>5529645</v>
      </c>
      <c r="H5833" s="49">
        <f>N5807</f>
        <v>5999175</v>
      </c>
      <c r="I5833" s="20">
        <f>N5808</f>
        <v>326334</v>
      </c>
      <c r="J5833" s="20">
        <f>N5809</f>
        <v>4260</v>
      </c>
      <c r="K5833" s="1"/>
      <c r="L5833" s="55"/>
      <c r="M5833" s="55"/>
      <c r="N5833" s="55"/>
      <c r="O5833" s="368"/>
      <c r="P5833" s="368"/>
      <c r="Q5833" s="368"/>
      <c r="R5833" s="368"/>
      <c r="S5833" s="368"/>
      <c r="T5833" s="368"/>
    </row>
    <row r="5834" spans="2:20" x14ac:dyDescent="0.3">
      <c r="B5834" s="55" t="s">
        <v>3823</v>
      </c>
      <c r="C5834" s="7" t="s">
        <v>2383</v>
      </c>
      <c r="D5834" s="202" t="s">
        <v>16</v>
      </c>
      <c r="E5834" s="202" t="s">
        <v>16</v>
      </c>
      <c r="F5834" s="202" t="s">
        <v>16</v>
      </c>
      <c r="G5834" s="100">
        <v>5500</v>
      </c>
      <c r="H5834" s="202" t="s">
        <v>16</v>
      </c>
      <c r="I5834" s="202" t="s">
        <v>16</v>
      </c>
      <c r="J5834" s="202" t="s">
        <v>16</v>
      </c>
      <c r="K5834" s="1"/>
      <c r="L5834" s="55" t="s">
        <v>3823</v>
      </c>
      <c r="M5834" s="7" t="s">
        <v>2383</v>
      </c>
      <c r="N5834" s="202" t="s">
        <v>16</v>
      </c>
      <c r="O5834" s="202" t="s">
        <v>16</v>
      </c>
      <c r="P5834" s="100">
        <v>5500</v>
      </c>
      <c r="Q5834" s="202" t="s">
        <v>16</v>
      </c>
      <c r="R5834" s="202" t="s">
        <v>16</v>
      </c>
      <c r="S5834" s="202" t="s">
        <v>16</v>
      </c>
      <c r="T5834" s="202" t="s">
        <v>16</v>
      </c>
    </row>
    <row r="5835" spans="2:20" ht="41.4" x14ac:dyDescent="0.3">
      <c r="B5835" s="55" t="s">
        <v>3810</v>
      </c>
      <c r="C5835" s="333" t="s">
        <v>3816</v>
      </c>
      <c r="D5835" s="116" t="s">
        <v>3811</v>
      </c>
      <c r="E5835" s="202" t="s">
        <v>16</v>
      </c>
      <c r="F5835" s="202" t="s">
        <v>16</v>
      </c>
      <c r="G5835" s="202" t="s">
        <v>16</v>
      </c>
      <c r="H5835" s="122">
        <v>500000</v>
      </c>
      <c r="I5835" s="202" t="s">
        <v>16</v>
      </c>
      <c r="J5835" s="202" t="s">
        <v>16</v>
      </c>
      <c r="K5835" s="1"/>
      <c r="L5835" s="55" t="s">
        <v>3810</v>
      </c>
      <c r="M5835" s="459" t="s">
        <v>3815</v>
      </c>
      <c r="N5835" s="116" t="s">
        <v>3813</v>
      </c>
      <c r="O5835" s="202">
        <v>4792</v>
      </c>
      <c r="P5835" s="202" t="s">
        <v>16</v>
      </c>
      <c r="Q5835" s="202" t="s">
        <v>16</v>
      </c>
      <c r="R5835" s="202" t="s">
        <v>16</v>
      </c>
      <c r="S5835" s="202" t="s">
        <v>16</v>
      </c>
      <c r="T5835" s="202" t="s">
        <v>16</v>
      </c>
    </row>
    <row r="5836" spans="2:20" ht="41.4" x14ac:dyDescent="0.3">
      <c r="B5836" s="55" t="s">
        <v>3810</v>
      </c>
      <c r="C5836" s="333" t="s">
        <v>3817</v>
      </c>
      <c r="D5836" s="116" t="s">
        <v>3812</v>
      </c>
      <c r="E5836" s="202" t="s">
        <v>16</v>
      </c>
      <c r="F5836" s="202" t="s">
        <v>16</v>
      </c>
      <c r="G5836" s="122">
        <v>500000</v>
      </c>
      <c r="H5836" s="202" t="s">
        <v>16</v>
      </c>
      <c r="I5836" s="202" t="s">
        <v>16</v>
      </c>
      <c r="J5836" s="202" t="s">
        <v>16</v>
      </c>
      <c r="K5836" s="1"/>
      <c r="L5836" s="55" t="s">
        <v>3810</v>
      </c>
      <c r="M5836" s="369" t="s">
        <v>3818</v>
      </c>
      <c r="N5836" s="368">
        <v>1</v>
      </c>
      <c r="O5836" s="202" t="s">
        <v>16</v>
      </c>
      <c r="P5836" s="202">
        <v>5500</v>
      </c>
      <c r="Q5836" s="202" t="s">
        <v>16</v>
      </c>
      <c r="R5836" s="202" t="s">
        <v>16</v>
      </c>
      <c r="S5836" s="202" t="s">
        <v>16</v>
      </c>
      <c r="T5836" s="202" t="s">
        <v>16</v>
      </c>
    </row>
    <row r="5837" spans="2:20" ht="41.4" x14ac:dyDescent="0.3">
      <c r="B5837" s="55" t="s">
        <v>3810</v>
      </c>
      <c r="C5837" s="333" t="s">
        <v>3814</v>
      </c>
      <c r="D5837" s="116" t="s">
        <v>3813</v>
      </c>
      <c r="E5837" s="202">
        <v>4792</v>
      </c>
      <c r="F5837" s="202" t="s">
        <v>16</v>
      </c>
      <c r="G5837" s="202">
        <v>8</v>
      </c>
      <c r="H5837" s="202" t="s">
        <v>16</v>
      </c>
      <c r="I5837" s="202" t="s">
        <v>16</v>
      </c>
      <c r="J5837" s="202" t="s">
        <v>16</v>
      </c>
      <c r="K5837" s="1"/>
      <c r="L5837" s="55" t="s">
        <v>3823</v>
      </c>
      <c r="M5837" s="430" t="s">
        <v>3827</v>
      </c>
      <c r="N5837" s="368">
        <v>463</v>
      </c>
      <c r="O5837" s="202" t="s">
        <v>16</v>
      </c>
      <c r="P5837" s="202" t="s">
        <v>16</v>
      </c>
      <c r="Q5837" s="202">
        <v>33000</v>
      </c>
      <c r="R5837" s="202" t="s">
        <v>16</v>
      </c>
      <c r="S5837" s="202" t="s">
        <v>16</v>
      </c>
      <c r="T5837" s="202" t="s">
        <v>16</v>
      </c>
    </row>
    <row r="5838" spans="2:20" ht="41.4" x14ac:dyDescent="0.3">
      <c r="B5838" s="746" t="s">
        <v>3810</v>
      </c>
      <c r="C5838" s="729" t="s">
        <v>3467</v>
      </c>
      <c r="D5838" s="730" t="s">
        <v>3670</v>
      </c>
      <c r="E5838" s="731" t="s">
        <v>16</v>
      </c>
      <c r="F5838" s="731" t="s">
        <v>16</v>
      </c>
      <c r="G5838" s="731">
        <v>50000</v>
      </c>
      <c r="H5838" s="731" t="s">
        <v>16</v>
      </c>
      <c r="I5838" s="202" t="s">
        <v>16</v>
      </c>
      <c r="J5838" s="202" t="s">
        <v>16</v>
      </c>
      <c r="K5838" s="1"/>
      <c r="L5838" s="55" t="s">
        <v>3823</v>
      </c>
      <c r="M5838" s="430" t="s">
        <v>3828</v>
      </c>
      <c r="N5838" s="368">
        <v>464</v>
      </c>
      <c r="O5838" s="202" t="s">
        <v>16</v>
      </c>
      <c r="P5838" s="202" t="s">
        <v>16</v>
      </c>
      <c r="Q5838" s="202">
        <v>30000</v>
      </c>
      <c r="R5838" s="202" t="s">
        <v>16</v>
      </c>
      <c r="S5838" s="202" t="s">
        <v>16</v>
      </c>
      <c r="T5838" s="202" t="s">
        <v>16</v>
      </c>
    </row>
    <row r="5839" spans="2:20" ht="41.4" x14ac:dyDescent="0.3">
      <c r="B5839" s="55" t="s">
        <v>3823</v>
      </c>
      <c r="C5839" s="333" t="s">
        <v>3824</v>
      </c>
      <c r="D5839" s="116" t="s">
        <v>3819</v>
      </c>
      <c r="E5839" s="202" t="s">
        <v>16</v>
      </c>
      <c r="F5839" s="202" t="s">
        <v>16</v>
      </c>
      <c r="G5839" s="202" t="s">
        <v>16</v>
      </c>
      <c r="H5839" s="202">
        <v>52500</v>
      </c>
      <c r="I5839" s="202" t="s">
        <v>16</v>
      </c>
      <c r="J5839" s="202" t="s">
        <v>16</v>
      </c>
      <c r="K5839" s="1"/>
      <c r="L5839" s="202" t="s">
        <v>16</v>
      </c>
      <c r="M5839" s="202" t="s">
        <v>16</v>
      </c>
      <c r="N5839" s="202" t="s">
        <v>16</v>
      </c>
      <c r="O5839" s="202" t="s">
        <v>16</v>
      </c>
      <c r="P5839" s="202" t="s">
        <v>16</v>
      </c>
      <c r="Q5839" s="202" t="s">
        <v>16</v>
      </c>
      <c r="R5839" s="202" t="s">
        <v>16</v>
      </c>
      <c r="S5839" s="202" t="s">
        <v>16</v>
      </c>
      <c r="T5839" s="202" t="s">
        <v>16</v>
      </c>
    </row>
    <row r="5840" spans="2:20" ht="27.6" x14ac:dyDescent="0.3">
      <c r="B5840" s="55" t="s">
        <v>3823</v>
      </c>
      <c r="C5840" s="333" t="s">
        <v>3825</v>
      </c>
      <c r="D5840" s="116" t="s">
        <v>3820</v>
      </c>
      <c r="E5840" s="202" t="s">
        <v>16</v>
      </c>
      <c r="F5840" s="202">
        <v>1100</v>
      </c>
      <c r="G5840" s="202" t="s">
        <v>16</v>
      </c>
      <c r="H5840" s="202" t="s">
        <v>16</v>
      </c>
      <c r="I5840" s="202" t="s">
        <v>16</v>
      </c>
      <c r="J5840" s="202" t="s">
        <v>16</v>
      </c>
      <c r="K5840" s="1"/>
      <c r="L5840" s="202" t="s">
        <v>16</v>
      </c>
      <c r="M5840" s="202" t="s">
        <v>16</v>
      </c>
      <c r="N5840" s="202" t="s">
        <v>16</v>
      </c>
      <c r="O5840" s="202" t="s">
        <v>16</v>
      </c>
      <c r="P5840" s="202" t="s">
        <v>16</v>
      </c>
      <c r="Q5840" s="202" t="s">
        <v>16</v>
      </c>
      <c r="R5840" s="202" t="s">
        <v>16</v>
      </c>
      <c r="S5840" s="202" t="s">
        <v>16</v>
      </c>
      <c r="T5840" s="202" t="s">
        <v>16</v>
      </c>
    </row>
    <row r="5841" spans="2:20" ht="27.6" x14ac:dyDescent="0.3">
      <c r="B5841" s="55" t="s">
        <v>3823</v>
      </c>
      <c r="C5841" s="333" t="s">
        <v>3826</v>
      </c>
      <c r="D5841" s="116" t="s">
        <v>3821</v>
      </c>
      <c r="E5841" s="202" t="s">
        <v>16</v>
      </c>
      <c r="F5841" s="202" t="s">
        <v>16</v>
      </c>
      <c r="G5841" s="202" t="s">
        <v>16</v>
      </c>
      <c r="H5841" s="202">
        <v>200000</v>
      </c>
      <c r="I5841" s="202" t="s">
        <v>16</v>
      </c>
      <c r="J5841" s="202" t="s">
        <v>16</v>
      </c>
      <c r="K5841" s="1"/>
      <c r="L5841" s="202" t="s">
        <v>16</v>
      </c>
      <c r="M5841" s="202" t="s">
        <v>16</v>
      </c>
      <c r="N5841" s="202" t="s">
        <v>16</v>
      </c>
      <c r="O5841" s="202" t="s">
        <v>16</v>
      </c>
      <c r="P5841" s="202" t="s">
        <v>16</v>
      </c>
      <c r="Q5841" s="202" t="s">
        <v>16</v>
      </c>
      <c r="R5841" s="202" t="s">
        <v>16</v>
      </c>
      <c r="S5841" s="202" t="s">
        <v>16</v>
      </c>
      <c r="T5841" s="202" t="s">
        <v>16</v>
      </c>
    </row>
    <row r="5842" spans="2:20" ht="27.6" x14ac:dyDescent="0.3">
      <c r="B5842" s="55" t="s">
        <v>3823</v>
      </c>
      <c r="C5842" s="333" t="s">
        <v>3176</v>
      </c>
      <c r="D5842" s="116" t="s">
        <v>3822</v>
      </c>
      <c r="E5842" s="202" t="s">
        <v>16</v>
      </c>
      <c r="F5842" s="202">
        <v>1100</v>
      </c>
      <c r="G5842" s="202" t="s">
        <v>16</v>
      </c>
      <c r="H5842" s="202" t="s">
        <v>16</v>
      </c>
      <c r="I5842" s="202" t="s">
        <v>16</v>
      </c>
      <c r="J5842" s="202" t="s">
        <v>16</v>
      </c>
      <c r="K5842" s="1"/>
      <c r="L5842" s="202" t="s">
        <v>16</v>
      </c>
      <c r="M5842" s="202" t="s">
        <v>16</v>
      </c>
      <c r="N5842" s="202" t="s">
        <v>16</v>
      </c>
      <c r="O5842" s="202" t="s">
        <v>16</v>
      </c>
      <c r="P5842" s="202" t="s">
        <v>16</v>
      </c>
      <c r="Q5842" s="202" t="s">
        <v>16</v>
      </c>
      <c r="R5842" s="202" t="s">
        <v>16</v>
      </c>
      <c r="S5842" s="202" t="s">
        <v>16</v>
      </c>
      <c r="T5842" s="202" t="s">
        <v>16</v>
      </c>
    </row>
    <row r="5843" spans="2:20" x14ac:dyDescent="0.3">
      <c r="B5843" s="196"/>
      <c r="C5843" s="503" t="s">
        <v>49</v>
      </c>
      <c r="D5843" s="196" t="s">
        <v>16</v>
      </c>
      <c r="E5843" s="197">
        <f>SUM(E5834:E5842)</f>
        <v>4792</v>
      </c>
      <c r="F5843" s="197">
        <f>SUM(F5834:F5842)</f>
        <v>2200</v>
      </c>
      <c r="G5843" s="197">
        <f>SUM(G5834:G5842)</f>
        <v>555508</v>
      </c>
      <c r="H5843" s="504">
        <f>SUM(H5834:H5842)</f>
        <v>752500</v>
      </c>
      <c r="I5843" s="197"/>
      <c r="J5843" s="197">
        <v>0</v>
      </c>
      <c r="K5843" s="1"/>
      <c r="L5843" s="202" t="s">
        <v>16</v>
      </c>
      <c r="M5843" s="202" t="s">
        <v>16</v>
      </c>
      <c r="N5843" s="202" t="s">
        <v>16</v>
      </c>
      <c r="O5843" s="202" t="s">
        <v>16</v>
      </c>
      <c r="P5843" s="202" t="s">
        <v>16</v>
      </c>
      <c r="Q5843" s="202" t="s">
        <v>16</v>
      </c>
      <c r="R5843" s="202" t="s">
        <v>16</v>
      </c>
      <c r="S5843" s="202" t="s">
        <v>16</v>
      </c>
      <c r="T5843" s="202" t="s">
        <v>16</v>
      </c>
    </row>
    <row r="5844" spans="2:20" x14ac:dyDescent="0.3">
      <c r="B5844" s="11"/>
      <c r="C5844" s="94"/>
      <c r="D5844" s="12"/>
      <c r="E5844" s="13"/>
      <c r="F5844" s="13"/>
      <c r="G5844" s="13"/>
      <c r="H5844" s="13"/>
      <c r="I5844" s="13"/>
      <c r="J5844" s="14"/>
      <c r="K5844" s="1"/>
      <c r="L5844" s="11"/>
      <c r="M5844" s="588"/>
      <c r="N5844" s="12"/>
      <c r="O5844" s="169"/>
      <c r="P5844" s="13"/>
      <c r="Q5844" s="13"/>
      <c r="R5844" s="13"/>
      <c r="S5844" s="13"/>
      <c r="T5844" s="14"/>
    </row>
    <row r="5845" spans="2:20" x14ac:dyDescent="0.3">
      <c r="B5845" s="25"/>
      <c r="C5845" s="26" t="s">
        <v>50</v>
      </c>
      <c r="D5845" s="26" t="s">
        <v>16</v>
      </c>
      <c r="E5845" s="28">
        <f>E5843</f>
        <v>4792</v>
      </c>
      <c r="F5845" s="28">
        <f>F5833+F5843</f>
        <v>35430</v>
      </c>
      <c r="G5845" s="28">
        <f>G5833+G5843</f>
        <v>6085153</v>
      </c>
      <c r="H5845" s="28">
        <f>H5833+H5843</f>
        <v>6751675</v>
      </c>
      <c r="I5845" s="28">
        <f>I5833+I5843</f>
        <v>326334</v>
      </c>
      <c r="J5845" s="28">
        <f>J5833+J5843</f>
        <v>4260</v>
      </c>
      <c r="K5845" s="1"/>
      <c r="L5845" s="574" t="s">
        <v>16</v>
      </c>
      <c r="M5845" s="26" t="s">
        <v>50</v>
      </c>
      <c r="N5845" s="193" t="s">
        <v>16</v>
      </c>
      <c r="O5845" s="28">
        <f>SUM(O5834:O5844)</f>
        <v>4792</v>
      </c>
      <c r="P5845" s="28">
        <f>SUM(P5834:P5844)</f>
        <v>11000</v>
      </c>
      <c r="Q5845" s="28">
        <f>SUM(Q5834:Q5844)</f>
        <v>63000</v>
      </c>
      <c r="R5845" s="28">
        <f>SUM(R5835:R5844)</f>
        <v>0</v>
      </c>
      <c r="S5845" s="28">
        <f>SUM(S5832:S5844)</f>
        <v>0</v>
      </c>
      <c r="T5845" s="28">
        <f>SUM(T5832:T5844)</f>
        <v>0</v>
      </c>
    </row>
    <row r="5846" spans="2:20" x14ac:dyDescent="0.3">
      <c r="F5846" s="314"/>
      <c r="G5846" s="215"/>
      <c r="H5846" s="215"/>
      <c r="L5846" s="2"/>
      <c r="M5846" s="3" t="s">
        <v>12</v>
      </c>
      <c r="N5846" s="15"/>
      <c r="O5846" s="16">
        <f>E5845-O5845</f>
        <v>0</v>
      </c>
      <c r="P5846" s="62">
        <f>F5845-P5845</f>
        <v>24430</v>
      </c>
      <c r="Q5846" s="62">
        <f>G5845-Q5845</f>
        <v>6022153</v>
      </c>
      <c r="R5846" s="62">
        <f t="shared" ref="R5846" si="712">H5845-R5845</f>
        <v>6751675</v>
      </c>
      <c r="S5846" s="62">
        <f t="shared" ref="S5846" si="713">I5845-S5845</f>
        <v>326334</v>
      </c>
      <c r="T5846" s="62">
        <f t="shared" ref="T5846" si="714">J5845-T5845</f>
        <v>4260</v>
      </c>
    </row>
    <row r="5847" spans="2:20" x14ac:dyDescent="0.3">
      <c r="C5847" s="63"/>
      <c r="F5847" s="314"/>
      <c r="H5847" s="314"/>
      <c r="M5847" s="1385" t="s">
        <v>23</v>
      </c>
      <c r="N5847" s="1385"/>
      <c r="P5847" s="314"/>
      <c r="Q5847" s="314"/>
      <c r="R5847" s="314"/>
    </row>
    <row r="5848" spans="2:20" x14ac:dyDescent="0.3">
      <c r="C5848" s="709"/>
      <c r="D5848" s="709"/>
      <c r="E5848" s="673"/>
      <c r="F5848" s="281"/>
      <c r="G5848" s="709"/>
      <c r="H5848" s="709"/>
      <c r="I5848" s="709"/>
      <c r="J5848" s="145"/>
      <c r="M5848" s="346" t="s">
        <v>17</v>
      </c>
      <c r="N5848" s="83">
        <f>P5846</f>
        <v>24430</v>
      </c>
      <c r="O5848" s="1364"/>
      <c r="P5848" s="1365"/>
      <c r="Q5848" s="1365"/>
      <c r="R5848" s="1365"/>
      <c r="S5848" s="1365"/>
      <c r="T5848" s="1365"/>
    </row>
    <row r="5849" spans="2:20" x14ac:dyDescent="0.3">
      <c r="C5849" s="273"/>
      <c r="D5849" s="702"/>
      <c r="E5849" s="707"/>
      <c r="F5849" s="707"/>
      <c r="G5849" s="282"/>
      <c r="H5849" s="280"/>
      <c r="I5849" s="280"/>
      <c r="J5849" s="280"/>
      <c r="M5849" s="346" t="s">
        <v>18</v>
      </c>
      <c r="N5849" s="83">
        <f>Q5846</f>
        <v>6022153</v>
      </c>
      <c r="O5849" s="1364"/>
      <c r="P5849" s="1365"/>
      <c r="Q5849" s="1365"/>
      <c r="R5849" s="1365"/>
      <c r="S5849" s="1365"/>
      <c r="T5849" s="1365"/>
    </row>
    <row r="5850" spans="2:20" x14ac:dyDescent="0.3">
      <c r="C5850" s="709"/>
      <c r="D5850" s="709"/>
      <c r="E5850" s="1376"/>
      <c r="F5850" s="1377"/>
      <c r="G5850" s="282"/>
      <c r="H5850" s="280"/>
      <c r="I5850" s="280"/>
      <c r="J5850" s="280"/>
      <c r="M5850" s="346" t="s">
        <v>19</v>
      </c>
      <c r="N5850" s="83">
        <f>R5846</f>
        <v>6751675</v>
      </c>
      <c r="O5850" s="136"/>
      <c r="P5850" s="171"/>
      <c r="Q5850" s="324"/>
      <c r="R5850" s="240"/>
      <c r="S5850" s="314"/>
      <c r="T5850" s="314"/>
    </row>
    <row r="5851" spans="2:20" x14ac:dyDescent="0.3">
      <c r="C5851" s="190"/>
      <c r="D5851" s="190"/>
      <c r="E5851" s="1374"/>
      <c r="F5851" s="1374"/>
      <c r="G5851" s="278"/>
      <c r="H5851" s="279"/>
      <c r="I5851" s="280"/>
      <c r="J5851" s="281"/>
      <c r="M5851" s="346" t="s">
        <v>20</v>
      </c>
      <c r="N5851" s="83">
        <f>S5846</f>
        <v>326334</v>
      </c>
      <c r="O5851" s="324"/>
      <c r="P5851" s="324"/>
      <c r="Q5851" s="324"/>
      <c r="R5851" s="241"/>
    </row>
    <row r="5852" spans="2:20" x14ac:dyDescent="0.3">
      <c r="C5852" s="190"/>
      <c r="D5852" s="190"/>
      <c r="E5852" s="708"/>
      <c r="F5852" s="708"/>
      <c r="G5852" s="278"/>
      <c r="H5852" s="283"/>
      <c r="I5852" s="280"/>
      <c r="J5852" s="281"/>
      <c r="M5852" s="346" t="s">
        <v>21</v>
      </c>
      <c r="N5852" s="83">
        <f>T5846</f>
        <v>4260</v>
      </c>
      <c r="O5852" s="137"/>
      <c r="P5852" s="324"/>
      <c r="Q5852" s="324"/>
      <c r="R5852" s="314"/>
    </row>
    <row r="5853" spans="2:20" ht="15" thickBot="1" x14ac:dyDescent="0.35">
      <c r="C5853" s="709"/>
      <c r="D5853" s="190"/>
      <c r="E5853" s="708"/>
      <c r="F5853" s="708"/>
      <c r="G5853" s="278"/>
      <c r="H5853" s="283"/>
      <c r="I5853" s="280"/>
      <c r="J5853" s="281"/>
      <c r="M5853" s="710" t="s">
        <v>22</v>
      </c>
      <c r="N5853" s="344">
        <f>SUM(N5848:N5852)</f>
        <v>13128852</v>
      </c>
      <c r="O5853" s="314"/>
      <c r="P5853" s="314"/>
      <c r="R5853" s="314"/>
      <c r="S5853" s="314"/>
    </row>
    <row r="5854" spans="2:20" ht="15" thickTop="1" x14ac:dyDescent="0.3">
      <c r="N5854" s="314"/>
    </row>
    <row r="5859" spans="2:20" x14ac:dyDescent="0.3">
      <c r="B5859" s="1357" t="s">
        <v>3490</v>
      </c>
      <c r="C5859" s="1357"/>
      <c r="D5859" s="1357"/>
      <c r="E5859" s="1357"/>
      <c r="F5859" s="1357"/>
      <c r="G5859" s="1357"/>
      <c r="H5859" s="1357"/>
      <c r="I5859" s="1357"/>
      <c r="J5859" s="1357"/>
      <c r="K5859" s="1357"/>
      <c r="L5859" s="1357"/>
      <c r="M5859" s="1357"/>
      <c r="N5859" s="1357"/>
      <c r="O5859" s="1357"/>
      <c r="P5859" s="1357"/>
      <c r="Q5859" s="1357"/>
      <c r="R5859" s="1357"/>
      <c r="S5859" s="1357"/>
      <c r="T5859" s="1357"/>
    </row>
    <row r="5863" spans="2:20" ht="15.6" x14ac:dyDescent="0.3">
      <c r="B5863" s="1349" t="s">
        <v>3829</v>
      </c>
      <c r="C5863" s="1349"/>
      <c r="D5863" s="1349"/>
      <c r="E5863" s="1349"/>
      <c r="F5863" s="1349"/>
      <c r="G5863" s="1349"/>
      <c r="H5863" s="1349"/>
      <c r="I5863" s="1349"/>
      <c r="J5863" s="1349"/>
      <c r="K5863" s="1349"/>
      <c r="L5863" s="1349"/>
      <c r="M5863" s="1349"/>
      <c r="N5863" s="1349"/>
      <c r="O5863" s="1349"/>
      <c r="P5863" s="1349"/>
      <c r="Q5863" s="1349"/>
      <c r="R5863" s="1349"/>
      <c r="S5863" s="1349"/>
      <c r="T5863" s="1349"/>
    </row>
    <row r="5864" spans="2:20" ht="15.6" x14ac:dyDescent="0.3">
      <c r="B5864" s="1350" t="s">
        <v>10</v>
      </c>
      <c r="C5864" s="1350"/>
      <c r="D5864" s="1350"/>
      <c r="E5864" s="1350"/>
      <c r="F5864" s="1350"/>
      <c r="G5864" s="1350"/>
      <c r="H5864" s="1350"/>
      <c r="I5864" s="1350"/>
      <c r="J5864" s="1350"/>
      <c r="K5864" s="1350"/>
      <c r="L5864" s="1350"/>
      <c r="M5864" s="1350"/>
      <c r="N5864" s="1350"/>
      <c r="O5864" s="1350"/>
      <c r="P5864" s="1350"/>
      <c r="Q5864" s="1350"/>
      <c r="R5864" s="1350"/>
      <c r="S5864" s="1350"/>
      <c r="T5864" s="1350"/>
    </row>
    <row r="5865" spans="2:20" x14ac:dyDescent="0.3">
      <c r="B5865" s="1351" t="s">
        <v>11</v>
      </c>
      <c r="C5865" s="1351"/>
      <c r="D5865" s="1351"/>
      <c r="E5865" s="1351"/>
      <c r="F5865" s="1351"/>
      <c r="G5865" s="1351"/>
      <c r="H5865" s="1351"/>
      <c r="I5865" s="1351"/>
      <c r="J5865" s="1351"/>
      <c r="K5865" s="1351"/>
      <c r="L5865" s="1351"/>
      <c r="M5865" s="1351"/>
      <c r="N5865" s="1351"/>
      <c r="O5865" s="1351"/>
      <c r="P5865" s="1351"/>
      <c r="Q5865" s="1351"/>
      <c r="R5865" s="1351"/>
      <c r="S5865" s="1351"/>
      <c r="T5865" s="1351"/>
    </row>
    <row r="5866" spans="2:20" x14ac:dyDescent="0.3">
      <c r="B5866" s="1352" t="s">
        <v>3830</v>
      </c>
      <c r="C5866" s="1352"/>
      <c r="D5866" s="1352"/>
      <c r="E5866" s="1352"/>
      <c r="F5866" s="1352"/>
      <c r="G5866" s="1352"/>
      <c r="H5866" s="1352"/>
      <c r="I5866" s="1352"/>
      <c r="J5866" s="1352"/>
      <c r="K5866" s="1352"/>
      <c r="L5866" s="1352"/>
      <c r="M5866" s="1352"/>
      <c r="N5866" s="1352"/>
      <c r="O5866" s="1352"/>
      <c r="P5866" s="1352"/>
      <c r="Q5866" s="1352"/>
      <c r="R5866" s="1352"/>
      <c r="S5866" s="1352"/>
      <c r="T5866" s="1352"/>
    </row>
    <row r="5867" spans="2:20" ht="15" thickBot="1" x14ac:dyDescent="0.35">
      <c r="B5867" s="309"/>
      <c r="C5867" s="309"/>
      <c r="D5867" s="309"/>
      <c r="E5867" s="309"/>
      <c r="F5867" s="309"/>
      <c r="G5867" s="309"/>
      <c r="H5867" s="309"/>
      <c r="I5867" s="309"/>
      <c r="J5867" s="309"/>
      <c r="L5867" s="309"/>
      <c r="M5867" s="309"/>
      <c r="N5867" s="309"/>
      <c r="O5867" s="309"/>
      <c r="P5867" s="309"/>
      <c r="Q5867" s="309"/>
      <c r="R5867" s="1362" t="s">
        <v>3831</v>
      </c>
      <c r="S5867" s="1363"/>
      <c r="T5867" s="1363"/>
    </row>
    <row r="5868" spans="2:20" ht="15" thickTop="1" x14ac:dyDescent="0.3">
      <c r="B5868" s="1354" t="s">
        <v>8</v>
      </c>
      <c r="C5868" s="1354"/>
      <c r="D5868" s="1354"/>
      <c r="E5868" s="1354"/>
      <c r="F5868" s="1354"/>
      <c r="G5868" s="1354"/>
      <c r="H5868" s="1354"/>
      <c r="I5868" s="1354"/>
      <c r="J5868" s="1354"/>
      <c r="L5868" s="1354" t="s">
        <v>9</v>
      </c>
      <c r="M5868" s="1354"/>
      <c r="N5868" s="1354"/>
      <c r="O5868" s="1354"/>
      <c r="P5868" s="1354"/>
      <c r="Q5868" s="1354"/>
      <c r="R5868" s="1354"/>
      <c r="S5868" s="1354"/>
      <c r="T5868" s="1354"/>
    </row>
    <row r="5869" spans="2:20" x14ac:dyDescent="0.3">
      <c r="B5869" s="4" t="s">
        <v>0</v>
      </c>
      <c r="C5869" s="4" t="s">
        <v>1</v>
      </c>
      <c r="D5869" s="4" t="s">
        <v>2</v>
      </c>
      <c r="E5869" s="4" t="s">
        <v>13</v>
      </c>
      <c r="F5869" s="4" t="s">
        <v>3</v>
      </c>
      <c r="G5869" s="4" t="s">
        <v>4</v>
      </c>
      <c r="H5869" s="4" t="s">
        <v>5</v>
      </c>
      <c r="I5869" s="4" t="s">
        <v>6</v>
      </c>
      <c r="J5869" s="4" t="s">
        <v>7</v>
      </c>
      <c r="K5869" s="180"/>
      <c r="L5869" s="4" t="s">
        <v>0</v>
      </c>
      <c r="M5869" s="4" t="s">
        <v>1</v>
      </c>
      <c r="N5869" s="30" t="s">
        <v>1234</v>
      </c>
      <c r="O5869" s="4" t="s">
        <v>13</v>
      </c>
      <c r="P5869" s="4" t="s">
        <v>3</v>
      </c>
      <c r="Q5869" s="4" t="s">
        <v>4</v>
      </c>
      <c r="R5869" s="4" t="s">
        <v>5</v>
      </c>
      <c r="S5869" s="4" t="s">
        <v>6</v>
      </c>
      <c r="T5869" s="4" t="s">
        <v>7</v>
      </c>
    </row>
    <row r="5870" spans="2:20" x14ac:dyDescent="0.3">
      <c r="B5870" s="310"/>
      <c r="C5870" s="311"/>
      <c r="D5870" s="311"/>
      <c r="E5870" s="5"/>
      <c r="F5870" s="5"/>
      <c r="G5870" s="5"/>
      <c r="H5870" s="5"/>
      <c r="I5870" s="5"/>
      <c r="J5870" s="6"/>
      <c r="L5870" s="310"/>
      <c r="M5870" s="311"/>
      <c r="N5870" s="311"/>
      <c r="O5870" s="5"/>
      <c r="P5870" s="5"/>
      <c r="Q5870" s="5"/>
      <c r="R5870" s="5"/>
      <c r="S5870" s="5"/>
      <c r="T5870" s="6"/>
    </row>
    <row r="5871" spans="2:20" x14ac:dyDescent="0.3">
      <c r="B5871" s="55" t="s">
        <v>3823</v>
      </c>
      <c r="C5871" s="17" t="s">
        <v>2421</v>
      </c>
      <c r="D5871" s="202" t="s">
        <v>16</v>
      </c>
      <c r="E5871" s="202" t="s">
        <v>16</v>
      </c>
      <c r="F5871" s="19">
        <f>N5848</f>
        <v>24430</v>
      </c>
      <c r="G5871" s="49">
        <f>N5849</f>
        <v>6022153</v>
      </c>
      <c r="H5871" s="49">
        <f>N5850</f>
        <v>6751675</v>
      </c>
      <c r="I5871" s="20">
        <f>N5851</f>
        <v>326334</v>
      </c>
      <c r="J5871" s="20">
        <f>N5852</f>
        <v>4260</v>
      </c>
      <c r="K5871" s="1"/>
      <c r="L5871" s="55"/>
      <c r="M5871" s="55"/>
      <c r="N5871" s="55"/>
      <c r="O5871" s="368"/>
      <c r="P5871" s="368"/>
      <c r="Q5871" s="368"/>
      <c r="R5871" s="368"/>
      <c r="S5871" s="368"/>
      <c r="T5871" s="368"/>
    </row>
    <row r="5872" spans="2:20" ht="27.6" x14ac:dyDescent="0.3">
      <c r="B5872" s="55" t="s">
        <v>3838</v>
      </c>
      <c r="C5872" s="333" t="s">
        <v>3839</v>
      </c>
      <c r="D5872" s="116" t="s">
        <v>3832</v>
      </c>
      <c r="E5872" s="202">
        <v>145000</v>
      </c>
      <c r="F5872" s="202" t="s">
        <v>16</v>
      </c>
      <c r="G5872" s="202" t="s">
        <v>16</v>
      </c>
      <c r="H5872" s="122">
        <v>355000</v>
      </c>
      <c r="I5872" s="202" t="s">
        <v>16</v>
      </c>
      <c r="J5872" s="202" t="s">
        <v>16</v>
      </c>
      <c r="K5872" s="1"/>
      <c r="L5872" s="55" t="s">
        <v>3838</v>
      </c>
      <c r="M5872" s="333" t="s">
        <v>3842</v>
      </c>
      <c r="N5872" s="116" t="s">
        <v>3832</v>
      </c>
      <c r="O5872" s="202">
        <v>145000</v>
      </c>
      <c r="P5872" s="202" t="s">
        <v>16</v>
      </c>
      <c r="Q5872" s="202" t="s">
        <v>16</v>
      </c>
      <c r="R5872" s="202" t="s">
        <v>16</v>
      </c>
      <c r="S5872" s="202" t="s">
        <v>16</v>
      </c>
      <c r="T5872" s="202" t="s">
        <v>16</v>
      </c>
    </row>
    <row r="5873" spans="2:20" ht="27.6" x14ac:dyDescent="0.3">
      <c r="B5873" s="55" t="s">
        <v>167</v>
      </c>
      <c r="C5873" s="333" t="s">
        <v>3840</v>
      </c>
      <c r="D5873" s="116" t="s">
        <v>3833</v>
      </c>
      <c r="E5873" s="202" t="s">
        <v>16</v>
      </c>
      <c r="F5873" s="202" t="s">
        <v>16</v>
      </c>
      <c r="G5873" s="122">
        <v>600500</v>
      </c>
      <c r="H5873" s="122" t="s">
        <v>16</v>
      </c>
      <c r="I5873" s="202" t="s">
        <v>16</v>
      </c>
      <c r="J5873" s="202" t="s">
        <v>16</v>
      </c>
      <c r="K5873" s="1"/>
      <c r="L5873" s="55" t="s">
        <v>167</v>
      </c>
      <c r="M5873" s="333" t="s">
        <v>3843</v>
      </c>
      <c r="N5873" s="116" t="s">
        <v>3835</v>
      </c>
      <c r="O5873" s="202">
        <v>800000</v>
      </c>
      <c r="P5873" s="202" t="s">
        <v>16</v>
      </c>
      <c r="Q5873" s="202" t="s">
        <v>16</v>
      </c>
      <c r="R5873" s="202" t="s">
        <v>16</v>
      </c>
      <c r="S5873" s="202" t="s">
        <v>16</v>
      </c>
      <c r="T5873" s="202" t="s">
        <v>16</v>
      </c>
    </row>
    <row r="5874" spans="2:20" ht="27.6" x14ac:dyDescent="0.3">
      <c r="B5874" s="55" t="s">
        <v>167</v>
      </c>
      <c r="C5874" s="333" t="s">
        <v>3841</v>
      </c>
      <c r="D5874" s="116" t="s">
        <v>3834</v>
      </c>
      <c r="E5874" s="202" t="s">
        <v>16</v>
      </c>
      <c r="F5874" s="202">
        <v>3300</v>
      </c>
      <c r="G5874" s="122" t="s">
        <v>16</v>
      </c>
      <c r="H5874" s="122" t="s">
        <v>16</v>
      </c>
      <c r="I5874" s="202" t="s">
        <v>16</v>
      </c>
      <c r="J5874" s="202" t="s">
        <v>16</v>
      </c>
      <c r="K5874" s="1"/>
      <c r="L5874" s="55" t="s">
        <v>167</v>
      </c>
      <c r="M5874" s="333" t="s">
        <v>3847</v>
      </c>
      <c r="N5874" s="116" t="s">
        <v>3845</v>
      </c>
      <c r="O5874" s="202">
        <v>50000</v>
      </c>
      <c r="P5874" s="202" t="s">
        <v>16</v>
      </c>
      <c r="Q5874" s="202" t="s">
        <v>16</v>
      </c>
      <c r="R5874" s="202" t="s">
        <v>16</v>
      </c>
      <c r="S5874" s="202" t="s">
        <v>16</v>
      </c>
      <c r="T5874" s="202" t="s">
        <v>16</v>
      </c>
    </row>
    <row r="5875" spans="2:20" ht="27.6" x14ac:dyDescent="0.3">
      <c r="B5875" s="55" t="s">
        <v>167</v>
      </c>
      <c r="C5875" s="333" t="s">
        <v>3840</v>
      </c>
      <c r="D5875" s="116" t="s">
        <v>3835</v>
      </c>
      <c r="E5875" s="202">
        <v>800000</v>
      </c>
      <c r="F5875" s="202" t="s">
        <v>16</v>
      </c>
      <c r="G5875" s="122" t="s">
        <v>16</v>
      </c>
      <c r="H5875" s="122" t="s">
        <v>16</v>
      </c>
      <c r="I5875" s="202" t="s">
        <v>16</v>
      </c>
      <c r="J5875" s="202" t="s">
        <v>16</v>
      </c>
      <c r="K5875" s="1"/>
      <c r="L5875" s="55" t="s">
        <v>167</v>
      </c>
      <c r="M5875" s="333" t="s">
        <v>2115</v>
      </c>
      <c r="N5875" s="116" t="s">
        <v>3845</v>
      </c>
      <c r="O5875" s="202">
        <v>50000</v>
      </c>
      <c r="P5875" s="202" t="s">
        <v>16</v>
      </c>
      <c r="Q5875" s="202" t="s">
        <v>16</v>
      </c>
      <c r="R5875" s="202" t="s">
        <v>16</v>
      </c>
      <c r="S5875" s="202" t="s">
        <v>16</v>
      </c>
      <c r="T5875" s="202" t="s">
        <v>16</v>
      </c>
    </row>
    <row r="5876" spans="2:20" ht="27.6" x14ac:dyDescent="0.3">
      <c r="B5876" s="55" t="s">
        <v>167</v>
      </c>
      <c r="C5876" s="333" t="s">
        <v>1898</v>
      </c>
      <c r="D5876" s="116" t="s">
        <v>3836</v>
      </c>
      <c r="E5876" s="202" t="s">
        <v>16</v>
      </c>
      <c r="F5876" s="202">
        <v>1000</v>
      </c>
      <c r="G5876" s="122" t="s">
        <v>16</v>
      </c>
      <c r="H5876" s="122" t="s">
        <v>16</v>
      </c>
      <c r="I5876" s="202" t="s">
        <v>16</v>
      </c>
      <c r="J5876" s="202" t="s">
        <v>16</v>
      </c>
      <c r="K5876" s="1"/>
      <c r="L5876" s="55" t="s">
        <v>167</v>
      </c>
      <c r="M5876" s="333" t="s">
        <v>3848</v>
      </c>
      <c r="N5876" s="116" t="s">
        <v>3845</v>
      </c>
      <c r="O5876" s="202">
        <v>25000</v>
      </c>
      <c r="P5876" s="202" t="s">
        <v>16</v>
      </c>
      <c r="Q5876" s="202" t="s">
        <v>16</v>
      </c>
      <c r="R5876" s="202" t="s">
        <v>16</v>
      </c>
      <c r="S5876" s="202" t="s">
        <v>16</v>
      </c>
      <c r="T5876" s="202" t="s">
        <v>16</v>
      </c>
    </row>
    <row r="5877" spans="2:20" ht="41.4" x14ac:dyDescent="0.3">
      <c r="B5877" s="55" t="s">
        <v>167</v>
      </c>
      <c r="C5877" s="333" t="s">
        <v>3844</v>
      </c>
      <c r="D5877" s="116" t="s">
        <v>3837</v>
      </c>
      <c r="E5877" s="202" t="s">
        <v>16</v>
      </c>
      <c r="F5877" s="202" t="s">
        <v>16</v>
      </c>
      <c r="G5877" s="122">
        <v>73000</v>
      </c>
      <c r="H5877" s="122" t="s">
        <v>16</v>
      </c>
      <c r="I5877" s="202" t="s">
        <v>16</v>
      </c>
      <c r="J5877" s="202" t="s">
        <v>16</v>
      </c>
      <c r="K5877" s="1"/>
      <c r="L5877" s="55" t="s">
        <v>16</v>
      </c>
      <c r="M5877" s="715" t="s">
        <v>16</v>
      </c>
      <c r="N5877" s="116" t="s">
        <v>16</v>
      </c>
      <c r="O5877" s="202" t="s">
        <v>16</v>
      </c>
      <c r="P5877" s="202" t="s">
        <v>16</v>
      </c>
      <c r="Q5877" s="202" t="s">
        <v>16</v>
      </c>
      <c r="R5877" s="202" t="s">
        <v>16</v>
      </c>
      <c r="S5877" s="202" t="s">
        <v>16</v>
      </c>
      <c r="T5877" s="202" t="s">
        <v>16</v>
      </c>
    </row>
    <row r="5878" spans="2:20" ht="27.6" x14ac:dyDescent="0.3">
      <c r="B5878" s="55" t="s">
        <v>167</v>
      </c>
      <c r="C5878" s="333" t="s">
        <v>3846</v>
      </c>
      <c r="D5878" s="116" t="s">
        <v>3845</v>
      </c>
      <c r="E5878" s="202">
        <f>50000+50000+25000</f>
        <v>125000</v>
      </c>
      <c r="F5878" s="202" t="s">
        <v>16</v>
      </c>
      <c r="G5878" s="122" t="s">
        <v>16</v>
      </c>
      <c r="H5878" s="122">
        <v>45000</v>
      </c>
      <c r="I5878" s="202" t="s">
        <v>16</v>
      </c>
      <c r="J5878" s="202" t="s">
        <v>16</v>
      </c>
      <c r="K5878" s="1"/>
      <c r="L5878" s="55" t="s">
        <v>16</v>
      </c>
      <c r="M5878" s="715" t="s">
        <v>16</v>
      </c>
      <c r="N5878" s="116" t="s">
        <v>16</v>
      </c>
      <c r="O5878" s="202" t="s">
        <v>16</v>
      </c>
      <c r="P5878" s="202" t="s">
        <v>16</v>
      </c>
      <c r="Q5878" s="202" t="s">
        <v>16</v>
      </c>
      <c r="R5878" s="202" t="s">
        <v>16</v>
      </c>
      <c r="S5878" s="202" t="s">
        <v>16</v>
      </c>
      <c r="T5878" s="202" t="s">
        <v>16</v>
      </c>
    </row>
    <row r="5879" spans="2:20" x14ac:dyDescent="0.3">
      <c r="B5879" s="55" t="s">
        <v>16</v>
      </c>
      <c r="C5879" s="340" t="s">
        <v>16</v>
      </c>
      <c r="D5879" s="116" t="s">
        <v>16</v>
      </c>
      <c r="E5879" s="202" t="s">
        <v>16</v>
      </c>
      <c r="F5879" s="202" t="s">
        <v>16</v>
      </c>
      <c r="G5879" s="202" t="s">
        <v>16</v>
      </c>
      <c r="H5879" s="202" t="s">
        <v>16</v>
      </c>
      <c r="I5879" s="202" t="s">
        <v>16</v>
      </c>
      <c r="J5879" s="202" t="s">
        <v>16</v>
      </c>
      <c r="K5879" s="1"/>
      <c r="L5879" s="55" t="s">
        <v>16</v>
      </c>
      <c r="M5879" s="715" t="s">
        <v>16</v>
      </c>
      <c r="N5879" s="116" t="s">
        <v>16</v>
      </c>
      <c r="O5879" s="202" t="s">
        <v>16</v>
      </c>
      <c r="P5879" s="202" t="s">
        <v>16</v>
      </c>
      <c r="Q5879" s="202" t="s">
        <v>16</v>
      </c>
      <c r="R5879" s="202" t="s">
        <v>16</v>
      </c>
      <c r="S5879" s="202" t="s">
        <v>16</v>
      </c>
      <c r="T5879" s="202" t="s">
        <v>16</v>
      </c>
    </row>
    <row r="5880" spans="2:20" x14ac:dyDescent="0.3">
      <c r="B5880" s="196"/>
      <c r="C5880" s="503" t="s">
        <v>49</v>
      </c>
      <c r="D5880" s="196" t="s">
        <v>16</v>
      </c>
      <c r="E5880" s="197">
        <f>SUM(E5872:E5879)</f>
        <v>1070000</v>
      </c>
      <c r="F5880" s="197">
        <f>SUM(F5872:F5879)</f>
        <v>4300</v>
      </c>
      <c r="G5880" s="197">
        <f>SUM(G5872:G5879)</f>
        <v>673500</v>
      </c>
      <c r="H5880" s="504">
        <f>SUM(H5872:H5879)</f>
        <v>400000</v>
      </c>
      <c r="I5880" s="197"/>
      <c r="J5880" s="197">
        <v>0</v>
      </c>
      <c r="K5880" s="1"/>
      <c r="L5880" s="55" t="s">
        <v>16</v>
      </c>
      <c r="M5880" s="715" t="s">
        <v>16</v>
      </c>
      <c r="N5880" s="116" t="s">
        <v>16</v>
      </c>
      <c r="O5880" s="202" t="s">
        <v>16</v>
      </c>
      <c r="P5880" s="202" t="s">
        <v>16</v>
      </c>
      <c r="Q5880" s="202" t="s">
        <v>16</v>
      </c>
      <c r="R5880" s="202" t="s">
        <v>16</v>
      </c>
      <c r="S5880" s="202" t="s">
        <v>16</v>
      </c>
      <c r="T5880" s="202" t="s">
        <v>16</v>
      </c>
    </row>
    <row r="5881" spans="2:20" x14ac:dyDescent="0.3">
      <c r="B5881" s="11"/>
      <c r="C5881" s="94"/>
      <c r="D5881" s="12"/>
      <c r="E5881" s="13"/>
      <c r="F5881" s="13"/>
      <c r="G5881" s="13"/>
      <c r="H5881" s="13"/>
      <c r="I5881" s="13"/>
      <c r="J5881" s="14"/>
      <c r="K5881" s="1"/>
      <c r="L5881" s="11"/>
      <c r="M5881" s="588"/>
      <c r="N5881" s="12"/>
      <c r="O5881" s="169"/>
      <c r="P5881" s="13"/>
      <c r="Q5881" s="13"/>
      <c r="R5881" s="13"/>
      <c r="S5881" s="13"/>
      <c r="T5881" s="14"/>
    </row>
    <row r="5882" spans="2:20" x14ac:dyDescent="0.3">
      <c r="B5882" s="25"/>
      <c r="C5882" s="26" t="s">
        <v>50</v>
      </c>
      <c r="D5882" s="26" t="s">
        <v>16</v>
      </c>
      <c r="E5882" s="28">
        <f>E5880</f>
        <v>1070000</v>
      </c>
      <c r="F5882" s="28">
        <f>F5871+F5880</f>
        <v>28730</v>
      </c>
      <c r="G5882" s="28">
        <f>G5871+G5880</f>
        <v>6695653</v>
      </c>
      <c r="H5882" s="28">
        <f>H5871+H5880</f>
        <v>7151675</v>
      </c>
      <c r="I5882" s="28">
        <f>I5871+I5880</f>
        <v>326334</v>
      </c>
      <c r="J5882" s="28">
        <f>J5871+J5880</f>
        <v>4260</v>
      </c>
      <c r="K5882" s="1"/>
      <c r="L5882" s="574" t="s">
        <v>16</v>
      </c>
      <c r="M5882" s="26" t="s">
        <v>50</v>
      </c>
      <c r="N5882" s="193" t="s">
        <v>16</v>
      </c>
      <c r="O5882" s="28">
        <f>SUM(O5872:O5881)</f>
        <v>1070000</v>
      </c>
      <c r="P5882" s="28">
        <f>SUM(P5872:P5881)</f>
        <v>0</v>
      </c>
      <c r="Q5882" s="28">
        <f>SUM(Q5872:Q5881)</f>
        <v>0</v>
      </c>
      <c r="R5882" s="28">
        <f>SUM(R5872:R5881)</f>
        <v>0</v>
      </c>
      <c r="S5882" s="28">
        <f>SUM(S5870:S5881)</f>
        <v>0</v>
      </c>
      <c r="T5882" s="28">
        <f>SUM(T5870:T5881)</f>
        <v>0</v>
      </c>
    </row>
    <row r="5883" spans="2:20" x14ac:dyDescent="0.3">
      <c r="F5883" s="314"/>
      <c r="G5883" s="215"/>
      <c r="H5883" s="215"/>
      <c r="L5883" s="2"/>
      <c r="M5883" s="3" t="s">
        <v>12</v>
      </c>
      <c r="N5883" s="15"/>
      <c r="O5883" s="16">
        <f>E5882-O5882</f>
        <v>0</v>
      </c>
      <c r="P5883" s="62">
        <f>F5882-P5882</f>
        <v>28730</v>
      </c>
      <c r="Q5883" s="62">
        <f>G5882-Q5882</f>
        <v>6695653</v>
      </c>
      <c r="R5883" s="62">
        <f t="shared" ref="R5883" si="715">H5882-R5882</f>
        <v>7151675</v>
      </c>
      <c r="S5883" s="62">
        <f t="shared" ref="S5883" si="716">I5882-S5882</f>
        <v>326334</v>
      </c>
      <c r="T5883" s="62">
        <f t="shared" ref="T5883" si="717">J5882-T5882</f>
        <v>4260</v>
      </c>
    </row>
    <row r="5884" spans="2:20" x14ac:dyDescent="0.3">
      <c r="C5884" s="63"/>
      <c r="F5884" s="314"/>
      <c r="H5884" s="314"/>
      <c r="M5884" s="1385" t="s">
        <v>23</v>
      </c>
      <c r="N5884" s="1385"/>
      <c r="P5884" s="314"/>
      <c r="Q5884" s="314"/>
      <c r="R5884" s="314"/>
    </row>
    <row r="5885" spans="2:20" x14ac:dyDescent="0.3">
      <c r="C5885" s="711"/>
      <c r="D5885" s="711"/>
      <c r="E5885" s="673"/>
      <c r="F5885" s="281"/>
      <c r="G5885" s="711"/>
      <c r="H5885" s="711"/>
      <c r="I5885" s="711"/>
      <c r="J5885" s="145"/>
      <c r="M5885" s="346" t="s">
        <v>17</v>
      </c>
      <c r="N5885" s="83">
        <f>P5883</f>
        <v>28730</v>
      </c>
      <c r="O5885" s="1364"/>
      <c r="P5885" s="1365"/>
      <c r="Q5885" s="1365"/>
      <c r="R5885" s="1365"/>
      <c r="S5885" s="1365"/>
      <c r="T5885" s="1365"/>
    </row>
    <row r="5886" spans="2:20" x14ac:dyDescent="0.3">
      <c r="C5886" s="273"/>
      <c r="D5886" s="702"/>
      <c r="E5886" s="712"/>
      <c r="F5886" s="712"/>
      <c r="G5886" s="282"/>
      <c r="H5886" s="280"/>
      <c r="I5886" s="280"/>
      <c r="J5886" s="280"/>
      <c r="M5886" s="346" t="s">
        <v>18</v>
      </c>
      <c r="N5886" s="83">
        <f>Q5883</f>
        <v>6695653</v>
      </c>
      <c r="O5886" s="1364"/>
      <c r="P5886" s="1365"/>
      <c r="Q5886" s="1365"/>
      <c r="R5886" s="1365"/>
      <c r="S5886" s="1365"/>
      <c r="T5886" s="1365"/>
    </row>
    <row r="5887" spans="2:20" x14ac:dyDescent="0.3">
      <c r="C5887" s="711"/>
      <c r="D5887" s="711"/>
      <c r="E5887" s="1376"/>
      <c r="F5887" s="1377"/>
      <c r="G5887" s="282"/>
      <c r="H5887" s="280"/>
      <c r="I5887" s="280"/>
      <c r="J5887" s="280"/>
      <c r="M5887" s="346" t="s">
        <v>19</v>
      </c>
      <c r="N5887" s="83">
        <f>R5883</f>
        <v>7151675</v>
      </c>
      <c r="O5887" s="136"/>
      <c r="P5887" s="171"/>
      <c r="Q5887" s="324"/>
      <c r="R5887" s="240"/>
      <c r="S5887" s="314"/>
      <c r="T5887" s="314"/>
    </row>
    <row r="5888" spans="2:20" x14ac:dyDescent="0.3">
      <c r="C5888" s="190"/>
      <c r="D5888" s="190"/>
      <c r="E5888" s="1374"/>
      <c r="F5888" s="1374"/>
      <c r="G5888" s="278"/>
      <c r="H5888" s="279"/>
      <c r="I5888" s="280"/>
      <c r="J5888" s="281"/>
      <c r="M5888" s="346" t="s">
        <v>20</v>
      </c>
      <c r="N5888" s="83">
        <f>S5883</f>
        <v>326334</v>
      </c>
      <c r="O5888" s="324"/>
      <c r="P5888" s="324"/>
      <c r="Q5888" s="324"/>
      <c r="R5888" s="241"/>
    </row>
    <row r="5889" spans="2:20" x14ac:dyDescent="0.3">
      <c r="C5889" s="190"/>
      <c r="D5889" s="190"/>
      <c r="E5889" s="713"/>
      <c r="F5889" s="713"/>
      <c r="G5889" s="278"/>
      <c r="H5889" s="283"/>
      <c r="I5889" s="280"/>
      <c r="J5889" s="281"/>
      <c r="M5889" s="346" t="s">
        <v>21</v>
      </c>
      <c r="N5889" s="83">
        <f>T5883</f>
        <v>4260</v>
      </c>
      <c r="O5889" s="137"/>
      <c r="P5889" s="324"/>
      <c r="Q5889" s="324"/>
      <c r="R5889" s="314"/>
    </row>
    <row r="5890" spans="2:20" ht="15" thickBot="1" x14ac:dyDescent="0.35">
      <c r="C5890" s="711"/>
      <c r="D5890" s="190"/>
      <c r="E5890" s="713"/>
      <c r="F5890" s="713"/>
      <c r="G5890" s="278"/>
      <c r="H5890" s="283"/>
      <c r="I5890" s="280"/>
      <c r="J5890" s="281"/>
      <c r="M5890" s="714" t="s">
        <v>22</v>
      </c>
      <c r="N5890" s="344">
        <f>SUM(N5885:N5889)</f>
        <v>14206652</v>
      </c>
      <c r="O5890" s="314"/>
      <c r="P5890" s="314"/>
      <c r="R5890" s="314"/>
      <c r="S5890" s="314"/>
    </row>
    <row r="5891" spans="2:20" ht="15" thickTop="1" x14ac:dyDescent="0.3">
      <c r="N5891" s="314"/>
    </row>
    <row r="5892" spans="2:20" x14ac:dyDescent="0.3">
      <c r="L5892" s="21" t="s">
        <v>3849</v>
      </c>
      <c r="M5892" s="21"/>
      <c r="N5892" s="21"/>
      <c r="O5892" s="21"/>
    </row>
    <row r="5893" spans="2:20" ht="15" thickBot="1" x14ac:dyDescent="0.35"/>
    <row r="5894" spans="2:20" ht="15" thickBot="1" x14ac:dyDescent="0.35">
      <c r="M5894" s="21" t="s">
        <v>3850</v>
      </c>
      <c r="N5894" s="716">
        <f>N5890+113214</f>
        <v>14319866</v>
      </c>
    </row>
    <row r="5904" spans="2:20" x14ac:dyDescent="0.3">
      <c r="B5904" s="1357" t="s">
        <v>3490</v>
      </c>
      <c r="C5904" s="1357"/>
      <c r="D5904" s="1357"/>
      <c r="E5904" s="1357"/>
      <c r="F5904" s="1357"/>
      <c r="G5904" s="1357"/>
      <c r="H5904" s="1357"/>
      <c r="I5904" s="1357"/>
      <c r="J5904" s="1357"/>
      <c r="K5904" s="1357"/>
      <c r="L5904" s="1357"/>
      <c r="M5904" s="1357"/>
      <c r="N5904" s="1357"/>
      <c r="O5904" s="1357"/>
      <c r="P5904" s="1357"/>
      <c r="Q5904" s="1357"/>
      <c r="R5904" s="1357"/>
      <c r="S5904" s="1357"/>
      <c r="T5904" s="1357"/>
    </row>
    <row r="5911" spans="2:20" ht="15.6" x14ac:dyDescent="0.3">
      <c r="B5911" s="1349" t="s">
        <v>3851</v>
      </c>
      <c r="C5911" s="1349"/>
      <c r="D5911" s="1349"/>
      <c r="E5911" s="1349"/>
      <c r="F5911" s="1349"/>
      <c r="G5911" s="1349"/>
      <c r="H5911" s="1349"/>
      <c r="I5911" s="1349"/>
      <c r="J5911" s="1349"/>
      <c r="K5911" s="1349"/>
      <c r="L5911" s="1349"/>
      <c r="M5911" s="1349"/>
      <c r="N5911" s="1349"/>
      <c r="O5911" s="1349"/>
      <c r="P5911" s="1349"/>
      <c r="Q5911" s="1349"/>
      <c r="R5911" s="1349"/>
      <c r="S5911" s="1349"/>
      <c r="T5911" s="1349"/>
    </row>
    <row r="5912" spans="2:20" ht="15.6" x14ac:dyDescent="0.3">
      <c r="B5912" s="1350" t="s">
        <v>10</v>
      </c>
      <c r="C5912" s="1350"/>
      <c r="D5912" s="1350"/>
      <c r="E5912" s="1350"/>
      <c r="F5912" s="1350"/>
      <c r="G5912" s="1350"/>
      <c r="H5912" s="1350"/>
      <c r="I5912" s="1350"/>
      <c r="J5912" s="1350"/>
      <c r="K5912" s="1350"/>
      <c r="L5912" s="1350"/>
      <c r="M5912" s="1350"/>
      <c r="N5912" s="1350"/>
      <c r="O5912" s="1350"/>
      <c r="P5912" s="1350"/>
      <c r="Q5912" s="1350"/>
      <c r="R5912" s="1350"/>
      <c r="S5912" s="1350"/>
      <c r="T5912" s="1350"/>
    </row>
    <row r="5913" spans="2:20" x14ac:dyDescent="0.3">
      <c r="B5913" s="1351" t="s">
        <v>11</v>
      </c>
      <c r="C5913" s="1351"/>
      <c r="D5913" s="1351"/>
      <c r="E5913" s="1351"/>
      <c r="F5913" s="1351"/>
      <c r="G5913" s="1351"/>
      <c r="H5913" s="1351"/>
      <c r="I5913" s="1351"/>
      <c r="J5913" s="1351"/>
      <c r="K5913" s="1351"/>
      <c r="L5913" s="1351"/>
      <c r="M5913" s="1351"/>
      <c r="N5913" s="1351"/>
      <c r="O5913" s="1351"/>
      <c r="P5913" s="1351"/>
      <c r="Q5913" s="1351"/>
      <c r="R5913" s="1351"/>
      <c r="S5913" s="1351"/>
      <c r="T5913" s="1351"/>
    </row>
    <row r="5914" spans="2:20" x14ac:dyDescent="0.3">
      <c r="B5914" s="1352" t="s">
        <v>3852</v>
      </c>
      <c r="C5914" s="1352"/>
      <c r="D5914" s="1352"/>
      <c r="E5914" s="1352"/>
      <c r="F5914" s="1352"/>
      <c r="G5914" s="1352"/>
      <c r="H5914" s="1352"/>
      <c r="I5914" s="1352"/>
      <c r="J5914" s="1352"/>
      <c r="K5914" s="1352"/>
      <c r="L5914" s="1352"/>
      <c r="M5914" s="1352"/>
      <c r="N5914" s="1352"/>
      <c r="O5914" s="1352"/>
      <c r="P5914" s="1352"/>
      <c r="Q5914" s="1352"/>
      <c r="R5914" s="1352"/>
      <c r="S5914" s="1352"/>
      <c r="T5914" s="1352"/>
    </row>
    <row r="5915" spans="2:20" ht="15" thickBot="1" x14ac:dyDescent="0.35">
      <c r="B5915" s="309"/>
      <c r="C5915" s="309"/>
      <c r="D5915" s="309"/>
      <c r="E5915" s="309"/>
      <c r="F5915" s="309"/>
      <c r="G5915" s="309"/>
      <c r="H5915" s="309"/>
      <c r="I5915" s="309"/>
      <c r="J5915" s="309"/>
      <c r="L5915" s="309"/>
      <c r="M5915" s="309"/>
      <c r="N5915" s="309"/>
      <c r="O5915" s="309"/>
      <c r="P5915" s="309"/>
      <c r="Q5915" s="309"/>
      <c r="R5915" s="1362" t="s">
        <v>3853</v>
      </c>
      <c r="S5915" s="1363"/>
      <c r="T5915" s="1363"/>
    </row>
    <row r="5916" spans="2:20" ht="15" thickTop="1" x14ac:dyDescent="0.3">
      <c r="B5916" s="1354" t="s">
        <v>8</v>
      </c>
      <c r="C5916" s="1354"/>
      <c r="D5916" s="1354"/>
      <c r="E5916" s="1354"/>
      <c r="F5916" s="1354"/>
      <c r="G5916" s="1354"/>
      <c r="H5916" s="1354"/>
      <c r="I5916" s="1354"/>
      <c r="J5916" s="1354"/>
      <c r="L5916" s="1354" t="s">
        <v>9</v>
      </c>
      <c r="M5916" s="1354"/>
      <c r="N5916" s="1354"/>
      <c r="O5916" s="1354"/>
      <c r="P5916" s="1354"/>
      <c r="Q5916" s="1354"/>
      <c r="R5916" s="1354"/>
      <c r="S5916" s="1354"/>
      <c r="T5916" s="1354"/>
    </row>
    <row r="5917" spans="2:20" x14ac:dyDescent="0.3">
      <c r="B5917" s="4" t="s">
        <v>0</v>
      </c>
      <c r="C5917" s="4" t="s">
        <v>1</v>
      </c>
      <c r="D5917" s="4" t="s">
        <v>2</v>
      </c>
      <c r="E5917" s="4" t="s">
        <v>13</v>
      </c>
      <c r="F5917" s="4" t="s">
        <v>3</v>
      </c>
      <c r="G5917" s="4" t="s">
        <v>4</v>
      </c>
      <c r="H5917" s="4" t="s">
        <v>5</v>
      </c>
      <c r="I5917" s="4" t="s">
        <v>6</v>
      </c>
      <c r="J5917" s="4" t="s">
        <v>7</v>
      </c>
      <c r="K5917" s="180"/>
      <c r="L5917" s="4" t="s">
        <v>0</v>
      </c>
      <c r="M5917" s="4" t="s">
        <v>1</v>
      </c>
      <c r="N5917" s="30" t="s">
        <v>1234</v>
      </c>
      <c r="O5917" s="4" t="s">
        <v>13</v>
      </c>
      <c r="P5917" s="4" t="s">
        <v>3</v>
      </c>
      <c r="Q5917" s="4" t="s">
        <v>4</v>
      </c>
      <c r="R5917" s="4" t="s">
        <v>5</v>
      </c>
      <c r="S5917" s="4" t="s">
        <v>6</v>
      </c>
      <c r="T5917" s="4" t="s">
        <v>7</v>
      </c>
    </row>
    <row r="5918" spans="2:20" x14ac:dyDescent="0.3">
      <c r="B5918" s="310"/>
      <c r="C5918" s="311"/>
      <c r="D5918" s="311"/>
      <c r="E5918" s="5"/>
      <c r="F5918" s="5"/>
      <c r="G5918" s="5"/>
      <c r="H5918" s="5"/>
      <c r="I5918" s="5"/>
      <c r="J5918" s="6"/>
      <c r="L5918" s="310"/>
      <c r="M5918" s="311"/>
      <c r="N5918" s="311"/>
      <c r="O5918" s="5"/>
      <c r="P5918" s="5"/>
      <c r="Q5918" s="5"/>
      <c r="R5918" s="5"/>
      <c r="S5918" s="5"/>
      <c r="T5918" s="6"/>
    </row>
    <row r="5919" spans="2:20" x14ac:dyDescent="0.3">
      <c r="B5919" s="55" t="s">
        <v>3854</v>
      </c>
      <c r="C5919" s="17" t="s">
        <v>2421</v>
      </c>
      <c r="D5919" s="202" t="s">
        <v>16</v>
      </c>
      <c r="E5919" s="202" t="s">
        <v>16</v>
      </c>
      <c r="F5919" s="19">
        <f>N5885</f>
        <v>28730</v>
      </c>
      <c r="G5919" s="49">
        <f>N5886</f>
        <v>6695653</v>
      </c>
      <c r="H5919" s="49">
        <f>N5887</f>
        <v>7151675</v>
      </c>
      <c r="I5919" s="20">
        <f>N5888</f>
        <v>326334</v>
      </c>
      <c r="J5919" s="20">
        <f>N5889</f>
        <v>4260</v>
      </c>
      <c r="K5919" s="1"/>
      <c r="L5919" s="55"/>
      <c r="M5919" s="55"/>
      <c r="N5919" s="55"/>
      <c r="O5919" s="368"/>
      <c r="P5919" s="368"/>
      <c r="Q5919" s="368"/>
      <c r="R5919" s="368"/>
      <c r="S5919" s="368"/>
      <c r="T5919" s="368"/>
    </row>
    <row r="5920" spans="2:20" ht="41.4" x14ac:dyDescent="0.3">
      <c r="B5920" s="55" t="s">
        <v>3854</v>
      </c>
      <c r="C5920" s="333" t="s">
        <v>3857</v>
      </c>
      <c r="D5920" s="116" t="s">
        <v>3855</v>
      </c>
      <c r="E5920" s="202" t="s">
        <v>16</v>
      </c>
      <c r="F5920" s="202" t="s">
        <v>16</v>
      </c>
      <c r="G5920" s="202">
        <v>113214</v>
      </c>
      <c r="H5920" s="202" t="s">
        <v>16</v>
      </c>
      <c r="I5920" s="202" t="s">
        <v>16</v>
      </c>
      <c r="J5920" s="202" t="s">
        <v>16</v>
      </c>
      <c r="K5920" s="1"/>
      <c r="L5920" s="55" t="s">
        <v>3854</v>
      </c>
      <c r="M5920" s="333" t="s">
        <v>3859</v>
      </c>
      <c r="N5920" s="368">
        <v>465</v>
      </c>
      <c r="O5920" s="202" t="s">
        <v>16</v>
      </c>
      <c r="P5920" s="202" t="s">
        <v>16</v>
      </c>
      <c r="Q5920" s="202">
        <v>60300</v>
      </c>
      <c r="R5920" s="202" t="s">
        <v>16</v>
      </c>
      <c r="S5920" s="202" t="s">
        <v>16</v>
      </c>
      <c r="T5920" s="202" t="s">
        <v>16</v>
      </c>
    </row>
    <row r="5921" spans="2:20" ht="41.4" x14ac:dyDescent="0.3">
      <c r="B5921" s="55" t="s">
        <v>3854</v>
      </c>
      <c r="C5921" s="333" t="s">
        <v>3858</v>
      </c>
      <c r="D5921" s="116" t="s">
        <v>3856</v>
      </c>
      <c r="E5921" s="202" t="s">
        <v>16</v>
      </c>
      <c r="F5921" s="202" t="s">
        <v>16</v>
      </c>
      <c r="G5921" s="122">
        <v>43214</v>
      </c>
      <c r="H5921" s="202" t="s">
        <v>16</v>
      </c>
      <c r="I5921" s="202" t="s">
        <v>16</v>
      </c>
      <c r="J5921" s="202" t="s">
        <v>16</v>
      </c>
      <c r="K5921" s="1"/>
      <c r="L5921" s="55" t="s">
        <v>3854</v>
      </c>
      <c r="M5921" s="333" t="s">
        <v>3860</v>
      </c>
      <c r="N5921" s="368">
        <v>465</v>
      </c>
      <c r="O5921" s="202" t="s">
        <v>16</v>
      </c>
      <c r="P5921" s="202" t="s">
        <v>16</v>
      </c>
      <c r="Q5921" s="202">
        <v>491250</v>
      </c>
      <c r="R5921" s="202" t="s">
        <v>16</v>
      </c>
      <c r="S5921" s="202" t="s">
        <v>16</v>
      </c>
      <c r="T5921" s="202" t="s">
        <v>16</v>
      </c>
    </row>
    <row r="5922" spans="2:20" ht="27.6" x14ac:dyDescent="0.3">
      <c r="B5922" s="202" t="s">
        <v>16</v>
      </c>
      <c r="C5922" s="202" t="s">
        <v>16</v>
      </c>
      <c r="D5922" s="202" t="s">
        <v>16</v>
      </c>
      <c r="E5922" s="202" t="s">
        <v>16</v>
      </c>
      <c r="F5922" s="202" t="s">
        <v>16</v>
      </c>
      <c r="G5922" s="202" t="s">
        <v>16</v>
      </c>
      <c r="H5922" s="202" t="s">
        <v>16</v>
      </c>
      <c r="I5922" s="202" t="s">
        <v>16</v>
      </c>
      <c r="J5922" s="202" t="s">
        <v>16</v>
      </c>
      <c r="K5922" s="1"/>
      <c r="L5922" s="55" t="s">
        <v>3854</v>
      </c>
      <c r="M5922" s="333" t="s">
        <v>3861</v>
      </c>
      <c r="N5922" s="368">
        <v>465</v>
      </c>
      <c r="O5922" s="202" t="s">
        <v>16</v>
      </c>
      <c r="P5922" s="202" t="s">
        <v>16</v>
      </c>
      <c r="Q5922" s="202">
        <v>20000</v>
      </c>
      <c r="R5922" s="202" t="s">
        <v>16</v>
      </c>
      <c r="S5922" s="202" t="s">
        <v>16</v>
      </c>
      <c r="T5922" s="202" t="s">
        <v>16</v>
      </c>
    </row>
    <row r="5923" spans="2:20" x14ac:dyDescent="0.3">
      <c r="B5923" s="202"/>
      <c r="C5923" s="202" t="s">
        <v>16</v>
      </c>
      <c r="D5923" s="202" t="s">
        <v>16</v>
      </c>
      <c r="E5923" s="202" t="s">
        <v>16</v>
      </c>
      <c r="F5923" s="202" t="s">
        <v>16</v>
      </c>
      <c r="G5923" s="202" t="s">
        <v>16</v>
      </c>
      <c r="H5923" s="202" t="s">
        <v>16</v>
      </c>
      <c r="I5923" s="202" t="s">
        <v>16</v>
      </c>
      <c r="J5923" s="202" t="s">
        <v>16</v>
      </c>
      <c r="K5923" s="1"/>
      <c r="L5923" s="55" t="s">
        <v>3854</v>
      </c>
      <c r="M5923" s="333" t="s">
        <v>3862</v>
      </c>
      <c r="N5923" s="368">
        <v>1</v>
      </c>
      <c r="O5923" s="202" t="s">
        <v>16</v>
      </c>
      <c r="P5923" s="202">
        <v>1640</v>
      </c>
      <c r="Q5923" s="202" t="s">
        <v>16</v>
      </c>
      <c r="R5923" s="202" t="s">
        <v>16</v>
      </c>
      <c r="S5923" s="202" t="s">
        <v>16</v>
      </c>
      <c r="T5923" s="202" t="s">
        <v>16</v>
      </c>
    </row>
    <row r="5924" spans="2:20" x14ac:dyDescent="0.3">
      <c r="B5924" s="202"/>
      <c r="C5924" s="202" t="s">
        <v>16</v>
      </c>
      <c r="D5924" s="202" t="s">
        <v>16</v>
      </c>
      <c r="E5924" s="202" t="s">
        <v>16</v>
      </c>
      <c r="F5924" s="202" t="s">
        <v>16</v>
      </c>
      <c r="G5924" s="202" t="s">
        <v>16</v>
      </c>
      <c r="H5924" s="202" t="s">
        <v>16</v>
      </c>
      <c r="I5924" s="202" t="s">
        <v>16</v>
      </c>
      <c r="J5924" s="202" t="s">
        <v>16</v>
      </c>
      <c r="K5924" s="1"/>
      <c r="L5924" s="55" t="s">
        <v>3854</v>
      </c>
      <c r="M5924" s="333" t="s">
        <v>3863</v>
      </c>
      <c r="N5924" s="368">
        <v>2</v>
      </c>
      <c r="O5924" s="202" t="s">
        <v>16</v>
      </c>
      <c r="P5924" s="202">
        <v>1010</v>
      </c>
      <c r="Q5924" s="202" t="s">
        <v>16</v>
      </c>
      <c r="R5924" s="202" t="s">
        <v>16</v>
      </c>
      <c r="S5924" s="202" t="s">
        <v>16</v>
      </c>
      <c r="T5924" s="202" t="s">
        <v>16</v>
      </c>
    </row>
    <row r="5925" spans="2:20" x14ac:dyDescent="0.3">
      <c r="B5925" s="202"/>
      <c r="C5925" s="202" t="s">
        <v>16</v>
      </c>
      <c r="D5925" s="202" t="s">
        <v>16</v>
      </c>
      <c r="E5925" s="202" t="s">
        <v>16</v>
      </c>
      <c r="F5925" s="202" t="s">
        <v>16</v>
      </c>
      <c r="G5925" s="202" t="s">
        <v>16</v>
      </c>
      <c r="H5925" s="202" t="s">
        <v>16</v>
      </c>
      <c r="I5925" s="202" t="s">
        <v>16</v>
      </c>
      <c r="J5925" s="202" t="s">
        <v>16</v>
      </c>
      <c r="K5925" s="1"/>
      <c r="L5925" s="55" t="s">
        <v>3854</v>
      </c>
      <c r="M5925" s="333" t="s">
        <v>3864</v>
      </c>
      <c r="N5925" s="368">
        <v>3</v>
      </c>
      <c r="O5925" s="202" t="s">
        <v>16</v>
      </c>
      <c r="P5925" s="202">
        <v>600</v>
      </c>
      <c r="Q5925" s="202" t="s">
        <v>16</v>
      </c>
      <c r="R5925" s="202" t="s">
        <v>16</v>
      </c>
      <c r="S5925" s="202" t="s">
        <v>16</v>
      </c>
      <c r="T5925" s="202" t="s">
        <v>16</v>
      </c>
    </row>
    <row r="5926" spans="2:20" x14ac:dyDescent="0.3">
      <c r="B5926" s="202"/>
      <c r="C5926" s="202" t="s">
        <v>16</v>
      </c>
      <c r="D5926" s="202" t="s">
        <v>16</v>
      </c>
      <c r="E5926" s="202" t="s">
        <v>16</v>
      </c>
      <c r="F5926" s="202" t="s">
        <v>16</v>
      </c>
      <c r="G5926" s="202" t="s">
        <v>16</v>
      </c>
      <c r="H5926" s="202" t="s">
        <v>16</v>
      </c>
      <c r="I5926" s="202" t="s">
        <v>16</v>
      </c>
      <c r="J5926" s="202" t="s">
        <v>16</v>
      </c>
      <c r="K5926" s="1"/>
      <c r="L5926" s="55" t="s">
        <v>3854</v>
      </c>
      <c r="M5926" s="333" t="s">
        <v>2221</v>
      </c>
      <c r="N5926" s="368">
        <v>4</v>
      </c>
      <c r="O5926" s="202" t="s">
        <v>16</v>
      </c>
      <c r="P5926" s="202">
        <v>225</v>
      </c>
      <c r="Q5926" s="202" t="s">
        <v>16</v>
      </c>
      <c r="R5926" s="202" t="s">
        <v>16</v>
      </c>
      <c r="S5926" s="202" t="s">
        <v>16</v>
      </c>
      <c r="T5926" s="202" t="s">
        <v>16</v>
      </c>
    </row>
    <row r="5927" spans="2:20" x14ac:dyDescent="0.3">
      <c r="B5927" s="196"/>
      <c r="C5927" s="503" t="s">
        <v>49</v>
      </c>
      <c r="D5927" s="196" t="s">
        <v>16</v>
      </c>
      <c r="E5927" s="197">
        <f>SUM(E5920:E5922)</f>
        <v>0</v>
      </c>
      <c r="F5927" s="197">
        <f>SUM(F5920:F5922)</f>
        <v>0</v>
      </c>
      <c r="G5927" s="197">
        <f>SUM(G5920:G5926)</f>
        <v>156428</v>
      </c>
      <c r="H5927" s="504">
        <f>SUM(H5920:H5922)</f>
        <v>0</v>
      </c>
      <c r="I5927" s="197"/>
      <c r="J5927" s="197">
        <v>0</v>
      </c>
      <c r="K5927" s="1"/>
      <c r="L5927" s="55" t="s">
        <v>16</v>
      </c>
      <c r="M5927" s="715" t="s">
        <v>16</v>
      </c>
      <c r="N5927" s="116" t="s">
        <v>16</v>
      </c>
      <c r="O5927" s="202" t="s">
        <v>16</v>
      </c>
      <c r="P5927" s="202" t="s">
        <v>16</v>
      </c>
      <c r="Q5927" s="202" t="s">
        <v>16</v>
      </c>
      <c r="R5927" s="202" t="s">
        <v>16</v>
      </c>
      <c r="S5927" s="202" t="s">
        <v>16</v>
      </c>
      <c r="T5927" s="202" t="s">
        <v>16</v>
      </c>
    </row>
    <row r="5928" spans="2:20" x14ac:dyDescent="0.3">
      <c r="B5928" s="11"/>
      <c r="C5928" s="94"/>
      <c r="D5928" s="12"/>
      <c r="E5928" s="13"/>
      <c r="F5928" s="13"/>
      <c r="G5928" s="13"/>
      <c r="H5928" s="13"/>
      <c r="I5928" s="13"/>
      <c r="J5928" s="14"/>
      <c r="K5928" s="1"/>
      <c r="L5928" s="11"/>
      <c r="M5928" s="588"/>
      <c r="N5928" s="12"/>
      <c r="O5928" s="169"/>
      <c r="P5928" s="13"/>
      <c r="Q5928" s="13"/>
      <c r="R5928" s="13"/>
      <c r="S5928" s="13"/>
      <c r="T5928" s="14"/>
    </row>
    <row r="5929" spans="2:20" x14ac:dyDescent="0.3">
      <c r="B5929" s="25"/>
      <c r="C5929" s="26" t="s">
        <v>50</v>
      </c>
      <c r="D5929" s="26" t="s">
        <v>16</v>
      </c>
      <c r="E5929" s="28">
        <f>E5927</f>
        <v>0</v>
      </c>
      <c r="F5929" s="28">
        <f>F5919+F5927</f>
        <v>28730</v>
      </c>
      <c r="G5929" s="28">
        <f>G5919+G5927</f>
        <v>6852081</v>
      </c>
      <c r="H5929" s="28">
        <f>H5919+H5927</f>
        <v>7151675</v>
      </c>
      <c r="I5929" s="28">
        <f>I5919+I5927</f>
        <v>326334</v>
      </c>
      <c r="J5929" s="28">
        <f>J5919+J5927</f>
        <v>4260</v>
      </c>
      <c r="K5929" s="1"/>
      <c r="L5929" s="574" t="s">
        <v>16</v>
      </c>
      <c r="M5929" s="26" t="s">
        <v>50</v>
      </c>
      <c r="N5929" s="193" t="s">
        <v>16</v>
      </c>
      <c r="O5929" s="28">
        <f>SUM(O5920:O5928)</f>
        <v>0</v>
      </c>
      <c r="P5929" s="28">
        <f>SUM(P5920:P5928)</f>
        <v>3475</v>
      </c>
      <c r="Q5929" s="28">
        <f>SUM(Q5920:Q5928)</f>
        <v>571550</v>
      </c>
      <c r="R5929" s="28">
        <f>SUM(R5920:R5928)</f>
        <v>0</v>
      </c>
      <c r="S5929" s="28">
        <f>SUM(S5918:S5928)</f>
        <v>0</v>
      </c>
      <c r="T5929" s="28">
        <f>SUM(T5918:T5928)</f>
        <v>0</v>
      </c>
    </row>
    <row r="5930" spans="2:20" x14ac:dyDescent="0.3">
      <c r="F5930" s="314"/>
      <c r="G5930" s="215"/>
      <c r="H5930" s="215"/>
      <c r="L5930" s="2"/>
      <c r="M5930" s="3" t="s">
        <v>12</v>
      </c>
      <c r="N5930" s="15"/>
      <c r="O5930" s="16">
        <f>E5929-O5929</f>
        <v>0</v>
      </c>
      <c r="P5930" s="62">
        <f>F5929-P5929</f>
        <v>25255</v>
      </c>
      <c r="Q5930" s="62">
        <f>G5929-Q5929</f>
        <v>6280531</v>
      </c>
      <c r="R5930" s="62">
        <f t="shared" ref="R5930" si="718">H5929-R5929</f>
        <v>7151675</v>
      </c>
      <c r="S5930" s="62">
        <f t="shared" ref="S5930" si="719">I5929-S5929</f>
        <v>326334</v>
      </c>
      <c r="T5930" s="62">
        <f t="shared" ref="T5930" si="720">J5929-T5929</f>
        <v>4260</v>
      </c>
    </row>
    <row r="5931" spans="2:20" x14ac:dyDescent="0.3">
      <c r="C5931" s="63"/>
      <c r="F5931" s="314"/>
      <c r="H5931" s="314"/>
      <c r="M5931" s="1385" t="s">
        <v>23</v>
      </c>
      <c r="N5931" s="1385"/>
      <c r="P5931" s="314"/>
      <c r="Q5931" s="314"/>
      <c r="R5931" s="314"/>
    </row>
    <row r="5932" spans="2:20" x14ac:dyDescent="0.3">
      <c r="C5932" s="719"/>
      <c r="D5932" s="719"/>
      <c r="E5932" s="673"/>
      <c r="F5932" s="281"/>
      <c r="G5932" s="719"/>
      <c r="H5932" s="719"/>
      <c r="I5932" s="719"/>
      <c r="J5932" s="145"/>
      <c r="M5932" s="346" t="s">
        <v>17</v>
      </c>
      <c r="N5932" s="83">
        <f>P5930</f>
        <v>25255</v>
      </c>
      <c r="O5932" s="1364"/>
      <c r="P5932" s="1365"/>
      <c r="Q5932" s="1365"/>
      <c r="R5932" s="1365"/>
      <c r="S5932" s="1365"/>
      <c r="T5932" s="1365"/>
    </row>
    <row r="5933" spans="2:20" x14ac:dyDescent="0.3">
      <c r="C5933" s="273"/>
      <c r="D5933" s="702"/>
      <c r="E5933" s="717"/>
      <c r="F5933" s="717"/>
      <c r="G5933" s="282"/>
      <c r="H5933" s="280"/>
      <c r="I5933" s="280"/>
      <c r="J5933" s="280"/>
      <c r="M5933" s="346" t="s">
        <v>18</v>
      </c>
      <c r="N5933" s="83">
        <f>Q5930</f>
        <v>6280531</v>
      </c>
      <c r="O5933" s="1364"/>
      <c r="P5933" s="1365"/>
      <c r="Q5933" s="1365"/>
      <c r="R5933" s="1365"/>
      <c r="S5933" s="1365"/>
      <c r="T5933" s="1365"/>
    </row>
    <row r="5934" spans="2:20" x14ac:dyDescent="0.3">
      <c r="C5934" s="719"/>
      <c r="D5934" s="719"/>
      <c r="E5934" s="1376"/>
      <c r="F5934" s="1377"/>
      <c r="G5934" s="282"/>
      <c r="H5934" s="280"/>
      <c r="I5934" s="280"/>
      <c r="J5934" s="280"/>
      <c r="M5934" s="346" t="s">
        <v>19</v>
      </c>
      <c r="N5934" s="83">
        <f>R5930</f>
        <v>7151675</v>
      </c>
      <c r="O5934" s="136"/>
      <c r="P5934" s="171"/>
      <c r="Q5934" s="324"/>
      <c r="R5934" s="240"/>
      <c r="S5934" s="314"/>
      <c r="T5934" s="314"/>
    </row>
    <row r="5935" spans="2:20" x14ac:dyDescent="0.3">
      <c r="C5935" s="190"/>
      <c r="D5935" s="190"/>
      <c r="E5935" s="1374"/>
      <c r="F5935" s="1374"/>
      <c r="G5935" s="278"/>
      <c r="H5935" s="279"/>
      <c r="I5935" s="280"/>
      <c r="J5935" s="281"/>
      <c r="M5935" s="346" t="s">
        <v>20</v>
      </c>
      <c r="N5935" s="83">
        <f>S5930</f>
        <v>326334</v>
      </c>
      <c r="O5935" s="324"/>
      <c r="P5935" s="324"/>
      <c r="Q5935" s="324"/>
      <c r="R5935" s="241"/>
    </row>
    <row r="5936" spans="2:20" x14ac:dyDescent="0.3">
      <c r="C5936" s="190"/>
      <c r="D5936" s="190"/>
      <c r="E5936" s="718"/>
      <c r="F5936" s="718"/>
      <c r="G5936" s="278"/>
      <c r="H5936" s="283"/>
      <c r="I5936" s="280"/>
      <c r="J5936" s="281"/>
      <c r="M5936" s="346" t="s">
        <v>21</v>
      </c>
      <c r="N5936" s="83">
        <f>T5930</f>
        <v>4260</v>
      </c>
      <c r="O5936" s="137"/>
      <c r="P5936" s="324"/>
      <c r="Q5936" s="324"/>
      <c r="R5936" s="314"/>
    </row>
    <row r="5937" spans="2:20" ht="15" thickBot="1" x14ac:dyDescent="0.35">
      <c r="C5937" s="719"/>
      <c r="D5937" s="190"/>
      <c r="E5937" s="718"/>
      <c r="F5937" s="718"/>
      <c r="G5937" s="278"/>
      <c r="H5937" s="283"/>
      <c r="I5937" s="280"/>
      <c r="J5937" s="281"/>
      <c r="M5937" s="720" t="s">
        <v>22</v>
      </c>
      <c r="N5937" s="344">
        <f>SUM(N5932:N5936)</f>
        <v>13788055</v>
      </c>
      <c r="O5937" s="314"/>
      <c r="P5937" s="314"/>
      <c r="R5937" s="314"/>
      <c r="S5937" s="314"/>
    </row>
    <row r="5938" spans="2:20" ht="15" thickTop="1" x14ac:dyDescent="0.3">
      <c r="N5938" s="314"/>
    </row>
    <row r="5939" spans="2:20" x14ac:dyDescent="0.3">
      <c r="L5939" s="21"/>
      <c r="M5939" s="21"/>
      <c r="N5939" s="21"/>
      <c r="O5939" s="21"/>
    </row>
    <row r="5949" spans="2:20" x14ac:dyDescent="0.3">
      <c r="B5949" s="1357" t="s">
        <v>3490</v>
      </c>
      <c r="C5949" s="1357"/>
      <c r="D5949" s="1357"/>
      <c r="E5949" s="1357"/>
      <c r="F5949" s="1357"/>
      <c r="G5949" s="1357"/>
      <c r="H5949" s="1357"/>
      <c r="I5949" s="1357"/>
      <c r="J5949" s="1357"/>
      <c r="K5949" s="1357"/>
      <c r="L5949" s="1357"/>
      <c r="M5949" s="1357"/>
      <c r="N5949" s="1357"/>
      <c r="O5949" s="1357"/>
      <c r="P5949" s="1357"/>
      <c r="Q5949" s="1357"/>
      <c r="R5949" s="1357"/>
      <c r="S5949" s="1357"/>
      <c r="T5949" s="1357"/>
    </row>
    <row r="5954" spans="2:20" ht="15.6" x14ac:dyDescent="0.3">
      <c r="B5954" s="1349" t="s">
        <v>3865</v>
      </c>
      <c r="C5954" s="1349"/>
      <c r="D5954" s="1349"/>
      <c r="E5954" s="1349"/>
      <c r="F5954" s="1349"/>
      <c r="G5954" s="1349"/>
      <c r="H5954" s="1349"/>
      <c r="I5954" s="1349"/>
      <c r="J5954" s="1349"/>
      <c r="K5954" s="1349"/>
      <c r="L5954" s="1349"/>
      <c r="M5954" s="1349"/>
      <c r="N5954" s="1349"/>
      <c r="O5954" s="1349"/>
      <c r="P5954" s="1349"/>
      <c r="Q5954" s="1349"/>
      <c r="R5954" s="1349"/>
      <c r="S5954" s="1349"/>
      <c r="T5954" s="1349"/>
    </row>
    <row r="5955" spans="2:20" ht="15.6" x14ac:dyDescent="0.3">
      <c r="B5955" s="1350" t="s">
        <v>10</v>
      </c>
      <c r="C5955" s="1350"/>
      <c r="D5955" s="1350"/>
      <c r="E5955" s="1350"/>
      <c r="F5955" s="1350"/>
      <c r="G5955" s="1350"/>
      <c r="H5955" s="1350"/>
      <c r="I5955" s="1350"/>
      <c r="J5955" s="1350"/>
      <c r="K5955" s="1350"/>
      <c r="L5955" s="1350"/>
      <c r="M5955" s="1350"/>
      <c r="N5955" s="1350"/>
      <c r="O5955" s="1350"/>
      <c r="P5955" s="1350"/>
      <c r="Q5955" s="1350"/>
      <c r="R5955" s="1350"/>
      <c r="S5955" s="1350"/>
      <c r="T5955" s="1350"/>
    </row>
    <row r="5956" spans="2:20" x14ac:dyDescent="0.3">
      <c r="B5956" s="1351" t="s">
        <v>11</v>
      </c>
      <c r="C5956" s="1351"/>
      <c r="D5956" s="1351"/>
      <c r="E5956" s="1351"/>
      <c r="F5956" s="1351"/>
      <c r="G5956" s="1351"/>
      <c r="H5956" s="1351"/>
      <c r="I5956" s="1351"/>
      <c r="J5956" s="1351"/>
      <c r="K5956" s="1351"/>
      <c r="L5956" s="1351"/>
      <c r="M5956" s="1351"/>
      <c r="N5956" s="1351"/>
      <c r="O5956" s="1351"/>
      <c r="P5956" s="1351"/>
      <c r="Q5956" s="1351"/>
      <c r="R5956" s="1351"/>
      <c r="S5956" s="1351"/>
      <c r="T5956" s="1351"/>
    </row>
    <row r="5957" spans="2:20" x14ac:dyDescent="0.3">
      <c r="B5957" s="1352" t="s">
        <v>3866</v>
      </c>
      <c r="C5957" s="1352"/>
      <c r="D5957" s="1352"/>
      <c r="E5957" s="1352"/>
      <c r="F5957" s="1352"/>
      <c r="G5957" s="1352"/>
      <c r="H5957" s="1352"/>
      <c r="I5957" s="1352"/>
      <c r="J5957" s="1352"/>
      <c r="K5957" s="1352"/>
      <c r="L5957" s="1352"/>
      <c r="M5957" s="1352"/>
      <c r="N5957" s="1352"/>
      <c r="O5957" s="1352"/>
      <c r="P5957" s="1352"/>
      <c r="Q5957" s="1352"/>
      <c r="R5957" s="1352"/>
      <c r="S5957" s="1352"/>
      <c r="T5957" s="1352"/>
    </row>
    <row r="5958" spans="2:20" ht="15" thickBot="1" x14ac:dyDescent="0.35">
      <c r="B5958" s="309"/>
      <c r="C5958" s="309"/>
      <c r="D5958" s="309"/>
      <c r="E5958" s="309"/>
      <c r="F5958" s="309"/>
      <c r="G5958" s="309"/>
      <c r="H5958" s="309"/>
      <c r="I5958" s="309"/>
      <c r="J5958" s="309"/>
      <c r="L5958" s="309"/>
      <c r="M5958" s="309"/>
      <c r="N5958" s="309"/>
      <c r="O5958" s="309"/>
      <c r="P5958" s="309"/>
      <c r="Q5958" s="309"/>
      <c r="R5958" s="1362" t="s">
        <v>3872</v>
      </c>
      <c r="S5958" s="1363"/>
      <c r="T5958" s="1363"/>
    </row>
    <row r="5959" spans="2:20" ht="15" thickTop="1" x14ac:dyDescent="0.3">
      <c r="B5959" s="1354" t="s">
        <v>8</v>
      </c>
      <c r="C5959" s="1354"/>
      <c r="D5959" s="1354"/>
      <c r="E5959" s="1354"/>
      <c r="F5959" s="1354"/>
      <c r="G5959" s="1354"/>
      <c r="H5959" s="1354"/>
      <c r="I5959" s="1354"/>
      <c r="J5959" s="1354"/>
      <c r="L5959" s="1354" t="s">
        <v>9</v>
      </c>
      <c r="M5959" s="1354"/>
      <c r="N5959" s="1354"/>
      <c r="O5959" s="1354"/>
      <c r="P5959" s="1354"/>
      <c r="Q5959" s="1354"/>
      <c r="R5959" s="1354"/>
      <c r="S5959" s="1354"/>
      <c r="T5959" s="1354"/>
    </row>
    <row r="5960" spans="2:20" x14ac:dyDescent="0.3">
      <c r="B5960" s="4" t="s">
        <v>0</v>
      </c>
      <c r="C5960" s="4" t="s">
        <v>1</v>
      </c>
      <c r="D5960" s="4" t="s">
        <v>2</v>
      </c>
      <c r="E5960" s="4" t="s">
        <v>13</v>
      </c>
      <c r="F5960" s="4" t="s">
        <v>3</v>
      </c>
      <c r="G5960" s="4" t="s">
        <v>4</v>
      </c>
      <c r="H5960" s="4" t="s">
        <v>5</v>
      </c>
      <c r="I5960" s="4" t="s">
        <v>6</v>
      </c>
      <c r="J5960" s="4" t="s">
        <v>7</v>
      </c>
      <c r="K5960" s="180"/>
      <c r="L5960" s="4" t="s">
        <v>0</v>
      </c>
      <c r="M5960" s="4" t="s">
        <v>1</v>
      </c>
      <c r="N5960" s="30" t="s">
        <v>1234</v>
      </c>
      <c r="O5960" s="4" t="s">
        <v>13</v>
      </c>
      <c r="P5960" s="4" t="s">
        <v>3</v>
      </c>
      <c r="Q5960" s="4" t="s">
        <v>4</v>
      </c>
      <c r="R5960" s="4" t="s">
        <v>5</v>
      </c>
      <c r="S5960" s="4" t="s">
        <v>6</v>
      </c>
      <c r="T5960" s="4" t="s">
        <v>7</v>
      </c>
    </row>
    <row r="5961" spans="2:20" x14ac:dyDescent="0.3">
      <c r="B5961" s="310"/>
      <c r="C5961" s="311"/>
      <c r="D5961" s="311"/>
      <c r="E5961" s="5"/>
      <c r="F5961" s="5"/>
      <c r="G5961" s="5"/>
      <c r="H5961" s="5"/>
      <c r="I5961" s="5"/>
      <c r="J5961" s="6"/>
      <c r="L5961" s="310"/>
      <c r="M5961" s="311"/>
      <c r="N5961" s="311"/>
      <c r="O5961" s="5"/>
      <c r="P5961" s="5"/>
      <c r="Q5961" s="5"/>
      <c r="R5961" s="5"/>
      <c r="S5961" s="5"/>
      <c r="T5961" s="6"/>
    </row>
    <row r="5962" spans="2:20" x14ac:dyDescent="0.3">
      <c r="B5962" s="55" t="s">
        <v>3867</v>
      </c>
      <c r="C5962" s="17" t="s">
        <v>2421</v>
      </c>
      <c r="D5962" s="202" t="s">
        <v>16</v>
      </c>
      <c r="E5962" s="202" t="s">
        <v>16</v>
      </c>
      <c r="F5962" s="19">
        <f>N5932</f>
        <v>25255</v>
      </c>
      <c r="G5962" s="49">
        <f>N5933</f>
        <v>6280531</v>
      </c>
      <c r="H5962" s="49">
        <f>N5934</f>
        <v>7151675</v>
      </c>
      <c r="I5962" s="20">
        <f>N5935</f>
        <v>326334</v>
      </c>
      <c r="J5962" s="20">
        <f>N5936</f>
        <v>4260</v>
      </c>
      <c r="K5962" s="1"/>
      <c r="L5962" s="55"/>
      <c r="M5962" s="55"/>
      <c r="N5962" s="55"/>
      <c r="O5962" s="368"/>
      <c r="P5962" s="368"/>
      <c r="Q5962" s="368"/>
      <c r="R5962" s="368"/>
      <c r="S5962" s="368"/>
      <c r="T5962" s="368"/>
    </row>
    <row r="5963" spans="2:20" ht="27.6" x14ac:dyDescent="0.3">
      <c r="B5963" s="55" t="s">
        <v>3867</v>
      </c>
      <c r="C5963" s="333" t="s">
        <v>3873</v>
      </c>
      <c r="D5963" s="116" t="s">
        <v>3868</v>
      </c>
      <c r="E5963" s="202" t="s">
        <v>16</v>
      </c>
      <c r="F5963" s="202" t="s">
        <v>16</v>
      </c>
      <c r="G5963" s="202" t="s">
        <v>16</v>
      </c>
      <c r="H5963" s="202">
        <v>100000</v>
      </c>
      <c r="I5963" s="202" t="s">
        <v>16</v>
      </c>
      <c r="J5963" s="202" t="s">
        <v>16</v>
      </c>
      <c r="K5963" s="1"/>
      <c r="L5963" s="55" t="s">
        <v>3867</v>
      </c>
      <c r="M5963" s="333" t="s">
        <v>3877</v>
      </c>
      <c r="N5963" s="116" t="s">
        <v>3871</v>
      </c>
      <c r="O5963" s="202">
        <v>19000</v>
      </c>
      <c r="P5963" s="202" t="s">
        <v>16</v>
      </c>
      <c r="Q5963" s="202" t="s">
        <v>16</v>
      </c>
      <c r="R5963" s="202" t="s">
        <v>16</v>
      </c>
      <c r="S5963" s="202" t="s">
        <v>16</v>
      </c>
      <c r="T5963" s="202" t="s">
        <v>16</v>
      </c>
    </row>
    <row r="5964" spans="2:20" ht="55.2" x14ac:dyDescent="0.3">
      <c r="B5964" s="55" t="s">
        <v>3867</v>
      </c>
      <c r="C5964" s="333" t="s">
        <v>3874</v>
      </c>
      <c r="D5964" s="116" t="s">
        <v>3869</v>
      </c>
      <c r="E5964" s="202" t="s">
        <v>16</v>
      </c>
      <c r="F5964" s="202" t="s">
        <v>16</v>
      </c>
      <c r="G5964" s="122" t="s">
        <v>16</v>
      </c>
      <c r="H5964" s="202">
        <v>50000</v>
      </c>
      <c r="I5964" s="202" t="s">
        <v>16</v>
      </c>
      <c r="J5964" s="202" t="s">
        <v>16</v>
      </c>
      <c r="K5964" s="1"/>
      <c r="L5964" s="55" t="s">
        <v>3867</v>
      </c>
      <c r="M5964" s="333" t="s">
        <v>3880</v>
      </c>
      <c r="N5964" s="368">
        <v>307</v>
      </c>
      <c r="O5964" s="202" t="s">
        <v>16</v>
      </c>
      <c r="P5964" s="202" t="s">
        <v>16</v>
      </c>
      <c r="Q5964" s="202" t="s">
        <v>16</v>
      </c>
      <c r="R5964" s="202">
        <v>23000</v>
      </c>
      <c r="S5964" s="202" t="s">
        <v>16</v>
      </c>
      <c r="T5964" s="202" t="s">
        <v>16</v>
      </c>
    </row>
    <row r="5965" spans="2:20" ht="41.4" x14ac:dyDescent="0.3">
      <c r="B5965" s="55" t="s">
        <v>3867</v>
      </c>
      <c r="C5965" s="333" t="s">
        <v>3875</v>
      </c>
      <c r="D5965" s="116" t="s">
        <v>3870</v>
      </c>
      <c r="E5965" s="202" t="s">
        <v>16</v>
      </c>
      <c r="F5965" s="202" t="s">
        <v>16</v>
      </c>
      <c r="G5965" s="122" t="s">
        <v>16</v>
      </c>
      <c r="H5965" s="202">
        <v>50000</v>
      </c>
      <c r="I5965" s="202" t="s">
        <v>16</v>
      </c>
      <c r="J5965" s="202" t="s">
        <v>16</v>
      </c>
      <c r="K5965" s="1"/>
      <c r="L5965" s="55" t="s">
        <v>3867</v>
      </c>
      <c r="M5965" s="333" t="s">
        <v>3881</v>
      </c>
      <c r="N5965" s="368">
        <v>307</v>
      </c>
      <c r="O5965" s="202" t="s">
        <v>16</v>
      </c>
      <c r="P5965" s="202" t="s">
        <v>16</v>
      </c>
      <c r="Q5965" s="202" t="s">
        <v>16</v>
      </c>
      <c r="R5965" s="202">
        <v>10887</v>
      </c>
      <c r="S5965" s="202" t="s">
        <v>16</v>
      </c>
      <c r="T5965" s="202" t="s">
        <v>16</v>
      </c>
    </row>
    <row r="5966" spans="2:20" ht="27.6" x14ac:dyDescent="0.3">
      <c r="B5966" s="55" t="s">
        <v>3867</v>
      </c>
      <c r="C5966" s="333" t="s">
        <v>3876</v>
      </c>
      <c r="D5966" s="116" t="s">
        <v>3871</v>
      </c>
      <c r="E5966" s="202">
        <v>19000</v>
      </c>
      <c r="F5966" s="202" t="s">
        <v>16</v>
      </c>
      <c r="G5966" s="122" t="s">
        <v>16</v>
      </c>
      <c r="H5966" s="202">
        <v>71000</v>
      </c>
      <c r="I5966" s="202" t="s">
        <v>16</v>
      </c>
      <c r="J5966" s="202" t="s">
        <v>16</v>
      </c>
      <c r="K5966" s="1"/>
      <c r="L5966" s="55" t="s">
        <v>3867</v>
      </c>
      <c r="M5966" s="333" t="s">
        <v>3882</v>
      </c>
      <c r="N5966" s="368">
        <v>307</v>
      </c>
      <c r="O5966" s="202" t="s">
        <v>16</v>
      </c>
      <c r="P5966" s="202" t="s">
        <v>16</v>
      </c>
      <c r="Q5966" s="202" t="s">
        <v>16</v>
      </c>
      <c r="R5966" s="202">
        <v>496</v>
      </c>
      <c r="S5966" s="202" t="s">
        <v>16</v>
      </c>
      <c r="T5966" s="202" t="s">
        <v>16</v>
      </c>
    </row>
    <row r="5967" spans="2:20" ht="41.4" x14ac:dyDescent="0.3">
      <c r="B5967" s="55" t="s">
        <v>3867</v>
      </c>
      <c r="C5967" s="333" t="s">
        <v>3878</v>
      </c>
      <c r="D5967" s="116" t="s">
        <v>3879</v>
      </c>
      <c r="E5967" s="202">
        <v>70000</v>
      </c>
      <c r="F5967" s="202">
        <v>330000</v>
      </c>
      <c r="G5967" s="122" t="s">
        <v>16</v>
      </c>
      <c r="H5967" s="202" t="s">
        <v>16</v>
      </c>
      <c r="I5967" s="202" t="s">
        <v>16</v>
      </c>
      <c r="J5967" s="202" t="s">
        <v>16</v>
      </c>
      <c r="K5967" s="1"/>
      <c r="L5967" s="55" t="s">
        <v>3867</v>
      </c>
      <c r="M5967" s="333" t="s">
        <v>3884</v>
      </c>
      <c r="N5967" s="368">
        <v>307</v>
      </c>
      <c r="O5967" s="202" t="s">
        <v>16</v>
      </c>
      <c r="P5967" s="202" t="s">
        <v>16</v>
      </c>
      <c r="Q5967" s="202" t="s">
        <v>16</v>
      </c>
      <c r="R5967" s="202">
        <v>2000</v>
      </c>
      <c r="S5967" s="202" t="s">
        <v>16</v>
      </c>
      <c r="T5967" s="202" t="s">
        <v>16</v>
      </c>
    </row>
    <row r="5968" spans="2:20" ht="27.6" x14ac:dyDescent="0.3">
      <c r="B5968" s="55" t="s">
        <v>3867</v>
      </c>
      <c r="C5968" s="333" t="s">
        <v>3888</v>
      </c>
      <c r="D5968" s="116" t="s">
        <v>723</v>
      </c>
      <c r="E5968" s="202" t="s">
        <v>16</v>
      </c>
      <c r="F5968" s="202" t="s">
        <v>16</v>
      </c>
      <c r="G5968" s="202" t="s">
        <v>16</v>
      </c>
      <c r="H5968" s="202">
        <v>82000</v>
      </c>
      <c r="I5968" s="202" t="s">
        <v>16</v>
      </c>
      <c r="J5968" s="202" t="s">
        <v>16</v>
      </c>
      <c r="K5968" s="1"/>
      <c r="L5968" s="55" t="s">
        <v>167</v>
      </c>
      <c r="M5968" s="333" t="s">
        <v>3883</v>
      </c>
      <c r="N5968" s="368">
        <v>307</v>
      </c>
      <c r="O5968" s="202" t="s">
        <v>16</v>
      </c>
      <c r="P5968" s="202" t="s">
        <v>16</v>
      </c>
      <c r="Q5968" s="202" t="s">
        <v>16</v>
      </c>
      <c r="R5968" s="202">
        <v>1800</v>
      </c>
      <c r="S5968" s="202" t="s">
        <v>16</v>
      </c>
      <c r="T5968" s="202" t="s">
        <v>16</v>
      </c>
    </row>
    <row r="5969" spans="2:20" ht="27.6" x14ac:dyDescent="0.3">
      <c r="B5969" s="55" t="s">
        <v>3867</v>
      </c>
      <c r="C5969" s="729" t="s">
        <v>3889</v>
      </c>
      <c r="D5969" s="730" t="s">
        <v>723</v>
      </c>
      <c r="E5969" s="731" t="s">
        <v>16</v>
      </c>
      <c r="F5969" s="731" t="s">
        <v>16</v>
      </c>
      <c r="G5969" s="259">
        <v>690000</v>
      </c>
      <c r="H5969" s="122" t="s">
        <v>16</v>
      </c>
      <c r="I5969" s="202" t="s">
        <v>16</v>
      </c>
      <c r="J5969" s="202" t="s">
        <v>16</v>
      </c>
      <c r="K5969" s="1"/>
      <c r="L5969" s="55" t="s">
        <v>167</v>
      </c>
      <c r="M5969" s="333" t="s">
        <v>3885</v>
      </c>
      <c r="N5969" s="368">
        <v>307</v>
      </c>
      <c r="O5969" s="202" t="s">
        <v>16</v>
      </c>
      <c r="P5969" s="202" t="s">
        <v>16</v>
      </c>
      <c r="Q5969" s="202" t="s">
        <v>16</v>
      </c>
      <c r="R5969" s="202">
        <v>500</v>
      </c>
      <c r="S5969" s="202" t="s">
        <v>16</v>
      </c>
      <c r="T5969" s="202" t="s">
        <v>16</v>
      </c>
    </row>
    <row r="5970" spans="2:20" ht="27.6" x14ac:dyDescent="0.3">
      <c r="B5970" s="55" t="s">
        <v>16</v>
      </c>
      <c r="C5970" s="340" t="s">
        <v>16</v>
      </c>
      <c r="D5970" s="116" t="s">
        <v>16</v>
      </c>
      <c r="E5970" s="202" t="s">
        <v>16</v>
      </c>
      <c r="F5970" s="202" t="s">
        <v>16</v>
      </c>
      <c r="G5970" s="122" t="s">
        <v>16</v>
      </c>
      <c r="H5970" s="202" t="s">
        <v>16</v>
      </c>
      <c r="I5970" s="202" t="s">
        <v>16</v>
      </c>
      <c r="J5970" s="202" t="s">
        <v>16</v>
      </c>
      <c r="K5970" s="1"/>
      <c r="L5970" s="55" t="s">
        <v>167</v>
      </c>
      <c r="M5970" s="333" t="s">
        <v>3886</v>
      </c>
      <c r="N5970" s="368">
        <v>307</v>
      </c>
      <c r="O5970" s="202" t="s">
        <v>16</v>
      </c>
      <c r="P5970" s="202" t="s">
        <v>16</v>
      </c>
      <c r="Q5970" s="202" t="s">
        <v>16</v>
      </c>
      <c r="R5970" s="202">
        <v>15000</v>
      </c>
      <c r="S5970" s="202" t="s">
        <v>16</v>
      </c>
      <c r="T5970" s="202" t="s">
        <v>16</v>
      </c>
    </row>
    <row r="5971" spans="2:20" ht="27.6" x14ac:dyDescent="0.3">
      <c r="B5971" s="55" t="s">
        <v>16</v>
      </c>
      <c r="C5971" s="340" t="s">
        <v>16</v>
      </c>
      <c r="D5971" s="116" t="s">
        <v>16</v>
      </c>
      <c r="E5971" s="202" t="s">
        <v>16</v>
      </c>
      <c r="F5971" s="202" t="s">
        <v>16</v>
      </c>
      <c r="G5971" s="122" t="s">
        <v>16</v>
      </c>
      <c r="H5971" s="202" t="s">
        <v>16</v>
      </c>
      <c r="I5971" s="202" t="s">
        <v>16</v>
      </c>
      <c r="J5971" s="202" t="s">
        <v>16</v>
      </c>
      <c r="K5971" s="1"/>
      <c r="L5971" s="55" t="s">
        <v>3867</v>
      </c>
      <c r="M5971" s="333" t="s">
        <v>3887</v>
      </c>
      <c r="N5971" s="116" t="s">
        <v>3879</v>
      </c>
      <c r="O5971" s="202">
        <v>70000</v>
      </c>
      <c r="P5971" s="202" t="s">
        <v>16</v>
      </c>
      <c r="Q5971" s="202" t="s">
        <v>16</v>
      </c>
      <c r="R5971" s="202" t="s">
        <v>16</v>
      </c>
      <c r="S5971" s="202" t="s">
        <v>16</v>
      </c>
      <c r="T5971" s="202" t="s">
        <v>16</v>
      </c>
    </row>
    <row r="5972" spans="2:20" x14ac:dyDescent="0.3">
      <c r="B5972" s="55" t="s">
        <v>16</v>
      </c>
      <c r="C5972" s="340" t="s">
        <v>16</v>
      </c>
      <c r="D5972" s="116" t="s">
        <v>16</v>
      </c>
      <c r="E5972" s="202" t="s">
        <v>16</v>
      </c>
      <c r="F5972" s="202" t="s">
        <v>16</v>
      </c>
      <c r="G5972" s="122" t="s">
        <v>16</v>
      </c>
      <c r="H5972" s="202" t="s">
        <v>16</v>
      </c>
      <c r="I5972" s="202" t="s">
        <v>16</v>
      </c>
      <c r="J5972" s="202" t="s">
        <v>16</v>
      </c>
      <c r="K5972" s="1"/>
      <c r="L5972" s="55" t="s">
        <v>16</v>
      </c>
      <c r="M5972" s="340" t="s">
        <v>16</v>
      </c>
      <c r="N5972" s="368" t="s">
        <v>16</v>
      </c>
      <c r="O5972" s="202" t="s">
        <v>16</v>
      </c>
      <c r="P5972" s="202" t="s">
        <v>16</v>
      </c>
      <c r="Q5972" s="202" t="s">
        <v>16</v>
      </c>
      <c r="R5972" s="202" t="s">
        <v>16</v>
      </c>
      <c r="S5972" s="202" t="s">
        <v>16</v>
      </c>
      <c r="T5972" s="202" t="s">
        <v>16</v>
      </c>
    </row>
    <row r="5973" spans="2:20" x14ac:dyDescent="0.3">
      <c r="B5973" s="196"/>
      <c r="C5973" s="503" t="s">
        <v>49</v>
      </c>
      <c r="D5973" s="196" t="s">
        <v>16</v>
      </c>
      <c r="E5973" s="197">
        <f>SUM(E5963:E5971)</f>
        <v>89000</v>
      </c>
      <c r="F5973" s="197">
        <f>SUM(F5963:F5971)</f>
        <v>330000</v>
      </c>
      <c r="G5973" s="197">
        <f>SUM(G5963:G5972)</f>
        <v>690000</v>
      </c>
      <c r="H5973" s="504">
        <f>SUM(H5963:H5971)</f>
        <v>353000</v>
      </c>
      <c r="I5973" s="197"/>
      <c r="J5973" s="197">
        <v>0</v>
      </c>
      <c r="K5973" s="1"/>
      <c r="L5973" s="55" t="s">
        <v>16</v>
      </c>
      <c r="M5973" s="715" t="s">
        <v>16</v>
      </c>
      <c r="N5973" s="116" t="s">
        <v>16</v>
      </c>
      <c r="O5973" s="202" t="s">
        <v>16</v>
      </c>
      <c r="P5973" s="202" t="s">
        <v>16</v>
      </c>
      <c r="Q5973" s="202" t="s">
        <v>16</v>
      </c>
      <c r="R5973" s="202" t="s">
        <v>16</v>
      </c>
      <c r="S5973" s="202" t="s">
        <v>16</v>
      </c>
      <c r="T5973" s="202" t="s">
        <v>16</v>
      </c>
    </row>
    <row r="5974" spans="2:20" x14ac:dyDescent="0.3">
      <c r="B5974" s="11"/>
      <c r="C5974" s="94"/>
      <c r="D5974" s="12"/>
      <c r="E5974" s="13"/>
      <c r="F5974" s="13"/>
      <c r="G5974" s="13"/>
      <c r="H5974" s="13"/>
      <c r="I5974" s="13"/>
      <c r="J5974" s="14"/>
      <c r="K5974" s="1"/>
      <c r="L5974" s="11"/>
      <c r="M5974" s="588"/>
      <c r="N5974" s="12"/>
      <c r="O5974" s="169"/>
      <c r="P5974" s="13"/>
      <c r="Q5974" s="13"/>
      <c r="R5974" s="13"/>
      <c r="S5974" s="13"/>
      <c r="T5974" s="14"/>
    </row>
    <row r="5975" spans="2:20" x14ac:dyDescent="0.3">
      <c r="B5975" s="25"/>
      <c r="C5975" s="26" t="s">
        <v>50</v>
      </c>
      <c r="D5975" s="26" t="s">
        <v>16</v>
      </c>
      <c r="E5975" s="28">
        <f>E5973</f>
        <v>89000</v>
      </c>
      <c r="F5975" s="28">
        <f>F5962+F5973</f>
        <v>355255</v>
      </c>
      <c r="G5975" s="28">
        <f>G5962+G5973</f>
        <v>6970531</v>
      </c>
      <c r="H5975" s="28">
        <f>H5962+H5973</f>
        <v>7504675</v>
      </c>
      <c r="I5975" s="28">
        <f>I5962+I5973</f>
        <v>326334</v>
      </c>
      <c r="J5975" s="28">
        <f>J5962+J5973</f>
        <v>4260</v>
      </c>
      <c r="K5975" s="1"/>
      <c r="L5975" s="574" t="s">
        <v>16</v>
      </c>
      <c r="M5975" s="26" t="s">
        <v>50</v>
      </c>
      <c r="N5975" s="193" t="s">
        <v>16</v>
      </c>
      <c r="O5975" s="28">
        <f>SUM(O5963:O5974)</f>
        <v>89000</v>
      </c>
      <c r="P5975" s="28">
        <f>SUM(P5963:P5974)</f>
        <v>0</v>
      </c>
      <c r="Q5975" s="28">
        <f>SUM(Q5963:Q5974)</f>
        <v>0</v>
      </c>
      <c r="R5975" s="28">
        <f>SUM(R5963:R5974)</f>
        <v>53683</v>
      </c>
      <c r="S5975" s="28">
        <f>SUM(S5961:S5974)</f>
        <v>0</v>
      </c>
      <c r="T5975" s="28">
        <f>SUM(T5961:T5974)</f>
        <v>0</v>
      </c>
    </row>
    <row r="5976" spans="2:20" x14ac:dyDescent="0.3">
      <c r="F5976" s="314"/>
      <c r="G5976" s="215"/>
      <c r="H5976" s="215"/>
      <c r="L5976" s="2"/>
      <c r="M5976" s="3" t="s">
        <v>12</v>
      </c>
      <c r="N5976" s="15"/>
      <c r="O5976" s="16">
        <f>E5975-O5975</f>
        <v>0</v>
      </c>
      <c r="P5976" s="62">
        <f>F5975-P5975</f>
        <v>355255</v>
      </c>
      <c r="Q5976" s="62">
        <f>G5975-Q5975</f>
        <v>6970531</v>
      </c>
      <c r="R5976" s="62">
        <f t="shared" ref="R5976" si="721">H5975-R5975</f>
        <v>7450992</v>
      </c>
      <c r="S5976" s="62">
        <f t="shared" ref="S5976" si="722">I5975-S5975</f>
        <v>326334</v>
      </c>
      <c r="T5976" s="62">
        <f t="shared" ref="T5976" si="723">J5975-T5975</f>
        <v>4260</v>
      </c>
    </row>
    <row r="5977" spans="2:20" x14ac:dyDescent="0.3">
      <c r="C5977" s="63"/>
      <c r="F5977" s="314"/>
      <c r="H5977" s="314"/>
      <c r="M5977" s="1385" t="s">
        <v>23</v>
      </c>
      <c r="N5977" s="1385"/>
      <c r="P5977" s="314"/>
      <c r="Q5977" s="314"/>
      <c r="R5977" s="314"/>
    </row>
    <row r="5978" spans="2:20" x14ac:dyDescent="0.3">
      <c r="C5978" s="723"/>
      <c r="D5978" s="723"/>
      <c r="E5978" s="673"/>
      <c r="F5978" s="281"/>
      <c r="G5978" s="723"/>
      <c r="H5978" s="723"/>
      <c r="I5978" s="723"/>
      <c r="J5978" s="145"/>
      <c r="M5978" s="346" t="s">
        <v>17</v>
      </c>
      <c r="N5978" s="83">
        <f>P5976</f>
        <v>355255</v>
      </c>
      <c r="O5978" s="1364"/>
      <c r="P5978" s="1365"/>
      <c r="Q5978" s="1365"/>
      <c r="R5978" s="1365"/>
      <c r="S5978" s="1365"/>
      <c r="T5978" s="1365"/>
    </row>
    <row r="5979" spans="2:20" x14ac:dyDescent="0.3">
      <c r="C5979" s="273"/>
      <c r="D5979" s="702"/>
      <c r="E5979" s="721"/>
      <c r="F5979" s="721"/>
      <c r="G5979" s="282"/>
      <c r="H5979" s="280"/>
      <c r="I5979" s="280"/>
      <c r="J5979" s="280"/>
      <c r="M5979" s="346" t="s">
        <v>18</v>
      </c>
      <c r="N5979" s="83">
        <f>Q5976</f>
        <v>6970531</v>
      </c>
      <c r="O5979" s="1364"/>
      <c r="P5979" s="1365"/>
      <c r="Q5979" s="1365"/>
      <c r="R5979" s="1365"/>
      <c r="S5979" s="1365"/>
      <c r="T5979" s="1365"/>
    </row>
    <row r="5980" spans="2:20" x14ac:dyDescent="0.3">
      <c r="C5980" s="723"/>
      <c r="D5980" s="723"/>
      <c r="E5980" s="1376"/>
      <c r="F5980" s="1377"/>
      <c r="G5980" s="282"/>
      <c r="H5980" s="280"/>
      <c r="I5980" s="280"/>
      <c r="J5980" s="280"/>
      <c r="M5980" s="346" t="s">
        <v>19</v>
      </c>
      <c r="N5980" s="83">
        <f>R5976</f>
        <v>7450992</v>
      </c>
      <c r="O5980" s="136"/>
      <c r="P5980" s="171"/>
      <c r="Q5980" s="324"/>
      <c r="R5980" s="240"/>
      <c r="S5980" s="314"/>
      <c r="T5980" s="314"/>
    </row>
    <row r="5981" spans="2:20" x14ac:dyDescent="0.3">
      <c r="C5981" s="190"/>
      <c r="D5981" s="190"/>
      <c r="E5981" s="1374"/>
      <c r="F5981" s="1374"/>
      <c r="G5981" s="278"/>
      <c r="H5981" s="279"/>
      <c r="I5981" s="280"/>
      <c r="J5981" s="281"/>
      <c r="M5981" s="346" t="s">
        <v>20</v>
      </c>
      <c r="N5981" s="83">
        <f>S5976</f>
        <v>326334</v>
      </c>
      <c r="O5981" s="324"/>
      <c r="P5981" s="324"/>
      <c r="Q5981" s="324"/>
      <c r="R5981" s="241"/>
    </row>
    <row r="5982" spans="2:20" x14ac:dyDescent="0.3">
      <c r="C5982" s="190"/>
      <c r="D5982" s="190"/>
      <c r="E5982" s="722"/>
      <c r="F5982" s="722"/>
      <c r="G5982" s="278"/>
      <c r="H5982" s="283"/>
      <c r="I5982" s="280"/>
      <c r="J5982" s="281"/>
      <c r="M5982" s="346" t="s">
        <v>21</v>
      </c>
      <c r="N5982" s="83">
        <f>T5976</f>
        <v>4260</v>
      </c>
      <c r="O5982" s="137"/>
      <c r="P5982" s="324"/>
      <c r="Q5982" s="324"/>
      <c r="R5982" s="314"/>
    </row>
    <row r="5983" spans="2:20" ht="15" thickBot="1" x14ac:dyDescent="0.35">
      <c r="C5983" s="723"/>
      <c r="D5983" s="190"/>
      <c r="E5983" s="722"/>
      <c r="F5983" s="722"/>
      <c r="G5983" s="278"/>
      <c r="H5983" s="283"/>
      <c r="I5983" s="280"/>
      <c r="J5983" s="281"/>
      <c r="M5983" s="724" t="s">
        <v>22</v>
      </c>
      <c r="N5983" s="344">
        <f>SUM(N5978:N5982)</f>
        <v>15107372</v>
      </c>
      <c r="O5983" s="314"/>
      <c r="P5983" s="314"/>
      <c r="R5983" s="314"/>
      <c r="S5983" s="314"/>
    </row>
    <row r="5984" spans="2:20" ht="15" thickTop="1" x14ac:dyDescent="0.3">
      <c r="N5984" s="314"/>
    </row>
    <row r="5985" spans="2:20" x14ac:dyDescent="0.3">
      <c r="L5985" s="21"/>
      <c r="M5985" s="21"/>
      <c r="N5985" s="21"/>
      <c r="O5985" s="21"/>
    </row>
    <row r="5992" spans="2:20" x14ac:dyDescent="0.3">
      <c r="B5992" s="1357" t="s">
        <v>3490</v>
      </c>
      <c r="C5992" s="1357"/>
      <c r="D5992" s="1357"/>
      <c r="E5992" s="1357"/>
      <c r="F5992" s="1357"/>
      <c r="G5992" s="1357"/>
      <c r="H5992" s="1357"/>
      <c r="I5992" s="1357"/>
      <c r="J5992" s="1357"/>
      <c r="K5992" s="1357"/>
      <c r="L5992" s="1357"/>
      <c r="M5992" s="1357"/>
      <c r="N5992" s="1357"/>
      <c r="O5992" s="1357"/>
      <c r="P5992" s="1357"/>
      <c r="Q5992" s="1357"/>
      <c r="R5992" s="1357"/>
      <c r="S5992" s="1357"/>
      <c r="T5992" s="1357"/>
    </row>
    <row r="5996" spans="2:20" ht="15.6" x14ac:dyDescent="0.3">
      <c r="B5996" s="1349" t="s">
        <v>3890</v>
      </c>
      <c r="C5996" s="1349"/>
      <c r="D5996" s="1349"/>
      <c r="E5996" s="1349"/>
      <c r="F5996" s="1349"/>
      <c r="G5996" s="1349"/>
      <c r="H5996" s="1349"/>
      <c r="I5996" s="1349"/>
      <c r="J5996" s="1349"/>
      <c r="K5996" s="1349"/>
      <c r="L5996" s="1349"/>
      <c r="M5996" s="1349"/>
      <c r="N5996" s="1349"/>
      <c r="O5996" s="1349"/>
      <c r="P5996" s="1349"/>
      <c r="Q5996" s="1349"/>
      <c r="R5996" s="1349"/>
      <c r="S5996" s="1349"/>
      <c r="T5996" s="1349"/>
    </row>
    <row r="5997" spans="2:20" ht="15.6" x14ac:dyDescent="0.3">
      <c r="B5997" s="1350" t="s">
        <v>10</v>
      </c>
      <c r="C5997" s="1350"/>
      <c r="D5997" s="1350"/>
      <c r="E5997" s="1350"/>
      <c r="F5997" s="1350"/>
      <c r="G5997" s="1350"/>
      <c r="H5997" s="1350"/>
      <c r="I5997" s="1350"/>
      <c r="J5997" s="1350"/>
      <c r="K5997" s="1350"/>
      <c r="L5997" s="1350"/>
      <c r="M5997" s="1350"/>
      <c r="N5997" s="1350"/>
      <c r="O5997" s="1350"/>
      <c r="P5997" s="1350"/>
      <c r="Q5997" s="1350"/>
      <c r="R5997" s="1350"/>
      <c r="S5997" s="1350"/>
      <c r="T5997" s="1350"/>
    </row>
    <row r="5998" spans="2:20" x14ac:dyDescent="0.3">
      <c r="B5998" s="1351" t="s">
        <v>11</v>
      </c>
      <c r="C5998" s="1351"/>
      <c r="D5998" s="1351"/>
      <c r="E5998" s="1351"/>
      <c r="F5998" s="1351"/>
      <c r="G5998" s="1351"/>
      <c r="H5998" s="1351"/>
      <c r="I5998" s="1351"/>
      <c r="J5998" s="1351"/>
      <c r="K5998" s="1351"/>
      <c r="L5998" s="1351"/>
      <c r="M5998" s="1351"/>
      <c r="N5998" s="1351"/>
      <c r="O5998" s="1351"/>
      <c r="P5998" s="1351"/>
      <c r="Q5998" s="1351"/>
      <c r="R5998" s="1351"/>
      <c r="S5998" s="1351"/>
      <c r="T5998" s="1351"/>
    </row>
    <row r="5999" spans="2:20" x14ac:dyDescent="0.3">
      <c r="B5999" s="1352" t="s">
        <v>3891</v>
      </c>
      <c r="C5999" s="1352"/>
      <c r="D5999" s="1352"/>
      <c r="E5999" s="1352"/>
      <c r="F5999" s="1352"/>
      <c r="G5999" s="1352"/>
      <c r="H5999" s="1352"/>
      <c r="I5999" s="1352"/>
      <c r="J5999" s="1352"/>
      <c r="K5999" s="1352"/>
      <c r="L5999" s="1352"/>
      <c r="M5999" s="1352"/>
      <c r="N5999" s="1352"/>
      <c r="O5999" s="1352"/>
      <c r="P5999" s="1352"/>
      <c r="Q5999" s="1352"/>
      <c r="R5999" s="1352"/>
      <c r="S5999" s="1352"/>
      <c r="T5999" s="1352"/>
    </row>
    <row r="6000" spans="2:20" ht="15" thickBot="1" x14ac:dyDescent="0.35">
      <c r="B6000" s="309"/>
      <c r="C6000" s="309"/>
      <c r="D6000" s="309"/>
      <c r="E6000" s="309"/>
      <c r="F6000" s="309"/>
      <c r="G6000" s="309"/>
      <c r="H6000" s="309"/>
      <c r="I6000" s="309"/>
      <c r="J6000" s="309"/>
      <c r="L6000" s="309"/>
      <c r="M6000" s="309"/>
      <c r="N6000" s="309"/>
      <c r="O6000" s="309"/>
      <c r="P6000" s="309"/>
      <c r="Q6000" s="309"/>
      <c r="R6000" s="1362" t="s">
        <v>3892</v>
      </c>
      <c r="S6000" s="1363"/>
      <c r="T6000" s="1363"/>
    </row>
    <row r="6001" spans="2:21" ht="15" thickTop="1" x14ac:dyDescent="0.3">
      <c r="B6001" s="1354" t="s">
        <v>8</v>
      </c>
      <c r="C6001" s="1354"/>
      <c r="D6001" s="1354"/>
      <c r="E6001" s="1354"/>
      <c r="F6001" s="1354"/>
      <c r="G6001" s="1354"/>
      <c r="H6001" s="1354"/>
      <c r="I6001" s="1354"/>
      <c r="J6001" s="1354"/>
      <c r="L6001" s="1354" t="s">
        <v>9</v>
      </c>
      <c r="M6001" s="1354"/>
      <c r="N6001" s="1354"/>
      <c r="O6001" s="1354"/>
      <c r="P6001" s="1354"/>
      <c r="Q6001" s="1354"/>
      <c r="R6001" s="1354"/>
      <c r="S6001" s="1354"/>
      <c r="T6001" s="1354"/>
    </row>
    <row r="6002" spans="2:21" x14ac:dyDescent="0.3">
      <c r="B6002" s="4" t="s">
        <v>0</v>
      </c>
      <c r="C6002" s="4" t="s">
        <v>1</v>
      </c>
      <c r="D6002" s="4" t="s">
        <v>2</v>
      </c>
      <c r="E6002" s="4" t="s">
        <v>13</v>
      </c>
      <c r="F6002" s="4" t="s">
        <v>3</v>
      </c>
      <c r="G6002" s="4" t="s">
        <v>4</v>
      </c>
      <c r="H6002" s="4" t="s">
        <v>5</v>
      </c>
      <c r="I6002" s="4" t="s">
        <v>6</v>
      </c>
      <c r="J6002" s="4" t="s">
        <v>7</v>
      </c>
      <c r="K6002" s="180"/>
      <c r="L6002" s="4" t="s">
        <v>0</v>
      </c>
      <c r="M6002" s="4" t="s">
        <v>1</v>
      </c>
      <c r="N6002" s="30" t="s">
        <v>1234</v>
      </c>
      <c r="O6002" s="4" t="s">
        <v>13</v>
      </c>
      <c r="P6002" s="4" t="s">
        <v>3</v>
      </c>
      <c r="Q6002" s="4" t="s">
        <v>4</v>
      </c>
      <c r="R6002" s="4" t="s">
        <v>5</v>
      </c>
      <c r="S6002" s="4" t="s">
        <v>6</v>
      </c>
      <c r="T6002" s="4" t="s">
        <v>7</v>
      </c>
    </row>
    <row r="6003" spans="2:21" x14ac:dyDescent="0.3">
      <c r="B6003" s="310"/>
      <c r="C6003" s="311"/>
      <c r="D6003" s="311"/>
      <c r="E6003" s="5"/>
      <c r="F6003" s="5"/>
      <c r="G6003" s="5"/>
      <c r="H6003" s="5"/>
      <c r="I6003" s="5"/>
      <c r="J6003" s="6"/>
      <c r="L6003" s="310"/>
      <c r="M6003" s="311"/>
      <c r="N6003" s="311"/>
      <c r="O6003" s="5"/>
      <c r="P6003" s="5"/>
      <c r="Q6003" s="5"/>
      <c r="R6003" s="5"/>
      <c r="S6003" s="5"/>
      <c r="T6003" s="6"/>
    </row>
    <row r="6004" spans="2:21" x14ac:dyDescent="0.3">
      <c r="B6004" s="55" t="s">
        <v>3893</v>
      </c>
      <c r="C6004" s="17" t="s">
        <v>2421</v>
      </c>
      <c r="D6004" s="202" t="s">
        <v>16</v>
      </c>
      <c r="E6004" s="202" t="s">
        <v>16</v>
      </c>
      <c r="F6004" s="19">
        <f>N5978</f>
        <v>355255</v>
      </c>
      <c r="G6004" s="49">
        <f>Q5976</f>
        <v>6970531</v>
      </c>
      <c r="H6004" s="49">
        <f>N5980</f>
        <v>7450992</v>
      </c>
      <c r="I6004" s="20">
        <f>N5981</f>
        <v>326334</v>
      </c>
      <c r="J6004" s="20">
        <f>N5982</f>
        <v>4260</v>
      </c>
      <c r="K6004" s="1"/>
      <c r="L6004" s="55"/>
      <c r="M6004" s="55"/>
      <c r="N6004" s="55"/>
      <c r="O6004" s="368"/>
      <c r="P6004" s="368"/>
      <c r="Q6004" s="368"/>
      <c r="R6004" s="368"/>
      <c r="S6004" s="368"/>
      <c r="T6004" s="368"/>
    </row>
    <row r="6005" spans="2:21" ht="41.4" x14ac:dyDescent="0.3">
      <c r="B6005" s="55" t="s">
        <v>3901</v>
      </c>
      <c r="C6005" s="333" t="s">
        <v>3902</v>
      </c>
      <c r="D6005" s="116" t="s">
        <v>3894</v>
      </c>
      <c r="E6005" s="202">
        <v>43000</v>
      </c>
      <c r="F6005" s="202" t="s">
        <v>16</v>
      </c>
      <c r="G6005" s="202" t="s">
        <v>16</v>
      </c>
      <c r="H6005" s="202" t="s">
        <v>16</v>
      </c>
      <c r="I6005" s="202" t="s">
        <v>16</v>
      </c>
      <c r="J6005" s="202" t="s">
        <v>16</v>
      </c>
      <c r="K6005" s="1"/>
      <c r="L6005" s="55" t="s">
        <v>3867</v>
      </c>
      <c r="M6005" s="333" t="s">
        <v>3888</v>
      </c>
      <c r="N6005" s="116" t="s">
        <v>723</v>
      </c>
      <c r="O6005" s="202">
        <f>82000</f>
        <v>82000</v>
      </c>
      <c r="P6005" s="202" t="s">
        <v>16</v>
      </c>
      <c r="Q6005" s="202" t="s">
        <v>16</v>
      </c>
      <c r="R6005" s="202" t="s">
        <v>16</v>
      </c>
      <c r="S6005" s="202" t="s">
        <v>16</v>
      </c>
      <c r="T6005" s="202" t="s">
        <v>16</v>
      </c>
    </row>
    <row r="6006" spans="2:21" ht="41.4" x14ac:dyDescent="0.3">
      <c r="B6006" s="55" t="s">
        <v>3901</v>
      </c>
      <c r="C6006" s="333" t="s">
        <v>3903</v>
      </c>
      <c r="D6006" s="116" t="s">
        <v>3895</v>
      </c>
      <c r="E6006" s="202">
        <v>13000</v>
      </c>
      <c r="F6006" s="202" t="s">
        <v>16</v>
      </c>
      <c r="G6006" s="122" t="s">
        <v>16</v>
      </c>
      <c r="H6006" s="202" t="s">
        <v>16</v>
      </c>
      <c r="I6006" s="202" t="s">
        <v>16</v>
      </c>
      <c r="J6006" s="202" t="s">
        <v>16</v>
      </c>
      <c r="K6006" s="1"/>
      <c r="L6006" s="55" t="s">
        <v>3867</v>
      </c>
      <c r="M6006" s="333" t="s">
        <v>3918</v>
      </c>
      <c r="N6006" s="116" t="s">
        <v>3900</v>
      </c>
      <c r="O6006" s="202">
        <v>10000</v>
      </c>
      <c r="P6006" s="202" t="s">
        <v>16</v>
      </c>
      <c r="Q6006" s="202" t="s">
        <v>16</v>
      </c>
      <c r="R6006" s="202" t="s">
        <v>16</v>
      </c>
      <c r="S6006" s="202" t="s">
        <v>16</v>
      </c>
      <c r="T6006" s="202" t="s">
        <v>16</v>
      </c>
    </row>
    <row r="6007" spans="2:21" ht="41.4" x14ac:dyDescent="0.3">
      <c r="B6007" s="55" t="s">
        <v>3901</v>
      </c>
      <c r="C6007" s="333" t="s">
        <v>3903</v>
      </c>
      <c r="D6007" s="116" t="s">
        <v>3896</v>
      </c>
      <c r="E6007" s="202">
        <v>13000</v>
      </c>
      <c r="F6007" s="202" t="s">
        <v>16</v>
      </c>
      <c r="G6007" s="122" t="s">
        <v>16</v>
      </c>
      <c r="H6007" s="202" t="s">
        <v>16</v>
      </c>
      <c r="I6007" s="202" t="s">
        <v>16</v>
      </c>
      <c r="J6007" s="202" t="s">
        <v>16</v>
      </c>
      <c r="K6007" s="1"/>
      <c r="L6007" s="55" t="s">
        <v>3867</v>
      </c>
      <c r="M6007" s="729" t="s">
        <v>3889</v>
      </c>
      <c r="N6007" s="730" t="s">
        <v>723</v>
      </c>
      <c r="O6007" s="731">
        <v>690000</v>
      </c>
      <c r="P6007" s="202" t="s">
        <v>16</v>
      </c>
      <c r="Q6007" s="122" t="s">
        <v>16</v>
      </c>
      <c r="R6007" s="202" t="s">
        <v>16</v>
      </c>
      <c r="S6007" s="202" t="s">
        <v>16</v>
      </c>
      <c r="T6007" s="202" t="s">
        <v>16</v>
      </c>
    </row>
    <row r="6008" spans="2:21" ht="41.4" x14ac:dyDescent="0.3">
      <c r="B6008" s="55" t="s">
        <v>3901</v>
      </c>
      <c r="C6008" s="333" t="s">
        <v>3904</v>
      </c>
      <c r="D6008" s="116" t="s">
        <v>3897</v>
      </c>
      <c r="E6008" s="202">
        <v>13000</v>
      </c>
      <c r="F6008" s="202" t="s">
        <v>16</v>
      </c>
      <c r="G6008" s="122" t="s">
        <v>16</v>
      </c>
      <c r="H6008" s="202" t="s">
        <v>16</v>
      </c>
      <c r="I6008" s="202" t="s">
        <v>16</v>
      </c>
      <c r="J6008" s="202" t="s">
        <v>16</v>
      </c>
      <c r="K6008" s="1"/>
      <c r="L6008" s="55" t="s">
        <v>3901</v>
      </c>
      <c r="M6008" s="333" t="s">
        <v>3919</v>
      </c>
      <c r="N6008" s="116" t="s">
        <v>3914</v>
      </c>
      <c r="O6008" s="202">
        <v>6000</v>
      </c>
      <c r="P6008" s="202" t="s">
        <v>16</v>
      </c>
      <c r="Q6008" s="202" t="s">
        <v>16</v>
      </c>
      <c r="R6008" s="202" t="s">
        <v>16</v>
      </c>
      <c r="S6008" s="202" t="s">
        <v>16</v>
      </c>
      <c r="T6008" s="202" t="s">
        <v>16</v>
      </c>
    </row>
    <row r="6009" spans="2:21" ht="27.6" x14ac:dyDescent="0.3">
      <c r="B6009" s="55" t="s">
        <v>3901</v>
      </c>
      <c r="C6009" s="333" t="s">
        <v>3184</v>
      </c>
      <c r="D6009" s="116" t="s">
        <v>3898</v>
      </c>
      <c r="E6009" s="202" t="s">
        <v>16</v>
      </c>
      <c r="F6009" s="202">
        <v>1100</v>
      </c>
      <c r="G6009" s="122" t="s">
        <v>16</v>
      </c>
      <c r="H6009" s="202" t="s">
        <v>16</v>
      </c>
      <c r="I6009" s="202" t="s">
        <v>16</v>
      </c>
      <c r="J6009" s="202" t="s">
        <v>16</v>
      </c>
      <c r="K6009" s="1"/>
      <c r="L6009" s="55" t="s">
        <v>3901</v>
      </c>
      <c r="M6009" s="333" t="s">
        <v>3920</v>
      </c>
      <c r="N6009" s="116" t="s">
        <v>3916</v>
      </c>
      <c r="O6009" s="202">
        <v>3000</v>
      </c>
      <c r="P6009" s="202" t="s">
        <v>16</v>
      </c>
      <c r="Q6009" s="202" t="s">
        <v>16</v>
      </c>
      <c r="R6009" s="202" t="s">
        <v>16</v>
      </c>
      <c r="S6009" s="202" t="s">
        <v>16</v>
      </c>
      <c r="T6009" s="202" t="s">
        <v>16</v>
      </c>
    </row>
    <row r="6010" spans="2:21" ht="27.6" x14ac:dyDescent="0.3">
      <c r="B6010" s="55" t="s">
        <v>3901</v>
      </c>
      <c r="C6010" s="333" t="s">
        <v>3183</v>
      </c>
      <c r="D6010" s="116" t="s">
        <v>3899</v>
      </c>
      <c r="E6010" s="202" t="s">
        <v>16</v>
      </c>
      <c r="F6010" s="202">
        <v>1100</v>
      </c>
      <c r="G6010" s="122" t="s">
        <v>16</v>
      </c>
      <c r="H6010" s="202" t="s">
        <v>16</v>
      </c>
      <c r="I6010" s="202" t="s">
        <v>16</v>
      </c>
      <c r="J6010" s="202" t="s">
        <v>16</v>
      </c>
      <c r="K6010" s="1"/>
      <c r="L6010" s="55" t="s">
        <v>3901</v>
      </c>
      <c r="M6010" s="333" t="s">
        <v>3921</v>
      </c>
      <c r="N6010" s="116" t="s">
        <v>3916</v>
      </c>
      <c r="O6010" s="202">
        <v>3000</v>
      </c>
      <c r="P6010" s="202" t="s">
        <v>16</v>
      </c>
      <c r="Q6010" s="202" t="s">
        <v>16</v>
      </c>
      <c r="R6010" s="202" t="s">
        <v>16</v>
      </c>
      <c r="S6010" s="202" t="s">
        <v>16</v>
      </c>
      <c r="T6010" s="202" t="s">
        <v>16</v>
      </c>
    </row>
    <row r="6011" spans="2:21" ht="41.4" x14ac:dyDescent="0.3">
      <c r="B6011" s="55" t="s">
        <v>3901</v>
      </c>
      <c r="C6011" s="333" t="s">
        <v>3908</v>
      </c>
      <c r="D6011" s="116" t="s">
        <v>3900</v>
      </c>
      <c r="E6011" s="202">
        <v>10000</v>
      </c>
      <c r="F6011" s="202" t="s">
        <v>16</v>
      </c>
      <c r="G6011" s="122" t="s">
        <v>16</v>
      </c>
      <c r="H6011" s="202" t="s">
        <v>16</v>
      </c>
      <c r="I6011" s="202" t="s">
        <v>16</v>
      </c>
      <c r="J6011" s="202" t="s">
        <v>16</v>
      </c>
      <c r="K6011" s="1"/>
      <c r="L6011" s="55" t="s">
        <v>3901</v>
      </c>
      <c r="M6011" s="333" t="s">
        <v>3922</v>
      </c>
      <c r="N6011" s="116" t="s">
        <v>3916</v>
      </c>
      <c r="O6011" s="202">
        <v>3000</v>
      </c>
      <c r="P6011" s="202" t="s">
        <v>16</v>
      </c>
      <c r="Q6011" s="202" t="s">
        <v>16</v>
      </c>
      <c r="R6011" s="202" t="s">
        <v>16</v>
      </c>
      <c r="S6011" s="202" t="s">
        <v>16</v>
      </c>
      <c r="T6011" s="202" t="s">
        <v>16</v>
      </c>
    </row>
    <row r="6012" spans="2:21" ht="27.6" x14ac:dyDescent="0.3">
      <c r="B6012" s="55" t="s">
        <v>3901</v>
      </c>
      <c r="C6012" s="729" t="s">
        <v>3909</v>
      </c>
      <c r="D6012" s="730" t="s">
        <v>3905</v>
      </c>
      <c r="E6012" s="731">
        <v>400000</v>
      </c>
      <c r="F6012" s="202" t="s">
        <v>16</v>
      </c>
      <c r="G6012" s="122" t="s">
        <v>16</v>
      </c>
      <c r="H6012" s="202" t="s">
        <v>16</v>
      </c>
      <c r="I6012" s="202" t="s">
        <v>16</v>
      </c>
      <c r="J6012" s="202" t="s">
        <v>16</v>
      </c>
      <c r="K6012" s="1"/>
      <c r="L6012" s="55" t="s">
        <v>3901</v>
      </c>
      <c r="M6012" s="333" t="s">
        <v>3923</v>
      </c>
      <c r="N6012" s="116" t="s">
        <v>3916</v>
      </c>
      <c r="O6012" s="202">
        <v>3000</v>
      </c>
      <c r="P6012" s="202" t="s">
        <v>16</v>
      </c>
      <c r="Q6012" s="202" t="s">
        <v>16</v>
      </c>
      <c r="R6012" s="202" t="s">
        <v>16</v>
      </c>
      <c r="S6012" s="202" t="s">
        <v>16</v>
      </c>
      <c r="T6012" s="202" t="s">
        <v>16</v>
      </c>
    </row>
    <row r="6013" spans="2:21" ht="27.6" x14ac:dyDescent="0.3">
      <c r="B6013" s="55" t="s">
        <v>3901</v>
      </c>
      <c r="C6013" s="729" t="s">
        <v>3910</v>
      </c>
      <c r="D6013" s="730" t="s">
        <v>3906</v>
      </c>
      <c r="E6013" s="731">
        <v>200000</v>
      </c>
      <c r="F6013" s="202" t="s">
        <v>16</v>
      </c>
      <c r="G6013" s="122" t="s">
        <v>16</v>
      </c>
      <c r="H6013" s="202" t="s">
        <v>16</v>
      </c>
      <c r="I6013" s="202" t="s">
        <v>16</v>
      </c>
      <c r="J6013" s="202" t="s">
        <v>16</v>
      </c>
      <c r="K6013" s="1"/>
      <c r="L6013" s="55" t="s">
        <v>3893</v>
      </c>
      <c r="M6013" s="333" t="s">
        <v>3924</v>
      </c>
      <c r="N6013" s="368">
        <v>308</v>
      </c>
      <c r="O6013" s="202" t="s">
        <v>16</v>
      </c>
      <c r="P6013" s="202">
        <v>300000</v>
      </c>
      <c r="Q6013" s="202" t="s">
        <v>16</v>
      </c>
      <c r="R6013" s="202" t="s">
        <v>16</v>
      </c>
      <c r="S6013" s="202" t="s">
        <v>16</v>
      </c>
      <c r="T6013" s="202" t="s">
        <v>16</v>
      </c>
      <c r="U6013" s="314"/>
    </row>
    <row r="6014" spans="2:21" ht="27.6" x14ac:dyDescent="0.3">
      <c r="B6014" s="55" t="s">
        <v>3901</v>
      </c>
      <c r="C6014" s="729" t="s">
        <v>3911</v>
      </c>
      <c r="D6014" s="730" t="s">
        <v>3907</v>
      </c>
      <c r="E6014" s="731">
        <v>90000</v>
      </c>
      <c r="F6014" s="202" t="s">
        <v>16</v>
      </c>
      <c r="G6014" s="122" t="s">
        <v>16</v>
      </c>
      <c r="H6014" s="202" t="s">
        <v>16</v>
      </c>
      <c r="I6014" s="202" t="s">
        <v>16</v>
      </c>
      <c r="J6014" s="202" t="s">
        <v>16</v>
      </c>
      <c r="K6014" s="1"/>
      <c r="L6014" s="55" t="s">
        <v>3893</v>
      </c>
      <c r="M6014" s="333" t="s">
        <v>3925</v>
      </c>
      <c r="N6014" s="368">
        <v>308</v>
      </c>
      <c r="O6014" s="202" t="s">
        <v>16</v>
      </c>
      <c r="P6014" s="202">
        <f>300000-81000</f>
        <v>219000</v>
      </c>
      <c r="Q6014" s="202" t="s">
        <v>16</v>
      </c>
      <c r="R6014" s="202">
        <f>81000</f>
        <v>81000</v>
      </c>
      <c r="S6014" s="202" t="s">
        <v>16</v>
      </c>
      <c r="T6014" s="202" t="s">
        <v>16</v>
      </c>
    </row>
    <row r="6015" spans="2:21" ht="27.6" x14ac:dyDescent="0.3">
      <c r="B6015" s="55" t="s">
        <v>3901</v>
      </c>
      <c r="C6015" s="333" t="s">
        <v>3912</v>
      </c>
      <c r="D6015" s="116" t="s">
        <v>3913</v>
      </c>
      <c r="E6015" s="202" t="s">
        <v>16</v>
      </c>
      <c r="F6015" s="202">
        <v>100000</v>
      </c>
      <c r="G6015" s="122" t="s">
        <v>16</v>
      </c>
      <c r="H6015" s="202" t="s">
        <v>16</v>
      </c>
      <c r="I6015" s="202" t="s">
        <v>16</v>
      </c>
      <c r="J6015" s="202" t="s">
        <v>16</v>
      </c>
      <c r="K6015" s="1"/>
      <c r="L6015" s="55" t="s">
        <v>3893</v>
      </c>
      <c r="M6015" s="333" t="s">
        <v>3926</v>
      </c>
      <c r="N6015" s="368">
        <v>308</v>
      </c>
      <c r="O6015" s="202" t="s">
        <v>16</v>
      </c>
      <c r="P6015" s="202" t="s">
        <v>16</v>
      </c>
      <c r="Q6015" s="202" t="s">
        <v>16</v>
      </c>
      <c r="R6015" s="202">
        <v>7000</v>
      </c>
      <c r="S6015" s="202" t="s">
        <v>16</v>
      </c>
      <c r="T6015" s="202" t="s">
        <v>16</v>
      </c>
    </row>
    <row r="6016" spans="2:21" ht="27.6" x14ac:dyDescent="0.3">
      <c r="B6016" s="55" t="s">
        <v>3901</v>
      </c>
      <c r="C6016" s="333" t="s">
        <v>998</v>
      </c>
      <c r="D6016" s="116" t="s">
        <v>3914</v>
      </c>
      <c r="E6016" s="202">
        <v>6000</v>
      </c>
      <c r="F6016" s="202" t="s">
        <v>16</v>
      </c>
      <c r="G6016" s="202" t="s">
        <v>16</v>
      </c>
      <c r="H6016" s="202" t="s">
        <v>16</v>
      </c>
      <c r="I6016" s="202" t="s">
        <v>16</v>
      </c>
      <c r="J6016" s="202" t="s">
        <v>16</v>
      </c>
      <c r="K6016" s="1"/>
      <c r="L6016" s="55" t="s">
        <v>3893</v>
      </c>
      <c r="M6016" s="333" t="s">
        <v>3927</v>
      </c>
      <c r="N6016" s="368">
        <v>308</v>
      </c>
      <c r="O6016" s="202" t="s">
        <v>16</v>
      </c>
      <c r="P6016" s="202" t="s">
        <v>16</v>
      </c>
      <c r="Q6016" s="202" t="s">
        <v>16</v>
      </c>
      <c r="R6016" s="202">
        <v>10500</v>
      </c>
      <c r="S6016" s="202" t="s">
        <v>16</v>
      </c>
      <c r="T6016" s="202" t="s">
        <v>16</v>
      </c>
    </row>
    <row r="6017" spans="2:20" ht="27.6" x14ac:dyDescent="0.3">
      <c r="B6017" s="55" t="s">
        <v>3901</v>
      </c>
      <c r="C6017" s="333" t="s">
        <v>3915</v>
      </c>
      <c r="D6017" s="116" t="s">
        <v>3916</v>
      </c>
      <c r="E6017" s="202">
        <v>12000</v>
      </c>
      <c r="F6017" s="202" t="s">
        <v>16</v>
      </c>
      <c r="G6017" s="122" t="s">
        <v>16</v>
      </c>
      <c r="H6017" s="122" t="s">
        <v>16</v>
      </c>
      <c r="I6017" s="202" t="s">
        <v>16</v>
      </c>
      <c r="J6017" s="202" t="s">
        <v>16</v>
      </c>
      <c r="K6017" s="1"/>
      <c r="L6017" s="55" t="s">
        <v>3893</v>
      </c>
      <c r="M6017" s="729" t="s">
        <v>3928</v>
      </c>
      <c r="N6017" s="751">
        <v>308</v>
      </c>
      <c r="O6017" s="731" t="s">
        <v>16</v>
      </c>
      <c r="P6017" s="731" t="s">
        <v>16</v>
      </c>
      <c r="Q6017" s="731" t="s">
        <v>16</v>
      </c>
      <c r="R6017" s="731">
        <v>200000</v>
      </c>
      <c r="S6017" s="202" t="s">
        <v>16</v>
      </c>
      <c r="T6017" s="202" t="s">
        <v>16</v>
      </c>
    </row>
    <row r="6018" spans="2:20" x14ac:dyDescent="0.3">
      <c r="B6018" s="55"/>
      <c r="C6018" s="355" t="s">
        <v>3917</v>
      </c>
      <c r="D6018" s="116"/>
      <c r="E6018" s="202"/>
      <c r="F6018" s="202"/>
      <c r="G6018" s="122"/>
      <c r="H6018" s="122"/>
      <c r="I6018" s="202"/>
      <c r="J6018" s="202"/>
      <c r="K6018" s="1"/>
      <c r="L6018" s="55"/>
      <c r="M6018" s="355" t="s">
        <v>1742</v>
      </c>
      <c r="N6018" s="368"/>
      <c r="O6018" s="202"/>
      <c r="P6018" s="202"/>
      <c r="Q6018" s="202"/>
      <c r="R6018" s="202"/>
      <c r="S6018" s="202" t="s">
        <v>16</v>
      </c>
      <c r="T6018" s="202" t="s">
        <v>16</v>
      </c>
    </row>
    <row r="6019" spans="2:20" ht="27.6" x14ac:dyDescent="0.3">
      <c r="B6019" s="55" t="s">
        <v>3867</v>
      </c>
      <c r="C6019" s="333" t="s">
        <v>3929</v>
      </c>
      <c r="D6019" s="116" t="s">
        <v>192</v>
      </c>
      <c r="E6019" s="202" t="s">
        <v>16</v>
      </c>
      <c r="F6019" s="202">
        <v>189000</v>
      </c>
      <c r="G6019" s="122" t="s">
        <v>16</v>
      </c>
      <c r="H6019" s="122" t="s">
        <v>16</v>
      </c>
      <c r="I6019" s="202" t="s">
        <v>16</v>
      </c>
      <c r="J6019" s="202" t="s">
        <v>16</v>
      </c>
      <c r="K6019" s="1"/>
      <c r="L6019" s="55" t="s">
        <v>3893</v>
      </c>
      <c r="M6019" s="333" t="s">
        <v>3930</v>
      </c>
      <c r="N6019" s="368">
        <v>1</v>
      </c>
      <c r="O6019" s="202" t="s">
        <v>16</v>
      </c>
      <c r="P6019" s="202">
        <v>5000</v>
      </c>
      <c r="Q6019" s="202" t="s">
        <v>16</v>
      </c>
      <c r="R6019" s="202" t="s">
        <v>16</v>
      </c>
      <c r="S6019" s="202" t="s">
        <v>16</v>
      </c>
      <c r="T6019" s="202" t="s">
        <v>16</v>
      </c>
    </row>
    <row r="6020" spans="2:20" x14ac:dyDescent="0.3">
      <c r="B6020" s="55" t="s">
        <v>16</v>
      </c>
      <c r="C6020" s="354" t="s">
        <v>16</v>
      </c>
      <c r="D6020" s="116" t="s">
        <v>16</v>
      </c>
      <c r="E6020" s="202" t="s">
        <v>16</v>
      </c>
      <c r="F6020" s="202" t="s">
        <v>16</v>
      </c>
      <c r="G6020" s="122" t="s">
        <v>16</v>
      </c>
      <c r="H6020" s="122" t="s">
        <v>16</v>
      </c>
      <c r="I6020" s="202" t="s">
        <v>16</v>
      </c>
      <c r="J6020" s="202" t="s">
        <v>16</v>
      </c>
      <c r="K6020" s="1"/>
      <c r="L6020" s="55" t="s">
        <v>3893</v>
      </c>
      <c r="M6020" s="333" t="s">
        <v>3931</v>
      </c>
      <c r="N6020" s="368">
        <v>2</v>
      </c>
      <c r="O6020" s="202" t="s">
        <v>16</v>
      </c>
      <c r="P6020" s="202">
        <v>2500</v>
      </c>
      <c r="Q6020" s="202" t="s">
        <v>16</v>
      </c>
      <c r="R6020" s="202" t="s">
        <v>16</v>
      </c>
      <c r="S6020" s="202" t="s">
        <v>16</v>
      </c>
      <c r="T6020" s="202" t="s">
        <v>16</v>
      </c>
    </row>
    <row r="6021" spans="2:20" x14ac:dyDescent="0.3">
      <c r="B6021" s="55" t="s">
        <v>16</v>
      </c>
      <c r="C6021" s="354" t="s">
        <v>16</v>
      </c>
      <c r="D6021" s="116" t="s">
        <v>16</v>
      </c>
      <c r="E6021" s="202" t="s">
        <v>16</v>
      </c>
      <c r="F6021" s="202" t="s">
        <v>16</v>
      </c>
      <c r="G6021" s="122" t="s">
        <v>16</v>
      </c>
      <c r="H6021" s="122" t="s">
        <v>16</v>
      </c>
      <c r="I6021" s="202" t="s">
        <v>16</v>
      </c>
      <c r="J6021" s="202" t="s">
        <v>16</v>
      </c>
      <c r="K6021" s="1"/>
      <c r="L6021" s="55" t="s">
        <v>3893</v>
      </c>
      <c r="M6021" s="333" t="s">
        <v>3932</v>
      </c>
      <c r="N6021" s="368">
        <v>3</v>
      </c>
      <c r="O6021" s="202" t="s">
        <v>16</v>
      </c>
      <c r="P6021" s="202">
        <v>3000</v>
      </c>
      <c r="Q6021" s="202" t="s">
        <v>16</v>
      </c>
      <c r="R6021" s="202" t="s">
        <v>16</v>
      </c>
      <c r="S6021" s="202" t="s">
        <v>16</v>
      </c>
      <c r="T6021" s="202" t="s">
        <v>16</v>
      </c>
    </row>
    <row r="6022" spans="2:20" x14ac:dyDescent="0.3">
      <c r="B6022" s="55" t="s">
        <v>16</v>
      </c>
      <c r="C6022" s="354" t="s">
        <v>16</v>
      </c>
      <c r="D6022" s="116" t="s">
        <v>16</v>
      </c>
      <c r="E6022" s="202" t="s">
        <v>16</v>
      </c>
      <c r="F6022" s="202" t="s">
        <v>16</v>
      </c>
      <c r="G6022" s="122" t="s">
        <v>16</v>
      </c>
      <c r="H6022" s="122" t="s">
        <v>16</v>
      </c>
      <c r="I6022" s="202" t="s">
        <v>16</v>
      </c>
      <c r="J6022" s="202" t="s">
        <v>16</v>
      </c>
      <c r="K6022" s="1"/>
      <c r="L6022" s="55" t="s">
        <v>3901</v>
      </c>
      <c r="M6022" s="333" t="s">
        <v>3933</v>
      </c>
      <c r="N6022" s="368">
        <v>4</v>
      </c>
      <c r="O6022" s="202" t="s">
        <v>16</v>
      </c>
      <c r="P6022" s="202">
        <v>5300</v>
      </c>
      <c r="Q6022" s="202" t="s">
        <v>16</v>
      </c>
      <c r="R6022" s="202" t="s">
        <v>16</v>
      </c>
      <c r="S6022" s="202" t="s">
        <v>16</v>
      </c>
      <c r="T6022" s="202" t="s">
        <v>16</v>
      </c>
    </row>
    <row r="6023" spans="2:20" ht="27.6" x14ac:dyDescent="0.3">
      <c r="B6023" s="55" t="s">
        <v>16</v>
      </c>
      <c r="C6023" s="354" t="s">
        <v>16</v>
      </c>
      <c r="D6023" s="116" t="s">
        <v>16</v>
      </c>
      <c r="E6023" s="202" t="s">
        <v>16</v>
      </c>
      <c r="F6023" s="202" t="s">
        <v>16</v>
      </c>
      <c r="G6023" s="122" t="s">
        <v>16</v>
      </c>
      <c r="H6023" s="122" t="s">
        <v>16</v>
      </c>
      <c r="I6023" s="202" t="s">
        <v>16</v>
      </c>
      <c r="J6023" s="202" t="s">
        <v>16</v>
      </c>
      <c r="K6023" s="1"/>
      <c r="L6023" s="55" t="s">
        <v>3901</v>
      </c>
      <c r="M6023" s="333" t="s">
        <v>3934</v>
      </c>
      <c r="N6023" s="368">
        <v>5</v>
      </c>
      <c r="O6023" s="202" t="s">
        <v>16</v>
      </c>
      <c r="P6023" s="202">
        <v>3630</v>
      </c>
      <c r="Q6023" s="202" t="s">
        <v>16</v>
      </c>
      <c r="R6023" s="202" t="s">
        <v>16</v>
      </c>
      <c r="S6023" s="202" t="s">
        <v>16</v>
      </c>
      <c r="T6023" s="202" t="s">
        <v>16</v>
      </c>
    </row>
    <row r="6024" spans="2:20" ht="27.6" x14ac:dyDescent="0.3">
      <c r="B6024" s="55" t="s">
        <v>16</v>
      </c>
      <c r="C6024" s="354" t="s">
        <v>16</v>
      </c>
      <c r="D6024" s="116" t="s">
        <v>16</v>
      </c>
      <c r="E6024" s="202" t="s">
        <v>16</v>
      </c>
      <c r="F6024" s="202" t="s">
        <v>16</v>
      </c>
      <c r="G6024" s="122" t="s">
        <v>16</v>
      </c>
      <c r="H6024" s="122" t="s">
        <v>16</v>
      </c>
      <c r="I6024" s="202" t="s">
        <v>16</v>
      </c>
      <c r="J6024" s="202" t="s">
        <v>16</v>
      </c>
      <c r="K6024" s="1"/>
      <c r="L6024" s="55" t="s">
        <v>3901</v>
      </c>
      <c r="M6024" s="333" t="s">
        <v>3935</v>
      </c>
      <c r="N6024" s="368">
        <v>6</v>
      </c>
      <c r="O6024" s="202" t="s">
        <v>16</v>
      </c>
      <c r="P6024" s="202">
        <v>10000</v>
      </c>
      <c r="Q6024" s="202" t="s">
        <v>16</v>
      </c>
      <c r="R6024" s="202" t="s">
        <v>16</v>
      </c>
      <c r="S6024" s="202"/>
      <c r="T6024" s="202"/>
    </row>
    <row r="6025" spans="2:20" x14ac:dyDescent="0.3">
      <c r="B6025" s="196"/>
      <c r="C6025" s="503" t="s">
        <v>49</v>
      </c>
      <c r="D6025" s="196" t="s">
        <v>16</v>
      </c>
      <c r="E6025" s="197">
        <f>SUM(E6005:E6024)</f>
        <v>800000</v>
      </c>
      <c r="F6025" s="197">
        <f>SUM(F6005:F6024)</f>
        <v>291200</v>
      </c>
      <c r="G6025" s="197">
        <f>SUM(G6005:G6024)</f>
        <v>0</v>
      </c>
      <c r="H6025" s="504">
        <f>SUM(H6005:H6024)</f>
        <v>0</v>
      </c>
      <c r="I6025" s="197"/>
      <c r="J6025" s="197">
        <v>0</v>
      </c>
      <c r="K6025" s="1"/>
      <c r="L6025" s="55"/>
      <c r="M6025" s="715"/>
      <c r="N6025" s="116"/>
      <c r="O6025" s="202"/>
      <c r="P6025" s="202"/>
      <c r="Q6025" s="202"/>
      <c r="R6025" s="202"/>
      <c r="S6025" s="202"/>
      <c r="T6025" s="202"/>
    </row>
    <row r="6026" spans="2:20" x14ac:dyDescent="0.3">
      <c r="B6026" s="11"/>
      <c r="C6026" s="94"/>
      <c r="D6026" s="12"/>
      <c r="E6026" s="13"/>
      <c r="F6026" s="13"/>
      <c r="G6026" s="13"/>
      <c r="H6026" s="13"/>
      <c r="I6026" s="13"/>
      <c r="J6026" s="14"/>
      <c r="K6026" s="1"/>
      <c r="L6026" s="11"/>
      <c r="M6026" s="588"/>
      <c r="N6026" s="12"/>
      <c r="O6026" s="169"/>
      <c r="P6026" s="13"/>
      <c r="Q6026" s="13"/>
      <c r="R6026" s="13"/>
      <c r="S6026" s="13"/>
      <c r="T6026" s="14"/>
    </row>
    <row r="6027" spans="2:20" x14ac:dyDescent="0.3">
      <c r="B6027" s="25"/>
      <c r="C6027" s="26" t="s">
        <v>50</v>
      </c>
      <c r="D6027" s="26" t="s">
        <v>16</v>
      </c>
      <c r="E6027" s="28">
        <f>E6025</f>
        <v>800000</v>
      </c>
      <c r="F6027" s="28">
        <f>F6004+F6025</f>
        <v>646455</v>
      </c>
      <c r="G6027" s="28">
        <f>G6004+G6025</f>
        <v>6970531</v>
      </c>
      <c r="H6027" s="28">
        <f>H6004+H6025</f>
        <v>7450992</v>
      </c>
      <c r="I6027" s="28">
        <f>I6004+I6025</f>
        <v>326334</v>
      </c>
      <c r="J6027" s="28">
        <f>J6004+J6025</f>
        <v>4260</v>
      </c>
      <c r="K6027" s="1"/>
      <c r="L6027" s="574" t="s">
        <v>16</v>
      </c>
      <c r="M6027" s="26" t="s">
        <v>50</v>
      </c>
      <c r="N6027" s="193" t="s">
        <v>16</v>
      </c>
      <c r="O6027" s="28">
        <f>SUM(O6005:O6026)</f>
        <v>800000</v>
      </c>
      <c r="P6027" s="28">
        <f>SUM(P6005:P6026)</f>
        <v>548430</v>
      </c>
      <c r="Q6027" s="28"/>
      <c r="R6027" s="28">
        <f>SUM(R6005:R6026)</f>
        <v>298500</v>
      </c>
      <c r="S6027" s="28">
        <f>SUM(S6003:S6026)</f>
        <v>0</v>
      </c>
      <c r="T6027" s="28">
        <f>SUM(T6003:T6026)</f>
        <v>0</v>
      </c>
    </row>
    <row r="6028" spans="2:20" x14ac:dyDescent="0.3">
      <c r="F6028" s="314"/>
      <c r="G6028" s="215"/>
      <c r="H6028" s="215"/>
      <c r="L6028" s="2"/>
      <c r="M6028" s="3" t="s">
        <v>12</v>
      </c>
      <c r="N6028" s="15"/>
      <c r="O6028" s="16">
        <f>E6027-O6027</f>
        <v>0</v>
      </c>
      <c r="P6028" s="62">
        <f>F6027-P6027</f>
        <v>98025</v>
      </c>
      <c r="Q6028" s="62">
        <f>G6027-Q6027</f>
        <v>6970531</v>
      </c>
      <c r="R6028" s="62">
        <f t="shared" ref="R6028" si="724">H6027-R6027</f>
        <v>7152492</v>
      </c>
      <c r="S6028" s="62">
        <f t="shared" ref="S6028" si="725">I6027-S6027</f>
        <v>326334</v>
      </c>
      <c r="T6028" s="62">
        <f t="shared" ref="T6028" si="726">J6027-T6027</f>
        <v>4260</v>
      </c>
    </row>
    <row r="6029" spans="2:20" x14ac:dyDescent="0.3">
      <c r="C6029" s="63"/>
      <c r="F6029" s="314"/>
      <c r="H6029" s="314"/>
      <c r="M6029" s="1385" t="s">
        <v>23</v>
      </c>
      <c r="N6029" s="1385"/>
      <c r="P6029" s="314"/>
      <c r="Q6029" s="314"/>
      <c r="R6029" s="314"/>
    </row>
    <row r="6030" spans="2:20" x14ac:dyDescent="0.3">
      <c r="C6030" s="727"/>
      <c r="D6030" s="727"/>
      <c r="E6030" s="673"/>
      <c r="F6030" s="281"/>
      <c r="G6030" s="727"/>
      <c r="H6030" s="727"/>
      <c r="I6030" s="727"/>
      <c r="J6030" s="145"/>
      <c r="M6030" s="346" t="s">
        <v>17</v>
      </c>
      <c r="N6030" s="83">
        <f>P6028</f>
        <v>98025</v>
      </c>
      <c r="O6030" s="1364"/>
      <c r="P6030" s="1365"/>
      <c r="Q6030" s="1365"/>
      <c r="R6030" s="1365"/>
      <c r="S6030" s="1365"/>
      <c r="T6030" s="1365"/>
    </row>
    <row r="6031" spans="2:20" x14ac:dyDescent="0.3">
      <c r="C6031" s="273"/>
      <c r="D6031" s="702"/>
      <c r="E6031" s="725"/>
      <c r="F6031" s="725"/>
      <c r="G6031" s="282"/>
      <c r="H6031" s="280"/>
      <c r="I6031" s="280"/>
      <c r="J6031" s="280"/>
      <c r="M6031" s="346" t="s">
        <v>18</v>
      </c>
      <c r="N6031" s="83">
        <f>Q6028</f>
        <v>6970531</v>
      </c>
      <c r="O6031" s="1364"/>
      <c r="P6031" s="1365"/>
      <c r="Q6031" s="1365"/>
      <c r="R6031" s="1365"/>
      <c r="S6031" s="1365"/>
      <c r="T6031" s="1365"/>
    </row>
    <row r="6032" spans="2:20" x14ac:dyDescent="0.3">
      <c r="C6032" s="727"/>
      <c r="D6032" s="727"/>
      <c r="E6032" s="1376"/>
      <c r="F6032" s="1377"/>
      <c r="G6032" s="282"/>
      <c r="H6032" s="280"/>
      <c r="I6032" s="280"/>
      <c r="J6032" s="280"/>
      <c r="M6032" s="346" t="s">
        <v>19</v>
      </c>
      <c r="N6032" s="83">
        <f>R6028</f>
        <v>7152492</v>
      </c>
      <c r="O6032" s="136"/>
      <c r="P6032" s="171"/>
      <c r="Q6032" s="324"/>
      <c r="R6032" s="240"/>
      <c r="S6032" s="314"/>
      <c r="T6032" s="314"/>
    </row>
    <row r="6033" spans="2:20" x14ac:dyDescent="0.3">
      <c r="C6033" s="190"/>
      <c r="D6033" s="190"/>
      <c r="E6033" s="1374"/>
      <c r="F6033" s="1374"/>
      <c r="G6033" s="278"/>
      <c r="H6033" s="279"/>
      <c r="I6033" s="280"/>
      <c r="J6033" s="281"/>
      <c r="M6033" s="346" t="s">
        <v>20</v>
      </c>
      <c r="N6033" s="83">
        <f>S6028</f>
        <v>326334</v>
      </c>
      <c r="O6033" s="324"/>
      <c r="P6033" s="324"/>
      <c r="Q6033" s="324"/>
      <c r="R6033" s="241"/>
    </row>
    <row r="6034" spans="2:20" x14ac:dyDescent="0.3">
      <c r="C6034" s="190"/>
      <c r="D6034" s="190"/>
      <c r="E6034" s="726"/>
      <c r="F6034" s="726"/>
      <c r="G6034" s="278"/>
      <c r="H6034" s="283"/>
      <c r="I6034" s="280"/>
      <c r="J6034" s="281"/>
      <c r="M6034" s="346" t="s">
        <v>21</v>
      </c>
      <c r="N6034" s="83">
        <f>T6028</f>
        <v>4260</v>
      </c>
      <c r="O6034" s="137"/>
      <c r="P6034" s="324"/>
      <c r="Q6034" s="324"/>
      <c r="R6034" s="314"/>
    </row>
    <row r="6035" spans="2:20" ht="15" thickBot="1" x14ac:dyDescent="0.35">
      <c r="C6035" s="727"/>
      <c r="D6035" s="190"/>
      <c r="E6035" s="726"/>
      <c r="F6035" s="726"/>
      <c r="G6035" s="278"/>
      <c r="H6035" s="283"/>
      <c r="I6035" s="280"/>
      <c r="J6035" s="281"/>
      <c r="M6035" s="728" t="s">
        <v>22</v>
      </c>
      <c r="N6035" s="344">
        <f>SUM(N6030:N6034)</f>
        <v>14551642</v>
      </c>
      <c r="O6035" s="314"/>
      <c r="P6035" s="314"/>
      <c r="R6035" s="314"/>
      <c r="S6035" s="314"/>
    </row>
    <row r="6036" spans="2:20" ht="15" thickTop="1" x14ac:dyDescent="0.3">
      <c r="N6036" s="314"/>
    </row>
    <row r="6037" spans="2:20" x14ac:dyDescent="0.3">
      <c r="L6037" s="21"/>
      <c r="M6037" s="21"/>
      <c r="N6037" s="21"/>
      <c r="O6037" s="21"/>
    </row>
    <row r="6043" spans="2:20" x14ac:dyDescent="0.3">
      <c r="B6043" s="1357" t="s">
        <v>3490</v>
      </c>
      <c r="C6043" s="1357"/>
      <c r="D6043" s="1357"/>
      <c r="E6043" s="1357"/>
      <c r="F6043" s="1357"/>
      <c r="G6043" s="1357"/>
      <c r="H6043" s="1357"/>
      <c r="I6043" s="1357"/>
      <c r="J6043" s="1357"/>
      <c r="K6043" s="1357"/>
      <c r="L6043" s="1357"/>
      <c r="M6043" s="1357"/>
      <c r="N6043" s="1357"/>
      <c r="O6043" s="1357"/>
      <c r="P6043" s="1357"/>
      <c r="Q6043" s="1357"/>
      <c r="R6043" s="1357"/>
      <c r="S6043" s="1357"/>
      <c r="T6043" s="1357"/>
    </row>
    <row r="6050" spans="2:20" ht="15.6" x14ac:dyDescent="0.3">
      <c r="B6050" s="1349" t="s">
        <v>3936</v>
      </c>
      <c r="C6050" s="1349"/>
      <c r="D6050" s="1349"/>
      <c r="E6050" s="1349"/>
      <c r="F6050" s="1349"/>
      <c r="G6050" s="1349"/>
      <c r="H6050" s="1349"/>
      <c r="I6050" s="1349"/>
      <c r="J6050" s="1349"/>
      <c r="K6050" s="1349"/>
      <c r="L6050" s="1349"/>
      <c r="M6050" s="1349"/>
      <c r="N6050" s="1349"/>
      <c r="O6050" s="1349"/>
      <c r="P6050" s="1349"/>
      <c r="Q6050" s="1349"/>
      <c r="R6050" s="1349"/>
      <c r="S6050" s="1349"/>
      <c r="T6050" s="1349"/>
    </row>
    <row r="6051" spans="2:20" ht="15.6" x14ac:dyDescent="0.3">
      <c r="B6051" s="1350" t="s">
        <v>10</v>
      </c>
      <c r="C6051" s="1350"/>
      <c r="D6051" s="1350"/>
      <c r="E6051" s="1350"/>
      <c r="F6051" s="1350"/>
      <c r="G6051" s="1350"/>
      <c r="H6051" s="1350"/>
      <c r="I6051" s="1350"/>
      <c r="J6051" s="1350"/>
      <c r="K6051" s="1350"/>
      <c r="L6051" s="1350"/>
      <c r="M6051" s="1350"/>
      <c r="N6051" s="1350"/>
      <c r="O6051" s="1350"/>
      <c r="P6051" s="1350"/>
      <c r="Q6051" s="1350"/>
      <c r="R6051" s="1350"/>
      <c r="S6051" s="1350"/>
      <c r="T6051" s="1350"/>
    </row>
    <row r="6052" spans="2:20" x14ac:dyDescent="0.3">
      <c r="B6052" s="1351" t="s">
        <v>11</v>
      </c>
      <c r="C6052" s="1351"/>
      <c r="D6052" s="1351"/>
      <c r="E6052" s="1351"/>
      <c r="F6052" s="1351"/>
      <c r="G6052" s="1351"/>
      <c r="H6052" s="1351"/>
      <c r="I6052" s="1351"/>
      <c r="J6052" s="1351"/>
      <c r="K6052" s="1351"/>
      <c r="L6052" s="1351"/>
      <c r="M6052" s="1351"/>
      <c r="N6052" s="1351"/>
      <c r="O6052" s="1351"/>
      <c r="P6052" s="1351"/>
      <c r="Q6052" s="1351"/>
      <c r="R6052" s="1351"/>
      <c r="S6052" s="1351"/>
      <c r="T6052" s="1351"/>
    </row>
    <row r="6053" spans="2:20" x14ac:dyDescent="0.3">
      <c r="B6053" s="1352" t="s">
        <v>3965</v>
      </c>
      <c r="C6053" s="1352"/>
      <c r="D6053" s="1352"/>
      <c r="E6053" s="1352"/>
      <c r="F6053" s="1352"/>
      <c r="G6053" s="1352"/>
      <c r="H6053" s="1352"/>
      <c r="I6053" s="1352"/>
      <c r="J6053" s="1352"/>
      <c r="K6053" s="1352"/>
      <c r="L6053" s="1352"/>
      <c r="M6053" s="1352"/>
      <c r="N6053" s="1352"/>
      <c r="O6053" s="1352"/>
      <c r="P6053" s="1352"/>
      <c r="Q6053" s="1352"/>
      <c r="R6053" s="1352"/>
      <c r="S6053" s="1352"/>
      <c r="T6053" s="1352"/>
    </row>
    <row r="6054" spans="2:20" ht="15" thickBot="1" x14ac:dyDescent="0.35">
      <c r="B6054" s="309"/>
      <c r="C6054" s="309"/>
      <c r="D6054" s="309"/>
      <c r="E6054" s="309"/>
      <c r="F6054" s="309"/>
      <c r="G6054" s="309"/>
      <c r="H6054" s="309"/>
      <c r="I6054" s="309"/>
      <c r="J6054" s="309"/>
      <c r="L6054" s="309"/>
      <c r="M6054" s="309"/>
      <c r="N6054" s="309"/>
      <c r="O6054" s="309"/>
      <c r="P6054" s="309"/>
      <c r="Q6054" s="309"/>
      <c r="R6054" s="1362" t="s">
        <v>3966</v>
      </c>
      <c r="S6054" s="1363"/>
      <c r="T6054" s="1363"/>
    </row>
    <row r="6055" spans="2:20" ht="15" thickTop="1" x14ac:dyDescent="0.3">
      <c r="B6055" s="1354" t="s">
        <v>8</v>
      </c>
      <c r="C6055" s="1354"/>
      <c r="D6055" s="1354"/>
      <c r="E6055" s="1354"/>
      <c r="F6055" s="1354"/>
      <c r="G6055" s="1354"/>
      <c r="H6055" s="1354"/>
      <c r="I6055" s="1354"/>
      <c r="J6055" s="1354"/>
      <c r="L6055" s="1354" t="s">
        <v>9</v>
      </c>
      <c r="M6055" s="1354"/>
      <c r="N6055" s="1354"/>
      <c r="O6055" s="1354"/>
      <c r="P6055" s="1354"/>
      <c r="Q6055" s="1354"/>
      <c r="R6055" s="1354"/>
      <c r="S6055" s="1354"/>
      <c r="T6055" s="1354"/>
    </row>
    <row r="6056" spans="2:20" x14ac:dyDescent="0.3">
      <c r="B6056" s="4" t="s">
        <v>0</v>
      </c>
      <c r="C6056" s="4" t="s">
        <v>1</v>
      </c>
      <c r="D6056" s="4" t="s">
        <v>2</v>
      </c>
      <c r="E6056" s="4" t="s">
        <v>13</v>
      </c>
      <c r="F6056" s="4" t="s">
        <v>3</v>
      </c>
      <c r="G6056" s="4" t="s">
        <v>4</v>
      </c>
      <c r="H6056" s="4" t="s">
        <v>5</v>
      </c>
      <c r="I6056" s="4" t="s">
        <v>6</v>
      </c>
      <c r="J6056" s="4" t="s">
        <v>7</v>
      </c>
      <c r="K6056" s="180"/>
      <c r="L6056" s="4" t="s">
        <v>0</v>
      </c>
      <c r="M6056" s="4" t="s">
        <v>1</v>
      </c>
      <c r="N6056" s="30" t="s">
        <v>1234</v>
      </c>
      <c r="O6056" s="4" t="s">
        <v>13</v>
      </c>
      <c r="P6056" s="4" t="s">
        <v>3</v>
      </c>
      <c r="Q6056" s="4" t="s">
        <v>4</v>
      </c>
      <c r="R6056" s="4" t="s">
        <v>5</v>
      </c>
      <c r="S6056" s="4" t="s">
        <v>6</v>
      </c>
      <c r="T6056" s="4" t="s">
        <v>7</v>
      </c>
    </row>
    <row r="6057" spans="2:20" x14ac:dyDescent="0.3">
      <c r="B6057" s="310"/>
      <c r="C6057" s="311"/>
      <c r="D6057" s="311"/>
      <c r="E6057" s="5"/>
      <c r="F6057" s="5"/>
      <c r="G6057" s="5"/>
      <c r="H6057" s="5"/>
      <c r="I6057" s="5"/>
      <c r="J6057" s="6"/>
      <c r="L6057" s="310"/>
      <c r="M6057" s="311"/>
      <c r="N6057" s="311"/>
      <c r="O6057" s="5"/>
      <c r="P6057" s="5"/>
      <c r="Q6057" s="5"/>
      <c r="R6057" s="5"/>
      <c r="S6057" s="5"/>
      <c r="T6057" s="6"/>
    </row>
    <row r="6058" spans="2:20" x14ac:dyDescent="0.3">
      <c r="B6058" s="55" t="s">
        <v>3937</v>
      </c>
      <c r="C6058" s="17" t="s">
        <v>2421</v>
      </c>
      <c r="D6058" s="202" t="s">
        <v>16</v>
      </c>
      <c r="E6058" s="202" t="s">
        <v>16</v>
      </c>
      <c r="F6058" s="19">
        <f>N6030</f>
        <v>98025</v>
      </c>
      <c r="G6058" s="49">
        <f>N6031</f>
        <v>6970531</v>
      </c>
      <c r="H6058" s="49">
        <f>N6032</f>
        <v>7152492</v>
      </c>
      <c r="I6058" s="20">
        <f>N6033</f>
        <v>326334</v>
      </c>
      <c r="J6058" s="20">
        <f>N6034</f>
        <v>4260</v>
      </c>
      <c r="K6058" s="1"/>
      <c r="L6058" s="55"/>
      <c r="M6058" s="55"/>
      <c r="N6058" s="55"/>
      <c r="O6058" s="368"/>
      <c r="P6058" s="368"/>
      <c r="Q6058" s="368"/>
      <c r="R6058" s="368"/>
      <c r="S6058" s="368"/>
      <c r="T6058" s="368"/>
    </row>
    <row r="6059" spans="2:20" x14ac:dyDescent="0.3">
      <c r="B6059" s="55" t="s">
        <v>3937</v>
      </c>
      <c r="C6059" s="7" t="s">
        <v>2383</v>
      </c>
      <c r="D6059" s="202" t="s">
        <v>16</v>
      </c>
      <c r="E6059" s="202" t="s">
        <v>16</v>
      </c>
      <c r="F6059" s="202" t="s">
        <v>16</v>
      </c>
      <c r="G6059" s="100">
        <v>98000</v>
      </c>
      <c r="H6059" s="202" t="s">
        <v>16</v>
      </c>
      <c r="I6059" s="202" t="s">
        <v>16</v>
      </c>
      <c r="J6059" s="202" t="s">
        <v>16</v>
      </c>
      <c r="K6059" s="1"/>
      <c r="L6059" s="55" t="s">
        <v>3937</v>
      </c>
      <c r="M6059" s="7" t="s">
        <v>2383</v>
      </c>
      <c r="N6059" s="202" t="s">
        <v>16</v>
      </c>
      <c r="O6059" s="202" t="s">
        <v>16</v>
      </c>
      <c r="P6059" s="100">
        <v>98000</v>
      </c>
      <c r="Q6059" s="202" t="s">
        <v>16</v>
      </c>
      <c r="R6059" s="202" t="s">
        <v>16</v>
      </c>
      <c r="S6059" s="202" t="s">
        <v>16</v>
      </c>
      <c r="T6059" s="202" t="s">
        <v>16</v>
      </c>
    </row>
    <row r="6060" spans="2:20" ht="27.6" x14ac:dyDescent="0.3">
      <c r="B6060" s="55" t="s">
        <v>3942</v>
      </c>
      <c r="C6060" s="487" t="s">
        <v>3941</v>
      </c>
      <c r="D6060" s="116" t="s">
        <v>3938</v>
      </c>
      <c r="E6060" s="39">
        <v>3000</v>
      </c>
      <c r="F6060" s="39">
        <v>10000</v>
      </c>
      <c r="G6060" s="202" t="s">
        <v>16</v>
      </c>
      <c r="H6060" s="202" t="s">
        <v>16</v>
      </c>
      <c r="I6060" s="202" t="s">
        <v>16</v>
      </c>
      <c r="J6060" s="202" t="s">
        <v>16</v>
      </c>
      <c r="K6060" s="40"/>
      <c r="L6060" s="368" t="s">
        <v>3942</v>
      </c>
      <c r="M6060" s="38" t="s">
        <v>3945</v>
      </c>
      <c r="N6060" s="116" t="s">
        <v>3938</v>
      </c>
      <c r="O6060" s="39">
        <v>3000</v>
      </c>
      <c r="P6060" s="202" t="s">
        <v>16</v>
      </c>
      <c r="Q6060" s="202" t="s">
        <v>16</v>
      </c>
      <c r="R6060" s="202" t="s">
        <v>16</v>
      </c>
      <c r="S6060" s="202" t="s">
        <v>16</v>
      </c>
      <c r="T6060" s="202" t="s">
        <v>16</v>
      </c>
    </row>
    <row r="6061" spans="2:20" ht="28.8" x14ac:dyDescent="0.3">
      <c r="B6061" s="55" t="s">
        <v>3937</v>
      </c>
      <c r="C6061" s="487" t="s">
        <v>3943</v>
      </c>
      <c r="D6061" s="116" t="s">
        <v>3939</v>
      </c>
      <c r="E6061" s="202" t="s">
        <v>16</v>
      </c>
      <c r="F6061" s="39">
        <v>3300</v>
      </c>
      <c r="G6061" s="202" t="s">
        <v>16</v>
      </c>
      <c r="H6061" s="202" t="s">
        <v>16</v>
      </c>
      <c r="I6061" s="202" t="s">
        <v>16</v>
      </c>
      <c r="J6061" s="202" t="s">
        <v>16</v>
      </c>
      <c r="K6061" s="40"/>
      <c r="L6061" s="55" t="s">
        <v>3957</v>
      </c>
      <c r="M6061" s="459" t="s">
        <v>3961</v>
      </c>
      <c r="N6061" s="116" t="s">
        <v>3952</v>
      </c>
      <c r="O6061" s="202">
        <v>30000</v>
      </c>
      <c r="P6061" s="202" t="s">
        <v>16</v>
      </c>
      <c r="Q6061" s="202" t="s">
        <v>16</v>
      </c>
      <c r="R6061" s="202" t="s">
        <v>16</v>
      </c>
      <c r="S6061" s="202" t="s">
        <v>16</v>
      </c>
      <c r="T6061" s="202" t="s">
        <v>16</v>
      </c>
    </row>
    <row r="6062" spans="2:20" ht="28.8" x14ac:dyDescent="0.3">
      <c r="B6062" s="55" t="s">
        <v>3937</v>
      </c>
      <c r="C6062" s="487" t="s">
        <v>3944</v>
      </c>
      <c r="D6062" s="116" t="s">
        <v>3940</v>
      </c>
      <c r="E6062" s="202" t="s">
        <v>16</v>
      </c>
      <c r="F6062" s="202" t="s">
        <v>16</v>
      </c>
      <c r="G6062" s="188">
        <v>300000</v>
      </c>
      <c r="H6062" s="202" t="s">
        <v>16</v>
      </c>
      <c r="I6062" s="202" t="s">
        <v>16</v>
      </c>
      <c r="J6062" s="202" t="s">
        <v>16</v>
      </c>
      <c r="K6062" s="40"/>
      <c r="L6062" s="55" t="s">
        <v>3957</v>
      </c>
      <c r="M6062" s="459" t="s">
        <v>3962</v>
      </c>
      <c r="N6062" s="116" t="s">
        <v>3953</v>
      </c>
      <c r="O6062" s="202">
        <v>24000</v>
      </c>
      <c r="P6062" s="202" t="s">
        <v>16</v>
      </c>
      <c r="Q6062" s="202" t="s">
        <v>16</v>
      </c>
      <c r="R6062" s="202" t="s">
        <v>16</v>
      </c>
      <c r="S6062" s="202" t="s">
        <v>16</v>
      </c>
      <c r="T6062" s="202" t="s">
        <v>16</v>
      </c>
    </row>
    <row r="6063" spans="2:20" ht="28.8" x14ac:dyDescent="0.3">
      <c r="B6063" s="55" t="s">
        <v>3957</v>
      </c>
      <c r="C6063" s="497" t="s">
        <v>685</v>
      </c>
      <c r="D6063" s="116" t="s">
        <v>3951</v>
      </c>
      <c r="E6063" s="202" t="s">
        <v>16</v>
      </c>
      <c r="F6063" s="202" t="s">
        <v>16</v>
      </c>
      <c r="G6063" s="202" t="s">
        <v>16</v>
      </c>
      <c r="H6063" s="202" t="s">
        <v>16</v>
      </c>
      <c r="I6063" s="202" t="s">
        <v>16</v>
      </c>
      <c r="J6063" s="202" t="s">
        <v>16</v>
      </c>
      <c r="K6063" s="40"/>
      <c r="L6063" s="55" t="s">
        <v>3957</v>
      </c>
      <c r="M6063" s="459" t="s">
        <v>3963</v>
      </c>
      <c r="N6063" s="116" t="s">
        <v>3954</v>
      </c>
      <c r="O6063" s="202">
        <v>81544</v>
      </c>
      <c r="P6063" s="202" t="s">
        <v>16</v>
      </c>
      <c r="Q6063" s="202" t="s">
        <v>16</v>
      </c>
      <c r="R6063" s="202" t="s">
        <v>16</v>
      </c>
      <c r="S6063" s="202" t="s">
        <v>16</v>
      </c>
      <c r="T6063" s="202" t="s">
        <v>16</v>
      </c>
    </row>
    <row r="6064" spans="2:20" ht="42" customHeight="1" x14ac:dyDescent="0.3">
      <c r="B6064" s="55" t="s">
        <v>3957</v>
      </c>
      <c r="C6064" s="430" t="s">
        <v>2987</v>
      </c>
      <c r="D6064" s="116" t="s">
        <v>3952</v>
      </c>
      <c r="E6064" s="202">
        <v>30000</v>
      </c>
      <c r="F6064" s="202" t="s">
        <v>16</v>
      </c>
      <c r="G6064" s="202" t="s">
        <v>16</v>
      </c>
      <c r="H6064" s="202" t="s">
        <v>16</v>
      </c>
      <c r="I6064" s="202" t="s">
        <v>16</v>
      </c>
      <c r="J6064" s="202" t="s">
        <v>16</v>
      </c>
      <c r="K6064" s="40"/>
      <c r="L6064" s="55" t="s">
        <v>3957</v>
      </c>
      <c r="M6064" s="459" t="s">
        <v>3964</v>
      </c>
      <c r="N6064" s="116" t="s">
        <v>3955</v>
      </c>
      <c r="O6064" s="202">
        <v>9000</v>
      </c>
      <c r="P6064" s="202" t="s">
        <v>16</v>
      </c>
      <c r="Q6064" s="202" t="s">
        <v>16</v>
      </c>
      <c r="R6064" s="202" t="s">
        <v>16</v>
      </c>
      <c r="S6064" s="202" t="s">
        <v>16</v>
      </c>
      <c r="T6064" s="202" t="s">
        <v>16</v>
      </c>
    </row>
    <row r="6065" spans="2:20" ht="60" customHeight="1" x14ac:dyDescent="0.3">
      <c r="B6065" s="55" t="s">
        <v>3957</v>
      </c>
      <c r="C6065" s="430" t="s">
        <v>2486</v>
      </c>
      <c r="D6065" s="116" t="s">
        <v>3953</v>
      </c>
      <c r="E6065" s="202">
        <v>24000</v>
      </c>
      <c r="F6065" s="202" t="s">
        <v>16</v>
      </c>
      <c r="G6065" s="202" t="s">
        <v>16</v>
      </c>
      <c r="H6065" s="202" t="s">
        <v>16</v>
      </c>
      <c r="I6065" s="202" t="s">
        <v>16</v>
      </c>
      <c r="J6065" s="202" t="s">
        <v>16</v>
      </c>
      <c r="K6065" s="40"/>
      <c r="L6065" s="368" t="s">
        <v>3937</v>
      </c>
      <c r="M6065" s="38" t="s">
        <v>3967</v>
      </c>
      <c r="N6065" s="368">
        <v>309</v>
      </c>
      <c r="O6065" s="202" t="s">
        <v>16</v>
      </c>
      <c r="P6065" s="202" t="s">
        <v>16</v>
      </c>
      <c r="Q6065" s="202" t="s">
        <v>16</v>
      </c>
      <c r="R6065" s="39">
        <v>74750</v>
      </c>
      <c r="S6065" s="202" t="s">
        <v>16</v>
      </c>
      <c r="T6065" s="202" t="s">
        <v>16</v>
      </c>
    </row>
    <row r="6066" spans="2:20" ht="28.8" x14ac:dyDescent="0.3">
      <c r="B6066" s="55" t="s">
        <v>3957</v>
      </c>
      <c r="C6066" s="430" t="s">
        <v>3958</v>
      </c>
      <c r="D6066" s="116" t="s">
        <v>3954</v>
      </c>
      <c r="E6066" s="202">
        <v>81544</v>
      </c>
      <c r="F6066" s="202" t="s">
        <v>16</v>
      </c>
      <c r="G6066" s="202" t="s">
        <v>16</v>
      </c>
      <c r="H6066" s="202" t="s">
        <v>16</v>
      </c>
      <c r="I6066" s="202" t="s">
        <v>16</v>
      </c>
      <c r="J6066" s="202" t="s">
        <v>16</v>
      </c>
      <c r="K6066" s="40"/>
      <c r="L6066" s="55" t="s">
        <v>3957</v>
      </c>
      <c r="M6066" s="459" t="s">
        <v>3968</v>
      </c>
      <c r="N6066" s="715" t="s">
        <v>3969</v>
      </c>
      <c r="O6066" s="202" t="s">
        <v>16</v>
      </c>
      <c r="P6066" s="202" t="s">
        <v>16</v>
      </c>
      <c r="Q6066" s="202" t="s">
        <v>16</v>
      </c>
      <c r="R6066" s="202" t="s">
        <v>16</v>
      </c>
      <c r="S6066" s="202">
        <v>270500</v>
      </c>
      <c r="T6066" s="202" t="s">
        <v>16</v>
      </c>
    </row>
    <row r="6067" spans="2:20" ht="41.4" x14ac:dyDescent="0.3">
      <c r="B6067" s="55" t="s">
        <v>3957</v>
      </c>
      <c r="C6067" s="487" t="s">
        <v>3959</v>
      </c>
      <c r="D6067" s="116" t="s">
        <v>3955</v>
      </c>
      <c r="E6067" s="202">
        <v>9000</v>
      </c>
      <c r="F6067" s="202" t="s">
        <v>16</v>
      </c>
      <c r="G6067" s="202" t="s">
        <v>16</v>
      </c>
      <c r="H6067" s="202" t="s">
        <v>16</v>
      </c>
      <c r="I6067" s="202" t="s">
        <v>16</v>
      </c>
      <c r="J6067" s="202" t="s">
        <v>16</v>
      </c>
      <c r="K6067" s="40"/>
      <c r="L6067" s="55" t="s">
        <v>3937</v>
      </c>
      <c r="M6067" s="487" t="s">
        <v>3947</v>
      </c>
      <c r="N6067" s="55">
        <v>309</v>
      </c>
      <c r="O6067" s="122" t="s">
        <v>16</v>
      </c>
      <c r="P6067" s="122" t="s">
        <v>16</v>
      </c>
      <c r="Q6067" s="122" t="s">
        <v>16</v>
      </c>
      <c r="R6067" s="188">
        <v>150000</v>
      </c>
      <c r="S6067" s="202" t="s">
        <v>16</v>
      </c>
      <c r="T6067" s="202" t="s">
        <v>16</v>
      </c>
    </row>
    <row r="6068" spans="2:20" ht="41.4" x14ac:dyDescent="0.3">
      <c r="B6068" s="55" t="s">
        <v>3957</v>
      </c>
      <c r="C6068" s="430" t="s">
        <v>3960</v>
      </c>
      <c r="D6068" s="116" t="s">
        <v>3956</v>
      </c>
      <c r="E6068" s="202" t="s">
        <v>16</v>
      </c>
      <c r="F6068" s="202">
        <v>12000</v>
      </c>
      <c r="G6068" s="202" t="s">
        <v>16</v>
      </c>
      <c r="H6068" s="202" t="s">
        <v>16</v>
      </c>
      <c r="I6068" s="202" t="s">
        <v>16</v>
      </c>
      <c r="J6068" s="202" t="s">
        <v>16</v>
      </c>
      <c r="K6068" s="40"/>
      <c r="L6068" s="55" t="s">
        <v>3937</v>
      </c>
      <c r="M6068" s="487" t="s">
        <v>3948</v>
      </c>
      <c r="N6068" s="368">
        <v>309</v>
      </c>
      <c r="O6068" s="202" t="s">
        <v>16</v>
      </c>
      <c r="P6068" s="202" t="s">
        <v>16</v>
      </c>
      <c r="Q6068" s="202" t="s">
        <v>16</v>
      </c>
      <c r="R6068" s="39">
        <v>50000</v>
      </c>
      <c r="S6068" s="202"/>
      <c r="T6068" s="202"/>
    </row>
    <row r="6069" spans="2:20" ht="55.2" x14ac:dyDescent="0.3">
      <c r="B6069" s="202" t="s">
        <v>16</v>
      </c>
      <c r="C6069" s="202" t="s">
        <v>16</v>
      </c>
      <c r="D6069" s="202" t="s">
        <v>16</v>
      </c>
      <c r="E6069" s="202" t="s">
        <v>16</v>
      </c>
      <c r="F6069" s="202" t="s">
        <v>16</v>
      </c>
      <c r="G6069" s="202" t="s">
        <v>16</v>
      </c>
      <c r="H6069" s="202" t="s">
        <v>16</v>
      </c>
      <c r="I6069" s="202" t="s">
        <v>16</v>
      </c>
      <c r="J6069" s="202" t="s">
        <v>16</v>
      </c>
      <c r="K6069" s="40"/>
      <c r="L6069" s="55" t="s">
        <v>3937</v>
      </c>
      <c r="M6069" s="487" t="s">
        <v>3950</v>
      </c>
      <c r="N6069" s="368">
        <v>309</v>
      </c>
      <c r="O6069" s="202" t="s">
        <v>16</v>
      </c>
      <c r="P6069" s="202" t="s">
        <v>16</v>
      </c>
      <c r="Q6069" s="202" t="s">
        <v>16</v>
      </c>
      <c r="R6069" s="39">
        <v>20000</v>
      </c>
      <c r="S6069" s="202"/>
      <c r="T6069" s="202"/>
    </row>
    <row r="6070" spans="2:20" ht="45.6" customHeight="1" x14ac:dyDescent="0.3">
      <c r="B6070" s="202" t="s">
        <v>16</v>
      </c>
      <c r="C6070" s="202" t="s">
        <v>16</v>
      </c>
      <c r="D6070" s="202" t="s">
        <v>16</v>
      </c>
      <c r="E6070" s="202" t="s">
        <v>16</v>
      </c>
      <c r="F6070" s="202" t="s">
        <v>16</v>
      </c>
      <c r="G6070" s="202" t="s">
        <v>16</v>
      </c>
      <c r="H6070" s="202" t="s">
        <v>16</v>
      </c>
      <c r="I6070" s="202" t="s">
        <v>16</v>
      </c>
      <c r="J6070" s="202" t="s">
        <v>16</v>
      </c>
      <c r="K6070" s="40"/>
      <c r="L6070" s="55" t="s">
        <v>3937</v>
      </c>
      <c r="M6070" s="487" t="s">
        <v>3949</v>
      </c>
      <c r="N6070" s="368">
        <v>309</v>
      </c>
      <c r="O6070" s="202" t="s">
        <v>16</v>
      </c>
      <c r="P6070" s="202" t="s">
        <v>16</v>
      </c>
      <c r="Q6070" s="202" t="s">
        <v>16</v>
      </c>
      <c r="R6070" s="39">
        <v>30000</v>
      </c>
      <c r="S6070" s="202"/>
      <c r="T6070" s="202"/>
    </row>
    <row r="6071" spans="2:20" x14ac:dyDescent="0.3">
      <c r="B6071" s="202" t="s">
        <v>16</v>
      </c>
      <c r="C6071" s="202" t="s">
        <v>16</v>
      </c>
      <c r="D6071" s="202" t="s">
        <v>16</v>
      </c>
      <c r="E6071" s="202" t="s">
        <v>16</v>
      </c>
      <c r="F6071" s="202" t="s">
        <v>16</v>
      </c>
      <c r="G6071" s="202" t="s">
        <v>16</v>
      </c>
      <c r="H6071" s="202" t="s">
        <v>16</v>
      </c>
      <c r="I6071" s="202" t="s">
        <v>16</v>
      </c>
      <c r="J6071" s="202" t="s">
        <v>16</v>
      </c>
      <c r="K6071" s="40"/>
      <c r="L6071" s="55" t="s">
        <v>3937</v>
      </c>
      <c r="M6071" s="487" t="s">
        <v>3946</v>
      </c>
      <c r="N6071" s="37">
        <v>1</v>
      </c>
      <c r="O6071" s="202" t="s">
        <v>16</v>
      </c>
      <c r="P6071" s="39">
        <v>3675</v>
      </c>
      <c r="Q6071" s="202" t="s">
        <v>16</v>
      </c>
      <c r="R6071" s="202" t="s">
        <v>16</v>
      </c>
      <c r="S6071" s="202"/>
      <c r="T6071" s="202"/>
    </row>
    <row r="6072" spans="2:20" ht="27.6" x14ac:dyDescent="0.3">
      <c r="B6072" s="202" t="s">
        <v>16</v>
      </c>
      <c r="C6072" s="202" t="s">
        <v>16</v>
      </c>
      <c r="D6072" s="202" t="s">
        <v>16</v>
      </c>
      <c r="E6072" s="202" t="s">
        <v>16</v>
      </c>
      <c r="F6072" s="202" t="s">
        <v>16</v>
      </c>
      <c r="G6072" s="202" t="s">
        <v>16</v>
      </c>
      <c r="H6072" s="202" t="s">
        <v>16</v>
      </c>
      <c r="I6072" s="202" t="s">
        <v>16</v>
      </c>
      <c r="J6072" s="202" t="s">
        <v>16</v>
      </c>
      <c r="K6072" s="40"/>
      <c r="L6072" s="55" t="s">
        <v>3937</v>
      </c>
      <c r="M6072" s="487" t="s">
        <v>3970</v>
      </c>
      <c r="N6072" s="37">
        <v>2</v>
      </c>
      <c r="O6072" s="202" t="s">
        <v>16</v>
      </c>
      <c r="P6072" s="39">
        <v>4965</v>
      </c>
      <c r="Q6072" s="202" t="s">
        <v>16</v>
      </c>
      <c r="R6072" s="202" t="s">
        <v>16</v>
      </c>
      <c r="S6072" s="202"/>
      <c r="T6072" s="202"/>
    </row>
    <row r="6073" spans="2:20" x14ac:dyDescent="0.3">
      <c r="B6073" s="196"/>
      <c r="C6073" s="503" t="s">
        <v>49</v>
      </c>
      <c r="D6073" s="196" t="s">
        <v>16</v>
      </c>
      <c r="E6073" s="197">
        <f>SUM(E6059:E6072)</f>
        <v>147544</v>
      </c>
      <c r="F6073" s="197">
        <f>SUM(F6059:F6072)</f>
        <v>25300</v>
      </c>
      <c r="G6073" s="197">
        <f>SUM(G6059:G6072)</f>
        <v>398000</v>
      </c>
      <c r="H6073" s="504">
        <f>SUM(H6060:H6067)</f>
        <v>0</v>
      </c>
      <c r="I6073" s="197"/>
      <c r="J6073" s="197">
        <v>0</v>
      </c>
      <c r="K6073" s="1"/>
      <c r="L6073" s="202" t="s">
        <v>16</v>
      </c>
      <c r="M6073" s="202" t="s">
        <v>16</v>
      </c>
      <c r="N6073" s="202" t="s">
        <v>16</v>
      </c>
      <c r="O6073" s="202" t="s">
        <v>16</v>
      </c>
      <c r="P6073" s="202" t="s">
        <v>16</v>
      </c>
      <c r="Q6073" s="202" t="s">
        <v>16</v>
      </c>
      <c r="R6073" s="202" t="s">
        <v>16</v>
      </c>
      <c r="S6073" s="202" t="s">
        <v>16</v>
      </c>
      <c r="T6073" s="202" t="s">
        <v>16</v>
      </c>
    </row>
    <row r="6074" spans="2:20" x14ac:dyDescent="0.3">
      <c r="B6074" s="11"/>
      <c r="C6074" s="94"/>
      <c r="D6074" s="12"/>
      <c r="E6074" s="13"/>
      <c r="F6074" s="13"/>
      <c r="G6074" s="13"/>
      <c r="H6074" s="13"/>
      <c r="I6074" s="13"/>
      <c r="J6074" s="14"/>
      <c r="K6074" s="1"/>
      <c r="L6074" s="11"/>
      <c r="M6074" s="588"/>
      <c r="N6074" s="12"/>
      <c r="O6074" s="169"/>
      <c r="P6074" s="13"/>
      <c r="Q6074" s="13"/>
      <c r="R6074" s="13"/>
      <c r="S6074" s="13"/>
      <c r="T6074" s="14"/>
    </row>
    <row r="6075" spans="2:20" x14ac:dyDescent="0.3">
      <c r="B6075" s="25"/>
      <c r="C6075" s="26" t="s">
        <v>50</v>
      </c>
      <c r="D6075" s="26" t="s">
        <v>16</v>
      </c>
      <c r="E6075" s="28">
        <f>E6073</f>
        <v>147544</v>
      </c>
      <c r="F6075" s="28">
        <f>F6058+F6073</f>
        <v>123325</v>
      </c>
      <c r="G6075" s="28">
        <f>G6058+G6073</f>
        <v>7368531</v>
      </c>
      <c r="H6075" s="28">
        <f>H6058+H6073</f>
        <v>7152492</v>
      </c>
      <c r="I6075" s="28">
        <f>I6058+I6073</f>
        <v>326334</v>
      </c>
      <c r="J6075" s="28">
        <f>J6058+J6073</f>
        <v>4260</v>
      </c>
      <c r="K6075" s="1"/>
      <c r="L6075" s="574" t="s">
        <v>16</v>
      </c>
      <c r="M6075" s="26" t="s">
        <v>50</v>
      </c>
      <c r="N6075" s="193" t="s">
        <v>16</v>
      </c>
      <c r="O6075" s="28">
        <f>SUM(O6059:O6074)</f>
        <v>147544</v>
      </c>
      <c r="P6075" s="28">
        <f>SUM(P6059:P6074)</f>
        <v>106640</v>
      </c>
      <c r="Q6075" s="28"/>
      <c r="R6075" s="28">
        <f>SUM(R6059:R6074)</f>
        <v>324750</v>
      </c>
      <c r="S6075" s="28">
        <f>SUM(S6059:S6074)</f>
        <v>270500</v>
      </c>
      <c r="T6075" s="28">
        <f>SUM(T6057:T6074)</f>
        <v>0</v>
      </c>
    </row>
    <row r="6076" spans="2:20" x14ac:dyDescent="0.3">
      <c r="F6076" s="314"/>
      <c r="G6076" s="215"/>
      <c r="H6076" s="215"/>
      <c r="L6076" s="2"/>
      <c r="M6076" s="3" t="s">
        <v>12</v>
      </c>
      <c r="N6076" s="15"/>
      <c r="O6076" s="16">
        <f>E6075-O6075</f>
        <v>0</v>
      </c>
      <c r="P6076" s="62">
        <f>F6075-P6075</f>
        <v>16685</v>
      </c>
      <c r="Q6076" s="62">
        <f>G6075-Q6075</f>
        <v>7368531</v>
      </c>
      <c r="R6076" s="62">
        <f t="shared" ref="R6076" si="727">H6075-R6075</f>
        <v>6827742</v>
      </c>
      <c r="S6076" s="62">
        <f t="shared" ref="S6076" si="728">I6075-S6075</f>
        <v>55834</v>
      </c>
      <c r="T6076" s="62">
        <f t="shared" ref="T6076" si="729">J6075-T6075</f>
        <v>4260</v>
      </c>
    </row>
    <row r="6077" spans="2:20" x14ac:dyDescent="0.3">
      <c r="F6077" s="314"/>
      <c r="G6077" s="215"/>
      <c r="H6077" s="215"/>
      <c r="L6077" s="195"/>
      <c r="M6077" s="741"/>
      <c r="N6077" s="742"/>
      <c r="O6077" s="121"/>
      <c r="P6077" s="736"/>
      <c r="Q6077" s="736"/>
      <c r="R6077" s="736"/>
      <c r="S6077" s="736"/>
      <c r="T6077" s="736"/>
    </row>
    <row r="6078" spans="2:20" x14ac:dyDescent="0.3">
      <c r="F6078" s="314"/>
      <c r="G6078" s="215"/>
      <c r="H6078" s="215"/>
      <c r="L6078" s="195"/>
      <c r="M6078" s="745"/>
      <c r="N6078" s="199"/>
      <c r="O6078" s="121"/>
      <c r="P6078" s="736"/>
      <c r="Q6078" s="736"/>
      <c r="R6078" s="736"/>
      <c r="S6078" s="736"/>
      <c r="T6078" s="736"/>
    </row>
    <row r="6079" spans="2:20" x14ac:dyDescent="0.3">
      <c r="F6079" s="314"/>
      <c r="G6079" s="215"/>
      <c r="H6079" s="215"/>
      <c r="L6079" s="195"/>
      <c r="M6079" s="745"/>
      <c r="N6079" s="199"/>
      <c r="O6079" s="121"/>
      <c r="P6079" s="736"/>
      <c r="Q6079" s="736"/>
      <c r="R6079" s="736"/>
      <c r="S6079" s="736"/>
      <c r="T6079" s="736"/>
    </row>
    <row r="6080" spans="2:20" x14ac:dyDescent="0.3">
      <c r="F6080" s="314"/>
      <c r="G6080" s="215"/>
      <c r="H6080" s="215"/>
      <c r="L6080" s="195"/>
      <c r="M6080" s="743"/>
      <c r="N6080" s="744"/>
      <c r="O6080" s="121"/>
      <c r="P6080" s="736"/>
      <c r="Q6080" s="736"/>
      <c r="R6080" s="736"/>
      <c r="S6080" s="736"/>
      <c r="T6080" s="736"/>
    </row>
    <row r="6081" spans="2:20" x14ac:dyDescent="0.3">
      <c r="C6081" s="63"/>
      <c r="F6081" s="314"/>
      <c r="H6081" s="314"/>
      <c r="M6081" s="1385" t="s">
        <v>23</v>
      </c>
      <c r="N6081" s="1385"/>
      <c r="P6081" s="314"/>
      <c r="Q6081" s="314"/>
      <c r="R6081" s="314"/>
    </row>
    <row r="6082" spans="2:20" x14ac:dyDescent="0.3">
      <c r="C6082" s="734"/>
      <c r="D6082" s="734"/>
      <c r="E6082" s="673"/>
      <c r="F6082" s="281"/>
      <c r="G6082" s="734"/>
      <c r="H6082" s="734"/>
      <c r="I6082" s="734"/>
      <c r="J6082" s="145"/>
      <c r="M6082" s="346" t="s">
        <v>17</v>
      </c>
      <c r="N6082" s="83">
        <f>P6076</f>
        <v>16685</v>
      </c>
      <c r="O6082" s="1364"/>
      <c r="P6082" s="1365"/>
      <c r="Q6082" s="1365"/>
      <c r="R6082" s="1365"/>
      <c r="S6082" s="1365"/>
      <c r="T6082" s="1365"/>
    </row>
    <row r="6083" spans="2:20" x14ac:dyDescent="0.3">
      <c r="C6083" s="273"/>
      <c r="D6083" s="702"/>
      <c r="E6083" s="732"/>
      <c r="F6083" s="732"/>
      <c r="G6083" s="282"/>
      <c r="H6083" s="280"/>
      <c r="I6083" s="280"/>
      <c r="J6083" s="280"/>
      <c r="M6083" s="346" t="s">
        <v>18</v>
      </c>
      <c r="N6083" s="83">
        <f>Q6076</f>
        <v>7368531</v>
      </c>
      <c r="O6083" s="1364"/>
      <c r="P6083" s="1365"/>
      <c r="Q6083" s="1365"/>
      <c r="R6083" s="1365"/>
      <c r="S6083" s="1365"/>
      <c r="T6083" s="1365"/>
    </row>
    <row r="6084" spans="2:20" x14ac:dyDescent="0.3">
      <c r="C6084" s="734"/>
      <c r="D6084" s="734"/>
      <c r="E6084" s="1376"/>
      <c r="F6084" s="1377"/>
      <c r="G6084" s="282"/>
      <c r="H6084" s="280"/>
      <c r="I6084" s="280"/>
      <c r="J6084" s="280"/>
      <c r="M6084" s="346" t="s">
        <v>19</v>
      </c>
      <c r="N6084" s="83">
        <f>R6076</f>
        <v>6827742</v>
      </c>
      <c r="O6084" s="136"/>
      <c r="P6084" s="171"/>
      <c r="Q6084" s="324"/>
      <c r="R6084" s="240"/>
      <c r="S6084" s="314"/>
      <c r="T6084" s="314"/>
    </row>
    <row r="6085" spans="2:20" x14ac:dyDescent="0.3">
      <c r="C6085" s="190"/>
      <c r="D6085" s="190"/>
      <c r="E6085" s="1374"/>
      <c r="F6085" s="1374"/>
      <c r="G6085" s="278"/>
      <c r="H6085" s="279"/>
      <c r="I6085" s="280"/>
      <c r="J6085" s="281"/>
      <c r="M6085" s="346" t="s">
        <v>20</v>
      </c>
      <c r="N6085" s="83">
        <f>S6076</f>
        <v>55834</v>
      </c>
      <c r="O6085" s="324"/>
      <c r="P6085" s="324"/>
      <c r="Q6085" s="324"/>
      <c r="R6085" s="241"/>
    </row>
    <row r="6086" spans="2:20" x14ac:dyDescent="0.3">
      <c r="C6086" s="190"/>
      <c r="D6086" s="190"/>
      <c r="E6086" s="733"/>
      <c r="F6086" s="733"/>
      <c r="G6086" s="278"/>
      <c r="H6086" s="283"/>
      <c r="I6086" s="280"/>
      <c r="J6086" s="281"/>
      <c r="M6086" s="346" t="s">
        <v>21</v>
      </c>
      <c r="N6086" s="83">
        <f>T6076</f>
        <v>4260</v>
      </c>
      <c r="O6086" s="137"/>
      <c r="P6086" s="324"/>
      <c r="Q6086" s="324"/>
      <c r="R6086" s="314"/>
    </row>
    <row r="6087" spans="2:20" ht="15" thickBot="1" x14ac:dyDescent="0.35">
      <c r="C6087" s="734"/>
      <c r="D6087" s="190"/>
      <c r="E6087" s="733"/>
      <c r="F6087" s="733"/>
      <c r="G6087" s="278"/>
      <c r="H6087" s="283"/>
      <c r="I6087" s="280"/>
      <c r="J6087" s="281"/>
      <c r="M6087" s="735" t="s">
        <v>22</v>
      </c>
      <c r="N6087" s="344">
        <f>SUM(N6082:N6086)</f>
        <v>14273052</v>
      </c>
      <c r="O6087" s="314"/>
      <c r="P6087" s="314"/>
      <c r="R6087" s="314"/>
      <c r="S6087" s="314"/>
    </row>
    <row r="6088" spans="2:20" ht="15" thickTop="1" x14ac:dyDescent="0.3">
      <c r="N6088" s="314"/>
    </row>
    <row r="6089" spans="2:20" x14ac:dyDescent="0.3">
      <c r="L6089" s="21"/>
      <c r="M6089" s="21"/>
      <c r="N6089" s="21"/>
      <c r="O6089" s="21"/>
    </row>
    <row r="6093" spans="2:20" x14ac:dyDescent="0.3">
      <c r="B6093" s="1357" t="s">
        <v>3490</v>
      </c>
      <c r="C6093" s="1357"/>
      <c r="D6093" s="1357"/>
      <c r="E6093" s="1357"/>
      <c r="F6093" s="1357"/>
      <c r="G6093" s="1357"/>
      <c r="H6093" s="1357"/>
      <c r="I6093" s="1357"/>
      <c r="J6093" s="1357"/>
      <c r="K6093" s="1357"/>
      <c r="L6093" s="1357"/>
      <c r="M6093" s="1357"/>
      <c r="N6093" s="1357"/>
      <c r="O6093" s="1357"/>
      <c r="P6093" s="1357"/>
      <c r="Q6093" s="1357"/>
      <c r="R6093" s="1357"/>
      <c r="S6093" s="1357"/>
      <c r="T6093" s="1357"/>
    </row>
    <row r="6100" spans="2:20" ht="15.6" x14ac:dyDescent="0.3">
      <c r="B6100" s="1349" t="s">
        <v>3971</v>
      </c>
      <c r="C6100" s="1349"/>
      <c r="D6100" s="1349"/>
      <c r="E6100" s="1349"/>
      <c r="F6100" s="1349"/>
      <c r="G6100" s="1349"/>
      <c r="H6100" s="1349"/>
      <c r="I6100" s="1349"/>
      <c r="J6100" s="1349"/>
      <c r="K6100" s="1349"/>
      <c r="L6100" s="1349"/>
      <c r="M6100" s="1349"/>
      <c r="N6100" s="1349"/>
      <c r="O6100" s="1349"/>
      <c r="P6100" s="1349"/>
      <c r="Q6100" s="1349"/>
      <c r="R6100" s="1349"/>
      <c r="S6100" s="1349"/>
      <c r="T6100" s="1349"/>
    </row>
    <row r="6101" spans="2:20" ht="15.6" x14ac:dyDescent="0.3">
      <c r="B6101" s="1350" t="s">
        <v>10</v>
      </c>
      <c r="C6101" s="1350"/>
      <c r="D6101" s="1350"/>
      <c r="E6101" s="1350"/>
      <c r="F6101" s="1350"/>
      <c r="G6101" s="1350"/>
      <c r="H6101" s="1350"/>
      <c r="I6101" s="1350"/>
      <c r="J6101" s="1350"/>
      <c r="K6101" s="1350"/>
      <c r="L6101" s="1350"/>
      <c r="M6101" s="1350"/>
      <c r="N6101" s="1350"/>
      <c r="O6101" s="1350"/>
      <c r="P6101" s="1350"/>
      <c r="Q6101" s="1350"/>
      <c r="R6101" s="1350"/>
      <c r="S6101" s="1350"/>
      <c r="T6101" s="1350"/>
    </row>
    <row r="6102" spans="2:20" x14ac:dyDescent="0.3">
      <c r="B6102" s="1351" t="s">
        <v>11</v>
      </c>
      <c r="C6102" s="1351"/>
      <c r="D6102" s="1351"/>
      <c r="E6102" s="1351"/>
      <c r="F6102" s="1351"/>
      <c r="G6102" s="1351"/>
      <c r="H6102" s="1351"/>
      <c r="I6102" s="1351"/>
      <c r="J6102" s="1351"/>
      <c r="K6102" s="1351"/>
      <c r="L6102" s="1351"/>
      <c r="M6102" s="1351"/>
      <c r="N6102" s="1351"/>
      <c r="O6102" s="1351"/>
      <c r="P6102" s="1351"/>
      <c r="Q6102" s="1351"/>
      <c r="R6102" s="1351"/>
      <c r="S6102" s="1351"/>
      <c r="T6102" s="1351"/>
    </row>
    <row r="6103" spans="2:20" x14ac:dyDescent="0.3">
      <c r="B6103" s="1352" t="s">
        <v>3972</v>
      </c>
      <c r="C6103" s="1352"/>
      <c r="D6103" s="1352"/>
      <c r="E6103" s="1352"/>
      <c r="F6103" s="1352"/>
      <c r="G6103" s="1352"/>
      <c r="H6103" s="1352"/>
      <c r="I6103" s="1352"/>
      <c r="J6103" s="1352"/>
      <c r="K6103" s="1352"/>
      <c r="L6103" s="1352"/>
      <c r="M6103" s="1352"/>
      <c r="N6103" s="1352"/>
      <c r="O6103" s="1352"/>
      <c r="P6103" s="1352"/>
      <c r="Q6103" s="1352"/>
      <c r="R6103" s="1352"/>
      <c r="S6103" s="1352"/>
      <c r="T6103" s="1352"/>
    </row>
    <row r="6104" spans="2:20" ht="15" thickBot="1" x14ac:dyDescent="0.35">
      <c r="B6104" s="309"/>
      <c r="C6104" s="309"/>
      <c r="D6104" s="309"/>
      <c r="E6104" s="309"/>
      <c r="F6104" s="309"/>
      <c r="G6104" s="309"/>
      <c r="H6104" s="309"/>
      <c r="I6104" s="309"/>
      <c r="J6104" s="309"/>
      <c r="L6104" s="309"/>
      <c r="M6104" s="309"/>
      <c r="N6104" s="309"/>
      <c r="O6104" s="309"/>
      <c r="P6104" s="309"/>
      <c r="Q6104" s="309"/>
      <c r="R6104" s="1362" t="s">
        <v>3973</v>
      </c>
      <c r="S6104" s="1363"/>
      <c r="T6104" s="1363"/>
    </row>
    <row r="6105" spans="2:20" ht="15" thickTop="1" x14ac:dyDescent="0.3">
      <c r="B6105" s="1354" t="s">
        <v>8</v>
      </c>
      <c r="C6105" s="1354"/>
      <c r="D6105" s="1354"/>
      <c r="E6105" s="1354"/>
      <c r="F6105" s="1354"/>
      <c r="G6105" s="1354"/>
      <c r="H6105" s="1354"/>
      <c r="I6105" s="1354"/>
      <c r="J6105" s="1354"/>
      <c r="L6105" s="1354" t="s">
        <v>9</v>
      </c>
      <c r="M6105" s="1354"/>
      <c r="N6105" s="1354"/>
      <c r="O6105" s="1354"/>
      <c r="P6105" s="1354"/>
      <c r="Q6105" s="1354"/>
      <c r="R6105" s="1354"/>
      <c r="S6105" s="1354"/>
      <c r="T6105" s="1354"/>
    </row>
    <row r="6106" spans="2:20" x14ac:dyDescent="0.3">
      <c r="B6106" s="4" t="s">
        <v>0</v>
      </c>
      <c r="C6106" s="4" t="s">
        <v>1</v>
      </c>
      <c r="D6106" s="4" t="s">
        <v>2</v>
      </c>
      <c r="E6106" s="4" t="s">
        <v>13</v>
      </c>
      <c r="F6106" s="4" t="s">
        <v>3</v>
      </c>
      <c r="G6106" s="4" t="s">
        <v>4</v>
      </c>
      <c r="H6106" s="4" t="s">
        <v>5</v>
      </c>
      <c r="I6106" s="4" t="s">
        <v>6</v>
      </c>
      <c r="J6106" s="4" t="s">
        <v>7</v>
      </c>
      <c r="K6106" s="180"/>
      <c r="L6106" s="4" t="s">
        <v>0</v>
      </c>
      <c r="M6106" s="4" t="s">
        <v>1</v>
      </c>
      <c r="N6106" s="30" t="s">
        <v>1234</v>
      </c>
      <c r="O6106" s="4" t="s">
        <v>13</v>
      </c>
      <c r="P6106" s="4" t="s">
        <v>3</v>
      </c>
      <c r="Q6106" s="4" t="s">
        <v>4</v>
      </c>
      <c r="R6106" s="4" t="s">
        <v>5</v>
      </c>
      <c r="S6106" s="4" t="s">
        <v>6</v>
      </c>
      <c r="T6106" s="4" t="s">
        <v>7</v>
      </c>
    </row>
    <row r="6107" spans="2:20" x14ac:dyDescent="0.3">
      <c r="B6107" s="310"/>
      <c r="C6107" s="311"/>
      <c r="D6107" s="311"/>
      <c r="E6107" s="5"/>
      <c r="F6107" s="5"/>
      <c r="G6107" s="5"/>
      <c r="H6107" s="5"/>
      <c r="I6107" s="5"/>
      <c r="J6107" s="6"/>
      <c r="L6107" s="310"/>
      <c r="M6107" s="311"/>
      <c r="N6107" s="311"/>
      <c r="O6107" s="5"/>
      <c r="P6107" s="5"/>
      <c r="Q6107" s="5"/>
      <c r="R6107" s="5"/>
      <c r="S6107" s="5"/>
      <c r="T6107" s="6"/>
    </row>
    <row r="6108" spans="2:20" x14ac:dyDescent="0.3">
      <c r="B6108" s="55" t="s">
        <v>3974</v>
      </c>
      <c r="C6108" s="17" t="s">
        <v>2421</v>
      </c>
      <c r="D6108" s="202" t="s">
        <v>16</v>
      </c>
      <c r="E6108" s="202" t="s">
        <v>16</v>
      </c>
      <c r="F6108" s="19">
        <f>N6082</f>
        <v>16685</v>
      </c>
      <c r="G6108" s="49">
        <f>N6083</f>
        <v>7368531</v>
      </c>
      <c r="H6108" s="49">
        <f>N6084</f>
        <v>6827742</v>
      </c>
      <c r="I6108" s="20">
        <f>N6085</f>
        <v>55834</v>
      </c>
      <c r="J6108" s="20">
        <f>N6086</f>
        <v>4260</v>
      </c>
      <c r="K6108" s="1"/>
      <c r="L6108" s="55"/>
      <c r="M6108" s="55"/>
      <c r="N6108" s="55"/>
      <c r="O6108" s="368"/>
      <c r="P6108" s="368"/>
      <c r="Q6108" s="368"/>
      <c r="R6108" s="368"/>
      <c r="S6108" s="368"/>
      <c r="T6108" s="368"/>
    </row>
    <row r="6109" spans="2:20" ht="27.6" x14ac:dyDescent="0.3">
      <c r="B6109" s="55" t="s">
        <v>3974</v>
      </c>
      <c r="C6109" s="333" t="s">
        <v>2824</v>
      </c>
      <c r="D6109" s="116" t="s">
        <v>3975</v>
      </c>
      <c r="E6109" s="202">
        <v>115000</v>
      </c>
      <c r="F6109" s="202" t="s">
        <v>16</v>
      </c>
      <c r="G6109" s="202" t="s">
        <v>16</v>
      </c>
      <c r="H6109" s="202" t="s">
        <v>16</v>
      </c>
      <c r="I6109" s="202" t="s">
        <v>16</v>
      </c>
      <c r="J6109" s="202" t="s">
        <v>16</v>
      </c>
      <c r="K6109" s="1"/>
      <c r="L6109" s="55" t="s">
        <v>3974</v>
      </c>
      <c r="M6109" s="333" t="s">
        <v>4000</v>
      </c>
      <c r="N6109" s="116" t="s">
        <v>3975</v>
      </c>
      <c r="O6109" s="202">
        <v>115000</v>
      </c>
      <c r="P6109" s="202" t="s">
        <v>16</v>
      </c>
      <c r="Q6109" s="202" t="s">
        <v>16</v>
      </c>
      <c r="R6109" s="202" t="s">
        <v>16</v>
      </c>
      <c r="S6109" s="202" t="s">
        <v>16</v>
      </c>
      <c r="T6109" s="202" t="s">
        <v>16</v>
      </c>
    </row>
    <row r="6110" spans="2:20" ht="27.6" x14ac:dyDescent="0.3">
      <c r="B6110" s="55" t="s">
        <v>3974</v>
      </c>
      <c r="C6110" s="333" t="s">
        <v>3981</v>
      </c>
      <c r="D6110" s="116" t="s">
        <v>3976</v>
      </c>
      <c r="E6110" s="39">
        <v>90000</v>
      </c>
      <c r="F6110" s="202" t="s">
        <v>16</v>
      </c>
      <c r="G6110" s="202" t="s">
        <v>16</v>
      </c>
      <c r="H6110" s="202" t="s">
        <v>16</v>
      </c>
      <c r="I6110" s="202" t="s">
        <v>16</v>
      </c>
      <c r="J6110" s="202" t="s">
        <v>16</v>
      </c>
      <c r="K6110" s="40"/>
      <c r="L6110" s="55" t="s">
        <v>3974</v>
      </c>
      <c r="M6110" s="333" t="s">
        <v>4000</v>
      </c>
      <c r="N6110" s="116" t="s">
        <v>3976</v>
      </c>
      <c r="O6110" s="39">
        <v>90000</v>
      </c>
      <c r="P6110" s="202" t="s">
        <v>16</v>
      </c>
      <c r="Q6110" s="202" t="s">
        <v>16</v>
      </c>
      <c r="R6110" s="202" t="s">
        <v>16</v>
      </c>
      <c r="S6110" s="202" t="s">
        <v>16</v>
      </c>
      <c r="T6110" s="202" t="s">
        <v>16</v>
      </c>
    </row>
    <row r="6111" spans="2:20" ht="43.2" x14ac:dyDescent="0.3">
      <c r="B6111" s="55" t="s">
        <v>3974</v>
      </c>
      <c r="C6111" s="487" t="s">
        <v>3982</v>
      </c>
      <c r="D6111" s="116" t="s">
        <v>3977</v>
      </c>
      <c r="E6111" s="202" t="s">
        <v>16</v>
      </c>
      <c r="F6111" s="202" t="s">
        <v>16</v>
      </c>
      <c r="G6111" s="39">
        <v>150000</v>
      </c>
      <c r="H6111" s="202" t="s">
        <v>16</v>
      </c>
      <c r="I6111" s="202" t="s">
        <v>16</v>
      </c>
      <c r="J6111" s="202" t="s">
        <v>16</v>
      </c>
      <c r="K6111" s="40"/>
      <c r="L6111" s="55" t="s">
        <v>3974</v>
      </c>
      <c r="M6111" s="459" t="s">
        <v>3998</v>
      </c>
      <c r="N6111" s="116" t="s">
        <v>3990</v>
      </c>
      <c r="O6111" s="456">
        <v>15000</v>
      </c>
      <c r="P6111" s="202" t="s">
        <v>16</v>
      </c>
      <c r="Q6111" s="202" t="s">
        <v>16</v>
      </c>
      <c r="R6111" s="202" t="s">
        <v>16</v>
      </c>
      <c r="S6111" s="202" t="s">
        <v>16</v>
      </c>
      <c r="T6111" s="202" t="s">
        <v>16</v>
      </c>
    </row>
    <row r="6112" spans="2:20" ht="41.4" x14ac:dyDescent="0.3">
      <c r="B6112" s="55" t="s">
        <v>3974</v>
      </c>
      <c r="C6112" s="487" t="s">
        <v>3996</v>
      </c>
      <c r="D6112" s="116" t="s">
        <v>3978</v>
      </c>
      <c r="E6112" s="202" t="s">
        <v>16</v>
      </c>
      <c r="F6112" s="202" t="s">
        <v>16</v>
      </c>
      <c r="G6112" s="202">
        <v>230000</v>
      </c>
      <c r="H6112" s="202" t="s">
        <v>16</v>
      </c>
      <c r="I6112" s="202" t="s">
        <v>16</v>
      </c>
      <c r="J6112" s="202" t="s">
        <v>16</v>
      </c>
      <c r="K6112" s="40"/>
      <c r="L6112" s="55" t="s">
        <v>3974</v>
      </c>
      <c r="M6112" s="333" t="s">
        <v>3999</v>
      </c>
      <c r="N6112" s="116" t="s">
        <v>3990</v>
      </c>
      <c r="O6112" s="456">
        <v>33000</v>
      </c>
      <c r="P6112" s="202" t="s">
        <v>16</v>
      </c>
      <c r="Q6112" s="202" t="s">
        <v>16</v>
      </c>
      <c r="R6112" s="202" t="s">
        <v>16</v>
      </c>
      <c r="S6112" s="202" t="s">
        <v>16</v>
      </c>
      <c r="T6112" s="202" t="s">
        <v>16</v>
      </c>
    </row>
    <row r="6113" spans="2:20" ht="57.6" x14ac:dyDescent="0.3">
      <c r="B6113" s="55" t="s">
        <v>3974</v>
      </c>
      <c r="C6113" s="430" t="s">
        <v>3383</v>
      </c>
      <c r="D6113" s="116" t="s">
        <v>3979</v>
      </c>
      <c r="E6113" s="202" t="s">
        <v>16</v>
      </c>
      <c r="F6113" s="202">
        <v>1100</v>
      </c>
      <c r="G6113" s="202" t="s">
        <v>16</v>
      </c>
      <c r="H6113" s="202" t="s">
        <v>16</v>
      </c>
      <c r="I6113" s="202" t="s">
        <v>16</v>
      </c>
      <c r="J6113" s="202" t="s">
        <v>16</v>
      </c>
      <c r="K6113" s="40"/>
      <c r="L6113" s="55" t="s">
        <v>3974</v>
      </c>
      <c r="M6113" s="460" t="s">
        <v>3994</v>
      </c>
      <c r="N6113" s="488">
        <v>466</v>
      </c>
      <c r="O6113" s="122" t="s">
        <v>16</v>
      </c>
      <c r="P6113" s="122" t="s">
        <v>16</v>
      </c>
      <c r="Q6113" s="122">
        <v>30000</v>
      </c>
      <c r="R6113" s="202" t="s">
        <v>16</v>
      </c>
      <c r="S6113" s="202" t="s">
        <v>16</v>
      </c>
      <c r="T6113" s="202" t="s">
        <v>16</v>
      </c>
    </row>
    <row r="6114" spans="2:20" ht="43.2" customHeight="1" x14ac:dyDescent="0.3">
      <c r="B6114" s="55" t="s">
        <v>3974</v>
      </c>
      <c r="C6114" s="430" t="s">
        <v>3997</v>
      </c>
      <c r="D6114" s="116" t="s">
        <v>3980</v>
      </c>
      <c r="E6114" s="202" t="s">
        <v>16</v>
      </c>
      <c r="F6114" s="202" t="s">
        <v>16</v>
      </c>
      <c r="G6114" s="202">
        <v>400000</v>
      </c>
      <c r="H6114" s="202" t="s">
        <v>16</v>
      </c>
      <c r="I6114" s="202" t="s">
        <v>16</v>
      </c>
      <c r="J6114" s="202" t="s">
        <v>16</v>
      </c>
      <c r="K6114" s="40"/>
      <c r="L6114" s="55" t="s">
        <v>3974</v>
      </c>
      <c r="M6114" s="460" t="s">
        <v>3984</v>
      </c>
      <c r="N6114" s="488">
        <v>1</v>
      </c>
      <c r="O6114" s="122" t="s">
        <v>16</v>
      </c>
      <c r="P6114" s="122">
        <v>1770</v>
      </c>
      <c r="Q6114" s="202" t="s">
        <v>16</v>
      </c>
      <c r="R6114" s="202" t="s">
        <v>16</v>
      </c>
      <c r="S6114" s="202" t="s">
        <v>16</v>
      </c>
      <c r="T6114" s="202" t="s">
        <v>16</v>
      </c>
    </row>
    <row r="6115" spans="2:20" ht="28.8" x14ac:dyDescent="0.3">
      <c r="B6115" s="55" t="s">
        <v>3974</v>
      </c>
      <c r="C6115" s="430" t="s">
        <v>3995</v>
      </c>
      <c r="D6115" s="116" t="s">
        <v>3985</v>
      </c>
      <c r="E6115" s="202" t="s">
        <v>16</v>
      </c>
      <c r="F6115" s="202" t="s">
        <v>16</v>
      </c>
      <c r="G6115" s="202">
        <v>100000</v>
      </c>
      <c r="H6115" s="202" t="s">
        <v>16</v>
      </c>
      <c r="I6115" s="202" t="s">
        <v>16</v>
      </c>
      <c r="J6115" s="202" t="s">
        <v>16</v>
      </c>
      <c r="K6115" s="40"/>
      <c r="L6115" s="55" t="s">
        <v>3974</v>
      </c>
      <c r="M6115" s="459" t="s">
        <v>3983</v>
      </c>
      <c r="N6115" s="37">
        <v>2</v>
      </c>
      <c r="O6115" s="202" t="s">
        <v>16</v>
      </c>
      <c r="P6115" s="202">
        <v>6000</v>
      </c>
      <c r="Q6115" s="202" t="s">
        <v>16</v>
      </c>
      <c r="R6115" s="202" t="s">
        <v>16</v>
      </c>
      <c r="S6115" s="202" t="s">
        <v>16</v>
      </c>
      <c r="T6115" s="202" t="s">
        <v>16</v>
      </c>
    </row>
    <row r="6116" spans="2:20" ht="27.6" x14ac:dyDescent="0.3">
      <c r="B6116" s="55" t="s">
        <v>3974</v>
      </c>
      <c r="C6116" s="430" t="s">
        <v>3991</v>
      </c>
      <c r="D6116" s="116" t="s">
        <v>3986</v>
      </c>
      <c r="E6116" s="202" t="s">
        <v>16</v>
      </c>
      <c r="F6116" s="202" t="s">
        <v>16</v>
      </c>
      <c r="G6116" s="202">
        <v>100000</v>
      </c>
      <c r="H6116" s="202" t="s">
        <v>16</v>
      </c>
      <c r="I6116" s="202" t="s">
        <v>16</v>
      </c>
      <c r="J6116" s="202" t="s">
        <v>16</v>
      </c>
      <c r="K6116" s="40"/>
      <c r="L6116" s="55" t="s">
        <v>3974</v>
      </c>
      <c r="M6116" s="459" t="s">
        <v>2221</v>
      </c>
      <c r="N6116" s="715"/>
      <c r="O6116" s="202"/>
      <c r="P6116" s="202">
        <v>375</v>
      </c>
      <c r="Q6116" s="202" t="s">
        <v>16</v>
      </c>
      <c r="R6116" s="202" t="s">
        <v>16</v>
      </c>
      <c r="S6116" s="202" t="s">
        <v>16</v>
      </c>
      <c r="T6116" s="202" t="s">
        <v>16</v>
      </c>
    </row>
    <row r="6117" spans="2:20" ht="27.6" x14ac:dyDescent="0.3">
      <c r="B6117" s="55" t="s">
        <v>3974</v>
      </c>
      <c r="C6117" s="430" t="s">
        <v>2270</v>
      </c>
      <c r="D6117" s="116" t="s">
        <v>3987</v>
      </c>
      <c r="E6117" s="202" t="s">
        <v>16</v>
      </c>
      <c r="F6117" s="202">
        <v>1100</v>
      </c>
      <c r="G6117" s="202" t="s">
        <v>16</v>
      </c>
      <c r="H6117" s="202" t="s">
        <v>16</v>
      </c>
      <c r="I6117" s="202" t="s">
        <v>16</v>
      </c>
      <c r="J6117" s="202" t="s">
        <v>16</v>
      </c>
      <c r="K6117" s="40"/>
      <c r="L6117" s="202" t="s">
        <v>16</v>
      </c>
      <c r="M6117" s="202" t="s">
        <v>16</v>
      </c>
      <c r="N6117" s="202" t="s">
        <v>16</v>
      </c>
      <c r="O6117" s="202" t="s">
        <v>16</v>
      </c>
      <c r="P6117" s="202" t="s">
        <v>16</v>
      </c>
      <c r="Q6117" s="202" t="s">
        <v>16</v>
      </c>
      <c r="R6117" s="202" t="s">
        <v>16</v>
      </c>
      <c r="S6117" s="202" t="s">
        <v>16</v>
      </c>
      <c r="T6117" s="202" t="s">
        <v>16</v>
      </c>
    </row>
    <row r="6118" spans="2:20" ht="27.6" x14ac:dyDescent="0.3">
      <c r="B6118" s="55" t="s">
        <v>3974</v>
      </c>
      <c r="C6118" s="430" t="s">
        <v>2271</v>
      </c>
      <c r="D6118" s="116" t="s">
        <v>3988</v>
      </c>
      <c r="E6118" s="202" t="s">
        <v>16</v>
      </c>
      <c r="F6118" s="202">
        <v>1100</v>
      </c>
      <c r="G6118" s="202" t="s">
        <v>16</v>
      </c>
      <c r="H6118" s="202" t="s">
        <v>16</v>
      </c>
      <c r="I6118" s="202" t="s">
        <v>16</v>
      </c>
      <c r="J6118" s="202" t="s">
        <v>16</v>
      </c>
      <c r="K6118" s="40"/>
      <c r="L6118" s="202" t="s">
        <v>16</v>
      </c>
      <c r="M6118" s="202" t="s">
        <v>16</v>
      </c>
      <c r="N6118" s="202" t="s">
        <v>16</v>
      </c>
      <c r="O6118" s="202" t="s">
        <v>16</v>
      </c>
      <c r="P6118" s="202" t="s">
        <v>16</v>
      </c>
      <c r="Q6118" s="202" t="s">
        <v>16</v>
      </c>
      <c r="R6118" s="202" t="s">
        <v>16</v>
      </c>
      <c r="S6118" s="202" t="s">
        <v>16</v>
      </c>
      <c r="T6118" s="202" t="s">
        <v>16</v>
      </c>
    </row>
    <row r="6119" spans="2:20" ht="27.6" x14ac:dyDescent="0.3">
      <c r="B6119" s="55" t="s">
        <v>3974</v>
      </c>
      <c r="C6119" s="430" t="s">
        <v>3992</v>
      </c>
      <c r="D6119" s="116" t="s">
        <v>3989</v>
      </c>
      <c r="E6119" s="202" t="s">
        <v>16</v>
      </c>
      <c r="F6119" s="202">
        <v>1100</v>
      </c>
      <c r="G6119" s="202" t="s">
        <v>16</v>
      </c>
      <c r="H6119" s="202" t="s">
        <v>16</v>
      </c>
      <c r="I6119" s="202" t="s">
        <v>16</v>
      </c>
      <c r="J6119" s="202" t="s">
        <v>16</v>
      </c>
      <c r="K6119" s="40"/>
      <c r="L6119" s="202" t="s">
        <v>16</v>
      </c>
      <c r="M6119" s="202" t="s">
        <v>16</v>
      </c>
      <c r="N6119" s="202" t="s">
        <v>16</v>
      </c>
      <c r="O6119" s="202" t="s">
        <v>16</v>
      </c>
      <c r="P6119" s="202" t="s">
        <v>16</v>
      </c>
      <c r="Q6119" s="202" t="s">
        <v>16</v>
      </c>
      <c r="R6119" s="202" t="s">
        <v>16</v>
      </c>
      <c r="S6119" s="202" t="s">
        <v>16</v>
      </c>
      <c r="T6119" s="202" t="s">
        <v>16</v>
      </c>
    </row>
    <row r="6120" spans="2:20" ht="27.6" x14ac:dyDescent="0.3">
      <c r="B6120" s="55" t="s">
        <v>3974</v>
      </c>
      <c r="C6120" s="430" t="s">
        <v>3993</v>
      </c>
      <c r="D6120" s="116" t="s">
        <v>3990</v>
      </c>
      <c r="E6120" s="202" t="s">
        <v>16</v>
      </c>
      <c r="F6120" s="202">
        <v>10000</v>
      </c>
      <c r="G6120" s="202" t="s">
        <v>16</v>
      </c>
      <c r="H6120" s="202" t="s">
        <v>16</v>
      </c>
      <c r="I6120" s="202" t="s">
        <v>16</v>
      </c>
      <c r="J6120" s="202" t="s">
        <v>16</v>
      </c>
      <c r="K6120" s="40"/>
      <c r="L6120" s="202" t="s">
        <v>16</v>
      </c>
      <c r="M6120" s="202" t="s">
        <v>16</v>
      </c>
      <c r="N6120" s="202" t="s">
        <v>16</v>
      </c>
      <c r="O6120" s="202" t="s">
        <v>16</v>
      </c>
      <c r="P6120" s="202" t="s">
        <v>16</v>
      </c>
      <c r="Q6120" s="202" t="s">
        <v>16</v>
      </c>
      <c r="R6120" s="202" t="s">
        <v>16</v>
      </c>
      <c r="S6120" s="202" t="s">
        <v>16</v>
      </c>
      <c r="T6120" s="202" t="s">
        <v>16</v>
      </c>
    </row>
    <row r="6121" spans="2:20" ht="41.4" x14ac:dyDescent="0.3">
      <c r="B6121" s="55" t="s">
        <v>3974</v>
      </c>
      <c r="C6121" s="487" t="s">
        <v>4001</v>
      </c>
      <c r="D6121" s="116" t="s">
        <v>4002</v>
      </c>
      <c r="E6121" s="202">
        <v>48000</v>
      </c>
      <c r="F6121" s="202" t="s">
        <v>16</v>
      </c>
      <c r="G6121" s="202" t="s">
        <v>16</v>
      </c>
      <c r="H6121" s="202" t="s">
        <v>16</v>
      </c>
      <c r="I6121" s="202" t="s">
        <v>16</v>
      </c>
      <c r="J6121" s="202" t="s">
        <v>16</v>
      </c>
      <c r="K6121" s="40"/>
      <c r="L6121" s="202" t="s">
        <v>16</v>
      </c>
      <c r="M6121" s="202" t="s">
        <v>16</v>
      </c>
      <c r="N6121" s="202" t="s">
        <v>16</v>
      </c>
      <c r="O6121" s="202" t="s">
        <v>16</v>
      </c>
      <c r="P6121" s="202" t="s">
        <v>16</v>
      </c>
      <c r="Q6121" s="202" t="s">
        <v>16</v>
      </c>
      <c r="R6121" s="202" t="s">
        <v>16</v>
      </c>
      <c r="S6121" s="202" t="s">
        <v>16</v>
      </c>
      <c r="T6121" s="202" t="s">
        <v>16</v>
      </c>
    </row>
    <row r="6122" spans="2:20" x14ac:dyDescent="0.3">
      <c r="B6122" s="196"/>
      <c r="C6122" s="503" t="s">
        <v>49</v>
      </c>
      <c r="D6122" s="196" t="s">
        <v>16</v>
      </c>
      <c r="E6122" s="197">
        <f>SUM(E6109:E6121)</f>
        <v>253000</v>
      </c>
      <c r="F6122" s="197">
        <f>SUM(F6109:F6120)</f>
        <v>14400</v>
      </c>
      <c r="G6122" s="197">
        <f>SUM(G6109:G6120)</f>
        <v>980000</v>
      </c>
      <c r="H6122" s="504">
        <f>SUM(H6110:H6117)</f>
        <v>0</v>
      </c>
      <c r="I6122" s="197"/>
      <c r="J6122" s="197">
        <v>0</v>
      </c>
      <c r="K6122" s="1"/>
      <c r="L6122" s="202" t="s">
        <v>16</v>
      </c>
      <c r="M6122" s="202" t="s">
        <v>16</v>
      </c>
      <c r="N6122" s="202" t="s">
        <v>16</v>
      </c>
      <c r="O6122" s="202" t="s">
        <v>16</v>
      </c>
      <c r="P6122" s="202" t="s">
        <v>16</v>
      </c>
      <c r="Q6122" s="202" t="s">
        <v>16</v>
      </c>
      <c r="R6122" s="202" t="s">
        <v>16</v>
      </c>
      <c r="S6122" s="202" t="s">
        <v>16</v>
      </c>
      <c r="T6122" s="202" t="s">
        <v>16</v>
      </c>
    </row>
    <row r="6123" spans="2:20" x14ac:dyDescent="0.3">
      <c r="B6123" s="11"/>
      <c r="C6123" s="94"/>
      <c r="D6123" s="12"/>
      <c r="E6123" s="13"/>
      <c r="F6123" s="13"/>
      <c r="G6123" s="13"/>
      <c r="H6123" s="13"/>
      <c r="I6123" s="13"/>
      <c r="J6123" s="14"/>
      <c r="K6123" s="1"/>
      <c r="L6123" s="11"/>
      <c r="M6123" s="588"/>
      <c r="N6123" s="12"/>
      <c r="O6123" s="169"/>
      <c r="P6123" s="13"/>
      <c r="Q6123" s="13"/>
      <c r="R6123" s="13"/>
      <c r="S6123" s="13"/>
      <c r="T6123" s="14"/>
    </row>
    <row r="6124" spans="2:20" x14ac:dyDescent="0.3">
      <c r="B6124" s="25"/>
      <c r="C6124" s="26" t="s">
        <v>50</v>
      </c>
      <c r="D6124" s="26" t="s">
        <v>16</v>
      </c>
      <c r="E6124" s="28">
        <f>E6122</f>
        <v>253000</v>
      </c>
      <c r="F6124" s="28">
        <f>F6108+F6122</f>
        <v>31085</v>
      </c>
      <c r="G6124" s="28">
        <f>G6108+G6122</f>
        <v>8348531</v>
      </c>
      <c r="H6124" s="28">
        <f>H6108+H6122</f>
        <v>6827742</v>
      </c>
      <c r="I6124" s="28">
        <f>I6108+I6122</f>
        <v>55834</v>
      </c>
      <c r="J6124" s="28">
        <f>J6108+J6122</f>
        <v>4260</v>
      </c>
      <c r="K6124" s="1"/>
      <c r="L6124" s="574" t="s">
        <v>16</v>
      </c>
      <c r="M6124" s="26" t="s">
        <v>50</v>
      </c>
      <c r="N6124" s="193" t="s">
        <v>16</v>
      </c>
      <c r="O6124" s="28">
        <f>SUM(O6109:O6123)</f>
        <v>253000</v>
      </c>
      <c r="P6124" s="28">
        <f>SUM(P6109:P6123)</f>
        <v>8145</v>
      </c>
      <c r="Q6124" s="28">
        <f>SUM(Q6109:Q6123)</f>
        <v>30000</v>
      </c>
      <c r="R6124" s="28">
        <f>SUM(R6109:R6123)</f>
        <v>0</v>
      </c>
      <c r="S6124" s="28">
        <f>SUM(S6109:S6123)</f>
        <v>0</v>
      </c>
      <c r="T6124" s="28">
        <f>SUM(T6107:T6123)</f>
        <v>0</v>
      </c>
    </row>
    <row r="6125" spans="2:20" x14ac:dyDescent="0.3">
      <c r="F6125" s="314"/>
      <c r="G6125" s="215"/>
      <c r="H6125" s="215"/>
      <c r="L6125" s="2"/>
      <c r="M6125" s="3" t="s">
        <v>12</v>
      </c>
      <c r="N6125" s="15"/>
      <c r="O6125" s="16">
        <f>E6124-O6124</f>
        <v>0</v>
      </c>
      <c r="P6125" s="62">
        <f>F6124-P6124</f>
        <v>22940</v>
      </c>
      <c r="Q6125" s="62">
        <f>G6124-Q6124</f>
        <v>8318531</v>
      </c>
      <c r="R6125" s="62">
        <f t="shared" ref="R6125" si="730">H6124-R6124</f>
        <v>6827742</v>
      </c>
      <c r="S6125" s="62">
        <f t="shared" ref="S6125" si="731">I6124-S6124</f>
        <v>55834</v>
      </c>
      <c r="T6125" s="62">
        <f t="shared" ref="T6125" si="732">J6124-T6124</f>
        <v>4260</v>
      </c>
    </row>
    <row r="6126" spans="2:20" x14ac:dyDescent="0.3">
      <c r="F6126" s="314"/>
      <c r="G6126" s="215"/>
      <c r="H6126" s="215"/>
      <c r="L6126" s="195"/>
      <c r="M6126" s="745"/>
      <c r="N6126" s="199"/>
      <c r="O6126" s="121"/>
      <c r="P6126" s="736"/>
      <c r="Q6126" s="736"/>
      <c r="R6126" s="736"/>
      <c r="S6126" s="736"/>
      <c r="T6126" s="736"/>
    </row>
    <row r="6127" spans="2:20" x14ac:dyDescent="0.3">
      <c r="C6127" s="63"/>
      <c r="F6127" s="314"/>
      <c r="H6127" s="314"/>
      <c r="M6127" s="1385" t="s">
        <v>23</v>
      </c>
      <c r="N6127" s="1385"/>
      <c r="P6127" s="314"/>
      <c r="Q6127" s="314"/>
      <c r="R6127" s="314"/>
    </row>
    <row r="6128" spans="2:20" x14ac:dyDescent="0.3">
      <c r="C6128" s="739"/>
      <c r="D6128" s="739"/>
      <c r="E6128" s="673"/>
      <c r="F6128" s="281"/>
      <c r="G6128" s="739"/>
      <c r="H6128" s="739"/>
      <c r="I6128" s="739"/>
      <c r="J6128" s="145"/>
      <c r="M6128" s="346" t="s">
        <v>17</v>
      </c>
      <c r="N6128" s="83">
        <f>P6125</f>
        <v>22940</v>
      </c>
      <c r="O6128" s="1364"/>
      <c r="P6128" s="1365"/>
      <c r="Q6128" s="1365"/>
      <c r="R6128" s="1365"/>
      <c r="S6128" s="1365"/>
      <c r="T6128" s="1365"/>
    </row>
    <row r="6129" spans="2:20" x14ac:dyDescent="0.3">
      <c r="C6129" s="273"/>
      <c r="D6129" s="702"/>
      <c r="E6129" s="737"/>
      <c r="F6129" s="737"/>
      <c r="G6129" s="282"/>
      <c r="H6129" s="280"/>
      <c r="I6129" s="280"/>
      <c r="J6129" s="280"/>
      <c r="M6129" s="346" t="s">
        <v>18</v>
      </c>
      <c r="N6129" s="83">
        <f>Q6125</f>
        <v>8318531</v>
      </c>
      <c r="O6129" s="1364"/>
      <c r="P6129" s="1365"/>
      <c r="Q6129" s="1365"/>
      <c r="R6129" s="1365"/>
      <c r="S6129" s="1365"/>
      <c r="T6129" s="1365"/>
    </row>
    <row r="6130" spans="2:20" x14ac:dyDescent="0.3">
      <c r="C6130" s="739"/>
      <c r="D6130" s="739"/>
      <c r="E6130" s="1376"/>
      <c r="F6130" s="1377"/>
      <c r="G6130" s="282"/>
      <c r="H6130" s="280"/>
      <c r="I6130" s="280"/>
      <c r="J6130" s="280"/>
      <c r="M6130" s="346" t="s">
        <v>19</v>
      </c>
      <c r="N6130" s="83">
        <f>R6125</f>
        <v>6827742</v>
      </c>
      <c r="O6130" s="136"/>
      <c r="P6130" s="171"/>
      <c r="Q6130" s="324"/>
      <c r="R6130" s="240"/>
      <c r="S6130" s="314"/>
      <c r="T6130" s="314"/>
    </row>
    <row r="6131" spans="2:20" x14ac:dyDescent="0.3">
      <c r="C6131" s="190"/>
      <c r="D6131" s="190"/>
      <c r="E6131" s="1374"/>
      <c r="F6131" s="1374"/>
      <c r="G6131" s="278"/>
      <c r="H6131" s="279"/>
      <c r="I6131" s="280"/>
      <c r="J6131" s="281"/>
      <c r="M6131" s="346" t="s">
        <v>20</v>
      </c>
      <c r="N6131" s="83">
        <f>S6125</f>
        <v>55834</v>
      </c>
      <c r="O6131" s="324"/>
      <c r="P6131" s="324"/>
      <c r="Q6131" s="324"/>
      <c r="R6131" s="241"/>
    </row>
    <row r="6132" spans="2:20" x14ac:dyDescent="0.3">
      <c r="C6132" s="190"/>
      <c r="D6132" s="190"/>
      <c r="E6132" s="738"/>
      <c r="F6132" s="738"/>
      <c r="G6132" s="278"/>
      <c r="H6132" s="283"/>
      <c r="I6132" s="280"/>
      <c r="J6132" s="281"/>
      <c r="M6132" s="346" t="s">
        <v>21</v>
      </c>
      <c r="N6132" s="83">
        <f>T6125</f>
        <v>4260</v>
      </c>
      <c r="O6132" s="137"/>
      <c r="P6132" s="324"/>
      <c r="Q6132" s="324"/>
      <c r="R6132" s="314"/>
    </row>
    <row r="6133" spans="2:20" ht="15" thickBot="1" x14ac:dyDescent="0.35">
      <c r="C6133" s="739"/>
      <c r="D6133" s="190"/>
      <c r="E6133" s="738"/>
      <c r="F6133" s="738"/>
      <c r="G6133" s="278"/>
      <c r="H6133" s="283"/>
      <c r="I6133" s="280"/>
      <c r="J6133" s="281"/>
      <c r="M6133" s="740" t="s">
        <v>22</v>
      </c>
      <c r="N6133" s="344">
        <f>SUM(N6128:N6132)</f>
        <v>15229307</v>
      </c>
      <c r="O6133" s="314"/>
      <c r="P6133" s="314"/>
      <c r="R6133" s="314"/>
      <c r="S6133" s="314"/>
    </row>
    <row r="6134" spans="2:20" ht="15" thickTop="1" x14ac:dyDescent="0.3">
      <c r="N6134" s="314"/>
    </row>
    <row r="6135" spans="2:20" x14ac:dyDescent="0.3">
      <c r="L6135" s="21"/>
      <c r="M6135" s="21"/>
      <c r="N6135" s="21"/>
      <c r="O6135" s="21"/>
    </row>
    <row r="6139" spans="2:20" x14ac:dyDescent="0.3">
      <c r="B6139" s="1357" t="s">
        <v>3490</v>
      </c>
      <c r="C6139" s="1357"/>
      <c r="D6139" s="1357"/>
      <c r="E6139" s="1357"/>
      <c r="F6139" s="1357"/>
      <c r="G6139" s="1357"/>
      <c r="H6139" s="1357"/>
      <c r="I6139" s="1357"/>
      <c r="J6139" s="1357"/>
      <c r="K6139" s="1357"/>
      <c r="L6139" s="1357"/>
      <c r="M6139" s="1357"/>
      <c r="N6139" s="1357"/>
      <c r="O6139" s="1357"/>
      <c r="P6139" s="1357"/>
      <c r="Q6139" s="1357"/>
      <c r="R6139" s="1357"/>
      <c r="S6139" s="1357"/>
      <c r="T6139" s="1357"/>
    </row>
    <row r="6144" spans="2:20" ht="15.6" x14ac:dyDescent="0.3">
      <c r="B6144" s="1349" t="s">
        <v>4022</v>
      </c>
      <c r="C6144" s="1349"/>
      <c r="D6144" s="1349"/>
      <c r="E6144" s="1349"/>
      <c r="F6144" s="1349"/>
      <c r="G6144" s="1349"/>
      <c r="H6144" s="1349"/>
      <c r="I6144" s="1349"/>
      <c r="J6144" s="1349"/>
      <c r="K6144" s="1349"/>
      <c r="L6144" s="1349"/>
      <c r="M6144" s="1349"/>
      <c r="N6144" s="1349"/>
      <c r="O6144" s="1349"/>
      <c r="P6144" s="1349"/>
      <c r="Q6144" s="1349"/>
      <c r="R6144" s="1349"/>
      <c r="S6144" s="1349"/>
      <c r="T6144" s="1349"/>
    </row>
    <row r="6145" spans="2:20" ht="15.6" x14ac:dyDescent="0.3">
      <c r="B6145" s="1350" t="s">
        <v>10</v>
      </c>
      <c r="C6145" s="1350"/>
      <c r="D6145" s="1350"/>
      <c r="E6145" s="1350"/>
      <c r="F6145" s="1350"/>
      <c r="G6145" s="1350"/>
      <c r="H6145" s="1350"/>
      <c r="I6145" s="1350"/>
      <c r="J6145" s="1350"/>
      <c r="K6145" s="1350"/>
      <c r="L6145" s="1350"/>
      <c r="M6145" s="1350"/>
      <c r="N6145" s="1350"/>
      <c r="O6145" s="1350"/>
      <c r="P6145" s="1350"/>
      <c r="Q6145" s="1350"/>
      <c r="R6145" s="1350"/>
      <c r="S6145" s="1350"/>
      <c r="T6145" s="1350"/>
    </row>
    <row r="6146" spans="2:20" x14ac:dyDescent="0.3">
      <c r="B6146" s="1351" t="s">
        <v>11</v>
      </c>
      <c r="C6146" s="1351"/>
      <c r="D6146" s="1351"/>
      <c r="E6146" s="1351"/>
      <c r="F6146" s="1351"/>
      <c r="G6146" s="1351"/>
      <c r="H6146" s="1351"/>
      <c r="I6146" s="1351"/>
      <c r="J6146" s="1351"/>
      <c r="K6146" s="1351"/>
      <c r="L6146" s="1351"/>
      <c r="M6146" s="1351"/>
      <c r="N6146" s="1351"/>
      <c r="O6146" s="1351"/>
      <c r="P6146" s="1351"/>
      <c r="Q6146" s="1351"/>
      <c r="R6146" s="1351"/>
      <c r="S6146" s="1351"/>
      <c r="T6146" s="1351"/>
    </row>
    <row r="6147" spans="2:20" x14ac:dyDescent="0.3">
      <c r="B6147" s="1352" t="s">
        <v>4003</v>
      </c>
      <c r="C6147" s="1352"/>
      <c r="D6147" s="1352"/>
      <c r="E6147" s="1352"/>
      <c r="F6147" s="1352"/>
      <c r="G6147" s="1352"/>
      <c r="H6147" s="1352"/>
      <c r="I6147" s="1352"/>
      <c r="J6147" s="1352"/>
      <c r="K6147" s="1352"/>
      <c r="L6147" s="1352"/>
      <c r="M6147" s="1352"/>
      <c r="N6147" s="1352"/>
      <c r="O6147" s="1352"/>
      <c r="P6147" s="1352"/>
      <c r="Q6147" s="1352"/>
      <c r="R6147" s="1352"/>
      <c r="S6147" s="1352"/>
      <c r="T6147" s="1352"/>
    </row>
    <row r="6148" spans="2:20" ht="15" thickBot="1" x14ac:dyDescent="0.35">
      <c r="B6148" s="309"/>
      <c r="C6148" s="309"/>
      <c r="D6148" s="309"/>
      <c r="E6148" s="309"/>
      <c r="F6148" s="309"/>
      <c r="G6148" s="309"/>
      <c r="H6148" s="309"/>
      <c r="I6148" s="309"/>
      <c r="J6148" s="309"/>
      <c r="L6148" s="309"/>
      <c r="M6148" s="309"/>
      <c r="N6148" s="309"/>
      <c r="O6148" s="309"/>
      <c r="P6148" s="309"/>
      <c r="Q6148" s="309"/>
      <c r="R6148" s="1362" t="s">
        <v>4004</v>
      </c>
      <c r="S6148" s="1363"/>
      <c r="T6148" s="1363"/>
    </row>
    <row r="6149" spans="2:20" ht="15" thickTop="1" x14ac:dyDescent="0.3">
      <c r="B6149" s="1354" t="s">
        <v>8</v>
      </c>
      <c r="C6149" s="1354"/>
      <c r="D6149" s="1354"/>
      <c r="E6149" s="1354"/>
      <c r="F6149" s="1354"/>
      <c r="G6149" s="1354"/>
      <c r="H6149" s="1354"/>
      <c r="I6149" s="1354"/>
      <c r="J6149" s="1354"/>
      <c r="L6149" s="1354" t="s">
        <v>9</v>
      </c>
      <c r="M6149" s="1354"/>
      <c r="N6149" s="1354"/>
      <c r="O6149" s="1354"/>
      <c r="P6149" s="1354"/>
      <c r="Q6149" s="1354"/>
      <c r="R6149" s="1354"/>
      <c r="S6149" s="1354"/>
      <c r="T6149" s="1354"/>
    </row>
    <row r="6150" spans="2:20" x14ac:dyDescent="0.3">
      <c r="B6150" s="4" t="s">
        <v>0</v>
      </c>
      <c r="C6150" s="4" t="s">
        <v>1</v>
      </c>
      <c r="D6150" s="4" t="s">
        <v>2</v>
      </c>
      <c r="E6150" s="4" t="s">
        <v>13</v>
      </c>
      <c r="F6150" s="4" t="s">
        <v>3</v>
      </c>
      <c r="G6150" s="4" t="s">
        <v>4</v>
      </c>
      <c r="H6150" s="4" t="s">
        <v>5</v>
      </c>
      <c r="I6150" s="4" t="s">
        <v>6</v>
      </c>
      <c r="J6150" s="4" t="s">
        <v>7</v>
      </c>
      <c r="K6150" s="180"/>
      <c r="L6150" s="4" t="s">
        <v>0</v>
      </c>
      <c r="M6150" s="4" t="s">
        <v>1</v>
      </c>
      <c r="N6150" s="30" t="s">
        <v>1234</v>
      </c>
      <c r="O6150" s="4" t="s">
        <v>13</v>
      </c>
      <c r="P6150" s="4" t="s">
        <v>3</v>
      </c>
      <c r="Q6150" s="4" t="s">
        <v>4</v>
      </c>
      <c r="R6150" s="4" t="s">
        <v>5</v>
      </c>
      <c r="S6150" s="4" t="s">
        <v>6</v>
      </c>
      <c r="T6150" s="4" t="s">
        <v>7</v>
      </c>
    </row>
    <row r="6151" spans="2:20" x14ac:dyDescent="0.3">
      <c r="B6151" s="310"/>
      <c r="C6151" s="311"/>
      <c r="D6151" s="311"/>
      <c r="E6151" s="5"/>
      <c r="F6151" s="5"/>
      <c r="G6151" s="5"/>
      <c r="H6151" s="5"/>
      <c r="I6151" s="5"/>
      <c r="J6151" s="6"/>
      <c r="L6151" s="310"/>
      <c r="M6151" s="311"/>
      <c r="N6151" s="311"/>
      <c r="O6151" s="5"/>
      <c r="P6151" s="5"/>
      <c r="Q6151" s="5"/>
      <c r="R6151" s="5"/>
      <c r="S6151" s="5"/>
      <c r="T6151" s="6"/>
    </row>
    <row r="6152" spans="2:20" x14ac:dyDescent="0.3">
      <c r="B6152" s="55" t="s">
        <v>4005</v>
      </c>
      <c r="C6152" s="17" t="s">
        <v>2421</v>
      </c>
      <c r="D6152" s="202" t="s">
        <v>16</v>
      </c>
      <c r="E6152" s="202" t="s">
        <v>16</v>
      </c>
      <c r="F6152" s="19">
        <f>N6128</f>
        <v>22940</v>
      </c>
      <c r="G6152" s="49">
        <f>N6129</f>
        <v>8318531</v>
      </c>
      <c r="H6152" s="49">
        <f>N6130</f>
        <v>6827742</v>
      </c>
      <c r="I6152" s="20">
        <f>N6131</f>
        <v>55834</v>
      </c>
      <c r="J6152" s="20">
        <f>N6132</f>
        <v>4260</v>
      </c>
      <c r="K6152" s="1"/>
      <c r="L6152" s="55"/>
      <c r="M6152" s="55"/>
      <c r="N6152" s="55"/>
      <c r="O6152" s="368"/>
      <c r="P6152" s="368"/>
      <c r="Q6152" s="368"/>
      <c r="R6152" s="368"/>
      <c r="S6152" s="368"/>
      <c r="T6152" s="368"/>
    </row>
    <row r="6153" spans="2:20" ht="27.6" x14ac:dyDescent="0.3">
      <c r="B6153" s="55" t="s">
        <v>4006</v>
      </c>
      <c r="C6153" s="333" t="s">
        <v>4013</v>
      </c>
      <c r="D6153" s="116" t="s">
        <v>4007</v>
      </c>
      <c r="E6153" s="202" t="s">
        <v>16</v>
      </c>
      <c r="F6153" s="202">
        <v>10000</v>
      </c>
      <c r="G6153" s="202" t="s">
        <v>16</v>
      </c>
      <c r="H6153" s="202" t="s">
        <v>16</v>
      </c>
      <c r="I6153" s="202" t="s">
        <v>16</v>
      </c>
      <c r="J6153" s="202" t="s">
        <v>16</v>
      </c>
      <c r="K6153" s="1"/>
      <c r="L6153" s="55" t="s">
        <v>4006</v>
      </c>
      <c r="M6153" s="333" t="s">
        <v>4019</v>
      </c>
      <c r="N6153" s="116" t="s">
        <v>4008</v>
      </c>
      <c r="O6153" s="39">
        <v>15000</v>
      </c>
      <c r="P6153" s="202" t="s">
        <v>16</v>
      </c>
      <c r="Q6153" s="202" t="s">
        <v>16</v>
      </c>
      <c r="R6153" s="202" t="s">
        <v>16</v>
      </c>
      <c r="S6153" s="202" t="s">
        <v>16</v>
      </c>
      <c r="T6153" s="202" t="s">
        <v>16</v>
      </c>
    </row>
    <row r="6154" spans="2:20" ht="27.6" x14ac:dyDescent="0.3">
      <c r="B6154" s="55" t="s">
        <v>4006</v>
      </c>
      <c r="C6154" s="333" t="s">
        <v>4014</v>
      </c>
      <c r="D6154" s="116" t="s">
        <v>4008</v>
      </c>
      <c r="E6154" s="39">
        <v>15000</v>
      </c>
      <c r="F6154" s="202" t="s">
        <v>16</v>
      </c>
      <c r="G6154" s="202" t="s">
        <v>16</v>
      </c>
      <c r="H6154" s="202" t="s">
        <v>16</v>
      </c>
      <c r="I6154" s="202" t="s">
        <v>16</v>
      </c>
      <c r="J6154" s="202" t="s">
        <v>16</v>
      </c>
      <c r="K6154" s="40"/>
      <c r="L6154" s="55" t="s">
        <v>4006</v>
      </c>
      <c r="M6154" s="333" t="s">
        <v>4019</v>
      </c>
      <c r="N6154" s="116" t="s">
        <v>4009</v>
      </c>
      <c r="O6154" s="202">
        <v>350000</v>
      </c>
      <c r="P6154" s="202" t="s">
        <v>16</v>
      </c>
      <c r="Q6154" s="202" t="s">
        <v>16</v>
      </c>
      <c r="R6154" s="202" t="s">
        <v>16</v>
      </c>
      <c r="S6154" s="202" t="s">
        <v>16</v>
      </c>
      <c r="T6154" s="202" t="s">
        <v>16</v>
      </c>
    </row>
    <row r="6155" spans="2:20" ht="41.4" x14ac:dyDescent="0.3">
      <c r="B6155" s="55" t="s">
        <v>4006</v>
      </c>
      <c r="C6155" s="333" t="s">
        <v>4015</v>
      </c>
      <c r="D6155" s="116" t="s">
        <v>4009</v>
      </c>
      <c r="E6155" s="202">
        <v>350000</v>
      </c>
      <c r="F6155" s="202" t="s">
        <v>16</v>
      </c>
      <c r="G6155" s="202" t="s">
        <v>16</v>
      </c>
      <c r="H6155" s="202" t="s">
        <v>16</v>
      </c>
      <c r="I6155" s="202" t="s">
        <v>16</v>
      </c>
      <c r="J6155" s="202" t="s">
        <v>16</v>
      </c>
      <c r="K6155" s="40"/>
      <c r="L6155" s="55" t="s">
        <v>4006</v>
      </c>
      <c r="M6155" s="333" t="s">
        <v>4019</v>
      </c>
      <c r="N6155" s="116" t="s">
        <v>4010</v>
      </c>
      <c r="O6155" s="202">
        <v>150000</v>
      </c>
      <c r="P6155" s="202" t="s">
        <v>16</v>
      </c>
      <c r="Q6155" s="202" t="s">
        <v>16</v>
      </c>
      <c r="R6155" s="202" t="s">
        <v>16</v>
      </c>
      <c r="S6155" s="202" t="s">
        <v>16</v>
      </c>
      <c r="T6155" s="202" t="s">
        <v>16</v>
      </c>
    </row>
    <row r="6156" spans="2:20" ht="27.6" x14ac:dyDescent="0.3">
      <c r="B6156" s="55" t="s">
        <v>4006</v>
      </c>
      <c r="C6156" s="333" t="s">
        <v>4016</v>
      </c>
      <c r="D6156" s="116" t="s">
        <v>4010</v>
      </c>
      <c r="E6156" s="202">
        <v>150000</v>
      </c>
      <c r="F6156" s="202" t="s">
        <v>16</v>
      </c>
      <c r="G6156" s="202" t="s">
        <v>16</v>
      </c>
      <c r="H6156" s="202" t="s">
        <v>16</v>
      </c>
      <c r="I6156" s="202" t="s">
        <v>16</v>
      </c>
      <c r="J6156" s="202" t="s">
        <v>16</v>
      </c>
      <c r="K6156" s="40"/>
      <c r="L6156" s="55" t="s">
        <v>4006</v>
      </c>
      <c r="M6156" s="333" t="s">
        <v>4020</v>
      </c>
      <c r="N6156" s="116" t="s">
        <v>4011</v>
      </c>
      <c r="O6156" s="202">
        <v>2000</v>
      </c>
      <c r="P6156" s="202" t="s">
        <v>16</v>
      </c>
      <c r="Q6156" s="202" t="s">
        <v>16</v>
      </c>
      <c r="R6156" s="202" t="s">
        <v>16</v>
      </c>
      <c r="S6156" s="202" t="s">
        <v>16</v>
      </c>
      <c r="T6156" s="202" t="s">
        <v>16</v>
      </c>
    </row>
    <row r="6157" spans="2:20" ht="27.6" x14ac:dyDescent="0.3">
      <c r="B6157" s="55" t="s">
        <v>4006</v>
      </c>
      <c r="C6157" s="333" t="s">
        <v>4013</v>
      </c>
      <c r="D6157" s="116" t="s">
        <v>4011</v>
      </c>
      <c r="E6157" s="202">
        <v>10000</v>
      </c>
      <c r="F6157" s="202" t="s">
        <v>16</v>
      </c>
      <c r="G6157" s="202" t="s">
        <v>16</v>
      </c>
      <c r="H6157" s="202" t="s">
        <v>16</v>
      </c>
      <c r="I6157" s="202" t="s">
        <v>16</v>
      </c>
      <c r="J6157" s="202" t="s">
        <v>16</v>
      </c>
      <c r="K6157" s="40"/>
      <c r="L6157" s="55" t="s">
        <v>4006</v>
      </c>
      <c r="M6157" s="333" t="s">
        <v>4021</v>
      </c>
      <c r="N6157" s="116" t="s">
        <v>4011</v>
      </c>
      <c r="O6157" s="122">
        <v>8000</v>
      </c>
      <c r="P6157" s="202" t="s">
        <v>16</v>
      </c>
      <c r="Q6157" s="202" t="s">
        <v>16</v>
      </c>
      <c r="R6157" s="202" t="s">
        <v>16</v>
      </c>
      <c r="S6157" s="202" t="s">
        <v>16</v>
      </c>
      <c r="T6157" s="202" t="s">
        <v>16</v>
      </c>
    </row>
    <row r="6158" spans="2:20" ht="28.8" x14ac:dyDescent="0.3">
      <c r="B6158" s="55" t="s">
        <v>4018</v>
      </c>
      <c r="C6158" s="430" t="s">
        <v>4017</v>
      </c>
      <c r="D6158" s="116" t="s">
        <v>4012</v>
      </c>
      <c r="E6158" s="202" t="s">
        <v>16</v>
      </c>
      <c r="F6158" s="202">
        <v>72500</v>
      </c>
      <c r="G6158" s="202" t="s">
        <v>16</v>
      </c>
      <c r="H6158" s="202" t="s">
        <v>16</v>
      </c>
      <c r="I6158" s="202" t="s">
        <v>16</v>
      </c>
      <c r="J6158" s="202" t="s">
        <v>16</v>
      </c>
      <c r="K6158" s="40"/>
      <c r="L6158" s="55" t="s">
        <v>4006</v>
      </c>
      <c r="M6158" s="460" t="s">
        <v>4023</v>
      </c>
      <c r="N6158" s="488">
        <v>1</v>
      </c>
      <c r="O6158" s="202" t="s">
        <v>16</v>
      </c>
      <c r="P6158" s="122">
        <v>3000</v>
      </c>
      <c r="Q6158" s="202" t="s">
        <v>16</v>
      </c>
      <c r="R6158" s="202" t="s">
        <v>16</v>
      </c>
      <c r="S6158" s="202" t="s">
        <v>16</v>
      </c>
      <c r="T6158" s="202" t="s">
        <v>16</v>
      </c>
    </row>
    <row r="6159" spans="2:20" ht="28.8" x14ac:dyDescent="0.3">
      <c r="B6159" s="202" t="s">
        <v>16</v>
      </c>
      <c r="C6159" s="202" t="s">
        <v>16</v>
      </c>
      <c r="D6159" s="202" t="s">
        <v>16</v>
      </c>
      <c r="E6159" s="202" t="s">
        <v>16</v>
      </c>
      <c r="F6159" s="202" t="s">
        <v>16</v>
      </c>
      <c r="G6159" s="202" t="s">
        <v>16</v>
      </c>
      <c r="H6159" s="202" t="s">
        <v>16</v>
      </c>
      <c r="I6159" s="202" t="s">
        <v>16</v>
      </c>
      <c r="J6159" s="202" t="s">
        <v>16</v>
      </c>
      <c r="K6159" s="40"/>
      <c r="L6159" s="55" t="s">
        <v>4006</v>
      </c>
      <c r="M6159" s="459" t="s">
        <v>4024</v>
      </c>
      <c r="N6159" s="37">
        <v>2</v>
      </c>
      <c r="O6159" s="202" t="s">
        <v>16</v>
      </c>
      <c r="P6159" s="202">
        <v>15000</v>
      </c>
      <c r="Q6159" s="202" t="s">
        <v>16</v>
      </c>
      <c r="R6159" s="202" t="s">
        <v>16</v>
      </c>
      <c r="S6159" s="202" t="s">
        <v>16</v>
      </c>
      <c r="T6159" s="202" t="s">
        <v>16</v>
      </c>
    </row>
    <row r="6160" spans="2:20" ht="43.2" x14ac:dyDescent="0.3">
      <c r="B6160" s="202" t="s">
        <v>16</v>
      </c>
      <c r="C6160" s="202" t="s">
        <v>16</v>
      </c>
      <c r="D6160" s="202" t="s">
        <v>16</v>
      </c>
      <c r="E6160" s="202" t="s">
        <v>16</v>
      </c>
      <c r="F6160" s="202" t="s">
        <v>16</v>
      </c>
      <c r="G6160" s="202" t="s">
        <v>16</v>
      </c>
      <c r="H6160" s="202" t="s">
        <v>16</v>
      </c>
      <c r="I6160" s="202" t="s">
        <v>16</v>
      </c>
      <c r="J6160" s="202" t="s">
        <v>16</v>
      </c>
      <c r="K6160" s="40"/>
      <c r="L6160" s="55" t="s">
        <v>4006</v>
      </c>
      <c r="M6160" s="459" t="s">
        <v>4025</v>
      </c>
      <c r="N6160" s="488">
        <v>3</v>
      </c>
      <c r="O6160" s="202" t="s">
        <v>16</v>
      </c>
      <c r="P6160" s="202">
        <v>9000</v>
      </c>
      <c r="Q6160" s="202" t="s">
        <v>16</v>
      </c>
      <c r="R6160" s="202" t="s">
        <v>16</v>
      </c>
      <c r="S6160" s="202" t="s">
        <v>16</v>
      </c>
      <c r="T6160" s="202" t="s">
        <v>16</v>
      </c>
    </row>
    <row r="6161" spans="2:20" ht="27.6" x14ac:dyDescent="0.3">
      <c r="B6161" s="202" t="s">
        <v>16</v>
      </c>
      <c r="C6161" s="202" t="s">
        <v>16</v>
      </c>
      <c r="D6161" s="202" t="s">
        <v>16</v>
      </c>
      <c r="E6161" s="202" t="s">
        <v>16</v>
      </c>
      <c r="F6161" s="202" t="s">
        <v>16</v>
      </c>
      <c r="G6161" s="202" t="s">
        <v>16</v>
      </c>
      <c r="H6161" s="202" t="s">
        <v>16</v>
      </c>
      <c r="I6161" s="202" t="s">
        <v>16</v>
      </c>
      <c r="J6161" s="202" t="s">
        <v>16</v>
      </c>
      <c r="K6161" s="40"/>
      <c r="L6161" s="55" t="s">
        <v>4006</v>
      </c>
      <c r="M6161" s="430" t="s">
        <v>4026</v>
      </c>
      <c r="N6161" s="37">
        <v>4</v>
      </c>
      <c r="O6161" s="202" t="s">
        <v>16</v>
      </c>
      <c r="P6161" s="202">
        <v>4100</v>
      </c>
      <c r="Q6161" s="202" t="s">
        <v>16</v>
      </c>
      <c r="R6161" s="202" t="s">
        <v>16</v>
      </c>
      <c r="S6161" s="202" t="s">
        <v>16</v>
      </c>
      <c r="T6161" s="202" t="s">
        <v>16</v>
      </c>
    </row>
    <row r="6162" spans="2:20" ht="41.4" x14ac:dyDescent="0.3">
      <c r="B6162" s="202" t="s">
        <v>16</v>
      </c>
      <c r="C6162" s="202" t="s">
        <v>16</v>
      </c>
      <c r="D6162" s="202" t="s">
        <v>16</v>
      </c>
      <c r="E6162" s="202" t="s">
        <v>16</v>
      </c>
      <c r="F6162" s="202" t="s">
        <v>16</v>
      </c>
      <c r="G6162" s="202" t="s">
        <v>16</v>
      </c>
      <c r="H6162" s="202" t="s">
        <v>16</v>
      </c>
      <c r="I6162" s="202" t="s">
        <v>16</v>
      </c>
      <c r="J6162" s="202" t="s">
        <v>16</v>
      </c>
      <c r="K6162" s="40"/>
      <c r="L6162" s="731" t="s">
        <v>4018</v>
      </c>
      <c r="M6162" s="760" t="s">
        <v>4027</v>
      </c>
      <c r="N6162" s="746">
        <v>5</v>
      </c>
      <c r="O6162" s="731" t="s">
        <v>16</v>
      </c>
      <c r="P6162" s="731">
        <v>50000</v>
      </c>
      <c r="Q6162" s="202" t="s">
        <v>16</v>
      </c>
      <c r="R6162" s="202" t="s">
        <v>16</v>
      </c>
      <c r="S6162" s="202" t="s">
        <v>16</v>
      </c>
      <c r="T6162" s="202" t="s">
        <v>16</v>
      </c>
    </row>
    <row r="6163" spans="2:20" ht="41.4" x14ac:dyDescent="0.3">
      <c r="B6163" s="202" t="s">
        <v>16</v>
      </c>
      <c r="C6163" s="202" t="s">
        <v>16</v>
      </c>
      <c r="D6163" s="202" t="s">
        <v>16</v>
      </c>
      <c r="E6163" s="202" t="s">
        <v>16</v>
      </c>
      <c r="F6163" s="202" t="s">
        <v>16</v>
      </c>
      <c r="G6163" s="202" t="s">
        <v>16</v>
      </c>
      <c r="H6163" s="202" t="s">
        <v>16</v>
      </c>
      <c r="I6163" s="202" t="s">
        <v>16</v>
      </c>
      <c r="J6163" s="202" t="s">
        <v>16</v>
      </c>
      <c r="K6163" s="40"/>
      <c r="L6163" s="202" t="s">
        <v>4018</v>
      </c>
      <c r="M6163" s="430" t="s">
        <v>4028</v>
      </c>
      <c r="N6163" s="37">
        <v>6</v>
      </c>
      <c r="O6163" s="202" t="s">
        <v>16</v>
      </c>
      <c r="P6163" s="202">
        <v>6138</v>
      </c>
      <c r="Q6163" s="202" t="s">
        <v>16</v>
      </c>
      <c r="R6163" s="202" t="s">
        <v>16</v>
      </c>
      <c r="S6163" s="202" t="s">
        <v>16</v>
      </c>
      <c r="T6163" s="202" t="s">
        <v>16</v>
      </c>
    </row>
    <row r="6164" spans="2:20" ht="41.4" x14ac:dyDescent="0.3">
      <c r="B6164" s="202" t="s">
        <v>16</v>
      </c>
      <c r="C6164" s="202" t="s">
        <v>16</v>
      </c>
      <c r="D6164" s="202" t="s">
        <v>16</v>
      </c>
      <c r="E6164" s="202" t="s">
        <v>16</v>
      </c>
      <c r="F6164" s="202" t="s">
        <v>16</v>
      </c>
      <c r="G6164" s="202" t="s">
        <v>16</v>
      </c>
      <c r="H6164" s="202" t="s">
        <v>16</v>
      </c>
      <c r="I6164" s="202" t="s">
        <v>16</v>
      </c>
      <c r="J6164" s="202" t="s">
        <v>16</v>
      </c>
      <c r="K6164" s="40"/>
      <c r="L6164" s="202" t="s">
        <v>4018</v>
      </c>
      <c r="M6164" s="430" t="s">
        <v>4029</v>
      </c>
      <c r="N6164" s="488">
        <v>7</v>
      </c>
      <c r="O6164" s="202" t="s">
        <v>16</v>
      </c>
      <c r="P6164" s="202">
        <v>2000</v>
      </c>
      <c r="Q6164" s="202" t="s">
        <v>16</v>
      </c>
      <c r="R6164" s="202" t="s">
        <v>16</v>
      </c>
      <c r="S6164" s="202" t="s">
        <v>16</v>
      </c>
      <c r="T6164" s="202" t="s">
        <v>16</v>
      </c>
    </row>
    <row r="6165" spans="2:20" ht="27.6" x14ac:dyDescent="0.3">
      <c r="B6165" s="202" t="s">
        <v>16</v>
      </c>
      <c r="C6165" s="202" t="s">
        <v>16</v>
      </c>
      <c r="D6165" s="202" t="s">
        <v>16</v>
      </c>
      <c r="E6165" s="202" t="s">
        <v>16</v>
      </c>
      <c r="F6165" s="202" t="s">
        <v>16</v>
      </c>
      <c r="G6165" s="202" t="s">
        <v>16</v>
      </c>
      <c r="H6165" s="202" t="s">
        <v>16</v>
      </c>
      <c r="I6165" s="202" t="s">
        <v>16</v>
      </c>
      <c r="J6165" s="202" t="s">
        <v>16</v>
      </c>
      <c r="K6165" s="40"/>
      <c r="L6165" s="202" t="s">
        <v>4018</v>
      </c>
      <c r="M6165" s="430" t="s">
        <v>4030</v>
      </c>
      <c r="N6165" s="37">
        <v>8</v>
      </c>
      <c r="O6165" s="202" t="s">
        <v>16</v>
      </c>
      <c r="P6165" s="202">
        <v>2800</v>
      </c>
      <c r="Q6165" s="202" t="s">
        <v>16</v>
      </c>
      <c r="R6165" s="202" t="s">
        <v>16</v>
      </c>
      <c r="S6165" s="202" t="s">
        <v>16</v>
      </c>
      <c r="T6165" s="202" t="s">
        <v>16</v>
      </c>
    </row>
    <row r="6166" spans="2:20" ht="27.6" x14ac:dyDescent="0.3">
      <c r="B6166" s="202" t="s">
        <v>16</v>
      </c>
      <c r="C6166" s="202" t="s">
        <v>16</v>
      </c>
      <c r="D6166" s="202" t="s">
        <v>16</v>
      </c>
      <c r="E6166" s="202" t="s">
        <v>16</v>
      </c>
      <c r="F6166" s="202" t="s">
        <v>16</v>
      </c>
      <c r="G6166" s="202" t="s">
        <v>16</v>
      </c>
      <c r="H6166" s="202" t="s">
        <v>16</v>
      </c>
      <c r="I6166" s="202" t="s">
        <v>16</v>
      </c>
      <c r="J6166" s="202" t="s">
        <v>16</v>
      </c>
      <c r="K6166" s="40"/>
      <c r="L6166" s="202" t="s">
        <v>4018</v>
      </c>
      <c r="M6166" s="760" t="s">
        <v>4031</v>
      </c>
      <c r="N6166" s="746">
        <v>9</v>
      </c>
      <c r="O6166" s="731" t="s">
        <v>16</v>
      </c>
      <c r="P6166" s="731">
        <v>1258</v>
      </c>
      <c r="Q6166" s="202" t="s">
        <v>16</v>
      </c>
      <c r="R6166" s="202" t="s">
        <v>16</v>
      </c>
      <c r="S6166" s="202" t="s">
        <v>16</v>
      </c>
      <c r="T6166" s="202" t="s">
        <v>16</v>
      </c>
    </row>
    <row r="6167" spans="2:20" ht="27.6" x14ac:dyDescent="0.3">
      <c r="B6167" s="202" t="s">
        <v>16</v>
      </c>
      <c r="C6167" s="202" t="s">
        <v>16</v>
      </c>
      <c r="D6167" s="202" t="s">
        <v>16</v>
      </c>
      <c r="E6167" s="202" t="s">
        <v>16</v>
      </c>
      <c r="F6167" s="202" t="s">
        <v>16</v>
      </c>
      <c r="G6167" s="202" t="s">
        <v>16</v>
      </c>
      <c r="H6167" s="202" t="s">
        <v>16</v>
      </c>
      <c r="I6167" s="202" t="s">
        <v>16</v>
      </c>
      <c r="J6167" s="202" t="s">
        <v>16</v>
      </c>
      <c r="K6167" s="40"/>
      <c r="L6167" s="202" t="s">
        <v>4018</v>
      </c>
      <c r="M6167" s="430" t="s">
        <v>4032</v>
      </c>
      <c r="N6167" s="37">
        <v>10</v>
      </c>
      <c r="O6167" s="202" t="s">
        <v>16</v>
      </c>
      <c r="P6167" s="202">
        <v>6000</v>
      </c>
      <c r="Q6167" s="202" t="s">
        <v>16</v>
      </c>
      <c r="R6167" s="202" t="s">
        <v>16</v>
      </c>
      <c r="S6167" s="202" t="s">
        <v>16</v>
      </c>
      <c r="T6167" s="202" t="s">
        <v>16</v>
      </c>
    </row>
    <row r="6168" spans="2:20" ht="41.4" x14ac:dyDescent="0.3">
      <c r="B6168" s="202" t="s">
        <v>16</v>
      </c>
      <c r="C6168" s="202" t="s">
        <v>16</v>
      </c>
      <c r="D6168" s="202" t="s">
        <v>16</v>
      </c>
      <c r="E6168" s="202" t="s">
        <v>16</v>
      </c>
      <c r="F6168" s="202" t="s">
        <v>16</v>
      </c>
      <c r="G6168" s="202" t="s">
        <v>16</v>
      </c>
      <c r="H6168" s="202" t="s">
        <v>16</v>
      </c>
      <c r="I6168" s="202" t="s">
        <v>16</v>
      </c>
      <c r="J6168" s="202" t="s">
        <v>16</v>
      </c>
      <c r="K6168" s="40"/>
      <c r="L6168" s="202" t="s">
        <v>4018</v>
      </c>
      <c r="M6168" s="430" t="s">
        <v>4033</v>
      </c>
      <c r="N6168" s="37">
        <v>467</v>
      </c>
      <c r="O6168" s="202" t="s">
        <v>16</v>
      </c>
      <c r="P6168" s="202" t="s">
        <v>16</v>
      </c>
      <c r="Q6168" s="202">
        <v>500000</v>
      </c>
      <c r="R6168" s="202" t="s">
        <v>16</v>
      </c>
      <c r="S6168" s="202" t="s">
        <v>16</v>
      </c>
      <c r="T6168" s="202" t="s">
        <v>16</v>
      </c>
    </row>
    <row r="6169" spans="2:20" x14ac:dyDescent="0.3">
      <c r="B6169" s="196"/>
      <c r="C6169" s="503" t="s">
        <v>49</v>
      </c>
      <c r="D6169" s="196" t="s">
        <v>16</v>
      </c>
      <c r="E6169" s="197">
        <f>SUM(E6153:E6162)</f>
        <v>525000</v>
      </c>
      <c r="F6169" s="197">
        <f>SUM(F6153:F6162)</f>
        <v>82500</v>
      </c>
      <c r="G6169" s="197">
        <f>SUM(G6153:G6162)</f>
        <v>0</v>
      </c>
      <c r="H6169" s="504">
        <f>SUM(H6154:H6161)</f>
        <v>0</v>
      </c>
      <c r="I6169" s="197"/>
      <c r="J6169" s="197">
        <v>0</v>
      </c>
      <c r="K6169" s="1"/>
      <c r="L6169" s="202" t="s">
        <v>16</v>
      </c>
      <c r="M6169" s="202" t="s">
        <v>16</v>
      </c>
      <c r="N6169" s="202" t="s">
        <v>16</v>
      </c>
      <c r="O6169" s="202" t="s">
        <v>16</v>
      </c>
      <c r="P6169" s="202" t="s">
        <v>16</v>
      </c>
      <c r="Q6169" s="202" t="s">
        <v>16</v>
      </c>
      <c r="R6169" s="202" t="s">
        <v>16</v>
      </c>
      <c r="S6169" s="202" t="s">
        <v>16</v>
      </c>
      <c r="T6169" s="202" t="s">
        <v>16</v>
      </c>
    </row>
    <row r="6170" spans="2:20" x14ac:dyDescent="0.3">
      <c r="B6170" s="11"/>
      <c r="C6170" s="94"/>
      <c r="D6170" s="12"/>
      <c r="E6170" s="13"/>
      <c r="F6170" s="13"/>
      <c r="G6170" s="13"/>
      <c r="H6170" s="13"/>
      <c r="I6170" s="13"/>
      <c r="J6170" s="14"/>
      <c r="K6170" s="1"/>
      <c r="L6170" s="11"/>
      <c r="M6170" s="588"/>
      <c r="N6170" s="12"/>
      <c r="O6170" s="169"/>
      <c r="P6170" s="13"/>
      <c r="Q6170" s="13"/>
      <c r="R6170" s="13"/>
      <c r="S6170" s="13"/>
      <c r="T6170" s="14"/>
    </row>
    <row r="6171" spans="2:20" x14ac:dyDescent="0.3">
      <c r="B6171" s="25"/>
      <c r="C6171" s="26" t="s">
        <v>50</v>
      </c>
      <c r="D6171" s="26" t="s">
        <v>16</v>
      </c>
      <c r="E6171" s="28">
        <f>E6169</f>
        <v>525000</v>
      </c>
      <c r="F6171" s="28">
        <f>F6152+F6169</f>
        <v>105440</v>
      </c>
      <c r="G6171" s="28">
        <f>G6152+G6169</f>
        <v>8318531</v>
      </c>
      <c r="H6171" s="28">
        <f>H6152+H6169</f>
        <v>6827742</v>
      </c>
      <c r="I6171" s="28">
        <f>I6152+I6169</f>
        <v>55834</v>
      </c>
      <c r="J6171" s="28">
        <f>J6152+J6169</f>
        <v>4260</v>
      </c>
      <c r="K6171" s="1"/>
      <c r="L6171" s="574" t="s">
        <v>16</v>
      </c>
      <c r="M6171" s="26" t="s">
        <v>50</v>
      </c>
      <c r="N6171" s="193" t="s">
        <v>16</v>
      </c>
      <c r="O6171" s="28">
        <f>SUM(O6153:O6170)</f>
        <v>525000</v>
      </c>
      <c r="P6171" s="28">
        <f>SUM(P6153:P6170)</f>
        <v>99296</v>
      </c>
      <c r="Q6171" s="28">
        <f>SUM(Q6153:Q6170)</f>
        <v>500000</v>
      </c>
      <c r="R6171" s="28">
        <f>SUM(R6153:R6170)</f>
        <v>0</v>
      </c>
      <c r="S6171" s="28">
        <f>SUM(S6153:S6170)</f>
        <v>0</v>
      </c>
      <c r="T6171" s="28">
        <f>SUM(T6151:T6170)</f>
        <v>0</v>
      </c>
    </row>
    <row r="6172" spans="2:20" x14ac:dyDescent="0.3">
      <c r="F6172" s="314"/>
      <c r="G6172" s="215"/>
      <c r="H6172" s="215"/>
      <c r="L6172" s="2"/>
      <c r="M6172" s="3" t="s">
        <v>12</v>
      </c>
      <c r="N6172" s="15"/>
      <c r="O6172" s="16">
        <f>E6171-O6171</f>
        <v>0</v>
      </c>
      <c r="P6172" s="62">
        <f>F6171-P6171</f>
        <v>6144</v>
      </c>
      <c r="Q6172" s="62">
        <f>G6171-Q6171</f>
        <v>7818531</v>
      </c>
      <c r="R6172" s="62">
        <f t="shared" ref="R6172" si="733">H6171-R6171</f>
        <v>6827742</v>
      </c>
      <c r="S6172" s="62">
        <f t="shared" ref="S6172" si="734">I6171-S6171</f>
        <v>55834</v>
      </c>
      <c r="T6172" s="62">
        <f t="shared" ref="T6172" si="735">J6171-T6171</f>
        <v>4260</v>
      </c>
    </row>
    <row r="6173" spans="2:20" x14ac:dyDescent="0.3">
      <c r="F6173" s="314"/>
      <c r="G6173" s="215"/>
      <c r="H6173" s="215"/>
      <c r="L6173" s="195"/>
      <c r="M6173" s="741"/>
      <c r="N6173" s="742"/>
      <c r="O6173" s="121"/>
      <c r="P6173" s="736"/>
      <c r="Q6173" s="736"/>
      <c r="R6173" s="736"/>
      <c r="S6173" s="736"/>
      <c r="T6173" s="736"/>
    </row>
    <row r="6174" spans="2:20" x14ac:dyDescent="0.3">
      <c r="C6174" s="63"/>
      <c r="F6174" s="314"/>
      <c r="H6174" s="314"/>
      <c r="M6174" s="1356" t="s">
        <v>23</v>
      </c>
      <c r="N6174" s="1356"/>
      <c r="P6174" s="314"/>
      <c r="Q6174" s="314"/>
      <c r="R6174" s="314"/>
    </row>
    <row r="6175" spans="2:20" x14ac:dyDescent="0.3">
      <c r="C6175" s="749"/>
      <c r="D6175" s="749"/>
      <c r="E6175" s="673"/>
      <c r="F6175" s="281"/>
      <c r="G6175" s="749"/>
      <c r="H6175" s="749"/>
      <c r="I6175" s="749"/>
      <c r="J6175" s="145"/>
      <c r="M6175" s="346" t="s">
        <v>17</v>
      </c>
      <c r="N6175" s="83">
        <f>P6172</f>
        <v>6144</v>
      </c>
      <c r="O6175" s="606"/>
      <c r="P6175" s="131"/>
      <c r="Q6175" s="131"/>
      <c r="R6175" s="131"/>
      <c r="S6175" s="131"/>
      <c r="T6175" s="131"/>
    </row>
    <row r="6176" spans="2:20" x14ac:dyDescent="0.3">
      <c r="C6176" s="273"/>
      <c r="D6176" s="702"/>
      <c r="E6176" s="747"/>
      <c r="F6176" s="747"/>
      <c r="G6176" s="282"/>
      <c r="H6176" s="280"/>
      <c r="I6176" s="280"/>
      <c r="J6176" s="280"/>
      <c r="M6176" s="346" t="s">
        <v>18</v>
      </c>
      <c r="N6176" s="83">
        <f>Q6172</f>
        <v>7818531</v>
      </c>
      <c r="O6176" s="606"/>
      <c r="P6176" s="131"/>
      <c r="Q6176" s="131"/>
      <c r="R6176" s="131"/>
      <c r="S6176" s="131"/>
      <c r="T6176" s="131"/>
    </row>
    <row r="6177" spans="2:20" x14ac:dyDescent="0.3">
      <c r="C6177" s="749"/>
      <c r="D6177" s="749"/>
      <c r="E6177" s="1376"/>
      <c r="F6177" s="1377"/>
      <c r="G6177" s="282"/>
      <c r="H6177" s="280"/>
      <c r="I6177" s="280"/>
      <c r="J6177" s="280"/>
      <c r="M6177" s="346" t="s">
        <v>19</v>
      </c>
      <c r="N6177" s="83">
        <f>R6172</f>
        <v>6827742</v>
      </c>
      <c r="O6177" s="136"/>
      <c r="P6177" s="171"/>
      <c r="Q6177" s="324"/>
      <c r="R6177" s="240"/>
      <c r="S6177" s="314"/>
      <c r="T6177" s="314"/>
    </row>
    <row r="6178" spans="2:20" x14ac:dyDescent="0.3">
      <c r="C6178" s="190"/>
      <c r="D6178" s="190"/>
      <c r="E6178" s="1374"/>
      <c r="F6178" s="1374"/>
      <c r="G6178" s="278"/>
      <c r="H6178" s="279"/>
      <c r="I6178" s="280"/>
      <c r="J6178" s="281"/>
      <c r="M6178" s="346" t="s">
        <v>20</v>
      </c>
      <c r="N6178" s="83">
        <f>S6172</f>
        <v>55834</v>
      </c>
      <c r="O6178" s="324"/>
      <c r="P6178" s="324"/>
      <c r="Q6178" s="324"/>
      <c r="R6178" s="241"/>
    </row>
    <row r="6179" spans="2:20" x14ac:dyDescent="0.3">
      <c r="C6179" s="190"/>
      <c r="D6179" s="190"/>
      <c r="E6179" s="748"/>
      <c r="F6179" s="748"/>
      <c r="G6179" s="278"/>
      <c r="H6179" s="283"/>
      <c r="I6179" s="280"/>
      <c r="J6179" s="281"/>
      <c r="M6179" s="346" t="s">
        <v>21</v>
      </c>
      <c r="N6179" s="83">
        <f>T6172</f>
        <v>4260</v>
      </c>
      <c r="O6179" s="137"/>
      <c r="P6179" s="324"/>
      <c r="Q6179" s="324"/>
      <c r="R6179" s="314"/>
    </row>
    <row r="6180" spans="2:20" ht="15" thickBot="1" x14ac:dyDescent="0.35">
      <c r="C6180" s="749"/>
      <c r="D6180" s="190"/>
      <c r="E6180" s="748"/>
      <c r="F6180" s="748"/>
      <c r="G6180" s="278"/>
      <c r="H6180" s="283"/>
      <c r="I6180" s="280"/>
      <c r="J6180" s="281"/>
      <c r="M6180" s="750" t="s">
        <v>22</v>
      </c>
      <c r="N6180" s="344">
        <f>SUM(N6175:N6179)</f>
        <v>14712511</v>
      </c>
      <c r="O6180" s="314"/>
      <c r="P6180" s="314"/>
      <c r="R6180" s="314"/>
      <c r="S6180" s="314"/>
    </row>
    <row r="6181" spans="2:20" ht="15" thickTop="1" x14ac:dyDescent="0.3">
      <c r="N6181" s="314"/>
    </row>
    <row r="6182" spans="2:20" x14ac:dyDescent="0.3">
      <c r="L6182" s="21"/>
      <c r="M6182" s="21"/>
      <c r="N6182" s="21"/>
      <c r="O6182" s="21"/>
    </row>
    <row r="6187" spans="2:20" x14ac:dyDescent="0.3">
      <c r="B6187" s="1357" t="s">
        <v>3490</v>
      </c>
      <c r="C6187" s="1357"/>
      <c r="D6187" s="1357"/>
      <c r="E6187" s="1357"/>
      <c r="F6187" s="1357"/>
      <c r="G6187" s="1357"/>
      <c r="H6187" s="1357"/>
      <c r="I6187" s="1357"/>
      <c r="J6187" s="1357"/>
      <c r="K6187" s="1357"/>
      <c r="L6187" s="1357"/>
      <c r="M6187" s="1357"/>
      <c r="N6187" s="1357"/>
      <c r="O6187" s="1357"/>
      <c r="P6187" s="1357"/>
      <c r="Q6187" s="1357"/>
      <c r="R6187" s="1357"/>
      <c r="S6187" s="1357"/>
      <c r="T6187" s="1357"/>
    </row>
    <row r="6192" spans="2:20" ht="15.6" x14ac:dyDescent="0.3">
      <c r="B6192" s="1349" t="s">
        <v>4034</v>
      </c>
      <c r="C6192" s="1349"/>
      <c r="D6192" s="1349"/>
      <c r="E6192" s="1349"/>
      <c r="F6192" s="1349"/>
      <c r="G6192" s="1349"/>
      <c r="H6192" s="1349"/>
      <c r="I6192" s="1349"/>
      <c r="J6192" s="1349"/>
      <c r="K6192" s="1349"/>
      <c r="L6192" s="1349"/>
      <c r="M6192" s="1349"/>
      <c r="N6192" s="1349"/>
      <c r="O6192" s="1349"/>
      <c r="P6192" s="1349"/>
      <c r="Q6192" s="1349"/>
      <c r="R6192" s="1349"/>
      <c r="S6192" s="1349"/>
      <c r="T6192" s="1349"/>
    </row>
    <row r="6193" spans="2:20" ht="15.6" x14ac:dyDescent="0.3">
      <c r="B6193" s="1350" t="s">
        <v>10</v>
      </c>
      <c r="C6193" s="1350"/>
      <c r="D6193" s="1350"/>
      <c r="E6193" s="1350"/>
      <c r="F6193" s="1350"/>
      <c r="G6193" s="1350"/>
      <c r="H6193" s="1350"/>
      <c r="I6193" s="1350"/>
      <c r="J6193" s="1350"/>
      <c r="K6193" s="1350"/>
      <c r="L6193" s="1350"/>
      <c r="M6193" s="1350"/>
      <c r="N6193" s="1350"/>
      <c r="O6193" s="1350"/>
      <c r="P6193" s="1350"/>
      <c r="Q6193" s="1350"/>
      <c r="R6193" s="1350"/>
      <c r="S6193" s="1350"/>
      <c r="T6193" s="1350"/>
    </row>
    <row r="6194" spans="2:20" x14ac:dyDescent="0.3">
      <c r="B6194" s="1351" t="s">
        <v>11</v>
      </c>
      <c r="C6194" s="1351"/>
      <c r="D6194" s="1351"/>
      <c r="E6194" s="1351"/>
      <c r="F6194" s="1351"/>
      <c r="G6194" s="1351"/>
      <c r="H6194" s="1351"/>
      <c r="I6194" s="1351"/>
      <c r="J6194" s="1351"/>
      <c r="K6194" s="1351"/>
      <c r="L6194" s="1351"/>
      <c r="M6194" s="1351"/>
      <c r="N6194" s="1351"/>
      <c r="O6194" s="1351"/>
      <c r="P6194" s="1351"/>
      <c r="Q6194" s="1351"/>
      <c r="R6194" s="1351"/>
      <c r="S6194" s="1351"/>
      <c r="T6194" s="1351"/>
    </row>
    <row r="6195" spans="2:20" x14ac:dyDescent="0.3">
      <c r="B6195" s="1352" t="s">
        <v>4035</v>
      </c>
      <c r="C6195" s="1352"/>
      <c r="D6195" s="1352"/>
      <c r="E6195" s="1352"/>
      <c r="F6195" s="1352"/>
      <c r="G6195" s="1352"/>
      <c r="H6195" s="1352"/>
      <c r="I6195" s="1352"/>
      <c r="J6195" s="1352"/>
      <c r="K6195" s="1352"/>
      <c r="L6195" s="1352"/>
      <c r="M6195" s="1352"/>
      <c r="N6195" s="1352"/>
      <c r="O6195" s="1352"/>
      <c r="P6195" s="1352"/>
      <c r="Q6195" s="1352"/>
      <c r="R6195" s="1352"/>
      <c r="S6195" s="1352"/>
      <c r="T6195" s="1352"/>
    </row>
    <row r="6196" spans="2:20" ht="15" thickBot="1" x14ac:dyDescent="0.35">
      <c r="B6196" s="309"/>
      <c r="C6196" s="309"/>
      <c r="D6196" s="309"/>
      <c r="E6196" s="309"/>
      <c r="F6196" s="309"/>
      <c r="G6196" s="309"/>
      <c r="H6196" s="309"/>
      <c r="I6196" s="309"/>
      <c r="J6196" s="309"/>
      <c r="L6196" s="309"/>
      <c r="M6196" s="309"/>
      <c r="N6196" s="309"/>
      <c r="O6196" s="309"/>
      <c r="P6196" s="309"/>
      <c r="Q6196" s="309"/>
      <c r="R6196" s="1362" t="s">
        <v>4036</v>
      </c>
      <c r="S6196" s="1363"/>
      <c r="T6196" s="1363"/>
    </row>
    <row r="6197" spans="2:20" ht="15" thickTop="1" x14ac:dyDescent="0.3">
      <c r="B6197" s="1354" t="s">
        <v>8</v>
      </c>
      <c r="C6197" s="1354"/>
      <c r="D6197" s="1354"/>
      <c r="E6197" s="1354"/>
      <c r="F6197" s="1354"/>
      <c r="G6197" s="1354"/>
      <c r="H6197" s="1354"/>
      <c r="I6197" s="1354"/>
      <c r="J6197" s="1354"/>
      <c r="L6197" s="1354" t="s">
        <v>9</v>
      </c>
      <c r="M6197" s="1354"/>
      <c r="N6197" s="1354"/>
      <c r="O6197" s="1354"/>
      <c r="P6197" s="1354"/>
      <c r="Q6197" s="1354"/>
      <c r="R6197" s="1354"/>
      <c r="S6197" s="1354"/>
      <c r="T6197" s="1354"/>
    </row>
    <row r="6198" spans="2:20" x14ac:dyDescent="0.3">
      <c r="B6198" s="4" t="s">
        <v>0</v>
      </c>
      <c r="C6198" s="4" t="s">
        <v>1</v>
      </c>
      <c r="D6198" s="4" t="s">
        <v>2</v>
      </c>
      <c r="E6198" s="4" t="s">
        <v>13</v>
      </c>
      <c r="F6198" s="4" t="s">
        <v>3</v>
      </c>
      <c r="G6198" s="4" t="s">
        <v>4</v>
      </c>
      <c r="H6198" s="4" t="s">
        <v>5</v>
      </c>
      <c r="I6198" s="4" t="s">
        <v>6</v>
      </c>
      <c r="J6198" s="4" t="s">
        <v>7</v>
      </c>
      <c r="K6198" s="180"/>
      <c r="L6198" s="4" t="s">
        <v>0</v>
      </c>
      <c r="M6198" s="4" t="s">
        <v>1</v>
      </c>
      <c r="N6198" s="30" t="s">
        <v>1234</v>
      </c>
      <c r="O6198" s="4" t="s">
        <v>13</v>
      </c>
      <c r="P6198" s="4" t="s">
        <v>3</v>
      </c>
      <c r="Q6198" s="4" t="s">
        <v>4</v>
      </c>
      <c r="R6198" s="4" t="s">
        <v>5</v>
      </c>
      <c r="S6198" s="4" t="s">
        <v>6</v>
      </c>
      <c r="T6198" s="4" t="s">
        <v>7</v>
      </c>
    </row>
    <row r="6199" spans="2:20" x14ac:dyDescent="0.3">
      <c r="B6199" s="310"/>
      <c r="C6199" s="311"/>
      <c r="D6199" s="311"/>
      <c r="E6199" s="5"/>
      <c r="F6199" s="5"/>
      <c r="G6199" s="5"/>
      <c r="H6199" s="5"/>
      <c r="I6199" s="5"/>
      <c r="J6199" s="6"/>
      <c r="L6199" s="310"/>
      <c r="M6199" s="311"/>
      <c r="N6199" s="311"/>
      <c r="O6199" s="5"/>
      <c r="P6199" s="5"/>
      <c r="Q6199" s="5"/>
      <c r="R6199" s="5"/>
      <c r="S6199" s="5"/>
      <c r="T6199" s="6"/>
    </row>
    <row r="6200" spans="2:20" x14ac:dyDescent="0.3">
      <c r="B6200" s="55" t="s">
        <v>4037</v>
      </c>
      <c r="C6200" s="17" t="s">
        <v>2421</v>
      </c>
      <c r="D6200" s="202" t="s">
        <v>16</v>
      </c>
      <c r="E6200" s="202" t="s">
        <v>16</v>
      </c>
      <c r="F6200" s="19">
        <f>N6175</f>
        <v>6144</v>
      </c>
      <c r="G6200" s="49">
        <f>N6176</f>
        <v>7818531</v>
      </c>
      <c r="H6200" s="49">
        <f>N6177</f>
        <v>6827742</v>
      </c>
      <c r="I6200" s="20">
        <f>N6178</f>
        <v>55834</v>
      </c>
      <c r="J6200" s="20">
        <f>N6179</f>
        <v>4260</v>
      </c>
      <c r="K6200" s="1"/>
      <c r="L6200" s="55"/>
      <c r="M6200" s="55"/>
      <c r="N6200" s="55"/>
      <c r="O6200" s="368"/>
      <c r="P6200" s="368"/>
      <c r="Q6200" s="368"/>
      <c r="R6200" s="368"/>
      <c r="S6200" s="368"/>
      <c r="T6200" s="368"/>
    </row>
    <row r="6201" spans="2:20" ht="27.6" x14ac:dyDescent="0.3">
      <c r="B6201" s="55" t="s">
        <v>4037</v>
      </c>
      <c r="C6201" s="333" t="s">
        <v>4042</v>
      </c>
      <c r="D6201" s="116" t="s">
        <v>4038</v>
      </c>
      <c r="E6201" s="202" t="s">
        <v>16</v>
      </c>
      <c r="F6201" s="202">
        <v>300000</v>
      </c>
      <c r="G6201" s="202" t="s">
        <v>16</v>
      </c>
      <c r="H6201" s="202" t="s">
        <v>16</v>
      </c>
      <c r="I6201" s="202" t="s">
        <v>16</v>
      </c>
      <c r="J6201" s="202" t="s">
        <v>16</v>
      </c>
      <c r="K6201" s="40"/>
      <c r="L6201" s="746" t="s">
        <v>4037</v>
      </c>
      <c r="M6201" s="333" t="s">
        <v>4046</v>
      </c>
      <c r="N6201" s="116" t="s">
        <v>4039</v>
      </c>
      <c r="O6201" s="731">
        <v>7000</v>
      </c>
      <c r="P6201" s="731">
        <v>43000</v>
      </c>
      <c r="Q6201" s="202" t="s">
        <v>16</v>
      </c>
      <c r="R6201" s="202" t="s">
        <v>16</v>
      </c>
      <c r="S6201" s="202" t="s">
        <v>16</v>
      </c>
      <c r="T6201" s="202" t="s">
        <v>16</v>
      </c>
    </row>
    <row r="6202" spans="2:20" ht="27.6" x14ac:dyDescent="0.3">
      <c r="B6202" s="55" t="s">
        <v>4037</v>
      </c>
      <c r="C6202" s="333" t="s">
        <v>4043</v>
      </c>
      <c r="D6202" s="116" t="s">
        <v>4039</v>
      </c>
      <c r="E6202" s="202">
        <v>7000</v>
      </c>
      <c r="F6202" s="202" t="s">
        <v>16</v>
      </c>
      <c r="G6202" s="202" t="s">
        <v>16</v>
      </c>
      <c r="H6202" s="202" t="s">
        <v>16</v>
      </c>
      <c r="I6202" s="202" t="s">
        <v>16</v>
      </c>
      <c r="J6202" s="202" t="s">
        <v>16</v>
      </c>
      <c r="K6202" s="40"/>
      <c r="L6202" s="55" t="s">
        <v>4037</v>
      </c>
      <c r="M6202" s="333" t="s">
        <v>3999</v>
      </c>
      <c r="N6202" s="116" t="s">
        <v>4040</v>
      </c>
      <c r="O6202" s="202">
        <v>35500</v>
      </c>
      <c r="P6202" s="202" t="s">
        <v>16</v>
      </c>
      <c r="Q6202" s="202" t="s">
        <v>16</v>
      </c>
      <c r="R6202" s="202" t="s">
        <v>16</v>
      </c>
      <c r="S6202" s="202" t="s">
        <v>16</v>
      </c>
      <c r="T6202" s="202" t="s">
        <v>16</v>
      </c>
    </row>
    <row r="6203" spans="2:20" ht="27.6" x14ac:dyDescent="0.3">
      <c r="B6203" s="55" t="s">
        <v>4037</v>
      </c>
      <c r="C6203" s="333" t="s">
        <v>4044</v>
      </c>
      <c r="D6203" s="116" t="s">
        <v>4040</v>
      </c>
      <c r="E6203" s="202">
        <v>35500</v>
      </c>
      <c r="F6203" s="202">
        <v>30000</v>
      </c>
      <c r="G6203" s="202" t="s">
        <v>16</v>
      </c>
      <c r="H6203" s="202" t="s">
        <v>16</v>
      </c>
      <c r="I6203" s="202" t="s">
        <v>16</v>
      </c>
      <c r="J6203" s="202" t="s">
        <v>16</v>
      </c>
      <c r="K6203" s="40"/>
      <c r="L6203" s="55" t="s">
        <v>4037</v>
      </c>
      <c r="M6203" s="333" t="s">
        <v>3999</v>
      </c>
      <c r="N6203" s="116" t="s">
        <v>4041</v>
      </c>
      <c r="O6203" s="202">
        <v>50000</v>
      </c>
      <c r="P6203" s="202" t="s">
        <v>16</v>
      </c>
      <c r="Q6203" s="202" t="s">
        <v>16</v>
      </c>
      <c r="R6203" s="202" t="s">
        <v>16</v>
      </c>
      <c r="S6203" s="202" t="s">
        <v>16</v>
      </c>
      <c r="T6203" s="202" t="s">
        <v>16</v>
      </c>
    </row>
    <row r="6204" spans="2:20" ht="27.6" x14ac:dyDescent="0.3">
      <c r="B6204" s="55" t="s">
        <v>4037</v>
      </c>
      <c r="C6204" s="333" t="s">
        <v>4045</v>
      </c>
      <c r="D6204" s="116" t="s">
        <v>4041</v>
      </c>
      <c r="E6204" s="202">
        <v>50000</v>
      </c>
      <c r="F6204" s="202" t="s">
        <v>16</v>
      </c>
      <c r="G6204" s="202" t="s">
        <v>16</v>
      </c>
      <c r="H6204" s="202" t="s">
        <v>16</v>
      </c>
      <c r="I6204" s="202" t="s">
        <v>16</v>
      </c>
      <c r="J6204" s="202" t="s">
        <v>16</v>
      </c>
      <c r="K6204" s="40"/>
      <c r="L6204" s="55" t="s">
        <v>4037</v>
      </c>
      <c r="M6204" s="333" t="s">
        <v>4047</v>
      </c>
      <c r="N6204" s="116" t="s">
        <v>4038</v>
      </c>
      <c r="O6204" s="202" t="s">
        <v>16</v>
      </c>
      <c r="P6204" s="202">
        <v>100000</v>
      </c>
      <c r="Q6204" s="202" t="s">
        <v>16</v>
      </c>
      <c r="R6204" s="202" t="s">
        <v>16</v>
      </c>
      <c r="S6204" s="202" t="s">
        <v>16</v>
      </c>
      <c r="T6204" s="202" t="s">
        <v>16</v>
      </c>
    </row>
    <row r="6205" spans="2:20" ht="55.2" x14ac:dyDescent="0.3">
      <c r="B6205" s="55" t="s">
        <v>4037</v>
      </c>
      <c r="C6205" s="430" t="s">
        <v>4051</v>
      </c>
      <c r="D6205" s="116" t="s">
        <v>4052</v>
      </c>
      <c r="E6205" s="202" t="s">
        <v>16</v>
      </c>
      <c r="F6205" s="202">
        <v>5500</v>
      </c>
      <c r="G6205" s="202" t="s">
        <v>16</v>
      </c>
      <c r="H6205" s="202" t="s">
        <v>16</v>
      </c>
      <c r="I6205" s="202" t="s">
        <v>16</v>
      </c>
      <c r="J6205" s="202" t="s">
        <v>16</v>
      </c>
      <c r="K6205" s="40"/>
      <c r="L6205" s="55" t="s">
        <v>4037</v>
      </c>
      <c r="M6205" s="460" t="s">
        <v>4048</v>
      </c>
      <c r="N6205" s="488">
        <v>1</v>
      </c>
      <c r="O6205" s="202" t="s">
        <v>16</v>
      </c>
      <c r="P6205" s="122">
        <v>2300</v>
      </c>
      <c r="Q6205" s="202" t="s">
        <v>16</v>
      </c>
      <c r="R6205" s="202" t="s">
        <v>16</v>
      </c>
      <c r="S6205" s="202" t="s">
        <v>16</v>
      </c>
      <c r="T6205" s="202" t="s">
        <v>16</v>
      </c>
    </row>
    <row r="6206" spans="2:20" ht="28.8" x14ac:dyDescent="0.3">
      <c r="B6206" s="202" t="s">
        <v>16</v>
      </c>
      <c r="C6206" s="202" t="s">
        <v>16</v>
      </c>
      <c r="D6206" s="202" t="s">
        <v>16</v>
      </c>
      <c r="E6206" s="202" t="s">
        <v>16</v>
      </c>
      <c r="F6206" s="202" t="s">
        <v>16</v>
      </c>
      <c r="G6206" s="202" t="s">
        <v>16</v>
      </c>
      <c r="H6206" s="202" t="s">
        <v>16</v>
      </c>
      <c r="I6206" s="202" t="s">
        <v>16</v>
      </c>
      <c r="J6206" s="202" t="s">
        <v>16</v>
      </c>
      <c r="K6206" s="40"/>
      <c r="L6206" s="55" t="s">
        <v>4037</v>
      </c>
      <c r="M6206" s="459" t="s">
        <v>4049</v>
      </c>
      <c r="N6206" s="37">
        <v>2</v>
      </c>
      <c r="O6206" s="202" t="s">
        <v>16</v>
      </c>
      <c r="P6206" s="202">
        <v>3600</v>
      </c>
      <c r="Q6206" s="202" t="s">
        <v>16</v>
      </c>
      <c r="R6206" s="202" t="s">
        <v>16</v>
      </c>
      <c r="S6206" s="202" t="s">
        <v>16</v>
      </c>
      <c r="T6206" s="202" t="s">
        <v>16</v>
      </c>
    </row>
    <row r="6207" spans="2:20" ht="28.8" x14ac:dyDescent="0.3">
      <c r="B6207" s="202" t="s">
        <v>16</v>
      </c>
      <c r="C6207" s="202" t="s">
        <v>16</v>
      </c>
      <c r="D6207" s="202" t="s">
        <v>16</v>
      </c>
      <c r="E6207" s="202" t="s">
        <v>16</v>
      </c>
      <c r="F6207" s="202" t="s">
        <v>16</v>
      </c>
      <c r="G6207" s="202" t="s">
        <v>16</v>
      </c>
      <c r="H6207" s="202" t="s">
        <v>16</v>
      </c>
      <c r="I6207" s="202" t="s">
        <v>16</v>
      </c>
      <c r="J6207" s="202" t="s">
        <v>16</v>
      </c>
      <c r="K6207" s="40"/>
      <c r="L6207" s="55" t="s">
        <v>4037</v>
      </c>
      <c r="M6207" s="459" t="s">
        <v>4050</v>
      </c>
      <c r="N6207" s="488">
        <v>3</v>
      </c>
      <c r="O6207" s="202" t="s">
        <v>16</v>
      </c>
      <c r="P6207" s="202">
        <v>150000</v>
      </c>
      <c r="Q6207" s="202" t="s">
        <v>16</v>
      </c>
      <c r="R6207" s="202" t="s">
        <v>16</v>
      </c>
      <c r="S6207" s="202" t="s">
        <v>16</v>
      </c>
      <c r="T6207" s="202" t="s">
        <v>16</v>
      </c>
    </row>
    <row r="6208" spans="2:20" ht="27.6" x14ac:dyDescent="0.3">
      <c r="B6208" s="202" t="s">
        <v>16</v>
      </c>
      <c r="C6208" s="202" t="s">
        <v>16</v>
      </c>
      <c r="D6208" s="202" t="s">
        <v>16</v>
      </c>
      <c r="E6208" s="202" t="s">
        <v>16</v>
      </c>
      <c r="F6208" s="202" t="s">
        <v>16</v>
      </c>
      <c r="G6208" s="202" t="s">
        <v>16</v>
      </c>
      <c r="H6208" s="202" t="s">
        <v>16</v>
      </c>
      <c r="I6208" s="202" t="s">
        <v>16</v>
      </c>
      <c r="J6208" s="202" t="s">
        <v>16</v>
      </c>
      <c r="K6208" s="40"/>
      <c r="L6208" s="55" t="s">
        <v>4037</v>
      </c>
      <c r="M6208" s="430" t="s">
        <v>4053</v>
      </c>
      <c r="N6208" s="37">
        <v>4</v>
      </c>
      <c r="O6208" s="202" t="s">
        <v>16</v>
      </c>
      <c r="P6208" s="202">
        <v>5000</v>
      </c>
      <c r="Q6208" s="202" t="s">
        <v>16</v>
      </c>
      <c r="R6208" s="202" t="s">
        <v>16</v>
      </c>
      <c r="S6208" s="202" t="s">
        <v>16</v>
      </c>
      <c r="T6208" s="202" t="s">
        <v>16</v>
      </c>
    </row>
    <row r="6209" spans="2:20" x14ac:dyDescent="0.3">
      <c r="B6209" s="196"/>
      <c r="C6209" s="503" t="s">
        <v>49</v>
      </c>
      <c r="D6209" s="196" t="s">
        <v>16</v>
      </c>
      <c r="E6209" s="197">
        <f>SUM(E6201:E6208)</f>
        <v>92500</v>
      </c>
      <c r="F6209" s="197">
        <f>SUM(F6201:F6208)</f>
        <v>335500</v>
      </c>
      <c r="G6209" s="197">
        <f>SUM(G6201:G6208)</f>
        <v>0</v>
      </c>
      <c r="H6209" s="504">
        <f>SUM(H6201:H6208)</f>
        <v>0</v>
      </c>
      <c r="I6209" s="197"/>
      <c r="J6209" s="197">
        <v>0</v>
      </c>
      <c r="K6209" s="1"/>
      <c r="L6209" s="202" t="s">
        <v>16</v>
      </c>
      <c r="M6209" s="202" t="s">
        <v>16</v>
      </c>
      <c r="N6209" s="202" t="s">
        <v>16</v>
      </c>
      <c r="O6209" s="202" t="s">
        <v>16</v>
      </c>
      <c r="P6209" s="202" t="s">
        <v>16</v>
      </c>
      <c r="Q6209" s="202" t="s">
        <v>16</v>
      </c>
      <c r="R6209" s="202" t="s">
        <v>16</v>
      </c>
      <c r="S6209" s="202" t="s">
        <v>16</v>
      </c>
      <c r="T6209" s="202" t="s">
        <v>16</v>
      </c>
    </row>
    <row r="6210" spans="2:20" x14ac:dyDescent="0.3">
      <c r="B6210" s="11"/>
      <c r="C6210" s="94"/>
      <c r="D6210" s="12"/>
      <c r="E6210" s="13"/>
      <c r="F6210" s="13"/>
      <c r="G6210" s="13"/>
      <c r="H6210" s="13"/>
      <c r="I6210" s="13"/>
      <c r="J6210" s="14"/>
      <c r="K6210" s="1"/>
      <c r="L6210" s="11"/>
      <c r="M6210" s="588"/>
      <c r="N6210" s="12"/>
      <c r="O6210" s="169"/>
      <c r="P6210" s="13"/>
      <c r="Q6210" s="13"/>
      <c r="R6210" s="13"/>
      <c r="S6210" s="13"/>
      <c r="T6210" s="14"/>
    </row>
    <row r="6211" spans="2:20" x14ac:dyDescent="0.3">
      <c r="B6211" s="25"/>
      <c r="C6211" s="26" t="s">
        <v>50</v>
      </c>
      <c r="D6211" s="26" t="s">
        <v>16</v>
      </c>
      <c r="E6211" s="28">
        <f>E6209</f>
        <v>92500</v>
      </c>
      <c r="F6211" s="28">
        <f>F6200+F6209</f>
        <v>341644</v>
      </c>
      <c r="G6211" s="28">
        <f>G6200+G6209</f>
        <v>7818531</v>
      </c>
      <c r="H6211" s="28">
        <f>H6200+H6209</f>
        <v>6827742</v>
      </c>
      <c r="I6211" s="28">
        <f>I6200+I6209</f>
        <v>55834</v>
      </c>
      <c r="J6211" s="28">
        <f>J6200+J6209</f>
        <v>4260</v>
      </c>
      <c r="K6211" s="1"/>
      <c r="L6211" s="574" t="s">
        <v>16</v>
      </c>
      <c r="M6211" s="26" t="s">
        <v>50</v>
      </c>
      <c r="N6211" s="193" t="s">
        <v>16</v>
      </c>
      <c r="O6211" s="28">
        <f>SUM(O6201:O6210)</f>
        <v>92500</v>
      </c>
      <c r="P6211" s="28">
        <f>SUM(P6201:P6210)</f>
        <v>303900</v>
      </c>
      <c r="Q6211" s="28">
        <f>SUM(Q6201:Q6210)</f>
        <v>0</v>
      </c>
      <c r="R6211" s="28">
        <f>SUM(R6201:R6210)</f>
        <v>0</v>
      </c>
      <c r="S6211" s="28">
        <f>SUM(S6201:S6210)</f>
        <v>0</v>
      </c>
      <c r="T6211" s="28">
        <f>SUM(T6199:T6210)</f>
        <v>0</v>
      </c>
    </row>
    <row r="6212" spans="2:20" x14ac:dyDescent="0.3">
      <c r="F6212" s="314"/>
      <c r="G6212" s="215"/>
      <c r="H6212" s="215"/>
      <c r="L6212" s="2"/>
      <c r="M6212" s="3" t="s">
        <v>12</v>
      </c>
      <c r="N6212" s="15"/>
      <c r="O6212" s="16">
        <f>E6211-O6211</f>
        <v>0</v>
      </c>
      <c r="P6212" s="62">
        <f>F6211-P6211</f>
        <v>37744</v>
      </c>
      <c r="Q6212" s="62">
        <f>G6211-Q6211</f>
        <v>7818531</v>
      </c>
      <c r="R6212" s="62">
        <f t="shared" ref="R6212" si="736">H6211-R6211</f>
        <v>6827742</v>
      </c>
      <c r="S6212" s="62">
        <f t="shared" ref="S6212" si="737">I6211-S6211</f>
        <v>55834</v>
      </c>
      <c r="T6212" s="62">
        <f t="shared" ref="T6212" si="738">J6211-T6211</f>
        <v>4260</v>
      </c>
    </row>
    <row r="6213" spans="2:20" x14ac:dyDescent="0.3">
      <c r="F6213" s="314"/>
      <c r="G6213" s="215"/>
      <c r="H6213" s="215"/>
      <c r="L6213" s="195"/>
      <c r="M6213" s="741"/>
      <c r="N6213" s="742"/>
      <c r="O6213" s="121"/>
      <c r="P6213" s="736"/>
      <c r="Q6213" s="736"/>
      <c r="R6213" s="736"/>
      <c r="S6213" s="736"/>
      <c r="T6213" s="736"/>
    </row>
    <row r="6214" spans="2:20" x14ac:dyDescent="0.3">
      <c r="C6214" s="63"/>
      <c r="F6214" s="314"/>
      <c r="H6214" s="314"/>
      <c r="M6214" s="1356" t="s">
        <v>23</v>
      </c>
      <c r="N6214" s="1356"/>
      <c r="P6214" s="314"/>
      <c r="Q6214" s="314"/>
      <c r="R6214" s="314"/>
    </row>
    <row r="6215" spans="2:20" x14ac:dyDescent="0.3">
      <c r="C6215" s="754"/>
      <c r="D6215" s="754"/>
      <c r="E6215" s="673"/>
      <c r="F6215" s="281"/>
      <c r="G6215" s="754"/>
      <c r="H6215" s="754"/>
      <c r="I6215" s="754"/>
      <c r="J6215" s="145"/>
      <c r="M6215" s="346" t="s">
        <v>17</v>
      </c>
      <c r="N6215" s="83">
        <f>P6212</f>
        <v>37744</v>
      </c>
      <c r="O6215" s="606"/>
      <c r="P6215" s="131"/>
      <c r="Q6215" s="131"/>
      <c r="R6215" s="131"/>
      <c r="S6215" s="131"/>
      <c r="T6215" s="131"/>
    </row>
    <row r="6216" spans="2:20" x14ac:dyDescent="0.3">
      <c r="C6216" s="273"/>
      <c r="D6216" s="702"/>
      <c r="E6216" s="752"/>
      <c r="F6216" s="752"/>
      <c r="G6216" s="282"/>
      <c r="H6216" s="280"/>
      <c r="I6216" s="280"/>
      <c r="J6216" s="280"/>
      <c r="M6216" s="346" t="s">
        <v>18</v>
      </c>
      <c r="N6216" s="83">
        <f>Q6212</f>
        <v>7818531</v>
      </c>
      <c r="O6216" s="606"/>
      <c r="P6216" s="131"/>
      <c r="Q6216" s="131"/>
      <c r="R6216" s="131"/>
      <c r="S6216" s="131"/>
      <c r="T6216" s="131"/>
    </row>
    <row r="6217" spans="2:20" x14ac:dyDescent="0.3">
      <c r="C6217" s="754"/>
      <c r="D6217" s="754"/>
      <c r="E6217" s="1376"/>
      <c r="F6217" s="1377"/>
      <c r="G6217" s="282"/>
      <c r="H6217" s="280"/>
      <c r="I6217" s="280"/>
      <c r="J6217" s="280"/>
      <c r="M6217" s="346" t="s">
        <v>19</v>
      </c>
      <c r="N6217" s="83">
        <f>R6212</f>
        <v>6827742</v>
      </c>
      <c r="O6217" s="136"/>
      <c r="P6217" s="171"/>
      <c r="Q6217" s="324"/>
      <c r="R6217" s="240"/>
      <c r="S6217" s="314"/>
      <c r="T6217" s="314"/>
    </row>
    <row r="6218" spans="2:20" x14ac:dyDescent="0.3">
      <c r="C6218" s="190"/>
      <c r="D6218" s="190"/>
      <c r="E6218" s="1374"/>
      <c r="F6218" s="1374"/>
      <c r="G6218" s="278"/>
      <c r="H6218" s="279"/>
      <c r="I6218" s="280"/>
      <c r="J6218" s="281"/>
      <c r="M6218" s="346" t="s">
        <v>20</v>
      </c>
      <c r="N6218" s="83">
        <f>S6212</f>
        <v>55834</v>
      </c>
      <c r="O6218" s="324"/>
      <c r="P6218" s="324"/>
      <c r="Q6218" s="324"/>
      <c r="R6218" s="241"/>
    </row>
    <row r="6219" spans="2:20" x14ac:dyDescent="0.3">
      <c r="C6219" s="190"/>
      <c r="D6219" s="190"/>
      <c r="E6219" s="753"/>
      <c r="F6219" s="753"/>
      <c r="G6219" s="278"/>
      <c r="H6219" s="283"/>
      <c r="I6219" s="280"/>
      <c r="J6219" s="281"/>
      <c r="M6219" s="346" t="s">
        <v>21</v>
      </c>
      <c r="N6219" s="83">
        <f>T6212</f>
        <v>4260</v>
      </c>
      <c r="O6219" s="137"/>
      <c r="P6219" s="324"/>
      <c r="Q6219" s="324"/>
      <c r="R6219" s="314"/>
    </row>
    <row r="6220" spans="2:20" ht="15" thickBot="1" x14ac:dyDescent="0.35">
      <c r="C6220" s="754"/>
      <c r="D6220" s="190"/>
      <c r="E6220" s="753"/>
      <c r="F6220" s="753"/>
      <c r="G6220" s="278"/>
      <c r="H6220" s="283"/>
      <c r="I6220" s="280"/>
      <c r="J6220" s="281"/>
      <c r="M6220" s="755" t="s">
        <v>22</v>
      </c>
      <c r="N6220" s="344">
        <f>SUM(N6215:N6219)</f>
        <v>14744111</v>
      </c>
      <c r="O6220" s="314"/>
      <c r="P6220" s="314"/>
      <c r="R6220" s="314"/>
      <c r="S6220" s="314"/>
    </row>
    <row r="6221" spans="2:20" ht="15" thickTop="1" x14ac:dyDescent="0.3">
      <c r="N6221" s="314"/>
    </row>
    <row r="6222" spans="2:20" x14ac:dyDescent="0.3">
      <c r="L6222" s="21"/>
      <c r="M6222" s="21"/>
      <c r="N6222" s="21"/>
      <c r="O6222" s="21"/>
    </row>
    <row r="6227" spans="2:20" x14ac:dyDescent="0.3">
      <c r="B6227" s="1357" t="s">
        <v>3490</v>
      </c>
      <c r="C6227" s="1357"/>
      <c r="D6227" s="1357"/>
      <c r="E6227" s="1357"/>
      <c r="F6227" s="1357"/>
      <c r="G6227" s="1357"/>
      <c r="H6227" s="1357"/>
      <c r="I6227" s="1357"/>
      <c r="J6227" s="1357"/>
      <c r="K6227" s="1357"/>
      <c r="L6227" s="1357"/>
      <c r="M6227" s="1357"/>
      <c r="N6227" s="1357"/>
      <c r="O6227" s="1357"/>
      <c r="P6227" s="1357"/>
      <c r="Q6227" s="1357"/>
      <c r="R6227" s="1357"/>
      <c r="S6227" s="1357"/>
      <c r="T6227" s="1357"/>
    </row>
    <row r="6233" spans="2:20" ht="15.6" x14ac:dyDescent="0.3">
      <c r="B6233" s="1349" t="s">
        <v>4054</v>
      </c>
      <c r="C6233" s="1349"/>
      <c r="D6233" s="1349"/>
      <c r="E6233" s="1349"/>
      <c r="F6233" s="1349"/>
      <c r="G6233" s="1349"/>
      <c r="H6233" s="1349"/>
      <c r="I6233" s="1349"/>
      <c r="J6233" s="1349"/>
      <c r="K6233" s="1349"/>
      <c r="L6233" s="1349"/>
      <c r="M6233" s="1349"/>
      <c r="N6233" s="1349"/>
      <c r="O6233" s="1349"/>
      <c r="P6233" s="1349"/>
      <c r="Q6233" s="1349"/>
      <c r="R6233" s="1349"/>
      <c r="S6233" s="1349"/>
      <c r="T6233" s="1349"/>
    </row>
    <row r="6234" spans="2:20" ht="15.6" x14ac:dyDescent="0.3">
      <c r="B6234" s="1350" t="s">
        <v>10</v>
      </c>
      <c r="C6234" s="1350"/>
      <c r="D6234" s="1350"/>
      <c r="E6234" s="1350"/>
      <c r="F6234" s="1350"/>
      <c r="G6234" s="1350"/>
      <c r="H6234" s="1350"/>
      <c r="I6234" s="1350"/>
      <c r="J6234" s="1350"/>
      <c r="K6234" s="1350"/>
      <c r="L6234" s="1350"/>
      <c r="M6234" s="1350"/>
      <c r="N6234" s="1350"/>
      <c r="O6234" s="1350"/>
      <c r="P6234" s="1350"/>
      <c r="Q6234" s="1350"/>
      <c r="R6234" s="1350"/>
      <c r="S6234" s="1350"/>
      <c r="T6234" s="1350"/>
    </row>
    <row r="6235" spans="2:20" x14ac:dyDescent="0.3">
      <c r="B6235" s="1351" t="s">
        <v>11</v>
      </c>
      <c r="C6235" s="1351"/>
      <c r="D6235" s="1351"/>
      <c r="E6235" s="1351"/>
      <c r="F6235" s="1351"/>
      <c r="G6235" s="1351"/>
      <c r="H6235" s="1351"/>
      <c r="I6235" s="1351"/>
      <c r="J6235" s="1351"/>
      <c r="K6235" s="1351"/>
      <c r="L6235" s="1351"/>
      <c r="M6235" s="1351"/>
      <c r="N6235" s="1351"/>
      <c r="O6235" s="1351"/>
      <c r="P6235" s="1351"/>
      <c r="Q6235" s="1351"/>
      <c r="R6235" s="1351"/>
      <c r="S6235" s="1351"/>
      <c r="T6235" s="1351"/>
    </row>
    <row r="6236" spans="2:20" x14ac:dyDescent="0.3">
      <c r="B6236" s="1352" t="s">
        <v>4099</v>
      </c>
      <c r="C6236" s="1352"/>
      <c r="D6236" s="1352"/>
      <c r="E6236" s="1352"/>
      <c r="F6236" s="1352"/>
      <c r="G6236" s="1352"/>
      <c r="H6236" s="1352"/>
      <c r="I6236" s="1352"/>
      <c r="J6236" s="1352"/>
      <c r="K6236" s="1352"/>
      <c r="L6236" s="1352"/>
      <c r="M6236" s="1352"/>
      <c r="N6236" s="1352"/>
      <c r="O6236" s="1352"/>
      <c r="P6236" s="1352"/>
      <c r="Q6236" s="1352"/>
      <c r="R6236" s="1352"/>
      <c r="S6236" s="1352"/>
      <c r="T6236" s="1352"/>
    </row>
    <row r="6237" spans="2:20" ht="15" thickBot="1" x14ac:dyDescent="0.35">
      <c r="B6237" s="309"/>
      <c r="C6237" s="309"/>
      <c r="D6237" s="309"/>
      <c r="E6237" s="309"/>
      <c r="F6237" s="309"/>
      <c r="G6237" s="309"/>
      <c r="H6237" s="309"/>
      <c r="I6237" s="309"/>
      <c r="J6237" s="309"/>
      <c r="L6237" s="309"/>
      <c r="M6237" s="309"/>
      <c r="N6237" s="309"/>
      <c r="O6237" s="309"/>
      <c r="P6237" s="309"/>
      <c r="Q6237" s="309"/>
      <c r="R6237" s="1362" t="s">
        <v>4100</v>
      </c>
      <c r="S6237" s="1363"/>
      <c r="T6237" s="1363"/>
    </row>
    <row r="6238" spans="2:20" ht="15" thickTop="1" x14ac:dyDescent="0.3">
      <c r="B6238" s="1354" t="s">
        <v>8</v>
      </c>
      <c r="C6238" s="1354"/>
      <c r="D6238" s="1354"/>
      <c r="E6238" s="1354"/>
      <c r="F6238" s="1354"/>
      <c r="G6238" s="1354"/>
      <c r="H6238" s="1354"/>
      <c r="I6238" s="1354"/>
      <c r="J6238" s="1354"/>
      <c r="L6238" s="1354" t="s">
        <v>9</v>
      </c>
      <c r="M6238" s="1354"/>
      <c r="N6238" s="1354"/>
      <c r="O6238" s="1354"/>
      <c r="P6238" s="1354"/>
      <c r="Q6238" s="1354"/>
      <c r="R6238" s="1354"/>
      <c r="S6238" s="1354"/>
      <c r="T6238" s="1354"/>
    </row>
    <row r="6239" spans="2:20" x14ac:dyDescent="0.3">
      <c r="B6239" s="4" t="s">
        <v>0</v>
      </c>
      <c r="C6239" s="4" t="s">
        <v>1</v>
      </c>
      <c r="D6239" s="4" t="s">
        <v>2</v>
      </c>
      <c r="E6239" s="4" t="s">
        <v>13</v>
      </c>
      <c r="F6239" s="4" t="s">
        <v>3</v>
      </c>
      <c r="G6239" s="4" t="s">
        <v>4</v>
      </c>
      <c r="H6239" s="4" t="s">
        <v>5</v>
      </c>
      <c r="I6239" s="4" t="s">
        <v>6</v>
      </c>
      <c r="J6239" s="4" t="s">
        <v>7</v>
      </c>
      <c r="K6239" s="180"/>
      <c r="L6239" s="4" t="s">
        <v>0</v>
      </c>
      <c r="M6239" s="4" t="s">
        <v>1</v>
      </c>
      <c r="N6239" s="30" t="s">
        <v>1234</v>
      </c>
      <c r="O6239" s="4" t="s">
        <v>13</v>
      </c>
      <c r="P6239" s="4" t="s">
        <v>3</v>
      </c>
      <c r="Q6239" s="4" t="s">
        <v>4</v>
      </c>
      <c r="R6239" s="4" t="s">
        <v>5</v>
      </c>
      <c r="S6239" s="4" t="s">
        <v>6</v>
      </c>
      <c r="T6239" s="4" t="s">
        <v>7</v>
      </c>
    </row>
    <row r="6240" spans="2:20" x14ac:dyDescent="0.3">
      <c r="B6240" s="310"/>
      <c r="C6240" s="311"/>
      <c r="D6240" s="311"/>
      <c r="E6240" s="5"/>
      <c r="F6240" s="5"/>
      <c r="G6240" s="5"/>
      <c r="H6240" s="5"/>
      <c r="I6240" s="5"/>
      <c r="J6240" s="6"/>
      <c r="L6240" s="310"/>
      <c r="M6240" s="311"/>
      <c r="N6240" s="311"/>
      <c r="O6240" s="5"/>
      <c r="P6240" s="5"/>
      <c r="Q6240" s="5"/>
      <c r="R6240" s="5"/>
      <c r="S6240" s="5"/>
      <c r="T6240" s="6"/>
    </row>
    <row r="6241" spans="2:20" x14ac:dyDescent="0.3">
      <c r="B6241" s="55" t="s">
        <v>4055</v>
      </c>
      <c r="C6241" s="17" t="s">
        <v>2421</v>
      </c>
      <c r="D6241" s="202" t="s">
        <v>16</v>
      </c>
      <c r="E6241" s="202" t="s">
        <v>16</v>
      </c>
      <c r="F6241" s="19">
        <f>N6215</f>
        <v>37744</v>
      </c>
      <c r="G6241" s="49">
        <f>N6216</f>
        <v>7818531</v>
      </c>
      <c r="H6241" s="49">
        <f>N6217</f>
        <v>6827742</v>
      </c>
      <c r="I6241" s="20">
        <f>N6218</f>
        <v>55834</v>
      </c>
      <c r="J6241" s="20">
        <f>N6219</f>
        <v>4260</v>
      </c>
      <c r="K6241" s="1"/>
      <c r="L6241" s="55"/>
      <c r="M6241" s="55"/>
      <c r="N6241" s="55"/>
      <c r="O6241" s="368"/>
      <c r="P6241" s="368"/>
      <c r="Q6241" s="368"/>
      <c r="R6241" s="368"/>
      <c r="S6241" s="368"/>
      <c r="T6241" s="368"/>
    </row>
    <row r="6242" spans="2:20" x14ac:dyDescent="0.3">
      <c r="B6242" s="55" t="s">
        <v>4076</v>
      </c>
      <c r="C6242" s="7" t="s">
        <v>3652</v>
      </c>
      <c r="D6242" s="202" t="s">
        <v>16</v>
      </c>
      <c r="E6242" s="202" t="s">
        <v>16</v>
      </c>
      <c r="F6242" s="202" t="s">
        <v>16</v>
      </c>
      <c r="G6242" s="100">
        <v>5500</v>
      </c>
      <c r="H6242" s="202" t="s">
        <v>16</v>
      </c>
      <c r="I6242" s="202" t="s">
        <v>16</v>
      </c>
      <c r="J6242" s="202" t="s">
        <v>16</v>
      </c>
      <c r="K6242" s="1"/>
      <c r="L6242" s="55" t="s">
        <v>4076</v>
      </c>
      <c r="M6242" s="7" t="s">
        <v>3652</v>
      </c>
      <c r="N6242" s="202" t="s">
        <v>16</v>
      </c>
      <c r="O6242" s="202" t="s">
        <v>16</v>
      </c>
      <c r="P6242" s="202">
        <v>5500</v>
      </c>
      <c r="Q6242" s="202" t="s">
        <v>16</v>
      </c>
      <c r="R6242" s="202" t="s">
        <v>16</v>
      </c>
      <c r="S6242" s="202" t="s">
        <v>16</v>
      </c>
      <c r="T6242" s="202" t="s">
        <v>16</v>
      </c>
    </row>
    <row r="6243" spans="2:20" ht="41.4" x14ac:dyDescent="0.3">
      <c r="B6243" s="55" t="s">
        <v>4055</v>
      </c>
      <c r="C6243" s="333" t="s">
        <v>4071</v>
      </c>
      <c r="D6243" s="116" t="s">
        <v>4056</v>
      </c>
      <c r="E6243" s="202" t="s">
        <v>16</v>
      </c>
      <c r="F6243" s="202">
        <v>0</v>
      </c>
      <c r="G6243" s="202">
        <v>100000</v>
      </c>
      <c r="H6243" s="202" t="s">
        <v>16</v>
      </c>
      <c r="I6243" s="202" t="s">
        <v>16</v>
      </c>
      <c r="J6243" s="202" t="s">
        <v>16</v>
      </c>
      <c r="K6243" s="40"/>
      <c r="L6243" s="55" t="s">
        <v>4055</v>
      </c>
      <c r="M6243" s="333" t="s">
        <v>4084</v>
      </c>
      <c r="N6243" s="116" t="s">
        <v>4057</v>
      </c>
      <c r="O6243" s="202">
        <v>100000</v>
      </c>
      <c r="P6243" s="202" t="s">
        <v>16</v>
      </c>
      <c r="Q6243" s="202" t="s">
        <v>16</v>
      </c>
      <c r="R6243" s="202" t="s">
        <v>16</v>
      </c>
      <c r="S6243" s="202" t="s">
        <v>16</v>
      </c>
      <c r="T6243" s="202" t="s">
        <v>16</v>
      </c>
    </row>
    <row r="6244" spans="2:20" ht="41.4" x14ac:dyDescent="0.3">
      <c r="B6244" s="55" t="s">
        <v>4055</v>
      </c>
      <c r="C6244" s="333" t="s">
        <v>4072</v>
      </c>
      <c r="D6244" s="116" t="s">
        <v>4057</v>
      </c>
      <c r="E6244" s="202">
        <v>100000</v>
      </c>
      <c r="F6244" s="202" t="s">
        <v>16</v>
      </c>
      <c r="G6244" s="202" t="s">
        <v>16</v>
      </c>
      <c r="H6244" s="202" t="s">
        <v>16</v>
      </c>
      <c r="I6244" s="202" t="s">
        <v>16</v>
      </c>
      <c r="J6244" s="202" t="s">
        <v>16</v>
      </c>
      <c r="K6244" s="40"/>
      <c r="L6244" s="55" t="s">
        <v>4055</v>
      </c>
      <c r="M6244" s="333" t="s">
        <v>4085</v>
      </c>
      <c r="N6244" s="116" t="s">
        <v>4058</v>
      </c>
      <c r="O6244" s="202">
        <v>50000</v>
      </c>
      <c r="P6244" s="202" t="s">
        <v>16</v>
      </c>
      <c r="Q6244" s="202" t="s">
        <v>16</v>
      </c>
      <c r="R6244" s="202" t="s">
        <v>16</v>
      </c>
      <c r="S6244" s="202" t="s">
        <v>16</v>
      </c>
      <c r="T6244" s="202" t="s">
        <v>16</v>
      </c>
    </row>
    <row r="6245" spans="2:20" ht="27.6" x14ac:dyDescent="0.3">
      <c r="B6245" s="55" t="s">
        <v>4055</v>
      </c>
      <c r="C6245" s="333" t="s">
        <v>4073</v>
      </c>
      <c r="D6245" s="116" t="s">
        <v>4058</v>
      </c>
      <c r="E6245" s="202">
        <v>50000</v>
      </c>
      <c r="F6245" s="202" t="s">
        <v>16</v>
      </c>
      <c r="G6245" s="202" t="s">
        <v>16</v>
      </c>
      <c r="H6245" s="202" t="s">
        <v>16</v>
      </c>
      <c r="I6245" s="202" t="s">
        <v>16</v>
      </c>
      <c r="J6245" s="202" t="s">
        <v>16</v>
      </c>
      <c r="K6245" s="40"/>
      <c r="L6245" s="55" t="s">
        <v>4055</v>
      </c>
      <c r="M6245" s="333" t="s">
        <v>4086</v>
      </c>
      <c r="N6245" s="116" t="s">
        <v>4059</v>
      </c>
      <c r="O6245" s="202">
        <v>100000</v>
      </c>
      <c r="P6245" s="202" t="s">
        <v>16</v>
      </c>
      <c r="Q6245" s="202" t="s">
        <v>16</v>
      </c>
      <c r="R6245" s="202" t="s">
        <v>16</v>
      </c>
      <c r="S6245" s="202" t="s">
        <v>16</v>
      </c>
      <c r="T6245" s="202" t="s">
        <v>16</v>
      </c>
    </row>
    <row r="6246" spans="2:20" ht="27.6" x14ac:dyDescent="0.3">
      <c r="B6246" s="55" t="s">
        <v>4055</v>
      </c>
      <c r="C6246" s="333" t="s">
        <v>4074</v>
      </c>
      <c r="D6246" s="116" t="s">
        <v>4059</v>
      </c>
      <c r="E6246" s="202">
        <v>100000</v>
      </c>
      <c r="F6246" s="202" t="s">
        <v>16</v>
      </c>
      <c r="G6246" s="202" t="s">
        <v>16</v>
      </c>
      <c r="H6246" s="202" t="s">
        <v>16</v>
      </c>
      <c r="I6246" s="202" t="s">
        <v>16</v>
      </c>
      <c r="J6246" s="202" t="s">
        <v>16</v>
      </c>
      <c r="K6246" s="40"/>
      <c r="L6246" s="55" t="s">
        <v>4076</v>
      </c>
      <c r="M6246" s="333" t="s">
        <v>4087</v>
      </c>
      <c r="N6246" s="116" t="s">
        <v>4064</v>
      </c>
      <c r="O6246" s="202">
        <v>26364</v>
      </c>
      <c r="P6246" s="202" t="s">
        <v>16</v>
      </c>
      <c r="Q6246" s="202" t="s">
        <v>16</v>
      </c>
      <c r="R6246" s="202" t="s">
        <v>16</v>
      </c>
      <c r="S6246" s="202" t="s">
        <v>16</v>
      </c>
      <c r="T6246" s="202" t="s">
        <v>16</v>
      </c>
    </row>
    <row r="6247" spans="2:20" ht="27.6" x14ac:dyDescent="0.3">
      <c r="B6247" s="55" t="s">
        <v>4076</v>
      </c>
      <c r="C6247" s="430" t="s">
        <v>4075</v>
      </c>
      <c r="D6247" s="116" t="s">
        <v>4060</v>
      </c>
      <c r="E6247" s="202" t="s">
        <v>16</v>
      </c>
      <c r="F6247" s="202">
        <v>1100</v>
      </c>
      <c r="G6247" s="202" t="s">
        <v>16</v>
      </c>
      <c r="H6247" s="202" t="s">
        <v>16</v>
      </c>
      <c r="I6247" s="202" t="s">
        <v>16</v>
      </c>
      <c r="J6247" s="202" t="s">
        <v>16</v>
      </c>
      <c r="K6247" s="40"/>
      <c r="L6247" s="55" t="s">
        <v>4076</v>
      </c>
      <c r="M6247" s="333" t="s">
        <v>4084</v>
      </c>
      <c r="N6247" s="116" t="s">
        <v>4065</v>
      </c>
      <c r="O6247" s="202">
        <v>43214</v>
      </c>
      <c r="P6247" s="202" t="s">
        <v>16</v>
      </c>
      <c r="Q6247" s="202" t="s">
        <v>16</v>
      </c>
      <c r="R6247" s="202" t="s">
        <v>16</v>
      </c>
      <c r="S6247" s="202" t="s">
        <v>16</v>
      </c>
      <c r="T6247" s="202" t="s">
        <v>16</v>
      </c>
    </row>
    <row r="6248" spans="2:20" ht="27.6" x14ac:dyDescent="0.3">
      <c r="B6248" s="55" t="s">
        <v>4076</v>
      </c>
      <c r="C6248" s="430" t="s">
        <v>685</v>
      </c>
      <c r="D6248" s="116" t="s">
        <v>4061</v>
      </c>
      <c r="E6248" s="202" t="s">
        <v>16</v>
      </c>
      <c r="F6248" s="202" t="s">
        <v>16</v>
      </c>
      <c r="G6248" s="202" t="s">
        <v>16</v>
      </c>
      <c r="H6248" s="202" t="s">
        <v>16</v>
      </c>
      <c r="I6248" s="202" t="s">
        <v>16</v>
      </c>
      <c r="J6248" s="202" t="s">
        <v>16</v>
      </c>
      <c r="K6248" s="40"/>
      <c r="L6248" s="55" t="s">
        <v>4076</v>
      </c>
      <c r="M6248" s="333" t="s">
        <v>4084</v>
      </c>
      <c r="N6248" s="116" t="s">
        <v>4066</v>
      </c>
      <c r="O6248" s="202">
        <v>43214</v>
      </c>
      <c r="P6248" s="202" t="s">
        <v>16</v>
      </c>
      <c r="Q6248" s="202" t="s">
        <v>16</v>
      </c>
      <c r="R6248" s="202" t="s">
        <v>16</v>
      </c>
      <c r="S6248" s="202" t="s">
        <v>16</v>
      </c>
      <c r="T6248" s="202" t="s">
        <v>16</v>
      </c>
    </row>
    <row r="6249" spans="2:20" ht="27.6" x14ac:dyDescent="0.3">
      <c r="B6249" s="55" t="s">
        <v>4076</v>
      </c>
      <c r="C6249" s="430" t="s">
        <v>4077</v>
      </c>
      <c r="D6249" s="116" t="s">
        <v>4062</v>
      </c>
      <c r="E6249" s="202" t="s">
        <v>16</v>
      </c>
      <c r="F6249" s="202">
        <v>40000</v>
      </c>
      <c r="G6249" s="202" t="s">
        <v>16</v>
      </c>
      <c r="H6249" s="202" t="s">
        <v>16</v>
      </c>
      <c r="I6249" s="202" t="s">
        <v>16</v>
      </c>
      <c r="J6249" s="202" t="s">
        <v>16</v>
      </c>
      <c r="K6249" s="40"/>
      <c r="L6249" s="55" t="s">
        <v>4076</v>
      </c>
      <c r="M6249" s="333" t="s">
        <v>4084</v>
      </c>
      <c r="N6249" s="116" t="s">
        <v>4067</v>
      </c>
      <c r="O6249" s="202">
        <v>350000</v>
      </c>
      <c r="P6249" s="202" t="s">
        <v>16</v>
      </c>
      <c r="Q6249" s="202" t="s">
        <v>16</v>
      </c>
      <c r="R6249" s="202" t="s">
        <v>16</v>
      </c>
      <c r="S6249" s="202" t="s">
        <v>16</v>
      </c>
      <c r="T6249" s="202" t="s">
        <v>16</v>
      </c>
    </row>
    <row r="6250" spans="2:20" ht="55.2" x14ac:dyDescent="0.3">
      <c r="B6250" s="55" t="s">
        <v>4076</v>
      </c>
      <c r="C6250" s="430" t="s">
        <v>4089</v>
      </c>
      <c r="D6250" s="116" t="s">
        <v>4063</v>
      </c>
      <c r="E6250" s="202" t="s">
        <v>16</v>
      </c>
      <c r="F6250" s="202">
        <v>143214</v>
      </c>
      <c r="G6250" s="202" t="s">
        <v>16</v>
      </c>
      <c r="H6250" s="202" t="s">
        <v>16</v>
      </c>
      <c r="I6250" s="202" t="s">
        <v>16</v>
      </c>
      <c r="J6250" s="202" t="s">
        <v>16</v>
      </c>
      <c r="K6250" s="40"/>
      <c r="L6250" s="55" t="s">
        <v>4076</v>
      </c>
      <c r="M6250" s="333" t="s">
        <v>4084</v>
      </c>
      <c r="N6250" s="116" t="s">
        <v>4068</v>
      </c>
      <c r="O6250" s="202">
        <v>350000</v>
      </c>
      <c r="P6250" s="202" t="s">
        <v>16</v>
      </c>
      <c r="Q6250" s="202" t="s">
        <v>16</v>
      </c>
      <c r="R6250" s="202" t="s">
        <v>16</v>
      </c>
      <c r="S6250" s="202" t="s">
        <v>16</v>
      </c>
      <c r="T6250" s="202" t="s">
        <v>16</v>
      </c>
    </row>
    <row r="6251" spans="2:20" ht="55.2" x14ac:dyDescent="0.3">
      <c r="B6251" s="55" t="s">
        <v>4076</v>
      </c>
      <c r="C6251" s="430" t="s">
        <v>4078</v>
      </c>
      <c r="D6251" s="116" t="s">
        <v>4064</v>
      </c>
      <c r="E6251" s="202">
        <v>26364</v>
      </c>
      <c r="F6251" s="202" t="s">
        <v>16</v>
      </c>
      <c r="G6251" s="202" t="s">
        <v>16</v>
      </c>
      <c r="H6251" s="202" t="s">
        <v>16</v>
      </c>
      <c r="I6251" s="202" t="s">
        <v>16</v>
      </c>
      <c r="J6251" s="202" t="s">
        <v>16</v>
      </c>
      <c r="K6251" s="40"/>
      <c r="L6251" s="55" t="s">
        <v>4076</v>
      </c>
      <c r="M6251" s="333" t="s">
        <v>4084</v>
      </c>
      <c r="N6251" s="116" t="s">
        <v>4069</v>
      </c>
      <c r="O6251" s="202">
        <v>350000</v>
      </c>
      <c r="P6251" s="202" t="s">
        <v>16</v>
      </c>
      <c r="Q6251" s="202" t="s">
        <v>16</v>
      </c>
      <c r="R6251" s="202" t="s">
        <v>16</v>
      </c>
      <c r="S6251" s="202" t="s">
        <v>16</v>
      </c>
      <c r="T6251" s="202" t="s">
        <v>16</v>
      </c>
    </row>
    <row r="6252" spans="2:20" ht="55.2" x14ac:dyDescent="0.3">
      <c r="B6252" s="55" t="s">
        <v>4076</v>
      </c>
      <c r="C6252" s="430" t="s">
        <v>4079</v>
      </c>
      <c r="D6252" s="116" t="s">
        <v>4065</v>
      </c>
      <c r="E6252" s="202">
        <v>43214</v>
      </c>
      <c r="F6252" s="202" t="s">
        <v>16</v>
      </c>
      <c r="G6252" s="202" t="s">
        <v>16</v>
      </c>
      <c r="H6252" s="202" t="s">
        <v>16</v>
      </c>
      <c r="I6252" s="202" t="s">
        <v>16</v>
      </c>
      <c r="J6252" s="202" t="s">
        <v>16</v>
      </c>
      <c r="K6252" s="40"/>
      <c r="L6252" s="55" t="s">
        <v>4076</v>
      </c>
      <c r="M6252" s="459" t="s">
        <v>4101</v>
      </c>
      <c r="N6252" s="488">
        <v>470</v>
      </c>
      <c r="O6252" s="202" t="s">
        <v>16</v>
      </c>
      <c r="P6252" s="202" t="s">
        <v>16</v>
      </c>
      <c r="Q6252" s="202">
        <v>50000</v>
      </c>
      <c r="R6252" s="202" t="s">
        <v>16</v>
      </c>
      <c r="S6252" s="202" t="s">
        <v>16</v>
      </c>
      <c r="T6252" s="202" t="s">
        <v>16</v>
      </c>
    </row>
    <row r="6253" spans="2:20" ht="55.2" x14ac:dyDescent="0.3">
      <c r="B6253" s="55" t="s">
        <v>4076</v>
      </c>
      <c r="C6253" s="430" t="s">
        <v>4080</v>
      </c>
      <c r="D6253" s="116" t="s">
        <v>4066</v>
      </c>
      <c r="E6253" s="202">
        <v>43214</v>
      </c>
      <c r="F6253" s="202" t="s">
        <v>16</v>
      </c>
      <c r="G6253" s="202" t="s">
        <v>16</v>
      </c>
      <c r="H6253" s="202" t="s">
        <v>16</v>
      </c>
      <c r="I6253" s="202" t="s">
        <v>16</v>
      </c>
      <c r="J6253" s="202" t="s">
        <v>16</v>
      </c>
      <c r="K6253" s="40"/>
      <c r="L6253" s="55" t="s">
        <v>4076</v>
      </c>
      <c r="M6253" s="459" t="s">
        <v>4091</v>
      </c>
      <c r="N6253" s="488">
        <v>470</v>
      </c>
      <c r="O6253" s="202" t="s">
        <v>16</v>
      </c>
      <c r="P6253" s="202" t="s">
        <v>16</v>
      </c>
      <c r="Q6253" s="202">
        <v>200000</v>
      </c>
      <c r="R6253" s="202" t="s">
        <v>16</v>
      </c>
      <c r="S6253" s="202" t="s">
        <v>16</v>
      </c>
      <c r="T6253" s="202" t="s">
        <v>16</v>
      </c>
    </row>
    <row r="6254" spans="2:20" ht="28.8" x14ac:dyDescent="0.3">
      <c r="B6254" s="55" t="s">
        <v>4076</v>
      </c>
      <c r="C6254" s="430" t="s">
        <v>4081</v>
      </c>
      <c r="D6254" s="116" t="s">
        <v>4067</v>
      </c>
      <c r="E6254" s="202">
        <v>350000</v>
      </c>
      <c r="F6254" s="202" t="s">
        <v>16</v>
      </c>
      <c r="G6254" s="202" t="s">
        <v>16</v>
      </c>
      <c r="H6254" s="202" t="s">
        <v>16</v>
      </c>
      <c r="I6254" s="202" t="s">
        <v>16</v>
      </c>
      <c r="J6254" s="202" t="s">
        <v>16</v>
      </c>
      <c r="K6254" s="40"/>
      <c r="L6254" s="55" t="s">
        <v>4076</v>
      </c>
      <c r="M6254" s="459" t="s">
        <v>4092</v>
      </c>
      <c r="N6254" s="488">
        <v>470</v>
      </c>
      <c r="O6254" s="202" t="s">
        <v>16</v>
      </c>
      <c r="P6254" s="202" t="s">
        <v>16</v>
      </c>
      <c r="Q6254" s="202">
        <v>100000</v>
      </c>
      <c r="R6254" s="202" t="s">
        <v>16</v>
      </c>
      <c r="S6254" s="202" t="s">
        <v>16</v>
      </c>
      <c r="T6254" s="202" t="s">
        <v>16</v>
      </c>
    </row>
    <row r="6255" spans="2:20" ht="41.4" x14ac:dyDescent="0.3">
      <c r="B6255" s="55" t="s">
        <v>4076</v>
      </c>
      <c r="C6255" s="430" t="s">
        <v>4083</v>
      </c>
      <c r="D6255" s="116" t="s">
        <v>4068</v>
      </c>
      <c r="E6255" s="202">
        <v>350000</v>
      </c>
      <c r="F6255" s="202" t="s">
        <v>16</v>
      </c>
      <c r="G6255" s="202" t="s">
        <v>16</v>
      </c>
      <c r="H6255" s="202" t="s">
        <v>16</v>
      </c>
      <c r="I6255" s="202" t="s">
        <v>16</v>
      </c>
      <c r="J6255" s="202" t="s">
        <v>16</v>
      </c>
      <c r="K6255" s="40"/>
      <c r="L6255" s="55" t="s">
        <v>4076</v>
      </c>
      <c r="M6255" s="459" t="s">
        <v>4093</v>
      </c>
      <c r="N6255" s="488">
        <v>470</v>
      </c>
      <c r="O6255" s="202" t="s">
        <v>16</v>
      </c>
      <c r="P6255" s="202" t="s">
        <v>16</v>
      </c>
      <c r="Q6255" s="202">
        <v>18000</v>
      </c>
      <c r="R6255" s="202" t="s">
        <v>16</v>
      </c>
      <c r="S6255" s="202" t="s">
        <v>16</v>
      </c>
      <c r="T6255" s="202" t="s">
        <v>16</v>
      </c>
    </row>
    <row r="6256" spans="2:20" ht="41.4" x14ac:dyDescent="0.3">
      <c r="B6256" s="55" t="s">
        <v>4076</v>
      </c>
      <c r="C6256" s="430" t="s">
        <v>4082</v>
      </c>
      <c r="D6256" s="116" t="s">
        <v>4069</v>
      </c>
      <c r="E6256" s="202">
        <v>350000</v>
      </c>
      <c r="F6256" s="202" t="s">
        <v>16</v>
      </c>
      <c r="G6256" s="202" t="s">
        <v>16</v>
      </c>
      <c r="H6256" s="202" t="s">
        <v>16</v>
      </c>
      <c r="I6256" s="202" t="s">
        <v>16</v>
      </c>
      <c r="J6256" s="202" t="s">
        <v>16</v>
      </c>
      <c r="K6256" s="40"/>
      <c r="L6256" s="55" t="s">
        <v>4076</v>
      </c>
      <c r="M6256" s="459" t="s">
        <v>4094</v>
      </c>
      <c r="N6256" s="488">
        <v>470</v>
      </c>
      <c r="O6256" s="202" t="s">
        <v>16</v>
      </c>
      <c r="P6256" s="202" t="s">
        <v>16</v>
      </c>
      <c r="Q6256" s="202">
        <v>40000</v>
      </c>
      <c r="R6256" s="202" t="s">
        <v>16</v>
      </c>
      <c r="S6256" s="202" t="s">
        <v>16</v>
      </c>
      <c r="T6256" s="202" t="s">
        <v>16</v>
      </c>
    </row>
    <row r="6257" spans="2:20" ht="55.2" x14ac:dyDescent="0.3">
      <c r="B6257" s="55" t="s">
        <v>4076</v>
      </c>
      <c r="C6257" s="430" t="s">
        <v>4088</v>
      </c>
      <c r="D6257" s="116" t="s">
        <v>4070</v>
      </c>
      <c r="E6257" s="202" t="s">
        <v>16</v>
      </c>
      <c r="F6257" s="202" t="s">
        <v>16</v>
      </c>
      <c r="G6257" s="202">
        <v>100000</v>
      </c>
      <c r="H6257" s="202" t="s">
        <v>16</v>
      </c>
      <c r="I6257" s="202" t="s">
        <v>16</v>
      </c>
      <c r="J6257" s="202" t="s">
        <v>16</v>
      </c>
      <c r="K6257" s="40"/>
      <c r="L6257" s="746" t="s">
        <v>4076</v>
      </c>
      <c r="M6257" s="985" t="s">
        <v>4095</v>
      </c>
      <c r="N6257" s="746">
        <v>470</v>
      </c>
      <c r="O6257" s="731" t="s">
        <v>16</v>
      </c>
      <c r="P6257" s="731">
        <v>515</v>
      </c>
      <c r="Q6257" s="731">
        <v>50000</v>
      </c>
      <c r="R6257" s="202" t="s">
        <v>16</v>
      </c>
      <c r="S6257" s="202" t="s">
        <v>16</v>
      </c>
      <c r="T6257" s="202" t="s">
        <v>16</v>
      </c>
    </row>
    <row r="6258" spans="2:20" ht="43.2" x14ac:dyDescent="0.3">
      <c r="B6258" s="202" t="s">
        <v>16</v>
      </c>
      <c r="C6258" s="202" t="s">
        <v>16</v>
      </c>
      <c r="D6258" s="202" t="s">
        <v>16</v>
      </c>
      <c r="E6258" s="202" t="s">
        <v>16</v>
      </c>
      <c r="F6258" s="202" t="s">
        <v>16</v>
      </c>
      <c r="G6258" s="202" t="s">
        <v>16</v>
      </c>
      <c r="H6258" s="202" t="s">
        <v>16</v>
      </c>
      <c r="I6258" s="202" t="s">
        <v>16</v>
      </c>
      <c r="J6258" s="202" t="s">
        <v>16</v>
      </c>
      <c r="K6258" s="40"/>
      <c r="L6258" s="746" t="s">
        <v>4076</v>
      </c>
      <c r="M6258" s="985" t="s">
        <v>4102</v>
      </c>
      <c r="N6258" s="746">
        <v>469</v>
      </c>
      <c r="O6258" s="731" t="s">
        <v>16</v>
      </c>
      <c r="P6258" s="731" t="s">
        <v>16</v>
      </c>
      <c r="Q6258" s="731">
        <v>1000000</v>
      </c>
      <c r="R6258" s="202" t="s">
        <v>16</v>
      </c>
      <c r="S6258" s="202" t="s">
        <v>16</v>
      </c>
      <c r="T6258" s="202" t="s">
        <v>16</v>
      </c>
    </row>
    <row r="6259" spans="2:20" ht="43.2" x14ac:dyDescent="0.3">
      <c r="B6259" s="202" t="s">
        <v>16</v>
      </c>
      <c r="C6259" s="202" t="s">
        <v>16</v>
      </c>
      <c r="D6259" s="202" t="s">
        <v>16</v>
      </c>
      <c r="E6259" s="202" t="s">
        <v>16</v>
      </c>
      <c r="F6259" s="202" t="s">
        <v>16</v>
      </c>
      <c r="G6259" s="202" t="s">
        <v>16</v>
      </c>
      <c r="H6259" s="202" t="s">
        <v>16</v>
      </c>
      <c r="I6259" s="202" t="s">
        <v>16</v>
      </c>
      <c r="J6259" s="202" t="s">
        <v>16</v>
      </c>
      <c r="K6259" s="40"/>
      <c r="L6259" s="488" t="s">
        <v>4037</v>
      </c>
      <c r="M6259" s="346" t="s">
        <v>4096</v>
      </c>
      <c r="N6259" s="488">
        <v>468</v>
      </c>
      <c r="O6259" s="39" t="s">
        <v>16</v>
      </c>
      <c r="P6259" s="39" t="s">
        <v>16</v>
      </c>
      <c r="Q6259" s="39">
        <v>200000</v>
      </c>
      <c r="R6259" s="202" t="s">
        <v>16</v>
      </c>
      <c r="S6259" s="202" t="s">
        <v>16</v>
      </c>
      <c r="T6259" s="202" t="s">
        <v>16</v>
      </c>
    </row>
    <row r="6260" spans="2:20" ht="43.2" x14ac:dyDescent="0.3">
      <c r="B6260" s="202" t="s">
        <v>16</v>
      </c>
      <c r="C6260" s="202" t="s">
        <v>16</v>
      </c>
      <c r="D6260" s="202" t="s">
        <v>16</v>
      </c>
      <c r="E6260" s="202" t="s">
        <v>16</v>
      </c>
      <c r="F6260" s="202" t="s">
        <v>16</v>
      </c>
      <c r="G6260" s="202" t="s">
        <v>16</v>
      </c>
      <c r="H6260" s="202" t="s">
        <v>16</v>
      </c>
      <c r="I6260" s="202" t="s">
        <v>16</v>
      </c>
      <c r="J6260" s="202" t="s">
        <v>16</v>
      </c>
      <c r="K6260" s="40"/>
      <c r="L6260" s="55" t="s">
        <v>4076</v>
      </c>
      <c r="M6260" s="459" t="s">
        <v>4097</v>
      </c>
      <c r="N6260" s="488">
        <v>1</v>
      </c>
      <c r="O6260" s="202" t="s">
        <v>16</v>
      </c>
      <c r="P6260" s="202">
        <v>20000</v>
      </c>
      <c r="Q6260" s="202" t="s">
        <v>16</v>
      </c>
      <c r="R6260" s="202" t="s">
        <v>16</v>
      </c>
      <c r="S6260" s="202" t="s">
        <v>16</v>
      </c>
      <c r="T6260" s="202" t="s">
        <v>16</v>
      </c>
    </row>
    <row r="6261" spans="2:20" ht="28.8" x14ac:dyDescent="0.3">
      <c r="B6261" s="202" t="s">
        <v>16</v>
      </c>
      <c r="C6261" s="202" t="s">
        <v>16</v>
      </c>
      <c r="D6261" s="202" t="s">
        <v>16</v>
      </c>
      <c r="E6261" s="202" t="s">
        <v>16</v>
      </c>
      <c r="F6261" s="202" t="s">
        <v>16</v>
      </c>
      <c r="G6261" s="202" t="s">
        <v>16</v>
      </c>
      <c r="H6261" s="202" t="s">
        <v>16</v>
      </c>
      <c r="I6261" s="202" t="s">
        <v>16</v>
      </c>
      <c r="J6261" s="202" t="s">
        <v>16</v>
      </c>
      <c r="K6261" s="40"/>
      <c r="L6261" s="55" t="s">
        <v>4076</v>
      </c>
      <c r="M6261" s="459" t="s">
        <v>2550</v>
      </c>
      <c r="N6261" s="488">
        <v>2</v>
      </c>
      <c r="O6261" s="202" t="s">
        <v>16</v>
      </c>
      <c r="P6261" s="202">
        <v>5000</v>
      </c>
      <c r="Q6261" s="202" t="s">
        <v>16</v>
      </c>
      <c r="R6261" s="202" t="s">
        <v>16</v>
      </c>
      <c r="S6261" s="202" t="s">
        <v>16</v>
      </c>
      <c r="T6261" s="202" t="s">
        <v>16</v>
      </c>
    </row>
    <row r="6262" spans="2:20" ht="28.8" x14ac:dyDescent="0.3">
      <c r="B6262" s="202" t="s">
        <v>16</v>
      </c>
      <c r="C6262" s="202" t="s">
        <v>16</v>
      </c>
      <c r="D6262" s="202" t="s">
        <v>16</v>
      </c>
      <c r="E6262" s="202" t="s">
        <v>16</v>
      </c>
      <c r="F6262" s="202" t="s">
        <v>16</v>
      </c>
      <c r="G6262" s="202" t="s">
        <v>16</v>
      </c>
      <c r="H6262" s="202" t="s">
        <v>16</v>
      </c>
      <c r="I6262" s="202" t="s">
        <v>16</v>
      </c>
      <c r="J6262" s="202" t="s">
        <v>16</v>
      </c>
      <c r="K6262" s="40"/>
      <c r="L6262" s="55" t="s">
        <v>4076</v>
      </c>
      <c r="M6262" s="459" t="s">
        <v>4090</v>
      </c>
      <c r="N6262" s="488">
        <v>3</v>
      </c>
      <c r="O6262" s="202" t="s">
        <v>16</v>
      </c>
      <c r="P6262" s="202">
        <v>3725</v>
      </c>
      <c r="Q6262" s="202" t="s">
        <v>16</v>
      </c>
      <c r="R6262" s="202" t="s">
        <v>16</v>
      </c>
      <c r="S6262" s="202" t="s">
        <v>16</v>
      </c>
      <c r="T6262" s="202" t="s">
        <v>16</v>
      </c>
    </row>
    <row r="6263" spans="2:20" x14ac:dyDescent="0.3">
      <c r="B6263" s="196"/>
      <c r="C6263" s="503" t="s">
        <v>49</v>
      </c>
      <c r="D6263" s="196" t="s">
        <v>16</v>
      </c>
      <c r="E6263" s="197">
        <f>SUM(E6242:E6262)</f>
        <v>1412792</v>
      </c>
      <c r="F6263" s="197">
        <f>SUM(F6243:F6262)</f>
        <v>184314</v>
      </c>
      <c r="G6263" s="197">
        <f>SUM(G6242:G6262)</f>
        <v>205500</v>
      </c>
      <c r="H6263" s="504">
        <f>SUM(H6243:H6262)</f>
        <v>0</v>
      </c>
      <c r="I6263" s="197"/>
      <c r="J6263" s="197">
        <v>0</v>
      </c>
      <c r="K6263" s="1"/>
      <c r="L6263" s="202" t="s">
        <v>16</v>
      </c>
      <c r="M6263" s="202" t="s">
        <v>16</v>
      </c>
      <c r="N6263" s="202" t="s">
        <v>16</v>
      </c>
      <c r="O6263" s="202" t="s">
        <v>16</v>
      </c>
      <c r="P6263" s="202" t="s">
        <v>16</v>
      </c>
      <c r="Q6263" s="202" t="s">
        <v>16</v>
      </c>
      <c r="R6263" s="202" t="s">
        <v>16</v>
      </c>
      <c r="S6263" s="202" t="s">
        <v>16</v>
      </c>
      <c r="T6263" s="202" t="s">
        <v>16</v>
      </c>
    </row>
    <row r="6264" spans="2:20" x14ac:dyDescent="0.3">
      <c r="B6264" s="11"/>
      <c r="C6264" s="94"/>
      <c r="D6264" s="12"/>
      <c r="E6264" s="13"/>
      <c r="F6264" s="13"/>
      <c r="G6264" s="13"/>
      <c r="H6264" s="13"/>
      <c r="I6264" s="13"/>
      <c r="J6264" s="14"/>
      <c r="K6264" s="1"/>
      <c r="L6264" s="11"/>
      <c r="M6264" s="588"/>
      <c r="N6264" s="12"/>
      <c r="O6264" s="169"/>
      <c r="P6264" s="13"/>
      <c r="Q6264" s="13"/>
      <c r="R6264" s="13"/>
      <c r="S6264" s="13"/>
      <c r="T6264" s="14"/>
    </row>
    <row r="6265" spans="2:20" x14ac:dyDescent="0.3">
      <c r="B6265" s="25"/>
      <c r="C6265" s="26" t="s">
        <v>50</v>
      </c>
      <c r="D6265" s="26" t="s">
        <v>16</v>
      </c>
      <c r="E6265" s="28">
        <f>E6263</f>
        <v>1412792</v>
      </c>
      <c r="F6265" s="28">
        <f>F6241+F6263</f>
        <v>222058</v>
      </c>
      <c r="G6265" s="28">
        <f>G6241+G6263</f>
        <v>8024031</v>
      </c>
      <c r="H6265" s="28">
        <f>H6241+H6263</f>
        <v>6827742</v>
      </c>
      <c r="I6265" s="28">
        <f>I6241+I6263</f>
        <v>55834</v>
      </c>
      <c r="J6265" s="28">
        <f>J6241+J6263</f>
        <v>4260</v>
      </c>
      <c r="K6265" s="1"/>
      <c r="L6265" s="574" t="s">
        <v>16</v>
      </c>
      <c r="M6265" s="26" t="s">
        <v>50</v>
      </c>
      <c r="N6265" s="193" t="s">
        <v>16</v>
      </c>
      <c r="O6265" s="28">
        <f>SUM(O6242:O6264)</f>
        <v>1412792</v>
      </c>
      <c r="P6265" s="28">
        <f>SUM(P6242:P6264)</f>
        <v>34740</v>
      </c>
      <c r="Q6265" s="28">
        <f>SUM(Q6242:Q6264)</f>
        <v>1658000</v>
      </c>
      <c r="R6265" s="28">
        <f>SUM(R6243:R6264)</f>
        <v>0</v>
      </c>
      <c r="S6265" s="28">
        <f>SUM(S6243:S6264)</f>
        <v>0</v>
      </c>
      <c r="T6265" s="28">
        <f>SUM(T6240:T6264)</f>
        <v>0</v>
      </c>
    </row>
    <row r="6266" spans="2:20" x14ac:dyDescent="0.3">
      <c r="F6266" s="314"/>
      <c r="G6266" s="215"/>
      <c r="H6266" s="215"/>
      <c r="L6266" s="2"/>
      <c r="M6266" s="3" t="s">
        <v>12</v>
      </c>
      <c r="N6266" s="15"/>
      <c r="O6266" s="16">
        <f>E6265-O6265</f>
        <v>0</v>
      </c>
      <c r="P6266" s="62">
        <f>F6265-P6265</f>
        <v>187318</v>
      </c>
      <c r="Q6266" s="62">
        <f>G6265-Q6265</f>
        <v>6366031</v>
      </c>
      <c r="R6266" s="62">
        <f t="shared" ref="R6266" si="739">H6265-R6265</f>
        <v>6827742</v>
      </c>
      <c r="S6266" s="62">
        <f t="shared" ref="S6266" si="740">I6265-S6265</f>
        <v>55834</v>
      </c>
      <c r="T6266" s="62">
        <f t="shared" ref="T6266" si="741">J6265-T6265</f>
        <v>4260</v>
      </c>
    </row>
    <row r="6267" spans="2:20" x14ac:dyDescent="0.3">
      <c r="F6267" s="314"/>
      <c r="G6267" s="215"/>
      <c r="H6267" s="215"/>
      <c r="L6267" s="195"/>
      <c r="M6267" s="741"/>
      <c r="N6267" s="742"/>
      <c r="O6267" s="121"/>
      <c r="P6267" s="736"/>
      <c r="Q6267" s="736"/>
      <c r="R6267" s="736"/>
      <c r="S6267" s="736"/>
      <c r="T6267" s="736"/>
    </row>
    <row r="6268" spans="2:20" x14ac:dyDescent="0.3">
      <c r="C6268" s="63"/>
      <c r="F6268" s="314"/>
      <c r="H6268" s="314"/>
      <c r="M6268" s="1356" t="s">
        <v>23</v>
      </c>
      <c r="N6268" s="1356"/>
      <c r="P6268" s="314"/>
      <c r="Q6268" s="314"/>
      <c r="R6268" s="314"/>
    </row>
    <row r="6269" spans="2:20" x14ac:dyDescent="0.3">
      <c r="C6269" s="758"/>
      <c r="D6269" s="758"/>
      <c r="E6269" s="673"/>
      <c r="F6269" s="281"/>
      <c r="G6269" s="758"/>
      <c r="H6269" s="758"/>
      <c r="I6269" s="758"/>
      <c r="J6269" s="145"/>
      <c r="M6269" s="346" t="s">
        <v>17</v>
      </c>
      <c r="N6269" s="83">
        <f>P6266</f>
        <v>187318</v>
      </c>
      <c r="O6269" s="1381" t="s">
        <v>4098</v>
      </c>
      <c r="P6269" s="1382"/>
      <c r="Q6269" s="1382"/>
      <c r="R6269" s="1382"/>
      <c r="S6269" s="1382"/>
      <c r="T6269" s="1382"/>
    </row>
    <row r="6270" spans="2:20" x14ac:dyDescent="0.3">
      <c r="C6270" s="273"/>
      <c r="D6270" s="702"/>
      <c r="E6270" s="756"/>
      <c r="F6270" s="756"/>
      <c r="G6270" s="282"/>
      <c r="H6270" s="280"/>
      <c r="I6270" s="280"/>
      <c r="J6270" s="280"/>
      <c r="M6270" s="346" t="s">
        <v>18</v>
      </c>
      <c r="N6270" s="83">
        <f>Q6266</f>
        <v>6366031</v>
      </c>
      <c r="O6270" s="606"/>
      <c r="P6270" s="131"/>
      <c r="Q6270" s="131"/>
      <c r="R6270" s="131"/>
      <c r="S6270" s="131"/>
      <c r="T6270" s="131"/>
    </row>
    <row r="6271" spans="2:20" x14ac:dyDescent="0.3">
      <c r="C6271" s="758"/>
      <c r="D6271" s="758"/>
      <c r="E6271" s="1376"/>
      <c r="F6271" s="1377"/>
      <c r="G6271" s="282"/>
      <c r="H6271" s="280"/>
      <c r="I6271" s="280"/>
      <c r="J6271" s="280"/>
      <c r="M6271" s="346" t="s">
        <v>19</v>
      </c>
      <c r="N6271" s="83">
        <f>R6266</f>
        <v>6827742</v>
      </c>
      <c r="O6271" s="136"/>
      <c r="P6271" s="171"/>
      <c r="Q6271" s="324"/>
      <c r="R6271" s="240"/>
      <c r="S6271" s="314"/>
      <c r="T6271" s="314"/>
    </row>
    <row r="6272" spans="2:20" x14ac:dyDescent="0.3">
      <c r="C6272" s="190"/>
      <c r="D6272" s="190"/>
      <c r="E6272" s="1374"/>
      <c r="F6272" s="1374"/>
      <c r="G6272" s="278"/>
      <c r="H6272" s="279"/>
      <c r="I6272" s="280"/>
      <c r="J6272" s="281"/>
      <c r="M6272" s="346" t="s">
        <v>20</v>
      </c>
      <c r="N6272" s="83">
        <f>S6266</f>
        <v>55834</v>
      </c>
      <c r="O6272" s="324"/>
      <c r="P6272" s="324"/>
      <c r="Q6272" s="324"/>
      <c r="R6272" s="241"/>
    </row>
    <row r="6273" spans="2:20" x14ac:dyDescent="0.3">
      <c r="C6273" s="190"/>
      <c r="D6273" s="190"/>
      <c r="E6273" s="757"/>
      <c r="F6273" s="757"/>
      <c r="G6273" s="278"/>
      <c r="H6273" s="283"/>
      <c r="I6273" s="280"/>
      <c r="J6273" s="281"/>
      <c r="M6273" s="346" t="s">
        <v>21</v>
      </c>
      <c r="N6273" s="83">
        <f>T6266</f>
        <v>4260</v>
      </c>
      <c r="O6273" s="137"/>
      <c r="P6273" s="324"/>
      <c r="Q6273" s="324"/>
      <c r="R6273" s="314"/>
    </row>
    <row r="6274" spans="2:20" ht="15" thickBot="1" x14ac:dyDescent="0.35">
      <c r="C6274" s="758"/>
      <c r="D6274" s="190"/>
      <c r="E6274" s="757"/>
      <c r="F6274" s="757"/>
      <c r="G6274" s="278"/>
      <c r="H6274" s="283"/>
      <c r="I6274" s="280"/>
      <c r="J6274" s="281"/>
      <c r="M6274" s="759" t="s">
        <v>22</v>
      </c>
      <c r="N6274" s="344">
        <f>SUM(N6269:N6273)</f>
        <v>13441185</v>
      </c>
      <c r="O6274" s="314"/>
      <c r="P6274" s="314"/>
      <c r="R6274" s="314"/>
      <c r="S6274" s="314"/>
    </row>
    <row r="6275" spans="2:20" ht="15" thickTop="1" x14ac:dyDescent="0.3">
      <c r="N6275" s="314"/>
    </row>
    <row r="6276" spans="2:20" x14ac:dyDescent="0.3">
      <c r="L6276" s="21"/>
      <c r="M6276" s="21"/>
      <c r="N6276" s="21"/>
      <c r="O6276" s="21"/>
    </row>
    <row r="6281" spans="2:20" x14ac:dyDescent="0.3">
      <c r="B6281" s="1357" t="s">
        <v>3490</v>
      </c>
      <c r="C6281" s="1357"/>
      <c r="D6281" s="1357"/>
      <c r="E6281" s="1357"/>
      <c r="F6281" s="1357"/>
      <c r="G6281" s="1357"/>
      <c r="H6281" s="1357"/>
      <c r="I6281" s="1357"/>
      <c r="J6281" s="1357"/>
      <c r="K6281" s="1357"/>
      <c r="L6281" s="1357"/>
      <c r="M6281" s="1357"/>
      <c r="N6281" s="1357"/>
      <c r="O6281" s="1357"/>
      <c r="P6281" s="1357"/>
      <c r="Q6281" s="1357"/>
      <c r="R6281" s="1357"/>
      <c r="S6281" s="1357"/>
      <c r="T6281" s="1357"/>
    </row>
    <row r="6287" spans="2:20" ht="15.6" x14ac:dyDescent="0.3">
      <c r="B6287" s="1349" t="s">
        <v>4103</v>
      </c>
      <c r="C6287" s="1349"/>
      <c r="D6287" s="1349"/>
      <c r="E6287" s="1349"/>
      <c r="F6287" s="1349"/>
      <c r="G6287" s="1349"/>
      <c r="H6287" s="1349"/>
      <c r="I6287" s="1349"/>
      <c r="J6287" s="1349"/>
      <c r="K6287" s="1349"/>
      <c r="L6287" s="1349"/>
      <c r="M6287" s="1349"/>
      <c r="N6287" s="1349"/>
      <c r="O6287" s="1349"/>
      <c r="P6287" s="1349"/>
      <c r="Q6287" s="1349"/>
      <c r="R6287" s="1349"/>
      <c r="S6287" s="1349"/>
      <c r="T6287" s="1349"/>
    </row>
    <row r="6288" spans="2:20" ht="15.6" x14ac:dyDescent="0.3">
      <c r="B6288" s="1350" t="s">
        <v>10</v>
      </c>
      <c r="C6288" s="1350"/>
      <c r="D6288" s="1350"/>
      <c r="E6288" s="1350"/>
      <c r="F6288" s="1350"/>
      <c r="G6288" s="1350"/>
      <c r="H6288" s="1350"/>
      <c r="I6288" s="1350"/>
      <c r="J6288" s="1350"/>
      <c r="K6288" s="1350"/>
      <c r="L6288" s="1350"/>
      <c r="M6288" s="1350"/>
      <c r="N6288" s="1350"/>
      <c r="O6288" s="1350"/>
      <c r="P6288" s="1350"/>
      <c r="Q6288" s="1350"/>
      <c r="R6288" s="1350"/>
      <c r="S6288" s="1350"/>
      <c r="T6288" s="1350"/>
    </row>
    <row r="6289" spans="2:20" x14ac:dyDescent="0.3">
      <c r="B6289" s="1351" t="s">
        <v>11</v>
      </c>
      <c r="C6289" s="1351"/>
      <c r="D6289" s="1351"/>
      <c r="E6289" s="1351"/>
      <c r="F6289" s="1351"/>
      <c r="G6289" s="1351"/>
      <c r="H6289" s="1351"/>
      <c r="I6289" s="1351"/>
      <c r="J6289" s="1351"/>
      <c r="K6289" s="1351"/>
      <c r="L6289" s="1351"/>
      <c r="M6289" s="1351"/>
      <c r="N6289" s="1351"/>
      <c r="O6289" s="1351"/>
      <c r="P6289" s="1351"/>
      <c r="Q6289" s="1351"/>
      <c r="R6289" s="1351"/>
      <c r="S6289" s="1351"/>
      <c r="T6289" s="1351"/>
    </row>
    <row r="6290" spans="2:20" x14ac:dyDescent="0.3">
      <c r="B6290" s="1352" t="s">
        <v>4114</v>
      </c>
      <c r="C6290" s="1352"/>
      <c r="D6290" s="1352"/>
      <c r="E6290" s="1352"/>
      <c r="F6290" s="1352"/>
      <c r="G6290" s="1352"/>
      <c r="H6290" s="1352"/>
      <c r="I6290" s="1352"/>
      <c r="J6290" s="1352"/>
      <c r="K6290" s="1352"/>
      <c r="L6290" s="1352"/>
      <c r="M6290" s="1352"/>
      <c r="N6290" s="1352"/>
      <c r="O6290" s="1352"/>
      <c r="P6290" s="1352"/>
      <c r="Q6290" s="1352"/>
      <c r="R6290" s="1352"/>
      <c r="S6290" s="1352"/>
      <c r="T6290" s="1352"/>
    </row>
    <row r="6291" spans="2:20" ht="15" thickBot="1" x14ac:dyDescent="0.35">
      <c r="B6291" s="309"/>
      <c r="C6291" s="309"/>
      <c r="D6291" s="309"/>
      <c r="E6291" s="309"/>
      <c r="F6291" s="309"/>
      <c r="G6291" s="309"/>
      <c r="H6291" s="309"/>
      <c r="I6291" s="309"/>
      <c r="J6291" s="309"/>
      <c r="L6291" s="309"/>
      <c r="M6291" s="309"/>
      <c r="N6291" s="309"/>
      <c r="O6291" s="309"/>
      <c r="P6291" s="309"/>
      <c r="Q6291" s="309"/>
      <c r="R6291" s="1362" t="s">
        <v>4110</v>
      </c>
      <c r="S6291" s="1363"/>
      <c r="T6291" s="1363"/>
    </row>
    <row r="6292" spans="2:20" ht="15" thickTop="1" x14ac:dyDescent="0.3">
      <c r="B6292" s="1354" t="s">
        <v>8</v>
      </c>
      <c r="C6292" s="1354"/>
      <c r="D6292" s="1354"/>
      <c r="E6292" s="1354"/>
      <c r="F6292" s="1354"/>
      <c r="G6292" s="1354"/>
      <c r="H6292" s="1354"/>
      <c r="I6292" s="1354"/>
      <c r="J6292" s="1354"/>
      <c r="L6292" s="1354" t="s">
        <v>9</v>
      </c>
      <c r="M6292" s="1354"/>
      <c r="N6292" s="1354"/>
      <c r="O6292" s="1354"/>
      <c r="P6292" s="1354"/>
      <c r="Q6292" s="1354"/>
      <c r="R6292" s="1354"/>
      <c r="S6292" s="1354"/>
      <c r="T6292" s="1354"/>
    </row>
    <row r="6293" spans="2:20" x14ac:dyDescent="0.3">
      <c r="B6293" s="767" t="s">
        <v>0</v>
      </c>
      <c r="C6293" s="767" t="s">
        <v>1</v>
      </c>
      <c r="D6293" s="767" t="s">
        <v>2</v>
      </c>
      <c r="E6293" s="767" t="s">
        <v>13</v>
      </c>
      <c r="F6293" s="767" t="s">
        <v>3</v>
      </c>
      <c r="G6293" s="767" t="s">
        <v>4</v>
      </c>
      <c r="H6293" s="767" t="s">
        <v>5</v>
      </c>
      <c r="I6293" s="767" t="s">
        <v>6</v>
      </c>
      <c r="J6293" s="767" t="s">
        <v>7</v>
      </c>
      <c r="K6293" s="180"/>
      <c r="L6293" s="767" t="s">
        <v>0</v>
      </c>
      <c r="M6293" s="767" t="s">
        <v>1</v>
      </c>
      <c r="N6293" s="353" t="s">
        <v>1234</v>
      </c>
      <c r="O6293" s="767" t="s">
        <v>13</v>
      </c>
      <c r="P6293" s="767" t="s">
        <v>3</v>
      </c>
      <c r="Q6293" s="767" t="s">
        <v>4</v>
      </c>
      <c r="R6293" s="767" t="s">
        <v>5</v>
      </c>
      <c r="S6293" s="767" t="s">
        <v>6</v>
      </c>
      <c r="T6293" s="767" t="s">
        <v>7</v>
      </c>
    </row>
    <row r="6294" spans="2:20" x14ac:dyDescent="0.3">
      <c r="B6294" s="310"/>
      <c r="C6294" s="311"/>
      <c r="D6294" s="311"/>
      <c r="E6294" s="5"/>
      <c r="F6294" s="5"/>
      <c r="G6294" s="5"/>
      <c r="H6294" s="5"/>
      <c r="I6294" s="5"/>
      <c r="J6294" s="6"/>
      <c r="L6294" s="310"/>
      <c r="M6294" s="311"/>
      <c r="N6294" s="311"/>
      <c r="O6294" s="5"/>
      <c r="P6294" s="5"/>
      <c r="Q6294" s="5"/>
      <c r="R6294" s="5"/>
      <c r="S6294" s="5"/>
      <c r="T6294" s="6"/>
    </row>
    <row r="6295" spans="2:20" x14ac:dyDescent="0.3">
      <c r="B6295" s="368" t="s">
        <v>4104</v>
      </c>
      <c r="C6295" s="15" t="s">
        <v>2421</v>
      </c>
      <c r="D6295" s="202" t="s">
        <v>16</v>
      </c>
      <c r="E6295" s="202" t="s">
        <v>16</v>
      </c>
      <c r="F6295" s="370">
        <f>N6269</f>
        <v>187318</v>
      </c>
      <c r="G6295" s="764">
        <f>N6270</f>
        <v>6366031</v>
      </c>
      <c r="H6295" s="764">
        <f>N6271</f>
        <v>6827742</v>
      </c>
      <c r="I6295" s="765">
        <f>N6272</f>
        <v>55834</v>
      </c>
      <c r="J6295" s="765">
        <f>N6273</f>
        <v>4260</v>
      </c>
      <c r="K6295" s="1"/>
      <c r="L6295" s="55"/>
      <c r="M6295" s="55"/>
      <c r="N6295" s="55"/>
      <c r="O6295" s="368"/>
      <c r="P6295" s="368"/>
      <c r="Q6295" s="368"/>
      <c r="R6295" s="368"/>
      <c r="S6295" s="368"/>
      <c r="T6295" s="368"/>
    </row>
    <row r="6296" spans="2:20" ht="21" customHeight="1" x14ac:dyDescent="0.3">
      <c r="B6296" s="368" t="s">
        <v>4104</v>
      </c>
      <c r="C6296" s="2" t="s">
        <v>2383</v>
      </c>
      <c r="D6296" s="202" t="s">
        <v>16</v>
      </c>
      <c r="E6296" s="202" t="s">
        <v>16</v>
      </c>
      <c r="F6296" s="202" t="s">
        <v>16</v>
      </c>
      <c r="G6296" s="42">
        <v>40000</v>
      </c>
      <c r="H6296" s="202" t="s">
        <v>16</v>
      </c>
      <c r="I6296" s="202" t="s">
        <v>16</v>
      </c>
      <c r="J6296" s="202" t="s">
        <v>16</v>
      </c>
      <c r="K6296" s="1"/>
      <c r="L6296" s="55" t="s">
        <v>4104</v>
      </c>
      <c r="M6296" s="7" t="s">
        <v>2383</v>
      </c>
      <c r="N6296" s="202" t="s">
        <v>16</v>
      </c>
      <c r="O6296" s="202" t="s">
        <v>16</v>
      </c>
      <c r="P6296" s="100">
        <v>40000</v>
      </c>
      <c r="Q6296" s="202" t="s">
        <v>16</v>
      </c>
      <c r="R6296" s="202" t="s">
        <v>16</v>
      </c>
      <c r="S6296" s="202" t="s">
        <v>16</v>
      </c>
      <c r="T6296" s="202" t="s">
        <v>16</v>
      </c>
    </row>
    <row r="6297" spans="2:20" ht="20.399999999999999" customHeight="1" x14ac:dyDescent="0.3">
      <c r="B6297" s="368" t="s">
        <v>4132</v>
      </c>
      <c r="C6297" s="2" t="s">
        <v>3652</v>
      </c>
      <c r="D6297" s="202"/>
      <c r="E6297" s="202"/>
      <c r="F6297" s="202"/>
      <c r="G6297" s="42">
        <v>143214</v>
      </c>
      <c r="H6297" s="202"/>
      <c r="I6297" s="202"/>
      <c r="J6297" s="202"/>
      <c r="K6297" s="1"/>
      <c r="L6297" s="55" t="s">
        <v>4132</v>
      </c>
      <c r="M6297" s="7" t="s">
        <v>3652</v>
      </c>
      <c r="N6297" s="202" t="s">
        <v>16</v>
      </c>
      <c r="O6297" s="202" t="s">
        <v>16</v>
      </c>
      <c r="P6297" s="100">
        <v>143214</v>
      </c>
      <c r="Q6297" s="202" t="s">
        <v>16</v>
      </c>
      <c r="R6297" s="202" t="s">
        <v>16</v>
      </c>
      <c r="S6297" s="202" t="s">
        <v>16</v>
      </c>
      <c r="T6297" s="202" t="s">
        <v>16</v>
      </c>
    </row>
    <row r="6298" spans="2:20" ht="27.6" x14ac:dyDescent="0.3">
      <c r="B6298" s="368" t="s">
        <v>4104</v>
      </c>
      <c r="C6298" s="369" t="s">
        <v>2641</v>
      </c>
      <c r="D6298" s="116" t="s">
        <v>4105</v>
      </c>
      <c r="E6298" s="202">
        <v>14000</v>
      </c>
      <c r="F6298" s="202">
        <v>16000</v>
      </c>
      <c r="G6298" s="202" t="s">
        <v>16</v>
      </c>
      <c r="H6298" s="202" t="s">
        <v>16</v>
      </c>
      <c r="I6298" s="202" t="s">
        <v>16</v>
      </c>
      <c r="J6298" s="202" t="s">
        <v>16</v>
      </c>
      <c r="K6298" s="40"/>
      <c r="L6298" s="55" t="s">
        <v>4104</v>
      </c>
      <c r="M6298" s="333" t="s">
        <v>3961</v>
      </c>
      <c r="N6298" s="116" t="s">
        <v>4105</v>
      </c>
      <c r="O6298" s="202">
        <v>14000</v>
      </c>
      <c r="P6298" s="202" t="s">
        <v>16</v>
      </c>
      <c r="Q6298" s="202" t="s">
        <v>16</v>
      </c>
      <c r="R6298" s="202" t="s">
        <v>16</v>
      </c>
      <c r="S6298" s="202" t="s">
        <v>16</v>
      </c>
      <c r="T6298" s="202" t="s">
        <v>16</v>
      </c>
    </row>
    <row r="6299" spans="2:20" ht="27.6" x14ac:dyDescent="0.3">
      <c r="B6299" s="368" t="s">
        <v>4104</v>
      </c>
      <c r="C6299" s="369" t="s">
        <v>2380</v>
      </c>
      <c r="D6299" s="116" t="s">
        <v>4106</v>
      </c>
      <c r="E6299" s="202" t="s">
        <v>16</v>
      </c>
      <c r="F6299" s="202" t="s">
        <v>16</v>
      </c>
      <c r="G6299" s="202" t="s">
        <v>16</v>
      </c>
      <c r="H6299" s="202" t="s">
        <v>16</v>
      </c>
      <c r="I6299" s="202" t="s">
        <v>16</v>
      </c>
      <c r="J6299" s="202" t="s">
        <v>16</v>
      </c>
      <c r="K6299" s="40"/>
      <c r="L6299" s="55" t="s">
        <v>4104</v>
      </c>
      <c r="M6299" s="333" t="s">
        <v>3999</v>
      </c>
      <c r="N6299" s="116" t="s">
        <v>4107</v>
      </c>
      <c r="O6299" s="202">
        <v>20000</v>
      </c>
      <c r="P6299" s="202" t="s">
        <v>16</v>
      </c>
      <c r="Q6299" s="202" t="s">
        <v>16</v>
      </c>
      <c r="R6299" s="202" t="s">
        <v>16</v>
      </c>
      <c r="S6299" s="202" t="s">
        <v>16</v>
      </c>
      <c r="T6299" s="202" t="s">
        <v>16</v>
      </c>
    </row>
    <row r="6300" spans="2:20" ht="41.4" x14ac:dyDescent="0.3">
      <c r="B6300" s="368" t="s">
        <v>4104</v>
      </c>
      <c r="C6300" s="369" t="s">
        <v>4108</v>
      </c>
      <c r="D6300" s="116" t="s">
        <v>4107</v>
      </c>
      <c r="E6300" s="202">
        <v>20000</v>
      </c>
      <c r="F6300" s="202" t="s">
        <v>16</v>
      </c>
      <c r="G6300" s="202" t="s">
        <v>16</v>
      </c>
      <c r="H6300" s="202" t="s">
        <v>16</v>
      </c>
      <c r="I6300" s="202" t="s">
        <v>16</v>
      </c>
      <c r="J6300" s="202" t="s">
        <v>16</v>
      </c>
      <c r="K6300" s="40"/>
      <c r="L6300" s="55" t="s">
        <v>4132</v>
      </c>
      <c r="M6300" s="333" t="s">
        <v>4133</v>
      </c>
      <c r="N6300" s="116" t="s">
        <v>4118</v>
      </c>
      <c r="O6300" s="202">
        <v>10000</v>
      </c>
      <c r="P6300" s="202" t="s">
        <v>16</v>
      </c>
      <c r="Q6300" s="202" t="s">
        <v>16</v>
      </c>
      <c r="R6300" s="202" t="s">
        <v>16</v>
      </c>
      <c r="S6300" s="202" t="s">
        <v>16</v>
      </c>
      <c r="T6300" s="202" t="s">
        <v>16</v>
      </c>
    </row>
    <row r="6301" spans="2:20" ht="41.4" x14ac:dyDescent="0.3">
      <c r="B6301" s="368" t="s">
        <v>4104</v>
      </c>
      <c r="C6301" s="369" t="s">
        <v>4115</v>
      </c>
      <c r="D6301" s="116" t="s">
        <v>4111</v>
      </c>
      <c r="E6301" s="202" t="s">
        <v>16</v>
      </c>
      <c r="F6301" s="202" t="s">
        <v>16</v>
      </c>
      <c r="G6301" s="202">
        <v>500000</v>
      </c>
      <c r="H6301" s="202" t="s">
        <v>16</v>
      </c>
      <c r="I6301" s="202" t="s">
        <v>16</v>
      </c>
      <c r="J6301" s="202" t="s">
        <v>16</v>
      </c>
      <c r="K6301" s="40"/>
      <c r="L6301" s="55" t="s">
        <v>4132</v>
      </c>
      <c r="M6301" s="333" t="s">
        <v>4134</v>
      </c>
      <c r="N6301" s="116" t="s">
        <v>4120</v>
      </c>
      <c r="O6301" s="202">
        <v>30000</v>
      </c>
      <c r="P6301" s="202" t="s">
        <v>16</v>
      </c>
      <c r="Q6301" s="202" t="s">
        <v>16</v>
      </c>
      <c r="R6301" s="202" t="s">
        <v>16</v>
      </c>
      <c r="S6301" s="202" t="s">
        <v>16</v>
      </c>
      <c r="T6301" s="202" t="s">
        <v>16</v>
      </c>
    </row>
    <row r="6302" spans="2:20" ht="31.8" customHeight="1" x14ac:dyDescent="0.3">
      <c r="B6302" s="368" t="s">
        <v>4132</v>
      </c>
      <c r="C6302" s="369" t="s">
        <v>4116</v>
      </c>
      <c r="D6302" s="116" t="s">
        <v>4112</v>
      </c>
      <c r="E6302" s="202" t="s">
        <v>16</v>
      </c>
      <c r="F6302" s="202" t="s">
        <v>16</v>
      </c>
      <c r="G6302" s="202">
        <v>100000</v>
      </c>
      <c r="H6302" s="202" t="s">
        <v>16</v>
      </c>
      <c r="I6302" s="202" t="s">
        <v>16</v>
      </c>
      <c r="J6302" s="202" t="s">
        <v>16</v>
      </c>
      <c r="K6302" s="40"/>
      <c r="L6302" s="55" t="s">
        <v>4132</v>
      </c>
      <c r="M6302" s="333" t="s">
        <v>3999</v>
      </c>
      <c r="N6302" s="116" t="s">
        <v>4121</v>
      </c>
      <c r="O6302" s="202">
        <v>25000</v>
      </c>
      <c r="P6302" s="202" t="s">
        <v>16</v>
      </c>
      <c r="Q6302" s="202" t="s">
        <v>16</v>
      </c>
      <c r="R6302" s="202" t="s">
        <v>16</v>
      </c>
      <c r="S6302" s="202" t="s">
        <v>16</v>
      </c>
      <c r="T6302" s="202" t="s">
        <v>16</v>
      </c>
    </row>
    <row r="6303" spans="2:20" ht="41.4" x14ac:dyDescent="0.3">
      <c r="B6303" s="368" t="s">
        <v>4132</v>
      </c>
      <c r="C6303" s="369" t="s">
        <v>4117</v>
      </c>
      <c r="D6303" s="116" t="s">
        <v>4113</v>
      </c>
      <c r="E6303" s="202" t="s">
        <v>16</v>
      </c>
      <c r="F6303" s="202">
        <v>50000</v>
      </c>
      <c r="G6303" s="202" t="s">
        <v>16</v>
      </c>
      <c r="H6303" s="202" t="s">
        <v>16</v>
      </c>
      <c r="I6303" s="202" t="s">
        <v>16</v>
      </c>
      <c r="J6303" s="202" t="s">
        <v>16</v>
      </c>
      <c r="K6303" s="40"/>
      <c r="L6303" s="55" t="s">
        <v>4104</v>
      </c>
      <c r="M6303" s="333" t="s">
        <v>4109</v>
      </c>
      <c r="N6303" s="488">
        <v>1</v>
      </c>
      <c r="O6303" s="202" t="s">
        <v>16</v>
      </c>
      <c r="P6303" s="202">
        <v>2120</v>
      </c>
      <c r="Q6303" s="202" t="s">
        <v>16</v>
      </c>
      <c r="R6303" s="202" t="s">
        <v>16</v>
      </c>
      <c r="S6303" s="202" t="s">
        <v>16</v>
      </c>
      <c r="T6303" s="202" t="s">
        <v>16</v>
      </c>
    </row>
    <row r="6304" spans="2:20" ht="41.4" x14ac:dyDescent="0.3">
      <c r="B6304" s="368" t="s">
        <v>4132</v>
      </c>
      <c r="C6304" s="369" t="s">
        <v>4124</v>
      </c>
      <c r="D6304" s="116" t="s">
        <v>4118</v>
      </c>
      <c r="E6304" s="202">
        <v>10000</v>
      </c>
      <c r="F6304" s="202" t="s">
        <v>16</v>
      </c>
      <c r="G6304" s="202" t="s">
        <v>16</v>
      </c>
      <c r="H6304" s="202" t="s">
        <v>16</v>
      </c>
      <c r="I6304" s="202" t="s">
        <v>16</v>
      </c>
      <c r="J6304" s="202" t="s">
        <v>16</v>
      </c>
      <c r="K6304" s="40"/>
      <c r="L6304" s="368" t="s">
        <v>4132</v>
      </c>
      <c r="M6304" s="369" t="s">
        <v>4135</v>
      </c>
      <c r="N6304" s="37">
        <v>2</v>
      </c>
      <c r="O6304" s="202" t="s">
        <v>16</v>
      </c>
      <c r="P6304" s="202">
        <v>5500</v>
      </c>
      <c r="Q6304" s="202" t="s">
        <v>16</v>
      </c>
      <c r="R6304" s="202" t="s">
        <v>16</v>
      </c>
      <c r="S6304" s="202" t="s">
        <v>16</v>
      </c>
      <c r="T6304" s="202" t="s">
        <v>16</v>
      </c>
    </row>
    <row r="6305" spans="2:20" ht="30.6" customHeight="1" x14ac:dyDescent="0.3">
      <c r="B6305" s="368" t="s">
        <v>4132</v>
      </c>
      <c r="C6305" s="369" t="s">
        <v>4125</v>
      </c>
      <c r="D6305" s="116" t="s">
        <v>4119</v>
      </c>
      <c r="E6305" s="202"/>
      <c r="F6305" s="202">
        <v>1300</v>
      </c>
      <c r="G6305" s="202" t="s">
        <v>16</v>
      </c>
      <c r="H6305" s="202" t="s">
        <v>16</v>
      </c>
      <c r="I6305" s="202" t="s">
        <v>16</v>
      </c>
      <c r="J6305" s="202" t="s">
        <v>16</v>
      </c>
      <c r="K6305" s="40"/>
      <c r="L6305" s="368" t="s">
        <v>4132</v>
      </c>
      <c r="M6305" s="369" t="s">
        <v>4136</v>
      </c>
      <c r="N6305" s="37">
        <v>3</v>
      </c>
      <c r="O6305" s="202" t="s">
        <v>16</v>
      </c>
      <c r="P6305" s="202">
        <v>1430</v>
      </c>
      <c r="Q6305" s="202" t="s">
        <v>16</v>
      </c>
      <c r="R6305" s="202" t="s">
        <v>16</v>
      </c>
      <c r="S6305" s="202" t="s">
        <v>16</v>
      </c>
      <c r="T6305" s="202" t="s">
        <v>16</v>
      </c>
    </row>
    <row r="6306" spans="2:20" ht="36" customHeight="1" x14ac:dyDescent="0.3">
      <c r="B6306" s="368" t="s">
        <v>4132</v>
      </c>
      <c r="C6306" s="369" t="s">
        <v>4126</v>
      </c>
      <c r="D6306" s="116" t="s">
        <v>4120</v>
      </c>
      <c r="E6306" s="202">
        <v>30000</v>
      </c>
      <c r="F6306" s="202" t="s">
        <v>16</v>
      </c>
      <c r="G6306" s="202" t="s">
        <v>16</v>
      </c>
      <c r="H6306" s="202" t="s">
        <v>16</v>
      </c>
      <c r="I6306" s="202" t="s">
        <v>16</v>
      </c>
      <c r="J6306" s="202" t="s">
        <v>16</v>
      </c>
      <c r="K6306" s="40"/>
      <c r="L6306" s="751" t="s">
        <v>4132</v>
      </c>
      <c r="M6306" s="985" t="s">
        <v>4137</v>
      </c>
      <c r="N6306" s="751">
        <v>4</v>
      </c>
      <c r="O6306" s="731" t="s">
        <v>16</v>
      </c>
      <c r="P6306" s="986">
        <v>50000</v>
      </c>
      <c r="Q6306" s="202" t="s">
        <v>16</v>
      </c>
      <c r="R6306" s="202" t="s">
        <v>16</v>
      </c>
      <c r="S6306" s="202" t="s">
        <v>16</v>
      </c>
      <c r="T6306" s="202" t="s">
        <v>16</v>
      </c>
    </row>
    <row r="6307" spans="2:20" ht="31.8" customHeight="1" x14ac:dyDescent="0.3">
      <c r="B6307" s="368" t="s">
        <v>4132</v>
      </c>
      <c r="C6307" s="369" t="s">
        <v>4127</v>
      </c>
      <c r="D6307" s="116" t="s">
        <v>4121</v>
      </c>
      <c r="E6307" s="202">
        <v>25000</v>
      </c>
      <c r="F6307" s="202">
        <v>20000</v>
      </c>
      <c r="G6307" s="202" t="s">
        <v>16</v>
      </c>
      <c r="H6307" s="202" t="s">
        <v>16</v>
      </c>
      <c r="I6307" s="202" t="s">
        <v>16</v>
      </c>
      <c r="J6307" s="202" t="s">
        <v>16</v>
      </c>
      <c r="K6307" s="40"/>
      <c r="L6307" s="368" t="s">
        <v>4132</v>
      </c>
      <c r="M6307" s="369" t="s">
        <v>4138</v>
      </c>
      <c r="N6307" s="37">
        <v>5</v>
      </c>
      <c r="O6307" s="202" t="s">
        <v>16</v>
      </c>
      <c r="P6307" s="202">
        <v>15000</v>
      </c>
      <c r="Q6307" s="202" t="s">
        <v>16</v>
      </c>
      <c r="R6307" s="202" t="s">
        <v>16</v>
      </c>
      <c r="S6307" s="202" t="s">
        <v>16</v>
      </c>
      <c r="T6307" s="202" t="s">
        <v>16</v>
      </c>
    </row>
    <row r="6308" spans="2:20" ht="34.799999999999997" customHeight="1" x14ac:dyDescent="0.3">
      <c r="B6308" s="368" t="s">
        <v>4132</v>
      </c>
      <c r="C6308" s="369" t="s">
        <v>4128</v>
      </c>
      <c r="D6308" s="116" t="s">
        <v>4122</v>
      </c>
      <c r="E6308" s="202" t="s">
        <v>16</v>
      </c>
      <c r="F6308" s="202">
        <v>150000</v>
      </c>
      <c r="G6308" s="202" t="s">
        <v>16</v>
      </c>
      <c r="H6308" s="202" t="s">
        <v>16</v>
      </c>
      <c r="I6308" s="202" t="s">
        <v>16</v>
      </c>
      <c r="J6308" s="202" t="s">
        <v>16</v>
      </c>
      <c r="K6308" s="40"/>
      <c r="L6308" s="368"/>
      <c r="M6308" s="766" t="s">
        <v>2461</v>
      </c>
      <c r="N6308" s="37"/>
      <c r="O6308" s="202" t="s">
        <v>16</v>
      </c>
      <c r="P6308" s="202"/>
      <c r="Q6308" s="202" t="s">
        <v>16</v>
      </c>
      <c r="R6308" s="202" t="s">
        <v>16</v>
      </c>
      <c r="S6308" s="202" t="s">
        <v>16</v>
      </c>
      <c r="T6308" s="202" t="s">
        <v>16</v>
      </c>
    </row>
    <row r="6309" spans="2:20" ht="46.8" customHeight="1" x14ac:dyDescent="0.3">
      <c r="B6309" s="368" t="s">
        <v>4132</v>
      </c>
      <c r="C6309" s="369" t="s">
        <v>4130</v>
      </c>
      <c r="D6309" s="116" t="s">
        <v>4123</v>
      </c>
      <c r="E6309" s="202" t="s">
        <v>16</v>
      </c>
      <c r="F6309" s="39">
        <v>400000</v>
      </c>
      <c r="G6309" s="202" t="s">
        <v>16</v>
      </c>
      <c r="H6309" s="202" t="s">
        <v>16</v>
      </c>
      <c r="I6309" s="202" t="s">
        <v>16</v>
      </c>
      <c r="J6309" s="202" t="s">
        <v>16</v>
      </c>
      <c r="K6309" s="40"/>
      <c r="L6309" s="368" t="s">
        <v>4132</v>
      </c>
      <c r="M6309" s="333" t="s">
        <v>3801</v>
      </c>
      <c r="N6309" s="37">
        <v>6</v>
      </c>
      <c r="O6309" s="202" t="s">
        <v>16</v>
      </c>
      <c r="P6309" s="202">
        <v>5000</v>
      </c>
      <c r="Q6309" s="202" t="s">
        <v>16</v>
      </c>
      <c r="R6309" s="202" t="s">
        <v>16</v>
      </c>
      <c r="S6309" s="202" t="s">
        <v>16</v>
      </c>
      <c r="T6309" s="202" t="s">
        <v>16</v>
      </c>
    </row>
    <row r="6310" spans="2:20" ht="47.4" customHeight="1" x14ac:dyDescent="0.3">
      <c r="B6310" s="368" t="s">
        <v>4132</v>
      </c>
      <c r="C6310" s="369" t="s">
        <v>4131</v>
      </c>
      <c r="D6310" s="116" t="s">
        <v>4129</v>
      </c>
      <c r="E6310" s="202" t="s">
        <v>16</v>
      </c>
      <c r="F6310" s="39">
        <v>200000</v>
      </c>
      <c r="G6310" s="202" t="s">
        <v>16</v>
      </c>
      <c r="H6310" s="202" t="s">
        <v>16</v>
      </c>
      <c r="I6310" s="202" t="s">
        <v>16</v>
      </c>
      <c r="J6310" s="202" t="s">
        <v>16</v>
      </c>
      <c r="K6310" s="40"/>
      <c r="L6310" s="368" t="s">
        <v>4132</v>
      </c>
      <c r="M6310" s="369" t="s">
        <v>4139</v>
      </c>
      <c r="N6310" s="37">
        <v>7</v>
      </c>
      <c r="O6310" s="202" t="s">
        <v>16</v>
      </c>
      <c r="P6310" s="202">
        <v>58250</v>
      </c>
      <c r="Q6310" s="202" t="s">
        <v>16</v>
      </c>
      <c r="R6310" s="202" t="s">
        <v>16</v>
      </c>
      <c r="S6310" s="202" t="s">
        <v>16</v>
      </c>
      <c r="T6310" s="202" t="s">
        <v>16</v>
      </c>
    </row>
    <row r="6311" spans="2:20" ht="47.4" customHeight="1" x14ac:dyDescent="0.3">
      <c r="B6311" s="368" t="s">
        <v>4132</v>
      </c>
      <c r="C6311" s="369" t="s">
        <v>4143</v>
      </c>
      <c r="D6311" s="116" t="s">
        <v>4140</v>
      </c>
      <c r="E6311" s="202">
        <v>100000</v>
      </c>
      <c r="F6311" s="39" t="s">
        <v>16</v>
      </c>
      <c r="G6311" s="202" t="s">
        <v>16</v>
      </c>
      <c r="H6311" s="202" t="s">
        <v>16</v>
      </c>
      <c r="I6311" s="202" t="s">
        <v>16</v>
      </c>
      <c r="J6311" s="202" t="s">
        <v>16</v>
      </c>
      <c r="K6311" s="40"/>
      <c r="L6311" s="368" t="s">
        <v>4132</v>
      </c>
      <c r="M6311" s="369" t="s">
        <v>1050</v>
      </c>
      <c r="N6311" s="116" t="s">
        <v>4140</v>
      </c>
      <c r="O6311" s="202">
        <v>100000</v>
      </c>
      <c r="P6311" s="202" t="s">
        <v>16</v>
      </c>
      <c r="Q6311" s="202" t="s">
        <v>16</v>
      </c>
      <c r="R6311" s="202" t="s">
        <v>16</v>
      </c>
      <c r="S6311" s="202" t="s">
        <v>16</v>
      </c>
      <c r="T6311" s="202" t="s">
        <v>16</v>
      </c>
    </row>
    <row r="6312" spans="2:20" ht="47.4" customHeight="1" x14ac:dyDescent="0.3">
      <c r="B6312" s="368" t="s">
        <v>4132</v>
      </c>
      <c r="C6312" s="369" t="s">
        <v>4144</v>
      </c>
      <c r="D6312" s="116" t="s">
        <v>4141</v>
      </c>
      <c r="E6312" s="202" t="s">
        <v>16</v>
      </c>
      <c r="F6312" s="39">
        <v>650000</v>
      </c>
      <c r="G6312" s="202" t="s">
        <v>16</v>
      </c>
      <c r="H6312" s="202" t="s">
        <v>16</v>
      </c>
      <c r="I6312" s="202" t="s">
        <v>16</v>
      </c>
      <c r="J6312" s="202" t="s">
        <v>16</v>
      </c>
      <c r="K6312" s="40"/>
      <c r="L6312" s="368" t="s">
        <v>4132</v>
      </c>
      <c r="M6312" s="369" t="s">
        <v>4146</v>
      </c>
      <c r="N6312" s="116" t="s">
        <v>4142</v>
      </c>
      <c r="O6312" s="202">
        <v>210000</v>
      </c>
      <c r="P6312" s="202" t="s">
        <v>16</v>
      </c>
      <c r="Q6312" s="202" t="s">
        <v>16</v>
      </c>
      <c r="R6312" s="202" t="s">
        <v>16</v>
      </c>
      <c r="S6312" s="202" t="s">
        <v>16</v>
      </c>
      <c r="T6312" s="202" t="s">
        <v>16</v>
      </c>
    </row>
    <row r="6313" spans="2:20" ht="47.4" customHeight="1" x14ac:dyDescent="0.3">
      <c r="B6313" s="368" t="s">
        <v>4132</v>
      </c>
      <c r="C6313" s="369" t="s">
        <v>4145</v>
      </c>
      <c r="D6313" s="116" t="s">
        <v>4142</v>
      </c>
      <c r="E6313" s="202">
        <v>210000</v>
      </c>
      <c r="F6313" s="39" t="s">
        <v>16</v>
      </c>
      <c r="G6313" s="202" t="s">
        <v>16</v>
      </c>
      <c r="H6313" s="202" t="s">
        <v>16</v>
      </c>
      <c r="I6313" s="202" t="s">
        <v>16</v>
      </c>
      <c r="J6313" s="202" t="s">
        <v>16</v>
      </c>
      <c r="K6313" s="40"/>
      <c r="L6313" s="368" t="s">
        <v>4132</v>
      </c>
      <c r="M6313" s="369" t="s">
        <v>4149</v>
      </c>
      <c r="N6313" s="37">
        <v>1</v>
      </c>
      <c r="O6313" s="202" t="s">
        <v>16</v>
      </c>
      <c r="P6313" s="202" t="s">
        <v>16</v>
      </c>
      <c r="Q6313" s="202" t="s">
        <v>16</v>
      </c>
      <c r="R6313" s="202" t="s">
        <v>16</v>
      </c>
      <c r="S6313" s="202">
        <v>26000</v>
      </c>
      <c r="T6313" s="202" t="s">
        <v>16</v>
      </c>
    </row>
    <row r="6314" spans="2:20" ht="31.8" customHeight="1" x14ac:dyDescent="0.3">
      <c r="B6314" s="368"/>
      <c r="C6314" s="678" t="s">
        <v>2461</v>
      </c>
      <c r="D6314" s="202"/>
      <c r="E6314" s="202"/>
      <c r="F6314" s="202"/>
      <c r="G6314" s="202"/>
      <c r="H6314" s="202"/>
      <c r="I6314" s="202"/>
      <c r="J6314" s="202"/>
      <c r="K6314" s="40"/>
      <c r="L6314" s="202" t="s">
        <v>16</v>
      </c>
      <c r="M6314" s="202" t="s">
        <v>16</v>
      </c>
      <c r="N6314" s="202" t="s">
        <v>16</v>
      </c>
      <c r="O6314" s="202" t="s">
        <v>16</v>
      </c>
      <c r="P6314" s="202" t="s">
        <v>16</v>
      </c>
      <c r="Q6314" s="202" t="s">
        <v>16</v>
      </c>
      <c r="R6314" s="202" t="s">
        <v>16</v>
      </c>
      <c r="S6314" s="202" t="s">
        <v>16</v>
      </c>
      <c r="T6314" s="202" t="s">
        <v>16</v>
      </c>
    </row>
    <row r="6315" spans="2:20" ht="33.6" customHeight="1" x14ac:dyDescent="0.3">
      <c r="B6315" s="368" t="s">
        <v>4076</v>
      </c>
      <c r="C6315" s="459" t="s">
        <v>2550</v>
      </c>
      <c r="D6315" s="37">
        <v>2</v>
      </c>
      <c r="E6315" s="202" t="s">
        <v>16</v>
      </c>
      <c r="F6315" s="202">
        <v>5000</v>
      </c>
      <c r="G6315" s="202" t="s">
        <v>16</v>
      </c>
      <c r="H6315" s="202" t="s">
        <v>16</v>
      </c>
      <c r="I6315" s="202" t="s">
        <v>16</v>
      </c>
      <c r="J6315" s="202" t="s">
        <v>16</v>
      </c>
      <c r="K6315" s="40"/>
      <c r="L6315" s="202" t="s">
        <v>16</v>
      </c>
      <c r="M6315" s="202" t="s">
        <v>16</v>
      </c>
      <c r="N6315" s="202" t="s">
        <v>16</v>
      </c>
      <c r="O6315" s="202" t="s">
        <v>16</v>
      </c>
      <c r="P6315" s="202" t="s">
        <v>16</v>
      </c>
      <c r="Q6315" s="202" t="s">
        <v>16</v>
      </c>
      <c r="R6315" s="202" t="s">
        <v>16</v>
      </c>
      <c r="S6315" s="202" t="s">
        <v>16</v>
      </c>
      <c r="T6315" s="202" t="s">
        <v>16</v>
      </c>
    </row>
    <row r="6316" spans="2:20" ht="35.4" customHeight="1" x14ac:dyDescent="0.3">
      <c r="B6316" s="368" t="s">
        <v>4076</v>
      </c>
      <c r="C6316" s="459" t="s">
        <v>4094</v>
      </c>
      <c r="D6316" s="37">
        <v>470</v>
      </c>
      <c r="E6316" s="202" t="s">
        <v>16</v>
      </c>
      <c r="F6316" s="202">
        <v>40000</v>
      </c>
      <c r="G6316" s="202" t="s">
        <v>16</v>
      </c>
      <c r="H6316" s="202" t="s">
        <v>16</v>
      </c>
      <c r="I6316" s="202" t="s">
        <v>16</v>
      </c>
      <c r="J6316" s="202" t="s">
        <v>16</v>
      </c>
      <c r="K6316" s="40"/>
      <c r="L6316" s="202" t="s">
        <v>16</v>
      </c>
      <c r="M6316" s="202" t="s">
        <v>16</v>
      </c>
      <c r="N6316" s="202" t="s">
        <v>16</v>
      </c>
      <c r="O6316" s="202" t="s">
        <v>16</v>
      </c>
      <c r="P6316" s="202" t="s">
        <v>16</v>
      </c>
      <c r="Q6316" s="202" t="s">
        <v>16</v>
      </c>
      <c r="R6316" s="202" t="s">
        <v>16</v>
      </c>
      <c r="S6316" s="202" t="s">
        <v>16</v>
      </c>
      <c r="T6316" s="202" t="s">
        <v>16</v>
      </c>
    </row>
    <row r="6317" spans="2:20" x14ac:dyDescent="0.3">
      <c r="B6317" s="196"/>
      <c r="C6317" s="503" t="s">
        <v>49</v>
      </c>
      <c r="D6317" s="196" t="s">
        <v>16</v>
      </c>
      <c r="E6317" s="197">
        <f>SUM(E6296:E6316)</f>
        <v>409000</v>
      </c>
      <c r="F6317" s="197">
        <f>SUM(F6296:F6316)</f>
        <v>1532300</v>
      </c>
      <c r="G6317" s="197">
        <f>SUM(G6296:G6316)</f>
        <v>783214</v>
      </c>
      <c r="H6317" s="504">
        <f>SUM(H6298:H6316)</f>
        <v>0</v>
      </c>
      <c r="I6317" s="197"/>
      <c r="J6317" s="197">
        <v>0</v>
      </c>
      <c r="K6317" s="1"/>
      <c r="L6317" s="202" t="s">
        <v>16</v>
      </c>
      <c r="M6317" s="202" t="s">
        <v>16</v>
      </c>
      <c r="N6317" s="202" t="s">
        <v>16</v>
      </c>
      <c r="O6317" s="202" t="s">
        <v>16</v>
      </c>
      <c r="P6317" s="202" t="s">
        <v>16</v>
      </c>
      <c r="Q6317" s="202" t="s">
        <v>16</v>
      </c>
      <c r="R6317" s="202" t="s">
        <v>16</v>
      </c>
      <c r="S6317" s="202" t="s">
        <v>16</v>
      </c>
      <c r="T6317" s="202" t="s">
        <v>16</v>
      </c>
    </row>
    <row r="6318" spans="2:20" x14ac:dyDescent="0.3">
      <c r="B6318" s="11"/>
      <c r="C6318" s="94"/>
      <c r="D6318" s="12"/>
      <c r="E6318" s="13"/>
      <c r="F6318" s="13"/>
      <c r="G6318" s="13"/>
      <c r="H6318" s="13"/>
      <c r="I6318" s="13"/>
      <c r="J6318" s="14"/>
      <c r="K6318" s="1"/>
      <c r="L6318" s="11"/>
      <c r="M6318" s="588"/>
      <c r="N6318" s="12"/>
      <c r="O6318" s="169"/>
      <c r="P6318" s="13"/>
      <c r="Q6318" s="13"/>
      <c r="R6318" s="13"/>
      <c r="S6318" s="13"/>
      <c r="T6318" s="14"/>
    </row>
    <row r="6319" spans="2:20" x14ac:dyDescent="0.3">
      <c r="B6319" s="25"/>
      <c r="C6319" s="26" t="s">
        <v>50</v>
      </c>
      <c r="D6319" s="26" t="s">
        <v>16</v>
      </c>
      <c r="E6319" s="28">
        <f>E6317</f>
        <v>409000</v>
      </c>
      <c r="F6319" s="28">
        <f>F6295+F6317</f>
        <v>1719618</v>
      </c>
      <c r="G6319" s="28">
        <f>G6295+G6317</f>
        <v>7149245</v>
      </c>
      <c r="H6319" s="28">
        <f>H6295+H6317</f>
        <v>6827742</v>
      </c>
      <c r="I6319" s="28">
        <f>I6295+I6317</f>
        <v>55834</v>
      </c>
      <c r="J6319" s="28">
        <f>J6295+J6317</f>
        <v>4260</v>
      </c>
      <c r="K6319" s="1"/>
      <c r="L6319" s="574" t="s">
        <v>16</v>
      </c>
      <c r="M6319" s="26" t="s">
        <v>50</v>
      </c>
      <c r="N6319" s="193" t="s">
        <v>16</v>
      </c>
      <c r="O6319" s="28">
        <f>SUM(O6296:O6318)</f>
        <v>409000</v>
      </c>
      <c r="P6319" s="28">
        <f>SUM(P6296:P6318)</f>
        <v>320514</v>
      </c>
      <c r="Q6319" s="28">
        <f>SUM(Q6296:Q6318)</f>
        <v>0</v>
      </c>
      <c r="R6319" s="28">
        <f>SUM(R6298:R6318)</f>
        <v>0</v>
      </c>
      <c r="S6319" s="28">
        <f>SUM(S6298:S6318)</f>
        <v>26000</v>
      </c>
      <c r="T6319" s="28">
        <f>SUM(T6294:T6318)</f>
        <v>0</v>
      </c>
    </row>
    <row r="6320" spans="2:20" x14ac:dyDescent="0.3">
      <c r="F6320" s="314"/>
      <c r="G6320" s="215"/>
      <c r="H6320" s="215"/>
      <c r="L6320" s="2"/>
      <c r="M6320" s="3" t="s">
        <v>12</v>
      </c>
      <c r="N6320" s="15"/>
      <c r="O6320" s="16">
        <f>E6319-O6319</f>
        <v>0</v>
      </c>
      <c r="P6320" s="62">
        <f>F6319-P6319</f>
        <v>1399104</v>
      </c>
      <c r="Q6320" s="62">
        <f>G6319-Q6319</f>
        <v>7149245</v>
      </c>
      <c r="R6320" s="62">
        <f t="shared" ref="R6320" si="742">H6319-R6319</f>
        <v>6827742</v>
      </c>
      <c r="S6320" s="62">
        <f t="shared" ref="S6320" si="743">I6319-S6319</f>
        <v>29834</v>
      </c>
      <c r="T6320" s="62">
        <f t="shared" ref="T6320" si="744">J6319-T6319</f>
        <v>4260</v>
      </c>
    </row>
    <row r="6321" spans="2:20" x14ac:dyDescent="0.3">
      <c r="F6321" s="314"/>
      <c r="G6321" s="215"/>
      <c r="H6321" s="215"/>
      <c r="L6321" s="195"/>
      <c r="M6321" s="741"/>
      <c r="N6321" s="742"/>
      <c r="O6321" s="121"/>
      <c r="P6321" s="736"/>
      <c r="Q6321" s="736"/>
      <c r="R6321" s="736"/>
      <c r="S6321" s="736"/>
      <c r="T6321" s="736"/>
    </row>
    <row r="6322" spans="2:20" x14ac:dyDescent="0.3">
      <c r="C6322" s="63"/>
      <c r="F6322" s="314"/>
      <c r="H6322" s="314"/>
      <c r="M6322" s="1356" t="s">
        <v>23</v>
      </c>
      <c r="N6322" s="1356"/>
      <c r="P6322" s="314"/>
      <c r="Q6322" s="314"/>
      <c r="R6322" s="314"/>
    </row>
    <row r="6323" spans="2:20" x14ac:dyDescent="0.3">
      <c r="C6323" s="763"/>
      <c r="D6323" s="763"/>
      <c r="E6323" s="673"/>
      <c r="F6323" s="281"/>
      <c r="G6323" s="763"/>
      <c r="H6323" s="763"/>
      <c r="I6323" s="763"/>
      <c r="J6323" s="145"/>
      <c r="M6323" s="346" t="s">
        <v>17</v>
      </c>
      <c r="N6323" s="83">
        <f>P6320</f>
        <v>1399104</v>
      </c>
      <c r="O6323" s="1431" t="s">
        <v>4147</v>
      </c>
      <c r="P6323" s="1432"/>
      <c r="Q6323" s="1432"/>
      <c r="R6323" s="1432"/>
      <c r="S6323" s="1432"/>
      <c r="T6323" s="1432"/>
    </row>
    <row r="6324" spans="2:20" x14ac:dyDescent="0.3">
      <c r="C6324" s="273"/>
      <c r="D6324" s="702"/>
      <c r="E6324" s="761"/>
      <c r="F6324" s="761"/>
      <c r="G6324" s="282"/>
      <c r="H6324" s="280"/>
      <c r="I6324" s="280"/>
      <c r="J6324" s="280"/>
      <c r="M6324" s="346" t="s">
        <v>18</v>
      </c>
      <c r="N6324" s="83">
        <f>Q6320</f>
        <v>7149245</v>
      </c>
      <c r="O6324" s="606"/>
      <c r="P6324" s="131"/>
      <c r="Q6324" s="1430" t="s">
        <v>4148</v>
      </c>
      <c r="R6324" s="1430"/>
      <c r="S6324" s="1430"/>
      <c r="T6324" s="1430"/>
    </row>
    <row r="6325" spans="2:20" x14ac:dyDescent="0.3">
      <c r="C6325" s="763"/>
      <c r="D6325" s="763"/>
      <c r="E6325" s="1376"/>
      <c r="F6325" s="1377"/>
      <c r="G6325" s="282"/>
      <c r="H6325" s="280"/>
      <c r="I6325" s="280"/>
      <c r="J6325" s="280"/>
      <c r="M6325" s="346" t="s">
        <v>19</v>
      </c>
      <c r="N6325" s="83">
        <f>R6320</f>
        <v>6827742</v>
      </c>
      <c r="O6325" s="136"/>
      <c r="P6325" s="171"/>
      <c r="Q6325" s="324"/>
      <c r="R6325" s="240"/>
      <c r="S6325" s="314"/>
      <c r="T6325" s="314"/>
    </row>
    <row r="6326" spans="2:20" x14ac:dyDescent="0.3">
      <c r="C6326" s="190"/>
      <c r="D6326" s="190"/>
      <c r="E6326" s="1374"/>
      <c r="F6326" s="1374"/>
      <c r="G6326" s="278"/>
      <c r="H6326" s="279"/>
      <c r="I6326" s="280"/>
      <c r="J6326" s="281"/>
      <c r="M6326" s="346" t="s">
        <v>20</v>
      </c>
      <c r="N6326" s="83">
        <f>S6320</f>
        <v>29834</v>
      </c>
      <c r="O6326" s="324"/>
      <c r="P6326" s="324"/>
      <c r="Q6326" s="324"/>
      <c r="R6326" s="241"/>
    </row>
    <row r="6327" spans="2:20" x14ac:dyDescent="0.3">
      <c r="C6327" s="190"/>
      <c r="D6327" s="190"/>
      <c r="E6327" s="762"/>
      <c r="F6327" s="762"/>
      <c r="G6327" s="278"/>
      <c r="H6327" s="283"/>
      <c r="I6327" s="280"/>
      <c r="J6327" s="281"/>
      <c r="M6327" s="346" t="s">
        <v>21</v>
      </c>
      <c r="N6327" s="83">
        <f>T6320</f>
        <v>4260</v>
      </c>
      <c r="O6327" s="137"/>
      <c r="P6327" s="324"/>
      <c r="Q6327" s="324"/>
      <c r="R6327" s="314"/>
    </row>
    <row r="6328" spans="2:20" ht="16.2" thickBot="1" x14ac:dyDescent="0.35">
      <c r="C6328" s="763"/>
      <c r="D6328" s="190"/>
      <c r="E6328" s="762"/>
      <c r="F6328" s="762"/>
      <c r="G6328" s="278"/>
      <c r="H6328" s="283"/>
      <c r="I6328" s="280"/>
      <c r="J6328" s="281"/>
      <c r="M6328" s="768" t="s">
        <v>22</v>
      </c>
      <c r="N6328" s="344">
        <f>SUM(N6323:N6327)</f>
        <v>15410185</v>
      </c>
      <c r="O6328" s="314"/>
      <c r="P6328" s="314"/>
      <c r="R6328" s="314"/>
      <c r="S6328" s="314"/>
    </row>
    <row r="6329" spans="2:20" ht="15" thickTop="1" x14ac:dyDescent="0.3">
      <c r="N6329" s="314"/>
    </row>
    <row r="6330" spans="2:20" x14ac:dyDescent="0.3">
      <c r="L6330" s="21"/>
      <c r="M6330" s="21"/>
      <c r="N6330" s="21"/>
      <c r="O6330" s="21"/>
    </row>
    <row r="6331" spans="2:20" x14ac:dyDescent="0.3">
      <c r="N6331" s="314"/>
    </row>
    <row r="6336" spans="2:20" x14ac:dyDescent="0.3">
      <c r="B6336" s="1357" t="s">
        <v>3490</v>
      </c>
      <c r="C6336" s="1357"/>
      <c r="D6336" s="1357"/>
      <c r="E6336" s="1357"/>
      <c r="F6336" s="1357"/>
      <c r="G6336" s="1357"/>
      <c r="H6336" s="1357"/>
      <c r="I6336" s="1357"/>
      <c r="J6336" s="1357"/>
      <c r="K6336" s="1357"/>
      <c r="L6336" s="1357"/>
      <c r="M6336" s="1357"/>
      <c r="N6336" s="1357"/>
      <c r="O6336" s="1357"/>
      <c r="P6336" s="1357"/>
      <c r="Q6336" s="1357"/>
      <c r="R6336" s="1357"/>
      <c r="S6336" s="1357"/>
      <c r="T6336" s="1357"/>
    </row>
    <row r="6342" spans="2:20" ht="15.6" x14ac:dyDescent="0.3">
      <c r="B6342" s="1349" t="s">
        <v>4150</v>
      </c>
      <c r="C6342" s="1349"/>
      <c r="D6342" s="1349"/>
      <c r="E6342" s="1349"/>
      <c r="F6342" s="1349"/>
      <c r="G6342" s="1349"/>
      <c r="H6342" s="1349"/>
      <c r="I6342" s="1349"/>
      <c r="J6342" s="1349"/>
      <c r="K6342" s="1349"/>
      <c r="L6342" s="1349"/>
      <c r="M6342" s="1349"/>
      <c r="N6342" s="1349"/>
      <c r="O6342" s="1349"/>
      <c r="P6342" s="1349"/>
      <c r="Q6342" s="1349"/>
      <c r="R6342" s="1349"/>
      <c r="S6342" s="1349"/>
      <c r="T6342" s="1349"/>
    </row>
    <row r="6343" spans="2:20" ht="15.6" x14ac:dyDescent="0.3">
      <c r="B6343" s="1350" t="s">
        <v>10</v>
      </c>
      <c r="C6343" s="1350"/>
      <c r="D6343" s="1350"/>
      <c r="E6343" s="1350"/>
      <c r="F6343" s="1350"/>
      <c r="G6343" s="1350"/>
      <c r="H6343" s="1350"/>
      <c r="I6343" s="1350"/>
      <c r="J6343" s="1350"/>
      <c r="K6343" s="1350"/>
      <c r="L6343" s="1350"/>
      <c r="M6343" s="1350"/>
      <c r="N6343" s="1350"/>
      <c r="O6343" s="1350"/>
      <c r="P6343" s="1350"/>
      <c r="Q6343" s="1350"/>
      <c r="R6343" s="1350"/>
      <c r="S6343" s="1350"/>
      <c r="T6343" s="1350"/>
    </row>
    <row r="6344" spans="2:20" x14ac:dyDescent="0.3">
      <c r="B6344" s="1351" t="s">
        <v>11</v>
      </c>
      <c r="C6344" s="1351"/>
      <c r="D6344" s="1351"/>
      <c r="E6344" s="1351"/>
      <c r="F6344" s="1351"/>
      <c r="G6344" s="1351"/>
      <c r="H6344" s="1351"/>
      <c r="I6344" s="1351"/>
      <c r="J6344" s="1351"/>
      <c r="K6344" s="1351"/>
      <c r="L6344" s="1351"/>
      <c r="M6344" s="1351"/>
      <c r="N6344" s="1351"/>
      <c r="O6344" s="1351"/>
      <c r="P6344" s="1351"/>
      <c r="Q6344" s="1351"/>
      <c r="R6344" s="1351"/>
      <c r="S6344" s="1351"/>
      <c r="T6344" s="1351"/>
    </row>
    <row r="6345" spans="2:20" x14ac:dyDescent="0.3">
      <c r="B6345" s="1352" t="s">
        <v>4151</v>
      </c>
      <c r="C6345" s="1352"/>
      <c r="D6345" s="1352"/>
      <c r="E6345" s="1352"/>
      <c r="F6345" s="1352"/>
      <c r="G6345" s="1352"/>
      <c r="H6345" s="1352"/>
      <c r="I6345" s="1352"/>
      <c r="J6345" s="1352"/>
      <c r="K6345" s="1352"/>
      <c r="L6345" s="1352"/>
      <c r="M6345" s="1352"/>
      <c r="N6345" s="1352"/>
      <c r="O6345" s="1352"/>
      <c r="P6345" s="1352"/>
      <c r="Q6345" s="1352"/>
      <c r="R6345" s="1352"/>
      <c r="S6345" s="1352"/>
      <c r="T6345" s="1352"/>
    </row>
    <row r="6346" spans="2:20" ht="15" thickBot="1" x14ac:dyDescent="0.35">
      <c r="B6346" s="309"/>
      <c r="C6346" s="309"/>
      <c r="D6346" s="309"/>
      <c r="E6346" s="309"/>
      <c r="F6346" s="309"/>
      <c r="G6346" s="309"/>
      <c r="H6346" s="309"/>
      <c r="I6346" s="309"/>
      <c r="J6346" s="309"/>
      <c r="L6346" s="309"/>
      <c r="M6346" s="309"/>
      <c r="N6346" s="309"/>
      <c r="O6346" s="309"/>
      <c r="P6346" s="309"/>
      <c r="Q6346" s="309"/>
      <c r="R6346" s="1362" t="s">
        <v>4152</v>
      </c>
      <c r="S6346" s="1363"/>
      <c r="T6346" s="1363"/>
    </row>
    <row r="6347" spans="2:20" ht="15" thickTop="1" x14ac:dyDescent="0.3">
      <c r="B6347" s="1354" t="s">
        <v>8</v>
      </c>
      <c r="C6347" s="1354"/>
      <c r="D6347" s="1354"/>
      <c r="E6347" s="1354"/>
      <c r="F6347" s="1354"/>
      <c r="G6347" s="1354"/>
      <c r="H6347" s="1354"/>
      <c r="I6347" s="1354"/>
      <c r="J6347" s="1354"/>
      <c r="L6347" s="1354" t="s">
        <v>9</v>
      </c>
      <c r="M6347" s="1354"/>
      <c r="N6347" s="1354"/>
      <c r="O6347" s="1354"/>
      <c r="P6347" s="1354"/>
      <c r="Q6347" s="1354"/>
      <c r="R6347" s="1354"/>
      <c r="S6347" s="1354"/>
      <c r="T6347" s="1354"/>
    </row>
    <row r="6348" spans="2:20" x14ac:dyDescent="0.3">
      <c r="B6348" s="767" t="s">
        <v>0</v>
      </c>
      <c r="C6348" s="767" t="s">
        <v>1</v>
      </c>
      <c r="D6348" s="767" t="s">
        <v>2</v>
      </c>
      <c r="E6348" s="767" t="s">
        <v>13</v>
      </c>
      <c r="F6348" s="767" t="s">
        <v>3</v>
      </c>
      <c r="G6348" s="767" t="s">
        <v>4</v>
      </c>
      <c r="H6348" s="767" t="s">
        <v>5</v>
      </c>
      <c r="I6348" s="767" t="s">
        <v>6</v>
      </c>
      <c r="J6348" s="767" t="s">
        <v>7</v>
      </c>
      <c r="K6348" s="180"/>
      <c r="L6348" s="767" t="s">
        <v>0</v>
      </c>
      <c r="M6348" s="767" t="s">
        <v>1</v>
      </c>
      <c r="N6348" s="353" t="s">
        <v>1234</v>
      </c>
      <c r="O6348" s="767" t="s">
        <v>13</v>
      </c>
      <c r="P6348" s="767" t="s">
        <v>3</v>
      </c>
      <c r="Q6348" s="767" t="s">
        <v>4</v>
      </c>
      <c r="R6348" s="767" t="s">
        <v>5</v>
      </c>
      <c r="S6348" s="767" t="s">
        <v>6</v>
      </c>
      <c r="T6348" s="767" t="s">
        <v>7</v>
      </c>
    </row>
    <row r="6349" spans="2:20" x14ac:dyDescent="0.3">
      <c r="B6349" s="310"/>
      <c r="C6349" s="311"/>
      <c r="D6349" s="311"/>
      <c r="E6349" s="5"/>
      <c r="F6349" s="5"/>
      <c r="G6349" s="5"/>
      <c r="H6349" s="5"/>
      <c r="I6349" s="5"/>
      <c r="J6349" s="6"/>
      <c r="L6349" s="310"/>
      <c r="M6349" s="311"/>
      <c r="N6349" s="311"/>
      <c r="O6349" s="5"/>
      <c r="P6349" s="5"/>
      <c r="Q6349" s="5"/>
      <c r="R6349" s="5"/>
      <c r="S6349" s="5"/>
      <c r="T6349" s="6"/>
    </row>
    <row r="6350" spans="2:20" x14ac:dyDescent="0.3">
      <c r="B6350" s="368" t="s">
        <v>4153</v>
      </c>
      <c r="C6350" s="15" t="s">
        <v>2421</v>
      </c>
      <c r="D6350" s="202" t="s">
        <v>16</v>
      </c>
      <c r="E6350" s="202" t="s">
        <v>16</v>
      </c>
      <c r="F6350" s="370">
        <f>N6323</f>
        <v>1399104</v>
      </c>
      <c r="G6350" s="764">
        <f>N6324</f>
        <v>7149245</v>
      </c>
      <c r="H6350" s="764">
        <f>N6325</f>
        <v>6827742</v>
      </c>
      <c r="I6350" s="765">
        <f>N6326</f>
        <v>29834</v>
      </c>
      <c r="J6350" s="765">
        <f>N6327</f>
        <v>4260</v>
      </c>
      <c r="K6350" s="1"/>
      <c r="L6350" s="55"/>
      <c r="M6350" s="55"/>
      <c r="N6350" s="55"/>
      <c r="O6350" s="368"/>
      <c r="P6350" s="368"/>
      <c r="Q6350" s="368"/>
      <c r="R6350" s="368"/>
      <c r="S6350" s="368"/>
      <c r="T6350" s="368"/>
    </row>
    <row r="6351" spans="2:20" x14ac:dyDescent="0.3">
      <c r="B6351" s="368" t="s">
        <v>4175</v>
      </c>
      <c r="C6351" s="2" t="s">
        <v>3652</v>
      </c>
      <c r="D6351" s="202" t="s">
        <v>16</v>
      </c>
      <c r="E6351" s="202" t="s">
        <v>16</v>
      </c>
      <c r="F6351" s="202" t="s">
        <v>16</v>
      </c>
      <c r="G6351" s="202" t="s">
        <v>16</v>
      </c>
      <c r="H6351" s="202" t="s">
        <v>16</v>
      </c>
      <c r="I6351" s="39">
        <v>1250000</v>
      </c>
      <c r="J6351" s="202" t="s">
        <v>16</v>
      </c>
      <c r="K6351" s="1"/>
      <c r="L6351" s="368" t="s">
        <v>4175</v>
      </c>
      <c r="M6351" s="2" t="s">
        <v>3652</v>
      </c>
      <c r="N6351" s="202" t="s">
        <v>16</v>
      </c>
      <c r="O6351" s="202" t="s">
        <v>16</v>
      </c>
      <c r="P6351" s="39">
        <v>1250000</v>
      </c>
      <c r="Q6351" s="202" t="s">
        <v>16</v>
      </c>
      <c r="R6351" s="202" t="s">
        <v>16</v>
      </c>
      <c r="S6351" s="202" t="s">
        <v>16</v>
      </c>
      <c r="T6351" s="202" t="s">
        <v>16</v>
      </c>
    </row>
    <row r="6352" spans="2:20" ht="27.6" x14ac:dyDescent="0.3">
      <c r="B6352" s="368" t="s">
        <v>4156</v>
      </c>
      <c r="C6352" s="369" t="s">
        <v>4157</v>
      </c>
      <c r="D6352" s="116" t="s">
        <v>4154</v>
      </c>
      <c r="E6352" s="202">
        <v>140000</v>
      </c>
      <c r="F6352" s="202" t="s">
        <v>16</v>
      </c>
      <c r="G6352" s="202" t="s">
        <v>16</v>
      </c>
      <c r="H6352" s="202" t="s">
        <v>16</v>
      </c>
      <c r="I6352" s="202" t="s">
        <v>16</v>
      </c>
      <c r="J6352" s="202" t="s">
        <v>16</v>
      </c>
      <c r="K6352" s="1"/>
      <c r="L6352" s="368" t="s">
        <v>4156</v>
      </c>
      <c r="M6352" s="333" t="s">
        <v>4134</v>
      </c>
      <c r="N6352" s="116" t="s">
        <v>4154</v>
      </c>
      <c r="O6352" s="202">
        <v>140000</v>
      </c>
      <c r="P6352" s="202" t="s">
        <v>16</v>
      </c>
      <c r="Q6352" s="202" t="s">
        <v>16</v>
      </c>
      <c r="R6352" s="202" t="s">
        <v>16</v>
      </c>
      <c r="S6352" s="202" t="s">
        <v>16</v>
      </c>
      <c r="T6352" s="202" t="s">
        <v>16</v>
      </c>
    </row>
    <row r="6353" spans="2:20" ht="40.799999999999997" customHeight="1" x14ac:dyDescent="0.3">
      <c r="B6353" s="368" t="s">
        <v>4156</v>
      </c>
      <c r="C6353" s="369" t="s">
        <v>4178</v>
      </c>
      <c r="D6353" s="116" t="s">
        <v>4155</v>
      </c>
      <c r="E6353" s="202" t="s">
        <v>16</v>
      </c>
      <c r="F6353" s="202" t="s">
        <v>16</v>
      </c>
      <c r="G6353" s="202" t="s">
        <v>16</v>
      </c>
      <c r="H6353" s="202" t="s">
        <v>16</v>
      </c>
      <c r="I6353" s="39">
        <v>200000</v>
      </c>
      <c r="J6353" s="202" t="s">
        <v>16</v>
      </c>
      <c r="K6353" s="40"/>
      <c r="L6353" s="368" t="s">
        <v>4156</v>
      </c>
      <c r="M6353" s="333" t="s">
        <v>4176</v>
      </c>
      <c r="N6353" s="488">
        <v>1</v>
      </c>
      <c r="O6353" s="202" t="s">
        <v>16</v>
      </c>
      <c r="P6353" s="202">
        <v>48000</v>
      </c>
      <c r="Q6353" s="202" t="s">
        <v>16</v>
      </c>
      <c r="R6353" s="202" t="s">
        <v>16</v>
      </c>
      <c r="S6353" s="202" t="s">
        <v>16</v>
      </c>
      <c r="T6353" s="202" t="s">
        <v>16</v>
      </c>
    </row>
    <row r="6354" spans="2:20" ht="41.4" x14ac:dyDescent="0.3">
      <c r="B6354" s="368" t="s">
        <v>4156</v>
      </c>
      <c r="C6354" s="369" t="s">
        <v>4158</v>
      </c>
      <c r="D6354" s="116" t="s">
        <v>4165</v>
      </c>
      <c r="E6354" s="202" t="s">
        <v>16</v>
      </c>
      <c r="F6354" s="202">
        <v>6000</v>
      </c>
      <c r="G6354" s="202" t="s">
        <v>16</v>
      </c>
      <c r="H6354" s="202" t="s">
        <v>16</v>
      </c>
      <c r="I6354" s="202" t="s">
        <v>16</v>
      </c>
      <c r="J6354" s="202" t="s">
        <v>16</v>
      </c>
      <c r="K6354" s="40"/>
      <c r="L6354" s="368" t="s">
        <v>4156</v>
      </c>
      <c r="M6354" s="333" t="s">
        <v>4177</v>
      </c>
      <c r="N6354" s="488">
        <v>2</v>
      </c>
      <c r="O6354" s="202" t="s">
        <v>16</v>
      </c>
      <c r="P6354" s="202">
        <v>5000</v>
      </c>
      <c r="Q6354" s="202" t="s">
        <v>16</v>
      </c>
      <c r="R6354" s="202" t="s">
        <v>16</v>
      </c>
      <c r="S6354" s="202" t="s">
        <v>16</v>
      </c>
      <c r="T6354" s="202" t="s">
        <v>16</v>
      </c>
    </row>
    <row r="6355" spans="2:20" ht="41.4" x14ac:dyDescent="0.3">
      <c r="B6355" s="368" t="s">
        <v>4156</v>
      </c>
      <c r="C6355" s="369" t="s">
        <v>4159</v>
      </c>
      <c r="D6355" s="116" t="s">
        <v>4166</v>
      </c>
      <c r="E6355" s="202" t="s">
        <v>16</v>
      </c>
      <c r="F6355" s="202">
        <v>3000</v>
      </c>
      <c r="G6355" s="202" t="s">
        <v>16</v>
      </c>
      <c r="H6355" s="202" t="s">
        <v>16</v>
      </c>
      <c r="I6355" s="202" t="s">
        <v>16</v>
      </c>
      <c r="J6355" s="202" t="s">
        <v>16</v>
      </c>
      <c r="K6355" s="40"/>
      <c r="L6355" s="202" t="s">
        <v>16</v>
      </c>
      <c r="M6355" s="202" t="s">
        <v>16</v>
      </c>
      <c r="N6355" s="202" t="s">
        <v>16</v>
      </c>
      <c r="O6355" s="202" t="s">
        <v>16</v>
      </c>
      <c r="P6355" s="202" t="s">
        <v>16</v>
      </c>
      <c r="Q6355" s="202" t="s">
        <v>16</v>
      </c>
      <c r="R6355" s="202" t="s">
        <v>16</v>
      </c>
      <c r="S6355" s="202" t="s">
        <v>16</v>
      </c>
      <c r="T6355" s="202" t="s">
        <v>16</v>
      </c>
    </row>
    <row r="6356" spans="2:20" ht="33.6" customHeight="1" x14ac:dyDescent="0.3">
      <c r="B6356" s="368" t="s">
        <v>4156</v>
      </c>
      <c r="C6356" s="369" t="s">
        <v>4160</v>
      </c>
      <c r="D6356" s="116" t="s">
        <v>4167</v>
      </c>
      <c r="E6356" s="202" t="s">
        <v>16</v>
      </c>
      <c r="F6356" s="202">
        <v>3000</v>
      </c>
      <c r="G6356" s="202" t="s">
        <v>16</v>
      </c>
      <c r="H6356" s="202" t="s">
        <v>16</v>
      </c>
      <c r="I6356" s="202" t="s">
        <v>16</v>
      </c>
      <c r="J6356" s="202" t="s">
        <v>16</v>
      </c>
      <c r="K6356" s="40"/>
      <c r="L6356" s="202" t="s">
        <v>16</v>
      </c>
      <c r="M6356" s="202" t="s">
        <v>16</v>
      </c>
      <c r="N6356" s="202" t="s">
        <v>16</v>
      </c>
      <c r="O6356" s="202" t="s">
        <v>16</v>
      </c>
      <c r="P6356" s="202" t="s">
        <v>16</v>
      </c>
      <c r="Q6356" s="202" t="s">
        <v>16</v>
      </c>
      <c r="R6356" s="202" t="s">
        <v>16</v>
      </c>
      <c r="S6356" s="202" t="s">
        <v>16</v>
      </c>
      <c r="T6356" s="202" t="s">
        <v>16</v>
      </c>
    </row>
    <row r="6357" spans="2:20" ht="27.6" x14ac:dyDescent="0.3">
      <c r="B6357" s="368" t="s">
        <v>4156</v>
      </c>
      <c r="C6357" s="369" t="s">
        <v>4161</v>
      </c>
      <c r="D6357" s="116" t="s">
        <v>4168</v>
      </c>
      <c r="E6357" s="202" t="s">
        <v>16</v>
      </c>
      <c r="F6357" s="202">
        <v>1000</v>
      </c>
      <c r="G6357" s="202" t="s">
        <v>16</v>
      </c>
      <c r="H6357" s="202" t="s">
        <v>16</v>
      </c>
      <c r="I6357" s="202" t="s">
        <v>16</v>
      </c>
      <c r="J6357" s="202" t="s">
        <v>16</v>
      </c>
      <c r="K6357" s="40"/>
      <c r="L6357" s="202" t="s">
        <v>16</v>
      </c>
      <c r="M6357" s="202" t="s">
        <v>16</v>
      </c>
      <c r="N6357" s="202" t="s">
        <v>16</v>
      </c>
      <c r="O6357" s="202" t="s">
        <v>16</v>
      </c>
      <c r="P6357" s="202" t="s">
        <v>16</v>
      </c>
      <c r="Q6357" s="202" t="s">
        <v>16</v>
      </c>
      <c r="R6357" s="202" t="s">
        <v>16</v>
      </c>
      <c r="S6357" s="202" t="s">
        <v>16</v>
      </c>
      <c r="T6357" s="202" t="s">
        <v>16</v>
      </c>
    </row>
    <row r="6358" spans="2:20" ht="27.6" x14ac:dyDescent="0.3">
      <c r="B6358" s="368" t="s">
        <v>4156</v>
      </c>
      <c r="C6358" s="369" t="s">
        <v>4162</v>
      </c>
      <c r="D6358" s="116" t="s">
        <v>4169</v>
      </c>
      <c r="E6358" s="202" t="s">
        <v>16</v>
      </c>
      <c r="F6358" s="202">
        <v>1000</v>
      </c>
      <c r="G6358" s="202" t="s">
        <v>16</v>
      </c>
      <c r="H6358" s="202" t="s">
        <v>16</v>
      </c>
      <c r="I6358" s="202" t="s">
        <v>16</v>
      </c>
      <c r="J6358" s="202" t="s">
        <v>16</v>
      </c>
      <c r="K6358" s="40"/>
      <c r="L6358" s="202" t="s">
        <v>16</v>
      </c>
      <c r="M6358" s="202" t="s">
        <v>16</v>
      </c>
      <c r="N6358" s="202" t="s">
        <v>16</v>
      </c>
      <c r="O6358" s="202" t="s">
        <v>16</v>
      </c>
      <c r="P6358" s="202" t="s">
        <v>16</v>
      </c>
      <c r="Q6358" s="202" t="s">
        <v>16</v>
      </c>
      <c r="R6358" s="202" t="s">
        <v>16</v>
      </c>
      <c r="S6358" s="202" t="s">
        <v>16</v>
      </c>
      <c r="T6358" s="202" t="s">
        <v>16</v>
      </c>
    </row>
    <row r="6359" spans="2:20" ht="27.6" x14ac:dyDescent="0.3">
      <c r="B6359" s="368" t="s">
        <v>4156</v>
      </c>
      <c r="C6359" s="369" t="s">
        <v>1627</v>
      </c>
      <c r="D6359" s="116" t="s">
        <v>4170</v>
      </c>
      <c r="E6359" s="202" t="s">
        <v>16</v>
      </c>
      <c r="F6359" s="202">
        <v>1000</v>
      </c>
      <c r="G6359" s="202" t="s">
        <v>16</v>
      </c>
      <c r="H6359" s="202" t="s">
        <v>16</v>
      </c>
      <c r="I6359" s="202" t="s">
        <v>16</v>
      </c>
      <c r="J6359" s="202" t="s">
        <v>16</v>
      </c>
      <c r="K6359" s="40"/>
      <c r="L6359" s="202" t="s">
        <v>16</v>
      </c>
      <c r="M6359" s="202" t="s">
        <v>16</v>
      </c>
      <c r="N6359" s="202" t="s">
        <v>16</v>
      </c>
      <c r="O6359" s="202" t="s">
        <v>16</v>
      </c>
      <c r="P6359" s="202" t="s">
        <v>16</v>
      </c>
      <c r="Q6359" s="202" t="s">
        <v>16</v>
      </c>
      <c r="R6359" s="202" t="s">
        <v>16</v>
      </c>
      <c r="S6359" s="202" t="s">
        <v>16</v>
      </c>
      <c r="T6359" s="202" t="s">
        <v>16</v>
      </c>
    </row>
    <row r="6360" spans="2:20" ht="27.6" x14ac:dyDescent="0.3">
      <c r="B6360" s="368" t="s">
        <v>4156</v>
      </c>
      <c r="C6360" s="369" t="s">
        <v>4163</v>
      </c>
      <c r="D6360" s="116" t="s">
        <v>4171</v>
      </c>
      <c r="E6360" s="202" t="s">
        <v>16</v>
      </c>
      <c r="F6360" s="202">
        <v>2200</v>
      </c>
      <c r="G6360" s="202" t="s">
        <v>16</v>
      </c>
      <c r="H6360" s="202" t="s">
        <v>16</v>
      </c>
      <c r="I6360" s="202" t="s">
        <v>16</v>
      </c>
      <c r="J6360" s="202" t="s">
        <v>16</v>
      </c>
      <c r="K6360" s="40"/>
      <c r="L6360" s="202" t="s">
        <v>16</v>
      </c>
      <c r="M6360" s="202" t="s">
        <v>16</v>
      </c>
      <c r="N6360" s="202" t="s">
        <v>16</v>
      </c>
      <c r="O6360" s="202" t="s">
        <v>16</v>
      </c>
      <c r="P6360" s="202" t="s">
        <v>16</v>
      </c>
      <c r="Q6360" s="202" t="s">
        <v>16</v>
      </c>
      <c r="R6360" s="202" t="s">
        <v>16</v>
      </c>
      <c r="S6360" s="202" t="s">
        <v>16</v>
      </c>
      <c r="T6360" s="202" t="s">
        <v>16</v>
      </c>
    </row>
    <row r="6361" spans="2:20" ht="27.6" x14ac:dyDescent="0.3">
      <c r="B6361" s="368" t="s">
        <v>4156</v>
      </c>
      <c r="C6361" s="369" t="s">
        <v>4164</v>
      </c>
      <c r="D6361" s="116" t="s">
        <v>4172</v>
      </c>
      <c r="E6361" s="202" t="s">
        <v>16</v>
      </c>
      <c r="F6361" s="202">
        <v>2200</v>
      </c>
      <c r="G6361" s="202" t="s">
        <v>16</v>
      </c>
      <c r="H6361" s="202" t="s">
        <v>16</v>
      </c>
      <c r="I6361" s="202" t="s">
        <v>16</v>
      </c>
      <c r="J6361" s="202" t="s">
        <v>16</v>
      </c>
      <c r="K6361" s="40"/>
      <c r="L6361" s="202" t="s">
        <v>16</v>
      </c>
      <c r="M6361" s="202" t="s">
        <v>16</v>
      </c>
      <c r="N6361" s="202" t="s">
        <v>16</v>
      </c>
      <c r="O6361" s="202" t="s">
        <v>16</v>
      </c>
      <c r="P6361" s="202" t="s">
        <v>16</v>
      </c>
      <c r="Q6361" s="202" t="s">
        <v>16</v>
      </c>
      <c r="R6361" s="202" t="s">
        <v>16</v>
      </c>
      <c r="S6361" s="202" t="s">
        <v>16</v>
      </c>
      <c r="T6361" s="202" t="s">
        <v>16</v>
      </c>
    </row>
    <row r="6362" spans="2:20" ht="27.6" x14ac:dyDescent="0.3">
      <c r="B6362" s="368" t="s">
        <v>4156</v>
      </c>
      <c r="C6362" s="369" t="s">
        <v>4174</v>
      </c>
      <c r="D6362" s="116" t="s">
        <v>4173</v>
      </c>
      <c r="E6362" s="202" t="s">
        <v>16</v>
      </c>
      <c r="F6362" s="202">
        <v>2200</v>
      </c>
      <c r="G6362" s="202" t="s">
        <v>16</v>
      </c>
      <c r="H6362" s="202" t="s">
        <v>16</v>
      </c>
      <c r="I6362" s="202" t="s">
        <v>16</v>
      </c>
      <c r="J6362" s="202" t="s">
        <v>16</v>
      </c>
      <c r="K6362" s="40"/>
      <c r="L6362" s="202" t="s">
        <v>16</v>
      </c>
      <c r="M6362" s="202" t="s">
        <v>16</v>
      </c>
      <c r="N6362" s="202" t="s">
        <v>16</v>
      </c>
      <c r="O6362" s="202" t="s">
        <v>16</v>
      </c>
      <c r="P6362" s="202" t="s">
        <v>16</v>
      </c>
      <c r="Q6362" s="202" t="s">
        <v>16</v>
      </c>
      <c r="R6362" s="202" t="s">
        <v>16</v>
      </c>
      <c r="S6362" s="202" t="s">
        <v>16</v>
      </c>
      <c r="T6362" s="202" t="s">
        <v>16</v>
      </c>
    </row>
    <row r="6363" spans="2:20" ht="27.6" x14ac:dyDescent="0.3">
      <c r="B6363" s="368" t="s">
        <v>4175</v>
      </c>
      <c r="C6363" s="369" t="s">
        <v>2272</v>
      </c>
      <c r="D6363" s="116" t="s">
        <v>4106</v>
      </c>
      <c r="E6363" s="202" t="s">
        <v>16</v>
      </c>
      <c r="F6363" s="202" t="s">
        <v>16</v>
      </c>
      <c r="G6363" s="202">
        <v>50000</v>
      </c>
      <c r="H6363" s="202" t="s">
        <v>16</v>
      </c>
      <c r="I6363" s="202" t="s">
        <v>16</v>
      </c>
      <c r="J6363" s="202" t="s">
        <v>16</v>
      </c>
      <c r="K6363" s="40"/>
      <c r="L6363" s="202" t="s">
        <v>16</v>
      </c>
      <c r="M6363" s="202" t="s">
        <v>16</v>
      </c>
      <c r="N6363" s="202" t="s">
        <v>16</v>
      </c>
      <c r="O6363" s="202" t="s">
        <v>16</v>
      </c>
      <c r="P6363" s="202" t="s">
        <v>16</v>
      </c>
      <c r="Q6363" s="202" t="s">
        <v>16</v>
      </c>
      <c r="R6363" s="202" t="s">
        <v>16</v>
      </c>
      <c r="S6363" s="202" t="s">
        <v>16</v>
      </c>
      <c r="T6363" s="202" t="s">
        <v>16</v>
      </c>
    </row>
    <row r="6364" spans="2:20" x14ac:dyDescent="0.3">
      <c r="B6364" s="196"/>
      <c r="C6364" s="503" t="s">
        <v>49</v>
      </c>
      <c r="D6364" s="196" t="s">
        <v>16</v>
      </c>
      <c r="E6364" s="197">
        <f>SUM(E6351:E6363)</f>
        <v>140000</v>
      </c>
      <c r="F6364" s="197">
        <f>SUM(F6351:F6363)</f>
        <v>21600</v>
      </c>
      <c r="G6364" s="197">
        <f>SUM(G6351:G6363)</f>
        <v>50000</v>
      </c>
      <c r="H6364" s="504">
        <f>SUM(H6351:H6363)</f>
        <v>0</v>
      </c>
      <c r="I6364" s="197">
        <f>SUM(I6351:I6363)</f>
        <v>1450000</v>
      </c>
      <c r="J6364" s="197">
        <v>0</v>
      </c>
      <c r="K6364" s="1"/>
      <c r="L6364" s="202" t="s">
        <v>16</v>
      </c>
      <c r="M6364" s="202" t="s">
        <v>16</v>
      </c>
      <c r="N6364" s="202" t="s">
        <v>16</v>
      </c>
      <c r="O6364" s="202" t="s">
        <v>16</v>
      </c>
      <c r="P6364" s="202" t="s">
        <v>16</v>
      </c>
      <c r="Q6364" s="202" t="s">
        <v>16</v>
      </c>
      <c r="R6364" s="202" t="s">
        <v>16</v>
      </c>
      <c r="S6364" s="202" t="s">
        <v>16</v>
      </c>
      <c r="T6364" s="202" t="s">
        <v>16</v>
      </c>
    </row>
    <row r="6365" spans="2:20" x14ac:dyDescent="0.3">
      <c r="B6365" s="11"/>
      <c r="C6365" s="94"/>
      <c r="D6365" s="12"/>
      <c r="E6365" s="13"/>
      <c r="F6365" s="13"/>
      <c r="G6365" s="13"/>
      <c r="H6365" s="13"/>
      <c r="I6365" s="13"/>
      <c r="J6365" s="14"/>
      <c r="K6365" s="1"/>
      <c r="L6365" s="11"/>
      <c r="M6365" s="588"/>
      <c r="N6365" s="12"/>
      <c r="O6365" s="169"/>
      <c r="P6365" s="13"/>
      <c r="Q6365" s="13"/>
      <c r="R6365" s="13"/>
      <c r="S6365" s="13"/>
      <c r="T6365" s="14"/>
    </row>
    <row r="6366" spans="2:20" x14ac:dyDescent="0.3">
      <c r="B6366" s="25"/>
      <c r="C6366" s="26" t="s">
        <v>50</v>
      </c>
      <c r="D6366" s="26" t="s">
        <v>16</v>
      </c>
      <c r="E6366" s="28">
        <f>E6364</f>
        <v>140000</v>
      </c>
      <c r="F6366" s="28">
        <f>F6350+F6364</f>
        <v>1420704</v>
      </c>
      <c r="G6366" s="28">
        <f>G6350+G6364</f>
        <v>7199245</v>
      </c>
      <c r="H6366" s="28">
        <f>H6350+H6364</f>
        <v>6827742</v>
      </c>
      <c r="I6366" s="28">
        <f>I6350+I6364</f>
        <v>1479834</v>
      </c>
      <c r="J6366" s="28">
        <f>J6350+J6364</f>
        <v>4260</v>
      </c>
      <c r="K6366" s="1"/>
      <c r="L6366" s="574" t="s">
        <v>16</v>
      </c>
      <c r="M6366" s="26" t="s">
        <v>50</v>
      </c>
      <c r="N6366" s="193" t="s">
        <v>16</v>
      </c>
      <c r="O6366" s="28">
        <f>SUM(O6351:O6365)</f>
        <v>140000</v>
      </c>
      <c r="P6366" s="28">
        <f>SUM(P6351:P6365)</f>
        <v>1303000</v>
      </c>
      <c r="Q6366" s="28">
        <f>SUM(Q6351:Q6365)</f>
        <v>0</v>
      </c>
      <c r="R6366" s="28">
        <f>SUM(R6353:R6365)</f>
        <v>0</v>
      </c>
      <c r="S6366" s="28">
        <f>SUM(S6353:S6365)</f>
        <v>0</v>
      </c>
      <c r="T6366" s="28">
        <f>SUM(T6349:T6365)</f>
        <v>0</v>
      </c>
    </row>
    <row r="6367" spans="2:20" x14ac:dyDescent="0.3">
      <c r="F6367" s="314"/>
      <c r="G6367" s="215"/>
      <c r="H6367" s="215"/>
      <c r="L6367" s="2"/>
      <c r="M6367" s="3" t="s">
        <v>12</v>
      </c>
      <c r="N6367" s="15"/>
      <c r="O6367" s="16">
        <f>E6366-O6366</f>
        <v>0</v>
      </c>
      <c r="P6367" s="62">
        <f>F6366-P6366</f>
        <v>117704</v>
      </c>
      <c r="Q6367" s="62">
        <f>G6366-Q6366</f>
        <v>7199245</v>
      </c>
      <c r="R6367" s="62">
        <f t="shared" ref="R6367" si="745">H6366-R6366</f>
        <v>6827742</v>
      </c>
      <c r="S6367" s="62">
        <f t="shared" ref="S6367" si="746">I6366-S6366</f>
        <v>1479834</v>
      </c>
      <c r="T6367" s="62">
        <f t="shared" ref="T6367" si="747">J6366-T6366</f>
        <v>4260</v>
      </c>
    </row>
    <row r="6368" spans="2:20" x14ac:dyDescent="0.3">
      <c r="C6368" s="63"/>
      <c r="F6368" s="314"/>
      <c r="H6368" s="314"/>
      <c r="M6368" s="1356" t="s">
        <v>23</v>
      </c>
      <c r="N6368" s="1356"/>
      <c r="P6368" s="314"/>
      <c r="Q6368" s="314"/>
      <c r="R6368" s="314"/>
    </row>
    <row r="6369" spans="2:20" x14ac:dyDescent="0.3">
      <c r="C6369" s="771"/>
      <c r="D6369" s="771"/>
      <c r="E6369" s="673"/>
      <c r="F6369" s="281"/>
      <c r="G6369" s="771"/>
      <c r="H6369" s="771"/>
      <c r="I6369" s="771"/>
      <c r="J6369" s="145"/>
      <c r="M6369" s="346" t="s">
        <v>17</v>
      </c>
      <c r="N6369" s="83">
        <f>P6367</f>
        <v>117704</v>
      </c>
      <c r="O6369" s="1431"/>
      <c r="P6369" s="1432"/>
      <c r="Q6369" s="1432"/>
      <c r="R6369" s="1432"/>
      <c r="S6369" s="1432"/>
      <c r="T6369" s="1432"/>
    </row>
    <row r="6370" spans="2:20" x14ac:dyDescent="0.3">
      <c r="C6370" s="273"/>
      <c r="D6370" s="702"/>
      <c r="E6370" s="769"/>
      <c r="F6370" s="769"/>
      <c r="G6370" s="282"/>
      <c r="H6370" s="280"/>
      <c r="I6370" s="280"/>
      <c r="J6370" s="280"/>
      <c r="M6370" s="346" t="s">
        <v>18</v>
      </c>
      <c r="N6370" s="83">
        <f>Q6367</f>
        <v>7199245</v>
      </c>
      <c r="O6370" s="606"/>
      <c r="P6370" s="131"/>
      <c r="Q6370" s="1430"/>
      <c r="R6370" s="1430"/>
      <c r="S6370" s="1430"/>
      <c r="T6370" s="1430"/>
    </row>
    <row r="6371" spans="2:20" x14ac:dyDescent="0.3">
      <c r="C6371" s="771"/>
      <c r="D6371" s="771"/>
      <c r="E6371" s="1376"/>
      <c r="F6371" s="1377"/>
      <c r="G6371" s="282"/>
      <c r="H6371" s="280"/>
      <c r="I6371" s="280"/>
      <c r="J6371" s="280"/>
      <c r="M6371" s="346" t="s">
        <v>19</v>
      </c>
      <c r="N6371" s="83">
        <f>R6367</f>
        <v>6827742</v>
      </c>
      <c r="O6371" s="136"/>
      <c r="P6371" s="171"/>
      <c r="Q6371" s="324"/>
      <c r="R6371" s="240"/>
      <c r="S6371" s="314"/>
      <c r="T6371" s="314"/>
    </row>
    <row r="6372" spans="2:20" x14ac:dyDescent="0.3">
      <c r="C6372" s="190"/>
      <c r="D6372" s="190"/>
      <c r="E6372" s="1374"/>
      <c r="F6372" s="1374"/>
      <c r="G6372" s="278"/>
      <c r="H6372" s="279"/>
      <c r="I6372" s="280"/>
      <c r="J6372" s="281"/>
      <c r="M6372" s="346" t="s">
        <v>20</v>
      </c>
      <c r="N6372" s="83">
        <f>S6367</f>
        <v>1479834</v>
      </c>
      <c r="O6372" s="324"/>
      <c r="P6372" s="324"/>
      <c r="Q6372" s="324"/>
      <c r="R6372" s="241"/>
    </row>
    <row r="6373" spans="2:20" x14ac:dyDescent="0.3">
      <c r="C6373" s="190"/>
      <c r="D6373" s="190"/>
      <c r="E6373" s="770"/>
      <c r="F6373" s="770"/>
      <c r="G6373" s="278"/>
      <c r="H6373" s="283"/>
      <c r="I6373" s="280"/>
      <c r="J6373" s="281"/>
      <c r="M6373" s="346" t="s">
        <v>21</v>
      </c>
      <c r="N6373" s="83">
        <f>T6367</f>
        <v>4260</v>
      </c>
      <c r="O6373" s="137"/>
      <c r="P6373" s="324"/>
      <c r="Q6373" s="324"/>
      <c r="R6373" s="314"/>
    </row>
    <row r="6374" spans="2:20" ht="16.2" thickBot="1" x14ac:dyDescent="0.35">
      <c r="C6374" s="771"/>
      <c r="D6374" s="190"/>
      <c r="E6374" s="770"/>
      <c r="F6374" s="770"/>
      <c r="G6374" s="278"/>
      <c r="H6374" s="283"/>
      <c r="I6374" s="280"/>
      <c r="J6374" s="281"/>
      <c r="M6374" s="768" t="s">
        <v>22</v>
      </c>
      <c r="N6374" s="344">
        <f>SUM(N6369:N6373)</f>
        <v>15628785</v>
      </c>
      <c r="O6374" s="314"/>
      <c r="P6374" s="314"/>
      <c r="R6374" s="314"/>
      <c r="S6374" s="314"/>
    </row>
    <row r="6375" spans="2:20" ht="15" thickTop="1" x14ac:dyDescent="0.3">
      <c r="N6375" s="314"/>
    </row>
    <row r="6376" spans="2:20" x14ac:dyDescent="0.3">
      <c r="L6376" s="21"/>
      <c r="M6376" s="21"/>
      <c r="N6376" s="21"/>
      <c r="O6376" s="21"/>
    </row>
    <row r="6377" spans="2:20" x14ac:dyDescent="0.3">
      <c r="N6377" s="314"/>
    </row>
    <row r="6378" spans="2:20" x14ac:dyDescent="0.3">
      <c r="B6378" s="1357" t="s">
        <v>3490</v>
      </c>
      <c r="C6378" s="1357"/>
      <c r="D6378" s="1357"/>
      <c r="E6378" s="1357"/>
      <c r="F6378" s="1357"/>
      <c r="G6378" s="1357"/>
      <c r="H6378" s="1357"/>
      <c r="I6378" s="1357"/>
      <c r="J6378" s="1357"/>
      <c r="K6378" s="1357"/>
      <c r="L6378" s="1357"/>
      <c r="M6378" s="1357"/>
      <c r="N6378" s="1357"/>
      <c r="O6378" s="1357"/>
      <c r="P6378" s="1357"/>
      <c r="Q6378" s="1357"/>
      <c r="R6378" s="1357"/>
      <c r="S6378" s="1357"/>
      <c r="T6378" s="1357"/>
    </row>
    <row r="6384" spans="2:20" x14ac:dyDescent="0.3">
      <c r="N6384" s="775"/>
    </row>
    <row r="6386" spans="2:21" ht="15.6" x14ac:dyDescent="0.3">
      <c r="B6386" s="1349" t="s">
        <v>4179</v>
      </c>
      <c r="C6386" s="1349"/>
      <c r="D6386" s="1349"/>
      <c r="E6386" s="1349"/>
      <c r="F6386" s="1349"/>
      <c r="G6386" s="1349"/>
      <c r="H6386" s="1349"/>
      <c r="I6386" s="1349"/>
      <c r="J6386" s="1349"/>
      <c r="K6386" s="1349"/>
      <c r="L6386" s="1349"/>
      <c r="M6386" s="1349"/>
      <c r="N6386" s="1349"/>
      <c r="O6386" s="1349"/>
      <c r="P6386" s="1349"/>
      <c r="Q6386" s="1349"/>
      <c r="R6386" s="1349"/>
      <c r="S6386" s="1349"/>
      <c r="T6386" s="1349"/>
    </row>
    <row r="6387" spans="2:21" ht="15.6" x14ac:dyDescent="0.3">
      <c r="B6387" s="1350" t="s">
        <v>10</v>
      </c>
      <c r="C6387" s="1350"/>
      <c r="D6387" s="1350"/>
      <c r="E6387" s="1350"/>
      <c r="F6387" s="1350"/>
      <c r="G6387" s="1350"/>
      <c r="H6387" s="1350"/>
      <c r="I6387" s="1350"/>
      <c r="J6387" s="1350"/>
      <c r="K6387" s="1350"/>
      <c r="L6387" s="1350"/>
      <c r="M6387" s="1350"/>
      <c r="N6387" s="1350"/>
      <c r="O6387" s="1350"/>
      <c r="P6387" s="1350"/>
      <c r="Q6387" s="1350"/>
      <c r="R6387" s="1350"/>
      <c r="S6387" s="1350"/>
      <c r="T6387" s="1350"/>
    </row>
    <row r="6388" spans="2:21" x14ac:dyDescent="0.3">
      <c r="B6388" s="1351" t="s">
        <v>11</v>
      </c>
      <c r="C6388" s="1351"/>
      <c r="D6388" s="1351"/>
      <c r="E6388" s="1351"/>
      <c r="F6388" s="1351"/>
      <c r="G6388" s="1351"/>
      <c r="H6388" s="1351"/>
      <c r="I6388" s="1351"/>
      <c r="J6388" s="1351"/>
      <c r="K6388" s="1351"/>
      <c r="L6388" s="1351"/>
      <c r="M6388" s="1351"/>
      <c r="N6388" s="1351"/>
      <c r="O6388" s="1351"/>
      <c r="P6388" s="1351"/>
      <c r="Q6388" s="1351"/>
      <c r="R6388" s="1351"/>
      <c r="S6388" s="1351"/>
      <c r="T6388" s="1351"/>
    </row>
    <row r="6389" spans="2:21" x14ac:dyDescent="0.3">
      <c r="B6389" s="1352" t="s">
        <v>4180</v>
      </c>
      <c r="C6389" s="1352"/>
      <c r="D6389" s="1352"/>
      <c r="E6389" s="1352"/>
      <c r="F6389" s="1352"/>
      <c r="G6389" s="1352"/>
      <c r="H6389" s="1352"/>
      <c r="I6389" s="1352"/>
      <c r="J6389" s="1352"/>
      <c r="K6389" s="1352"/>
      <c r="L6389" s="1352"/>
      <c r="M6389" s="1352"/>
      <c r="N6389" s="1352"/>
      <c r="O6389" s="1352"/>
      <c r="P6389" s="1352"/>
      <c r="Q6389" s="1352"/>
      <c r="R6389" s="1352"/>
      <c r="S6389" s="1352"/>
      <c r="T6389" s="1352"/>
    </row>
    <row r="6390" spans="2:21" ht="15" thickBot="1" x14ac:dyDescent="0.35">
      <c r="B6390" s="309"/>
      <c r="C6390" s="309"/>
      <c r="D6390" s="309"/>
      <c r="E6390" s="309"/>
      <c r="F6390" s="309"/>
      <c r="G6390" s="309"/>
      <c r="H6390" s="309"/>
      <c r="I6390" s="309"/>
      <c r="J6390" s="309"/>
      <c r="L6390" s="309"/>
      <c r="M6390" s="309"/>
      <c r="N6390" s="309"/>
      <c r="O6390" s="309"/>
      <c r="P6390" s="309"/>
      <c r="Q6390" s="309"/>
      <c r="R6390" s="1362" t="s">
        <v>4181</v>
      </c>
      <c r="S6390" s="1363"/>
      <c r="T6390" s="1363"/>
    </row>
    <row r="6391" spans="2:21" ht="15" thickTop="1" x14ac:dyDescent="0.3">
      <c r="B6391" s="1354" t="s">
        <v>8</v>
      </c>
      <c r="C6391" s="1354"/>
      <c r="D6391" s="1354"/>
      <c r="E6391" s="1354"/>
      <c r="F6391" s="1354"/>
      <c r="G6391" s="1354"/>
      <c r="H6391" s="1354"/>
      <c r="I6391" s="1354"/>
      <c r="J6391" s="1354"/>
      <c r="L6391" s="1354" t="s">
        <v>9</v>
      </c>
      <c r="M6391" s="1354"/>
      <c r="N6391" s="1354"/>
      <c r="O6391" s="1354"/>
      <c r="P6391" s="1354"/>
      <c r="Q6391" s="1354"/>
      <c r="R6391" s="1354"/>
      <c r="S6391" s="1354"/>
      <c r="T6391" s="1354"/>
    </row>
    <row r="6392" spans="2:21" x14ac:dyDescent="0.3">
      <c r="B6392" s="767" t="s">
        <v>0</v>
      </c>
      <c r="C6392" s="767" t="s">
        <v>1</v>
      </c>
      <c r="D6392" s="767" t="s">
        <v>2</v>
      </c>
      <c r="E6392" s="767" t="s">
        <v>13</v>
      </c>
      <c r="F6392" s="767" t="s">
        <v>3</v>
      </c>
      <c r="G6392" s="767" t="s">
        <v>4</v>
      </c>
      <c r="H6392" s="767" t="s">
        <v>5</v>
      </c>
      <c r="I6392" s="767" t="s">
        <v>6</v>
      </c>
      <c r="J6392" s="767" t="s">
        <v>7</v>
      </c>
      <c r="K6392" s="180"/>
      <c r="L6392" s="767" t="s">
        <v>0</v>
      </c>
      <c r="M6392" s="767" t="s">
        <v>1</v>
      </c>
      <c r="N6392" s="353" t="s">
        <v>1234</v>
      </c>
      <c r="O6392" s="767" t="s">
        <v>13</v>
      </c>
      <c r="P6392" s="767" t="s">
        <v>3</v>
      </c>
      <c r="Q6392" s="767" t="s">
        <v>4</v>
      </c>
      <c r="R6392" s="767" t="s">
        <v>5</v>
      </c>
      <c r="S6392" s="767" t="s">
        <v>6</v>
      </c>
      <c r="T6392" s="767" t="s">
        <v>7</v>
      </c>
    </row>
    <row r="6393" spans="2:21" x14ac:dyDescent="0.3">
      <c r="B6393" s="310"/>
      <c r="C6393" s="311"/>
      <c r="D6393" s="311"/>
      <c r="E6393" s="5"/>
      <c r="F6393" s="5"/>
      <c r="G6393" s="5"/>
      <c r="H6393" s="5"/>
      <c r="I6393" s="5"/>
      <c r="J6393" s="6"/>
      <c r="L6393" s="310"/>
      <c r="M6393" s="311"/>
      <c r="N6393" s="311"/>
      <c r="O6393" s="5"/>
      <c r="P6393" s="5"/>
      <c r="Q6393" s="5"/>
      <c r="R6393" s="5"/>
      <c r="S6393" s="5"/>
      <c r="T6393" s="6"/>
    </row>
    <row r="6394" spans="2:21" x14ac:dyDescent="0.3">
      <c r="B6394" s="368" t="s">
        <v>4182</v>
      </c>
      <c r="C6394" s="15" t="s">
        <v>2421</v>
      </c>
      <c r="D6394" s="202" t="s">
        <v>16</v>
      </c>
      <c r="E6394" s="202" t="s">
        <v>16</v>
      </c>
      <c r="F6394" s="370">
        <f>N6369</f>
        <v>117704</v>
      </c>
      <c r="G6394" s="764">
        <f>N6370</f>
        <v>7199245</v>
      </c>
      <c r="H6394" s="764">
        <f>N6371</f>
        <v>6827742</v>
      </c>
      <c r="I6394" s="765">
        <f>N6372</f>
        <v>1479834</v>
      </c>
      <c r="J6394" s="765">
        <f>N6373</f>
        <v>4260</v>
      </c>
      <c r="K6394" s="1"/>
      <c r="L6394" s="55"/>
      <c r="M6394" s="55"/>
      <c r="N6394" s="55"/>
      <c r="O6394" s="368"/>
      <c r="P6394" s="368"/>
      <c r="Q6394" s="368"/>
      <c r="R6394" s="368"/>
      <c r="S6394" s="368"/>
      <c r="T6394" s="368"/>
    </row>
    <row r="6395" spans="2:21" ht="27.6" x14ac:dyDescent="0.3">
      <c r="B6395" s="368" t="s">
        <v>4187</v>
      </c>
      <c r="C6395" s="369" t="s">
        <v>4188</v>
      </c>
      <c r="D6395" s="116" t="s">
        <v>4183</v>
      </c>
      <c r="E6395" s="202">
        <v>100000</v>
      </c>
      <c r="F6395" s="202" t="s">
        <v>16</v>
      </c>
      <c r="G6395" s="202" t="s">
        <v>16</v>
      </c>
      <c r="H6395" s="202" t="s">
        <v>16</v>
      </c>
      <c r="I6395" s="39" t="s">
        <v>16</v>
      </c>
      <c r="J6395" s="202" t="s">
        <v>16</v>
      </c>
      <c r="K6395" s="1"/>
      <c r="L6395" s="368" t="s">
        <v>4187</v>
      </c>
      <c r="M6395" s="369" t="s">
        <v>4199</v>
      </c>
      <c r="N6395" s="116" t="s">
        <v>4183</v>
      </c>
      <c r="O6395" s="202">
        <v>100000</v>
      </c>
      <c r="P6395" s="202" t="s">
        <v>16</v>
      </c>
      <c r="Q6395" s="202" t="s">
        <v>16</v>
      </c>
      <c r="R6395" s="202" t="s">
        <v>16</v>
      </c>
      <c r="S6395" s="39" t="s">
        <v>16</v>
      </c>
      <c r="T6395" s="202" t="s">
        <v>16</v>
      </c>
    </row>
    <row r="6396" spans="2:21" ht="27.6" x14ac:dyDescent="0.3">
      <c r="B6396" s="368" t="s">
        <v>4187</v>
      </c>
      <c r="C6396" s="369" t="s">
        <v>4189</v>
      </c>
      <c r="D6396" s="116" t="s">
        <v>4184</v>
      </c>
      <c r="E6396" s="202" t="s">
        <v>16</v>
      </c>
      <c r="F6396" s="202">
        <v>1100</v>
      </c>
      <c r="G6396" s="202" t="s">
        <v>16</v>
      </c>
      <c r="H6396" s="202" t="s">
        <v>16</v>
      </c>
      <c r="I6396" s="202" t="s">
        <v>16</v>
      </c>
      <c r="J6396" s="202" t="s">
        <v>16</v>
      </c>
      <c r="K6396" s="1"/>
      <c r="L6396" s="55" t="s">
        <v>4187</v>
      </c>
      <c r="M6396" s="333" t="s">
        <v>4192</v>
      </c>
      <c r="N6396" s="211">
        <v>310</v>
      </c>
      <c r="O6396" s="122" t="s">
        <v>16</v>
      </c>
      <c r="P6396" s="188" t="s">
        <v>16</v>
      </c>
      <c r="Q6396" s="122" t="s">
        <v>16</v>
      </c>
      <c r="R6396" s="122">
        <v>3000000</v>
      </c>
      <c r="S6396" s="122" t="s">
        <v>16</v>
      </c>
      <c r="T6396" s="122" t="s">
        <v>16</v>
      </c>
    </row>
    <row r="6397" spans="2:21" ht="41.4" x14ac:dyDescent="0.3">
      <c r="B6397" s="368" t="s">
        <v>4187</v>
      </c>
      <c r="C6397" s="369" t="s">
        <v>4190</v>
      </c>
      <c r="D6397" s="116" t="s">
        <v>4185</v>
      </c>
      <c r="E6397" s="202" t="s">
        <v>16</v>
      </c>
      <c r="F6397" s="202">
        <v>1100</v>
      </c>
      <c r="G6397" s="202" t="s">
        <v>16</v>
      </c>
      <c r="H6397" s="202" t="s">
        <v>16</v>
      </c>
      <c r="I6397" s="39" t="s">
        <v>16</v>
      </c>
      <c r="J6397" s="202" t="s">
        <v>16</v>
      </c>
      <c r="K6397" s="40"/>
      <c r="L6397" s="368" t="s">
        <v>4187</v>
      </c>
      <c r="M6397" s="333" t="s">
        <v>4193</v>
      </c>
      <c r="N6397" s="37">
        <v>8</v>
      </c>
      <c r="O6397" s="202" t="s">
        <v>16</v>
      </c>
      <c r="P6397" s="202" t="s">
        <v>16</v>
      </c>
      <c r="Q6397" s="202" t="s">
        <v>16</v>
      </c>
      <c r="R6397" s="202" t="s">
        <v>16</v>
      </c>
      <c r="S6397" s="202">
        <v>600000</v>
      </c>
      <c r="T6397" s="202" t="s">
        <v>16</v>
      </c>
    </row>
    <row r="6398" spans="2:21" ht="41.4" x14ac:dyDescent="0.3">
      <c r="B6398" s="368" t="s">
        <v>4187</v>
      </c>
      <c r="C6398" s="369" t="s">
        <v>4191</v>
      </c>
      <c r="D6398" s="116" t="s">
        <v>4186</v>
      </c>
      <c r="E6398" s="202" t="s">
        <v>16</v>
      </c>
      <c r="F6398" s="202">
        <v>3000</v>
      </c>
      <c r="G6398" s="202" t="s">
        <v>16</v>
      </c>
      <c r="H6398" s="202" t="s">
        <v>16</v>
      </c>
      <c r="I6398" s="202" t="s">
        <v>16</v>
      </c>
      <c r="J6398" s="202" t="s">
        <v>16</v>
      </c>
      <c r="K6398" s="40"/>
      <c r="L6398" s="368" t="s">
        <v>4187</v>
      </c>
      <c r="M6398" s="333" t="s">
        <v>4195</v>
      </c>
      <c r="N6398" s="488">
        <v>9</v>
      </c>
      <c r="O6398" s="202" t="s">
        <v>16</v>
      </c>
      <c r="P6398" s="202" t="s">
        <v>16</v>
      </c>
      <c r="Q6398" s="202" t="s">
        <v>16</v>
      </c>
      <c r="R6398" s="202" t="s">
        <v>16</v>
      </c>
      <c r="S6398" s="202">
        <v>500000</v>
      </c>
      <c r="T6398" s="202" t="s">
        <v>16</v>
      </c>
    </row>
    <row r="6399" spans="2:21" x14ac:dyDescent="0.3">
      <c r="B6399" s="368" t="s">
        <v>16</v>
      </c>
      <c r="C6399" s="381" t="s">
        <v>16</v>
      </c>
      <c r="D6399" s="116" t="s">
        <v>16</v>
      </c>
      <c r="E6399" s="202" t="s">
        <v>16</v>
      </c>
      <c r="F6399" s="202" t="s">
        <v>16</v>
      </c>
      <c r="G6399" s="202" t="s">
        <v>16</v>
      </c>
      <c r="H6399" s="202" t="s">
        <v>16</v>
      </c>
      <c r="I6399" s="202" t="s">
        <v>16</v>
      </c>
      <c r="J6399" s="202" t="s">
        <v>16</v>
      </c>
      <c r="K6399" s="40"/>
      <c r="L6399" s="368"/>
      <c r="M6399" s="367" t="s">
        <v>1742</v>
      </c>
      <c r="N6399" s="488"/>
      <c r="O6399" s="202"/>
      <c r="P6399" s="202"/>
      <c r="Q6399" s="202"/>
      <c r="R6399" s="202"/>
      <c r="S6399" s="202"/>
      <c r="T6399" s="202"/>
      <c r="U6399" s="521"/>
    </row>
    <row r="6400" spans="2:21" ht="27.6" x14ac:dyDescent="0.3">
      <c r="B6400" s="368" t="s">
        <v>16</v>
      </c>
      <c r="C6400" s="381" t="s">
        <v>16</v>
      </c>
      <c r="D6400" s="116" t="s">
        <v>16</v>
      </c>
      <c r="E6400" s="202" t="s">
        <v>16</v>
      </c>
      <c r="F6400" s="202" t="s">
        <v>16</v>
      </c>
      <c r="G6400" s="202" t="s">
        <v>16</v>
      </c>
      <c r="H6400" s="202" t="s">
        <v>16</v>
      </c>
      <c r="I6400" s="202" t="s">
        <v>16</v>
      </c>
      <c r="J6400" s="202" t="s">
        <v>16</v>
      </c>
      <c r="K6400" s="40"/>
      <c r="L6400" s="751" t="s">
        <v>4187</v>
      </c>
      <c r="M6400" s="729" t="s">
        <v>4194</v>
      </c>
      <c r="N6400" s="746">
        <v>1</v>
      </c>
      <c r="O6400" s="731" t="s">
        <v>16</v>
      </c>
      <c r="P6400" s="731">
        <v>50100</v>
      </c>
      <c r="Q6400" s="202" t="s">
        <v>16</v>
      </c>
      <c r="R6400" s="202" t="s">
        <v>16</v>
      </c>
      <c r="S6400" s="202" t="s">
        <v>16</v>
      </c>
      <c r="T6400" s="202" t="s">
        <v>16</v>
      </c>
    </row>
    <row r="6401" spans="2:20" ht="27.6" x14ac:dyDescent="0.3">
      <c r="B6401" s="368" t="s">
        <v>16</v>
      </c>
      <c r="C6401" s="381" t="s">
        <v>16</v>
      </c>
      <c r="D6401" s="116" t="s">
        <v>16</v>
      </c>
      <c r="E6401" s="202" t="s">
        <v>16</v>
      </c>
      <c r="F6401" s="202" t="s">
        <v>16</v>
      </c>
      <c r="G6401" s="202" t="s">
        <v>16</v>
      </c>
      <c r="H6401" s="202" t="s">
        <v>16</v>
      </c>
      <c r="I6401" s="202" t="s">
        <v>16</v>
      </c>
      <c r="J6401" s="202" t="s">
        <v>16</v>
      </c>
      <c r="K6401" s="40"/>
      <c r="L6401" s="368" t="s">
        <v>4187</v>
      </c>
      <c r="M6401" s="430" t="s">
        <v>4196</v>
      </c>
      <c r="N6401" s="488">
        <v>2</v>
      </c>
      <c r="O6401" s="202" t="s">
        <v>16</v>
      </c>
      <c r="P6401" s="202">
        <v>2790</v>
      </c>
      <c r="Q6401" s="202" t="s">
        <v>16</v>
      </c>
      <c r="R6401" s="202" t="s">
        <v>16</v>
      </c>
      <c r="S6401" s="202" t="s">
        <v>16</v>
      </c>
      <c r="T6401" s="202" t="s">
        <v>16</v>
      </c>
    </row>
    <row r="6402" spans="2:20" ht="27.6" x14ac:dyDescent="0.3">
      <c r="B6402" s="368" t="s">
        <v>16</v>
      </c>
      <c r="C6402" s="381" t="s">
        <v>16</v>
      </c>
      <c r="D6402" s="116" t="s">
        <v>16</v>
      </c>
      <c r="E6402" s="202" t="s">
        <v>16</v>
      </c>
      <c r="F6402" s="202" t="s">
        <v>16</v>
      </c>
      <c r="G6402" s="202" t="s">
        <v>16</v>
      </c>
      <c r="H6402" s="202" t="s">
        <v>16</v>
      </c>
      <c r="I6402" s="202" t="s">
        <v>16</v>
      </c>
      <c r="J6402" s="202" t="s">
        <v>16</v>
      </c>
      <c r="K6402" s="40"/>
      <c r="L6402" s="368" t="s">
        <v>4187</v>
      </c>
      <c r="M6402" s="430" t="s">
        <v>4197</v>
      </c>
      <c r="N6402" s="488">
        <v>3</v>
      </c>
      <c r="O6402" s="202" t="s">
        <v>16</v>
      </c>
      <c r="P6402" s="202">
        <v>2000</v>
      </c>
      <c r="Q6402" s="202" t="s">
        <v>16</v>
      </c>
      <c r="R6402" s="202" t="s">
        <v>16</v>
      </c>
      <c r="S6402" s="202" t="s">
        <v>16</v>
      </c>
      <c r="T6402" s="202" t="s">
        <v>16</v>
      </c>
    </row>
    <row r="6403" spans="2:20" ht="27.6" x14ac:dyDescent="0.3">
      <c r="B6403" s="368" t="s">
        <v>16</v>
      </c>
      <c r="C6403" s="381" t="s">
        <v>16</v>
      </c>
      <c r="D6403" s="116" t="s">
        <v>16</v>
      </c>
      <c r="E6403" s="202" t="s">
        <v>16</v>
      </c>
      <c r="F6403" s="202" t="s">
        <v>16</v>
      </c>
      <c r="G6403" s="202" t="s">
        <v>16</v>
      </c>
      <c r="H6403" s="202" t="s">
        <v>16</v>
      </c>
      <c r="I6403" s="202" t="s">
        <v>16</v>
      </c>
      <c r="J6403" s="202" t="s">
        <v>16</v>
      </c>
      <c r="K6403" s="40"/>
      <c r="L6403" s="368" t="s">
        <v>4187</v>
      </c>
      <c r="M6403" s="430" t="s">
        <v>4198</v>
      </c>
      <c r="N6403" s="488">
        <v>4</v>
      </c>
      <c r="O6403" s="202" t="s">
        <v>16</v>
      </c>
      <c r="P6403" s="202">
        <v>1020</v>
      </c>
      <c r="Q6403" s="202" t="s">
        <v>16</v>
      </c>
      <c r="R6403" s="202" t="s">
        <v>16</v>
      </c>
      <c r="S6403" s="202" t="s">
        <v>16</v>
      </c>
      <c r="T6403" s="202" t="s">
        <v>16</v>
      </c>
    </row>
    <row r="6404" spans="2:20" x14ac:dyDescent="0.3">
      <c r="B6404" s="196"/>
      <c r="C6404" s="503" t="s">
        <v>49</v>
      </c>
      <c r="D6404" s="196" t="s">
        <v>16</v>
      </c>
      <c r="E6404" s="197">
        <f>SUM(E6395:E6402)</f>
        <v>100000</v>
      </c>
      <c r="F6404" s="197">
        <f>SUM(F6396:F6402)</f>
        <v>5200</v>
      </c>
      <c r="G6404" s="197">
        <f>SUM(G6395:G6402)</f>
        <v>0</v>
      </c>
      <c r="H6404" s="504">
        <f>SUM(H6395:H6402)</f>
        <v>0</v>
      </c>
      <c r="I6404" s="197">
        <f>SUM(I6395:I6402)</f>
        <v>0</v>
      </c>
      <c r="J6404" s="197">
        <v>0</v>
      </c>
      <c r="K6404" s="1"/>
      <c r="L6404" s="202" t="s">
        <v>16</v>
      </c>
      <c r="M6404" s="202" t="s">
        <v>16</v>
      </c>
      <c r="N6404" s="202" t="s">
        <v>16</v>
      </c>
      <c r="O6404" s="202" t="s">
        <v>16</v>
      </c>
      <c r="P6404" s="202" t="s">
        <v>16</v>
      </c>
      <c r="Q6404" s="202" t="s">
        <v>16</v>
      </c>
      <c r="R6404" s="202" t="s">
        <v>16</v>
      </c>
      <c r="S6404" s="202" t="s">
        <v>16</v>
      </c>
      <c r="T6404" s="202" t="s">
        <v>16</v>
      </c>
    </row>
    <row r="6405" spans="2:20" x14ac:dyDescent="0.3">
      <c r="B6405" s="11"/>
      <c r="C6405" s="94"/>
      <c r="D6405" s="12"/>
      <c r="E6405" s="13"/>
      <c r="F6405" s="13"/>
      <c r="G6405" s="13"/>
      <c r="H6405" s="13"/>
      <c r="I6405" s="13"/>
      <c r="J6405" s="14"/>
      <c r="K6405" s="1"/>
      <c r="L6405" s="11"/>
      <c r="M6405" s="588"/>
      <c r="N6405" s="12"/>
      <c r="O6405" s="169"/>
      <c r="P6405" s="13"/>
      <c r="Q6405" s="13"/>
      <c r="R6405" s="13"/>
      <c r="S6405" s="13"/>
      <c r="T6405" s="14"/>
    </row>
    <row r="6406" spans="2:20" x14ac:dyDescent="0.3">
      <c r="B6406" s="25"/>
      <c r="C6406" s="26" t="s">
        <v>50</v>
      </c>
      <c r="D6406" s="26" t="s">
        <v>16</v>
      </c>
      <c r="E6406" s="28">
        <f>E6404</f>
        <v>100000</v>
      </c>
      <c r="F6406" s="28">
        <f>F6394+F6404</f>
        <v>122904</v>
      </c>
      <c r="G6406" s="28">
        <f>G6394+G6404</f>
        <v>7199245</v>
      </c>
      <c r="H6406" s="28">
        <f>H6394+H6404</f>
        <v>6827742</v>
      </c>
      <c r="I6406" s="28">
        <f>I6394+I6404</f>
        <v>1479834</v>
      </c>
      <c r="J6406" s="28">
        <f>J6394+J6404</f>
        <v>4260</v>
      </c>
      <c r="K6406" s="1"/>
      <c r="L6406" s="574" t="s">
        <v>16</v>
      </c>
      <c r="M6406" s="26" t="s">
        <v>50</v>
      </c>
      <c r="N6406" s="193" t="s">
        <v>16</v>
      </c>
      <c r="O6406" s="28">
        <f>SUM(O6394:O6405)</f>
        <v>100000</v>
      </c>
      <c r="P6406" s="28">
        <f>SUM(P6400:P6405)</f>
        <v>55910</v>
      </c>
      <c r="Q6406" s="28">
        <f>SUM(Q6396:Q6405)</f>
        <v>0</v>
      </c>
      <c r="R6406" s="28">
        <f>SUM(R6396:R6405)</f>
        <v>3000000</v>
      </c>
      <c r="S6406" s="28">
        <f>SUM(S6394:S6405)</f>
        <v>1100000</v>
      </c>
      <c r="T6406" s="28">
        <f>SUM(T6393:T6405)</f>
        <v>0</v>
      </c>
    </row>
    <row r="6407" spans="2:20" x14ac:dyDescent="0.3">
      <c r="F6407" s="314"/>
      <c r="G6407" s="215"/>
      <c r="H6407" s="215"/>
      <c r="L6407" s="2"/>
      <c r="M6407" s="3" t="s">
        <v>12</v>
      </c>
      <c r="N6407" s="15"/>
      <c r="O6407" s="16">
        <f>E6406-O6406</f>
        <v>0</v>
      </c>
      <c r="P6407" s="62">
        <f>F6406-P6406</f>
        <v>66994</v>
      </c>
      <c r="Q6407" s="62">
        <f>G6406-Q6406</f>
        <v>7199245</v>
      </c>
      <c r="R6407" s="62">
        <f t="shared" ref="R6407" si="748">H6406-R6406</f>
        <v>3827742</v>
      </c>
      <c r="S6407" s="62">
        <f t="shared" ref="S6407" si="749">I6406-S6406</f>
        <v>379834</v>
      </c>
      <c r="T6407" s="62">
        <f t="shared" ref="T6407" si="750">J6406-T6406</f>
        <v>4260</v>
      </c>
    </row>
    <row r="6408" spans="2:20" x14ac:dyDescent="0.3">
      <c r="C6408" s="63"/>
      <c r="F6408" s="314"/>
      <c r="H6408" s="314"/>
      <c r="M6408" s="1356" t="s">
        <v>23</v>
      </c>
      <c r="N6408" s="1356"/>
      <c r="P6408" s="314"/>
      <c r="Q6408" s="314"/>
      <c r="R6408" s="314"/>
    </row>
    <row r="6409" spans="2:20" x14ac:dyDescent="0.3">
      <c r="C6409" s="774"/>
      <c r="D6409" s="774"/>
      <c r="E6409" s="673"/>
      <c r="F6409" s="281"/>
      <c r="G6409" s="774"/>
      <c r="H6409" s="774"/>
      <c r="I6409" s="774"/>
      <c r="J6409" s="145"/>
      <c r="M6409" s="346" t="s">
        <v>17</v>
      </c>
      <c r="N6409" s="83">
        <f>P6407</f>
        <v>66994</v>
      </c>
      <c r="O6409" s="776"/>
      <c r="P6409" s="777"/>
      <c r="Q6409" s="777"/>
      <c r="R6409" s="777"/>
      <c r="S6409" s="777"/>
      <c r="T6409" s="777"/>
    </row>
    <row r="6410" spans="2:20" x14ac:dyDescent="0.3">
      <c r="C6410" s="273"/>
      <c r="D6410" s="702"/>
      <c r="E6410" s="772"/>
      <c r="F6410" s="772"/>
      <c r="G6410" s="282"/>
      <c r="H6410" s="280"/>
      <c r="I6410" s="280"/>
      <c r="J6410" s="280"/>
      <c r="M6410" s="346" t="s">
        <v>18</v>
      </c>
      <c r="N6410" s="83">
        <f>Q6407</f>
        <v>7199245</v>
      </c>
      <c r="O6410" s="606"/>
      <c r="P6410" s="131"/>
      <c r="Q6410" s="121"/>
      <c r="R6410" s="121"/>
      <c r="S6410" s="121"/>
      <c r="T6410" s="121"/>
    </row>
    <row r="6411" spans="2:20" x14ac:dyDescent="0.3">
      <c r="C6411" s="774"/>
      <c r="D6411" s="774"/>
      <c r="E6411" s="1376"/>
      <c r="F6411" s="1377"/>
      <c r="G6411" s="282"/>
      <c r="H6411" s="280"/>
      <c r="I6411" s="280"/>
      <c r="J6411" s="280"/>
      <c r="M6411" s="346" t="s">
        <v>19</v>
      </c>
      <c r="N6411" s="83">
        <f>R6407</f>
        <v>3827742</v>
      </c>
      <c r="O6411" s="136"/>
      <c r="P6411" s="171"/>
      <c r="Q6411" s="324"/>
      <c r="R6411" s="240"/>
      <c r="S6411" s="314"/>
      <c r="T6411" s="314"/>
    </row>
    <row r="6412" spans="2:20" x14ac:dyDescent="0.3">
      <c r="C6412" s="190"/>
      <c r="D6412" s="190"/>
      <c r="E6412" s="1374"/>
      <c r="F6412" s="1374"/>
      <c r="G6412" s="278"/>
      <c r="H6412" s="279"/>
      <c r="I6412" s="280"/>
      <c r="J6412" s="281"/>
      <c r="M6412" s="346" t="s">
        <v>20</v>
      </c>
      <c r="N6412" s="83">
        <f>S6407</f>
        <v>379834</v>
      </c>
      <c r="O6412" s="324"/>
      <c r="P6412" s="324"/>
      <c r="Q6412" s="324"/>
      <c r="R6412" s="241"/>
    </row>
    <row r="6413" spans="2:20" x14ac:dyDescent="0.3">
      <c r="C6413" s="190"/>
      <c r="D6413" s="190"/>
      <c r="E6413" s="773"/>
      <c r="F6413" s="773"/>
      <c r="G6413" s="278"/>
      <c r="H6413" s="283"/>
      <c r="I6413" s="280"/>
      <c r="J6413" s="281"/>
      <c r="M6413" s="346" t="s">
        <v>21</v>
      </c>
      <c r="N6413" s="83">
        <f>T6407</f>
        <v>4260</v>
      </c>
      <c r="O6413" s="137"/>
      <c r="P6413" s="324"/>
      <c r="Q6413" s="324"/>
      <c r="R6413" s="314"/>
    </row>
    <row r="6414" spans="2:20" ht="16.2" thickBot="1" x14ac:dyDescent="0.35">
      <c r="C6414" s="774"/>
      <c r="D6414" s="190"/>
      <c r="E6414" s="773"/>
      <c r="F6414" s="773"/>
      <c r="G6414" s="278"/>
      <c r="H6414" s="283"/>
      <c r="I6414" s="280"/>
      <c r="J6414" s="281"/>
      <c r="M6414" s="768" t="s">
        <v>22</v>
      </c>
      <c r="N6414" s="344">
        <f>SUM(N6409:N6413)</f>
        <v>11478075</v>
      </c>
      <c r="O6414" s="314"/>
      <c r="P6414" s="314"/>
      <c r="R6414" s="314"/>
      <c r="S6414" s="314"/>
    </row>
    <row r="6415" spans="2:20" ht="15" thickTop="1" x14ac:dyDescent="0.3">
      <c r="N6415" s="314"/>
    </row>
    <row r="6416" spans="2:20" x14ac:dyDescent="0.3">
      <c r="N6416" s="314"/>
    </row>
    <row r="6417" spans="2:20" x14ac:dyDescent="0.3">
      <c r="N6417" s="314"/>
    </row>
    <row r="6418" spans="2:20" x14ac:dyDescent="0.3">
      <c r="N6418" s="314"/>
    </row>
    <row r="6419" spans="2:20" x14ac:dyDescent="0.3">
      <c r="N6419" s="314"/>
    </row>
    <row r="6420" spans="2:20" x14ac:dyDescent="0.3">
      <c r="N6420" s="314"/>
    </row>
    <row r="6421" spans="2:20" x14ac:dyDescent="0.3">
      <c r="L6421" s="21"/>
      <c r="M6421" s="21"/>
      <c r="N6421" s="21"/>
      <c r="O6421" s="21"/>
    </row>
    <row r="6422" spans="2:20" x14ac:dyDescent="0.3">
      <c r="N6422" s="314"/>
    </row>
    <row r="6423" spans="2:20" x14ac:dyDescent="0.3">
      <c r="B6423" s="1357" t="s">
        <v>3490</v>
      </c>
      <c r="C6423" s="1357"/>
      <c r="D6423" s="1357"/>
      <c r="E6423" s="1357"/>
      <c r="F6423" s="1357"/>
      <c r="G6423" s="1357"/>
      <c r="H6423" s="1357"/>
      <c r="I6423" s="1357"/>
      <c r="J6423" s="1357"/>
      <c r="K6423" s="1357"/>
      <c r="L6423" s="1357"/>
      <c r="M6423" s="1357"/>
      <c r="N6423" s="1357"/>
      <c r="O6423" s="1357"/>
      <c r="P6423" s="1357"/>
      <c r="Q6423" s="1357"/>
      <c r="R6423" s="1357"/>
      <c r="S6423" s="1357"/>
      <c r="T6423" s="1357"/>
    </row>
    <row r="6429" spans="2:20" ht="15.6" x14ac:dyDescent="0.3">
      <c r="B6429" s="1349" t="s">
        <v>4200</v>
      </c>
      <c r="C6429" s="1349"/>
      <c r="D6429" s="1349"/>
      <c r="E6429" s="1349"/>
      <c r="F6429" s="1349"/>
      <c r="G6429" s="1349"/>
      <c r="H6429" s="1349"/>
      <c r="I6429" s="1349"/>
      <c r="J6429" s="1349"/>
      <c r="K6429" s="1349"/>
      <c r="L6429" s="1349"/>
      <c r="M6429" s="1349"/>
      <c r="N6429" s="1349"/>
      <c r="O6429" s="1349"/>
      <c r="P6429" s="1349"/>
      <c r="Q6429" s="1349"/>
      <c r="R6429" s="1349"/>
      <c r="S6429" s="1349"/>
      <c r="T6429" s="1349"/>
    </row>
    <row r="6430" spans="2:20" ht="15.6" x14ac:dyDescent="0.3">
      <c r="B6430" s="1350" t="s">
        <v>10</v>
      </c>
      <c r="C6430" s="1350"/>
      <c r="D6430" s="1350"/>
      <c r="E6430" s="1350"/>
      <c r="F6430" s="1350"/>
      <c r="G6430" s="1350"/>
      <c r="H6430" s="1350"/>
      <c r="I6430" s="1350"/>
      <c r="J6430" s="1350"/>
      <c r="K6430" s="1350"/>
      <c r="L6430" s="1350"/>
      <c r="M6430" s="1350"/>
      <c r="N6430" s="1350"/>
      <c r="O6430" s="1350"/>
      <c r="P6430" s="1350"/>
      <c r="Q6430" s="1350"/>
      <c r="R6430" s="1350"/>
      <c r="S6430" s="1350"/>
      <c r="T6430" s="1350"/>
    </row>
    <row r="6431" spans="2:20" x14ac:dyDescent="0.3">
      <c r="B6431" s="1351" t="s">
        <v>11</v>
      </c>
      <c r="C6431" s="1351"/>
      <c r="D6431" s="1351"/>
      <c r="E6431" s="1351"/>
      <c r="F6431" s="1351"/>
      <c r="G6431" s="1351"/>
      <c r="H6431" s="1351"/>
      <c r="I6431" s="1351"/>
      <c r="J6431" s="1351"/>
      <c r="K6431" s="1351"/>
      <c r="L6431" s="1351"/>
      <c r="M6431" s="1351"/>
      <c r="N6431" s="1351"/>
      <c r="O6431" s="1351"/>
      <c r="P6431" s="1351"/>
      <c r="Q6431" s="1351"/>
      <c r="R6431" s="1351"/>
      <c r="S6431" s="1351"/>
      <c r="T6431" s="1351"/>
    </row>
    <row r="6432" spans="2:20" x14ac:dyDescent="0.3">
      <c r="B6432" s="1352" t="s">
        <v>4205</v>
      </c>
      <c r="C6432" s="1352"/>
      <c r="D6432" s="1352"/>
      <c r="E6432" s="1352"/>
      <c r="F6432" s="1352"/>
      <c r="G6432" s="1352"/>
      <c r="H6432" s="1352"/>
      <c r="I6432" s="1352"/>
      <c r="J6432" s="1352"/>
      <c r="K6432" s="1352"/>
      <c r="L6432" s="1352"/>
      <c r="M6432" s="1352"/>
      <c r="N6432" s="1352"/>
      <c r="O6432" s="1352"/>
      <c r="P6432" s="1352"/>
      <c r="Q6432" s="1352"/>
      <c r="R6432" s="1352"/>
      <c r="S6432" s="1352"/>
      <c r="T6432" s="1352"/>
    </row>
    <row r="6433" spans="2:20" ht="15" thickBot="1" x14ac:dyDescent="0.35">
      <c r="B6433" s="309"/>
      <c r="C6433" s="309"/>
      <c r="D6433" s="309"/>
      <c r="E6433" s="309"/>
      <c r="F6433" s="309"/>
      <c r="G6433" s="309"/>
      <c r="H6433" s="309"/>
      <c r="I6433" s="309"/>
      <c r="J6433" s="309"/>
      <c r="L6433" s="309"/>
      <c r="M6433" s="309"/>
      <c r="N6433" s="309"/>
      <c r="O6433" s="309"/>
      <c r="P6433" s="309"/>
      <c r="Q6433" s="309"/>
      <c r="R6433" s="1362" t="s">
        <v>4206</v>
      </c>
      <c r="S6433" s="1363"/>
      <c r="T6433" s="1363"/>
    </row>
    <row r="6434" spans="2:20" ht="15" thickTop="1" x14ac:dyDescent="0.3">
      <c r="B6434" s="1354" t="s">
        <v>8</v>
      </c>
      <c r="C6434" s="1354"/>
      <c r="D6434" s="1354"/>
      <c r="E6434" s="1354"/>
      <c r="F6434" s="1354"/>
      <c r="G6434" s="1354"/>
      <c r="H6434" s="1354"/>
      <c r="I6434" s="1354"/>
      <c r="J6434" s="1354"/>
      <c r="L6434" s="1354" t="s">
        <v>9</v>
      </c>
      <c r="M6434" s="1354"/>
      <c r="N6434" s="1354"/>
      <c r="O6434" s="1354"/>
      <c r="P6434" s="1354"/>
      <c r="Q6434" s="1354"/>
      <c r="R6434" s="1354"/>
      <c r="S6434" s="1354"/>
      <c r="T6434" s="1354"/>
    </row>
    <row r="6435" spans="2:20" x14ac:dyDescent="0.3">
      <c r="B6435" s="767" t="s">
        <v>0</v>
      </c>
      <c r="C6435" s="767" t="s">
        <v>1</v>
      </c>
      <c r="D6435" s="767" t="s">
        <v>2</v>
      </c>
      <c r="E6435" s="767" t="s">
        <v>13</v>
      </c>
      <c r="F6435" s="767" t="s">
        <v>3</v>
      </c>
      <c r="G6435" s="767" t="s">
        <v>4</v>
      </c>
      <c r="H6435" s="767" t="s">
        <v>5</v>
      </c>
      <c r="I6435" s="767" t="s">
        <v>6</v>
      </c>
      <c r="J6435" s="767" t="s">
        <v>7</v>
      </c>
      <c r="K6435" s="180"/>
      <c r="L6435" s="767" t="s">
        <v>0</v>
      </c>
      <c r="M6435" s="767" t="s">
        <v>1</v>
      </c>
      <c r="N6435" s="353" t="s">
        <v>1234</v>
      </c>
      <c r="O6435" s="767" t="s">
        <v>13</v>
      </c>
      <c r="P6435" s="767" t="s">
        <v>3</v>
      </c>
      <c r="Q6435" s="767" t="s">
        <v>4</v>
      </c>
      <c r="R6435" s="767" t="s">
        <v>5</v>
      </c>
      <c r="S6435" s="767" t="s">
        <v>6</v>
      </c>
      <c r="T6435" s="767" t="s">
        <v>7</v>
      </c>
    </row>
    <row r="6436" spans="2:20" x14ac:dyDescent="0.3">
      <c r="B6436" s="310"/>
      <c r="C6436" s="311"/>
      <c r="D6436" s="311"/>
      <c r="E6436" s="5"/>
      <c r="F6436" s="5"/>
      <c r="G6436" s="5"/>
      <c r="H6436" s="5"/>
      <c r="I6436" s="5"/>
      <c r="J6436" s="6"/>
      <c r="L6436" s="310"/>
      <c r="M6436" s="311"/>
      <c r="N6436" s="311"/>
      <c r="O6436" s="5"/>
      <c r="P6436" s="5"/>
      <c r="Q6436" s="5"/>
      <c r="R6436" s="5"/>
      <c r="S6436" s="5"/>
      <c r="T6436" s="6"/>
    </row>
    <row r="6437" spans="2:20" x14ac:dyDescent="0.3">
      <c r="B6437" s="368" t="s">
        <v>4204</v>
      </c>
      <c r="C6437" s="15" t="s">
        <v>2421</v>
      </c>
      <c r="D6437" s="202" t="s">
        <v>16</v>
      </c>
      <c r="E6437" s="202" t="s">
        <v>16</v>
      </c>
      <c r="F6437" s="370">
        <f>N6409</f>
        <v>66994</v>
      </c>
      <c r="G6437" s="764">
        <f>N6410</f>
        <v>7199245</v>
      </c>
      <c r="H6437" s="764">
        <f>N6411</f>
        <v>3827742</v>
      </c>
      <c r="I6437" s="765">
        <f>N6412</f>
        <v>379834</v>
      </c>
      <c r="J6437" s="765">
        <f>N6413</f>
        <v>4260</v>
      </c>
      <c r="K6437" s="1"/>
      <c r="L6437" s="368"/>
      <c r="M6437" s="368"/>
      <c r="N6437" s="368"/>
      <c r="O6437" s="368"/>
      <c r="P6437" s="368"/>
      <c r="Q6437" s="368"/>
      <c r="R6437" s="368"/>
      <c r="S6437" s="368"/>
      <c r="T6437" s="368"/>
    </row>
    <row r="6438" spans="2:20" ht="27.6" x14ac:dyDescent="0.3">
      <c r="B6438" s="368" t="s">
        <v>4204</v>
      </c>
      <c r="C6438" s="369" t="s">
        <v>4202</v>
      </c>
      <c r="D6438" s="116" t="s">
        <v>4201</v>
      </c>
      <c r="E6438" s="202">
        <v>40000</v>
      </c>
      <c r="F6438" s="202" t="s">
        <v>16</v>
      </c>
      <c r="G6438" s="202" t="s">
        <v>16</v>
      </c>
      <c r="H6438" s="202" t="s">
        <v>16</v>
      </c>
      <c r="I6438" s="202" t="s">
        <v>16</v>
      </c>
      <c r="J6438" s="202" t="s">
        <v>16</v>
      </c>
      <c r="K6438" s="1"/>
      <c r="L6438" s="368" t="s">
        <v>4204</v>
      </c>
      <c r="M6438" s="369" t="s">
        <v>4203</v>
      </c>
      <c r="N6438" s="116" t="s">
        <v>4201</v>
      </c>
      <c r="O6438" s="202">
        <v>40000</v>
      </c>
      <c r="P6438" s="202" t="s">
        <v>16</v>
      </c>
      <c r="Q6438" s="202" t="s">
        <v>16</v>
      </c>
      <c r="R6438" s="202" t="s">
        <v>16</v>
      </c>
      <c r="S6438" s="202" t="s">
        <v>16</v>
      </c>
      <c r="T6438" s="202" t="s">
        <v>16</v>
      </c>
    </row>
    <row r="6439" spans="2:20" ht="27.6" x14ac:dyDescent="0.3">
      <c r="B6439" s="202" t="s">
        <v>16</v>
      </c>
      <c r="C6439" s="202" t="s">
        <v>16</v>
      </c>
      <c r="D6439" s="202" t="s">
        <v>16</v>
      </c>
      <c r="E6439" s="202" t="s">
        <v>16</v>
      </c>
      <c r="F6439" s="202" t="s">
        <v>16</v>
      </c>
      <c r="G6439" s="202" t="s">
        <v>16</v>
      </c>
      <c r="H6439" s="202" t="s">
        <v>16</v>
      </c>
      <c r="I6439" s="202" t="s">
        <v>16</v>
      </c>
      <c r="J6439" s="202" t="s">
        <v>16</v>
      </c>
      <c r="K6439" s="1"/>
      <c r="L6439" s="368" t="s">
        <v>4204</v>
      </c>
      <c r="M6439" s="369" t="s">
        <v>4207</v>
      </c>
      <c r="N6439" s="368">
        <v>1</v>
      </c>
      <c r="O6439" s="202" t="s">
        <v>16</v>
      </c>
      <c r="P6439" s="39">
        <v>18000</v>
      </c>
      <c r="Q6439" s="202" t="s">
        <v>16</v>
      </c>
      <c r="R6439" s="202" t="s">
        <v>16</v>
      </c>
      <c r="S6439" s="202" t="s">
        <v>16</v>
      </c>
      <c r="T6439" s="202" t="s">
        <v>16</v>
      </c>
    </row>
    <row r="6440" spans="2:20" ht="27.6" x14ac:dyDescent="0.3">
      <c r="B6440" s="202" t="s">
        <v>16</v>
      </c>
      <c r="C6440" s="202" t="s">
        <v>16</v>
      </c>
      <c r="D6440" s="202" t="s">
        <v>16</v>
      </c>
      <c r="E6440" s="202" t="s">
        <v>16</v>
      </c>
      <c r="F6440" s="202" t="s">
        <v>16</v>
      </c>
      <c r="G6440" s="202" t="s">
        <v>16</v>
      </c>
      <c r="H6440" s="202" t="s">
        <v>16</v>
      </c>
      <c r="I6440" s="202" t="s">
        <v>16</v>
      </c>
      <c r="J6440" s="202" t="s">
        <v>16</v>
      </c>
      <c r="K6440" s="40"/>
      <c r="L6440" s="368" t="s">
        <v>4204</v>
      </c>
      <c r="M6440" s="369" t="s">
        <v>4208</v>
      </c>
      <c r="N6440" s="37">
        <v>2</v>
      </c>
      <c r="O6440" s="202" t="s">
        <v>16</v>
      </c>
      <c r="P6440" s="202">
        <v>11100</v>
      </c>
      <c r="Q6440" s="202" t="s">
        <v>16</v>
      </c>
      <c r="R6440" s="202" t="s">
        <v>16</v>
      </c>
      <c r="S6440" s="202" t="s">
        <v>16</v>
      </c>
      <c r="T6440" s="202" t="s">
        <v>16</v>
      </c>
    </row>
    <row r="6441" spans="2:20" ht="27.6" x14ac:dyDescent="0.3">
      <c r="B6441" s="202" t="s">
        <v>16</v>
      </c>
      <c r="C6441" s="202" t="s">
        <v>16</v>
      </c>
      <c r="D6441" s="202" t="s">
        <v>16</v>
      </c>
      <c r="E6441" s="202" t="s">
        <v>16</v>
      </c>
      <c r="F6441" s="202" t="s">
        <v>16</v>
      </c>
      <c r="G6441" s="202" t="s">
        <v>16</v>
      </c>
      <c r="H6441" s="202" t="s">
        <v>16</v>
      </c>
      <c r="I6441" s="202" t="s">
        <v>16</v>
      </c>
      <c r="J6441" s="202" t="s">
        <v>16</v>
      </c>
      <c r="K6441" s="40"/>
      <c r="L6441" s="368" t="s">
        <v>4204</v>
      </c>
      <c r="M6441" s="369" t="s">
        <v>2550</v>
      </c>
      <c r="N6441" s="368">
        <v>3</v>
      </c>
      <c r="O6441" s="202" t="s">
        <v>16</v>
      </c>
      <c r="P6441" s="202">
        <v>5500</v>
      </c>
      <c r="Q6441" s="202" t="s">
        <v>16</v>
      </c>
      <c r="R6441" s="202" t="s">
        <v>16</v>
      </c>
      <c r="S6441" s="202" t="s">
        <v>16</v>
      </c>
      <c r="T6441" s="202" t="s">
        <v>16</v>
      </c>
    </row>
    <row r="6442" spans="2:20" x14ac:dyDescent="0.3">
      <c r="B6442" s="202" t="s">
        <v>16</v>
      </c>
      <c r="C6442" s="202" t="s">
        <v>16</v>
      </c>
      <c r="D6442" s="202" t="s">
        <v>16</v>
      </c>
      <c r="E6442" s="202" t="s">
        <v>16</v>
      </c>
      <c r="F6442" s="202" t="s">
        <v>16</v>
      </c>
      <c r="G6442" s="202" t="s">
        <v>16</v>
      </c>
      <c r="H6442" s="202" t="s">
        <v>16</v>
      </c>
      <c r="I6442" s="202" t="s">
        <v>16</v>
      </c>
      <c r="J6442" s="202" t="s">
        <v>16</v>
      </c>
      <c r="K6442" s="40"/>
      <c r="L6442" s="368" t="s">
        <v>4204</v>
      </c>
      <c r="M6442" s="369" t="s">
        <v>4209</v>
      </c>
      <c r="N6442" s="37">
        <v>4</v>
      </c>
      <c r="O6442" s="202" t="s">
        <v>16</v>
      </c>
      <c r="P6442" s="202">
        <v>2410</v>
      </c>
      <c r="Q6442" s="202" t="s">
        <v>16</v>
      </c>
      <c r="R6442" s="202" t="s">
        <v>16</v>
      </c>
      <c r="S6442" s="202" t="s">
        <v>16</v>
      </c>
      <c r="T6442" s="202"/>
    </row>
    <row r="6443" spans="2:20" x14ac:dyDescent="0.3">
      <c r="B6443" s="196"/>
      <c r="C6443" s="503" t="s">
        <v>49</v>
      </c>
      <c r="D6443" s="196" t="s">
        <v>16</v>
      </c>
      <c r="E6443" s="197">
        <f>SUM(E6438:E6441)</f>
        <v>40000</v>
      </c>
      <c r="F6443" s="197">
        <f>SUM(F6439:F6441)</f>
        <v>0</v>
      </c>
      <c r="G6443" s="197">
        <f>SUM(G6438:G6441)</f>
        <v>0</v>
      </c>
      <c r="H6443" s="504">
        <f>SUM(H6438:H6441)</f>
        <v>0</v>
      </c>
      <c r="I6443" s="197">
        <f>SUM(I6438:I6441)</f>
        <v>0</v>
      </c>
      <c r="J6443" s="197">
        <v>0</v>
      </c>
      <c r="K6443" s="1"/>
      <c r="L6443" s="202" t="s">
        <v>16</v>
      </c>
      <c r="M6443" s="202" t="s">
        <v>16</v>
      </c>
      <c r="N6443" s="202" t="s">
        <v>16</v>
      </c>
      <c r="O6443" s="202" t="s">
        <v>16</v>
      </c>
      <c r="P6443" s="202" t="s">
        <v>16</v>
      </c>
      <c r="Q6443" s="202" t="s">
        <v>16</v>
      </c>
      <c r="R6443" s="202" t="s">
        <v>16</v>
      </c>
      <c r="S6443" s="202" t="s">
        <v>16</v>
      </c>
      <c r="T6443" s="202" t="s">
        <v>16</v>
      </c>
    </row>
    <row r="6444" spans="2:20" x14ac:dyDescent="0.3">
      <c r="B6444" s="11"/>
      <c r="C6444" s="94"/>
      <c r="D6444" s="12"/>
      <c r="E6444" s="13"/>
      <c r="F6444" s="13"/>
      <c r="G6444" s="13"/>
      <c r="H6444" s="13"/>
      <c r="I6444" s="13"/>
      <c r="J6444" s="14"/>
      <c r="K6444" s="1"/>
      <c r="L6444" s="11"/>
      <c r="M6444" s="588"/>
      <c r="N6444" s="12"/>
      <c r="O6444" s="169"/>
      <c r="P6444" s="13"/>
      <c r="Q6444" s="13"/>
      <c r="R6444" s="13"/>
      <c r="S6444" s="13"/>
      <c r="T6444" s="14"/>
    </row>
    <row r="6445" spans="2:20" x14ac:dyDescent="0.3">
      <c r="B6445" s="25"/>
      <c r="C6445" s="26" t="s">
        <v>50</v>
      </c>
      <c r="D6445" s="26" t="s">
        <v>16</v>
      </c>
      <c r="E6445" s="28">
        <f>E6443</f>
        <v>40000</v>
      </c>
      <c r="F6445" s="28">
        <f>F6437+F6443</f>
        <v>66994</v>
      </c>
      <c r="G6445" s="28">
        <f>G6437+G6443</f>
        <v>7199245</v>
      </c>
      <c r="H6445" s="28">
        <f>H6437+H6443</f>
        <v>3827742</v>
      </c>
      <c r="I6445" s="28">
        <f>I6437+I6443</f>
        <v>379834</v>
      </c>
      <c r="J6445" s="28">
        <f>J6437+J6443</f>
        <v>4260</v>
      </c>
      <c r="K6445" s="1"/>
      <c r="L6445" s="574" t="s">
        <v>16</v>
      </c>
      <c r="M6445" s="26" t="s">
        <v>50</v>
      </c>
      <c r="N6445" s="193" t="s">
        <v>16</v>
      </c>
      <c r="O6445" s="28">
        <f>SUM(O6438:O6444)</f>
        <v>40000</v>
      </c>
      <c r="P6445" s="28">
        <f>SUM(P6439:P6444)</f>
        <v>37010</v>
      </c>
      <c r="Q6445" s="28">
        <f>SUM(Q6439:Q6444)</f>
        <v>0</v>
      </c>
      <c r="R6445" s="28">
        <f>SUM(R6439:R6444)</f>
        <v>0</v>
      </c>
      <c r="S6445" s="28">
        <f>SUM(S6437:S6444)</f>
        <v>0</v>
      </c>
      <c r="T6445" s="28">
        <f>SUM(T6436:T6444)</f>
        <v>0</v>
      </c>
    </row>
    <row r="6446" spans="2:20" x14ac:dyDescent="0.3">
      <c r="F6446" s="314"/>
      <c r="G6446" s="215"/>
      <c r="H6446" s="215"/>
      <c r="L6446" s="2"/>
      <c r="M6446" s="3" t="s">
        <v>12</v>
      </c>
      <c r="N6446" s="15"/>
      <c r="O6446" s="16">
        <f>E6445-O6445</f>
        <v>0</v>
      </c>
      <c r="P6446" s="62">
        <f>F6445-P6445</f>
        <v>29984</v>
      </c>
      <c r="Q6446" s="62">
        <f>G6445-Q6445</f>
        <v>7199245</v>
      </c>
      <c r="R6446" s="62">
        <f t="shared" ref="R6446" si="751">H6445-R6445</f>
        <v>3827742</v>
      </c>
      <c r="S6446" s="62">
        <f t="shared" ref="S6446" si="752">I6445-S6445</f>
        <v>379834</v>
      </c>
      <c r="T6446" s="62">
        <f t="shared" ref="T6446" si="753">J6445-T6445</f>
        <v>4260</v>
      </c>
    </row>
    <row r="6447" spans="2:20" x14ac:dyDescent="0.3">
      <c r="C6447" s="63"/>
      <c r="F6447" s="314"/>
      <c r="H6447" s="314"/>
      <c r="M6447" s="1356" t="s">
        <v>23</v>
      </c>
      <c r="N6447" s="1356"/>
      <c r="P6447" s="314"/>
      <c r="Q6447" s="314"/>
      <c r="R6447" s="314"/>
    </row>
    <row r="6448" spans="2:20" x14ac:dyDescent="0.3">
      <c r="C6448" s="780"/>
      <c r="D6448" s="780"/>
      <c r="E6448" s="673"/>
      <c r="F6448" s="281"/>
      <c r="G6448" s="780"/>
      <c r="H6448" s="780"/>
      <c r="I6448" s="780"/>
      <c r="J6448" s="145"/>
      <c r="M6448" s="346" t="s">
        <v>17</v>
      </c>
      <c r="N6448" s="83">
        <f>P6446</f>
        <v>29984</v>
      </c>
      <c r="O6448" s="776"/>
      <c r="P6448" s="777"/>
      <c r="Q6448" s="777"/>
      <c r="R6448" s="777"/>
      <c r="S6448" s="777"/>
      <c r="T6448" s="777"/>
    </row>
    <row r="6449" spans="2:20" x14ac:dyDescent="0.3">
      <c r="C6449" s="273"/>
      <c r="D6449" s="702"/>
      <c r="E6449" s="778"/>
      <c r="F6449" s="778"/>
      <c r="G6449" s="282"/>
      <c r="H6449" s="280"/>
      <c r="I6449" s="280"/>
      <c r="J6449" s="280"/>
      <c r="M6449" s="346" t="s">
        <v>18</v>
      </c>
      <c r="N6449" s="83">
        <f>Q6446</f>
        <v>7199245</v>
      </c>
      <c r="O6449" s="606"/>
      <c r="P6449" s="131"/>
      <c r="Q6449" s="121"/>
      <c r="R6449" s="121"/>
      <c r="S6449" s="121"/>
      <c r="T6449" s="121"/>
    </row>
    <row r="6450" spans="2:20" x14ac:dyDescent="0.3">
      <c r="C6450" s="780"/>
      <c r="D6450" s="780"/>
      <c r="E6450" s="1376"/>
      <c r="F6450" s="1377"/>
      <c r="G6450" s="282"/>
      <c r="H6450" s="280"/>
      <c r="I6450" s="280"/>
      <c r="J6450" s="280"/>
      <c r="M6450" s="346" t="s">
        <v>19</v>
      </c>
      <c r="N6450" s="83">
        <f>R6446</f>
        <v>3827742</v>
      </c>
      <c r="O6450" s="136"/>
      <c r="P6450" s="171"/>
      <c r="Q6450" s="324"/>
      <c r="R6450" s="240"/>
      <c r="S6450" s="314"/>
      <c r="T6450" s="314"/>
    </row>
    <row r="6451" spans="2:20" x14ac:dyDescent="0.3">
      <c r="C6451" s="190"/>
      <c r="D6451" s="190"/>
      <c r="E6451" s="1374"/>
      <c r="F6451" s="1374"/>
      <c r="G6451" s="278"/>
      <c r="H6451" s="279"/>
      <c r="I6451" s="280"/>
      <c r="J6451" s="281"/>
      <c r="M6451" s="346" t="s">
        <v>20</v>
      </c>
      <c r="N6451" s="83">
        <f>S6446</f>
        <v>379834</v>
      </c>
      <c r="O6451" s="324"/>
      <c r="P6451" s="324"/>
      <c r="Q6451" s="324"/>
      <c r="R6451" s="241"/>
    </row>
    <row r="6452" spans="2:20" x14ac:dyDescent="0.3">
      <c r="C6452" s="190"/>
      <c r="D6452" s="190"/>
      <c r="E6452" s="779"/>
      <c r="F6452" s="779"/>
      <c r="G6452" s="278"/>
      <c r="H6452" s="283"/>
      <c r="I6452" s="280"/>
      <c r="J6452" s="281"/>
      <c r="M6452" s="346" t="s">
        <v>21</v>
      </c>
      <c r="N6452" s="83">
        <f>T6446</f>
        <v>4260</v>
      </c>
      <c r="O6452" s="137"/>
      <c r="P6452" s="324"/>
      <c r="Q6452" s="324"/>
      <c r="R6452" s="314"/>
    </row>
    <row r="6453" spans="2:20" ht="16.2" thickBot="1" x14ac:dyDescent="0.35">
      <c r="C6453" s="780"/>
      <c r="D6453" s="190"/>
      <c r="E6453" s="779"/>
      <c r="F6453" s="779"/>
      <c r="G6453" s="278"/>
      <c r="H6453" s="283"/>
      <c r="I6453" s="280"/>
      <c r="J6453" s="281"/>
      <c r="M6453" s="768" t="s">
        <v>22</v>
      </c>
      <c r="N6453" s="344">
        <f>SUM(N6448:N6452)</f>
        <v>11441065</v>
      </c>
      <c r="O6453" s="314"/>
      <c r="P6453" s="314"/>
      <c r="R6453" s="314"/>
      <c r="S6453" s="314"/>
    </row>
    <row r="6454" spans="2:20" ht="15" thickTop="1" x14ac:dyDescent="0.3">
      <c r="N6454" s="314"/>
    </row>
    <row r="6455" spans="2:20" x14ac:dyDescent="0.3">
      <c r="N6455" s="314"/>
    </row>
    <row r="6456" spans="2:20" x14ac:dyDescent="0.3">
      <c r="N6456" s="314"/>
    </row>
    <row r="6457" spans="2:20" x14ac:dyDescent="0.3">
      <c r="N6457" s="314"/>
    </row>
    <row r="6458" spans="2:20" x14ac:dyDescent="0.3">
      <c r="N6458" s="314"/>
    </row>
    <row r="6459" spans="2:20" x14ac:dyDescent="0.3">
      <c r="N6459" s="314"/>
    </row>
    <row r="6460" spans="2:20" x14ac:dyDescent="0.3">
      <c r="L6460" s="21"/>
      <c r="M6460" s="21"/>
      <c r="N6460" s="21"/>
      <c r="O6460" s="21"/>
    </row>
    <row r="6461" spans="2:20" x14ac:dyDescent="0.3">
      <c r="N6461" s="314"/>
    </row>
    <row r="6462" spans="2:20" x14ac:dyDescent="0.3">
      <c r="B6462" s="1357" t="s">
        <v>3490</v>
      </c>
      <c r="C6462" s="1357"/>
      <c r="D6462" s="1357"/>
      <c r="E6462" s="1357"/>
      <c r="F6462" s="1357"/>
      <c r="G6462" s="1357"/>
      <c r="H6462" s="1357"/>
      <c r="I6462" s="1357"/>
      <c r="J6462" s="1357"/>
      <c r="K6462" s="1357"/>
      <c r="L6462" s="1357"/>
      <c r="M6462" s="1357"/>
      <c r="N6462" s="1357"/>
      <c r="O6462" s="1357"/>
      <c r="P6462" s="1357"/>
      <c r="Q6462" s="1357"/>
      <c r="R6462" s="1357"/>
      <c r="S6462" s="1357"/>
      <c r="T6462" s="1357"/>
    </row>
    <row r="6469" spans="2:20" ht="15.6" x14ac:dyDescent="0.3">
      <c r="B6469" s="1349" t="s">
        <v>4210</v>
      </c>
      <c r="C6469" s="1349"/>
      <c r="D6469" s="1349"/>
      <c r="E6469" s="1349"/>
      <c r="F6469" s="1349"/>
      <c r="G6469" s="1349"/>
      <c r="H6469" s="1349"/>
      <c r="I6469" s="1349"/>
      <c r="J6469" s="1349"/>
      <c r="K6469" s="1349"/>
      <c r="L6469" s="1349"/>
      <c r="M6469" s="1349"/>
      <c r="N6469" s="1349"/>
      <c r="O6469" s="1349"/>
      <c r="P6469" s="1349"/>
      <c r="Q6469" s="1349"/>
      <c r="R6469" s="1349"/>
      <c r="S6469" s="1349"/>
      <c r="T6469" s="1349"/>
    </row>
    <row r="6470" spans="2:20" ht="15.6" x14ac:dyDescent="0.3">
      <c r="B6470" s="1350" t="s">
        <v>10</v>
      </c>
      <c r="C6470" s="1350"/>
      <c r="D6470" s="1350"/>
      <c r="E6470" s="1350"/>
      <c r="F6470" s="1350"/>
      <c r="G6470" s="1350"/>
      <c r="H6470" s="1350"/>
      <c r="I6470" s="1350"/>
      <c r="J6470" s="1350"/>
      <c r="K6470" s="1350"/>
      <c r="L6470" s="1350"/>
      <c r="M6470" s="1350"/>
      <c r="N6470" s="1350"/>
      <c r="O6470" s="1350"/>
      <c r="P6470" s="1350"/>
      <c r="Q6470" s="1350"/>
      <c r="R6470" s="1350"/>
      <c r="S6470" s="1350"/>
      <c r="T6470" s="1350"/>
    </row>
    <row r="6471" spans="2:20" x14ac:dyDescent="0.3">
      <c r="B6471" s="1351" t="s">
        <v>11</v>
      </c>
      <c r="C6471" s="1351"/>
      <c r="D6471" s="1351"/>
      <c r="E6471" s="1351"/>
      <c r="F6471" s="1351"/>
      <c r="G6471" s="1351"/>
      <c r="H6471" s="1351"/>
      <c r="I6471" s="1351"/>
      <c r="J6471" s="1351"/>
      <c r="K6471" s="1351"/>
      <c r="L6471" s="1351"/>
      <c r="M6471" s="1351"/>
      <c r="N6471" s="1351"/>
      <c r="O6471" s="1351"/>
      <c r="P6471" s="1351"/>
      <c r="Q6471" s="1351"/>
      <c r="R6471" s="1351"/>
      <c r="S6471" s="1351"/>
      <c r="T6471" s="1351"/>
    </row>
    <row r="6472" spans="2:20" x14ac:dyDescent="0.3">
      <c r="B6472" s="1352" t="s">
        <v>4211</v>
      </c>
      <c r="C6472" s="1352"/>
      <c r="D6472" s="1352"/>
      <c r="E6472" s="1352"/>
      <c r="F6472" s="1352"/>
      <c r="G6472" s="1352"/>
      <c r="H6472" s="1352"/>
      <c r="I6472" s="1352"/>
      <c r="J6472" s="1352"/>
      <c r="K6472" s="1352"/>
      <c r="L6472" s="1352"/>
      <c r="M6472" s="1352"/>
      <c r="N6472" s="1352"/>
      <c r="O6472" s="1352"/>
      <c r="P6472" s="1352"/>
      <c r="Q6472" s="1352"/>
      <c r="R6472" s="1352"/>
      <c r="S6472" s="1352"/>
      <c r="T6472" s="1352"/>
    </row>
    <row r="6473" spans="2:20" ht="15" thickBot="1" x14ac:dyDescent="0.35">
      <c r="B6473" s="309"/>
      <c r="C6473" s="309"/>
      <c r="D6473" s="309"/>
      <c r="E6473" s="309"/>
      <c r="F6473" s="309"/>
      <c r="G6473" s="309"/>
      <c r="H6473" s="309"/>
      <c r="I6473" s="309"/>
      <c r="J6473" s="309"/>
      <c r="L6473" s="309"/>
      <c r="M6473" s="309"/>
      <c r="N6473" s="309"/>
      <c r="O6473" s="309"/>
      <c r="P6473" s="309"/>
      <c r="Q6473" s="309"/>
      <c r="R6473" s="1362" t="s">
        <v>4212</v>
      </c>
      <c r="S6473" s="1363"/>
      <c r="T6473" s="1363"/>
    </row>
    <row r="6474" spans="2:20" ht="15" thickTop="1" x14ac:dyDescent="0.3">
      <c r="B6474" s="1354" t="s">
        <v>8</v>
      </c>
      <c r="C6474" s="1354"/>
      <c r="D6474" s="1354"/>
      <c r="E6474" s="1354"/>
      <c r="F6474" s="1354"/>
      <c r="G6474" s="1354"/>
      <c r="H6474" s="1354"/>
      <c r="I6474" s="1354"/>
      <c r="J6474" s="1354"/>
      <c r="L6474" s="1354" t="s">
        <v>9</v>
      </c>
      <c r="M6474" s="1354"/>
      <c r="N6474" s="1354"/>
      <c r="O6474" s="1354"/>
      <c r="P6474" s="1354"/>
      <c r="Q6474" s="1354"/>
      <c r="R6474" s="1354"/>
      <c r="S6474" s="1354"/>
      <c r="T6474" s="1354"/>
    </row>
    <row r="6475" spans="2:20" x14ac:dyDescent="0.3">
      <c r="B6475" s="767" t="s">
        <v>0</v>
      </c>
      <c r="C6475" s="767" t="s">
        <v>1</v>
      </c>
      <c r="D6475" s="767" t="s">
        <v>2</v>
      </c>
      <c r="E6475" s="767" t="s">
        <v>13</v>
      </c>
      <c r="F6475" s="767" t="s">
        <v>3</v>
      </c>
      <c r="G6475" s="767" t="s">
        <v>4</v>
      </c>
      <c r="H6475" s="767" t="s">
        <v>5</v>
      </c>
      <c r="I6475" s="767" t="s">
        <v>6</v>
      </c>
      <c r="J6475" s="767" t="s">
        <v>7</v>
      </c>
      <c r="K6475" s="180"/>
      <c r="L6475" s="767" t="s">
        <v>0</v>
      </c>
      <c r="M6475" s="767" t="s">
        <v>1</v>
      </c>
      <c r="N6475" s="353" t="s">
        <v>1234</v>
      </c>
      <c r="O6475" s="767" t="s">
        <v>13</v>
      </c>
      <c r="P6475" s="767" t="s">
        <v>3</v>
      </c>
      <c r="Q6475" s="767" t="s">
        <v>4</v>
      </c>
      <c r="R6475" s="767" t="s">
        <v>5</v>
      </c>
      <c r="S6475" s="767" t="s">
        <v>6</v>
      </c>
      <c r="T6475" s="767" t="s">
        <v>7</v>
      </c>
    </row>
    <row r="6476" spans="2:20" x14ac:dyDescent="0.3">
      <c r="B6476" s="310"/>
      <c r="C6476" s="311"/>
      <c r="D6476" s="311"/>
      <c r="E6476" s="5"/>
      <c r="F6476" s="5"/>
      <c r="G6476" s="5"/>
      <c r="H6476" s="5"/>
      <c r="I6476" s="5"/>
      <c r="J6476" s="6"/>
      <c r="L6476" s="310"/>
      <c r="M6476" s="311"/>
      <c r="N6476" s="311"/>
      <c r="O6476" s="5"/>
      <c r="P6476" s="5"/>
      <c r="Q6476" s="5"/>
      <c r="R6476" s="5"/>
      <c r="S6476" s="5"/>
      <c r="T6476" s="6"/>
    </row>
    <row r="6477" spans="2:20" x14ac:dyDescent="0.3">
      <c r="B6477" s="368" t="s">
        <v>4213</v>
      </c>
      <c r="C6477" s="15" t="s">
        <v>2421</v>
      </c>
      <c r="D6477" s="202" t="s">
        <v>16</v>
      </c>
      <c r="E6477" s="202" t="s">
        <v>16</v>
      </c>
      <c r="F6477" s="370">
        <f>N6448</f>
        <v>29984</v>
      </c>
      <c r="G6477" s="764">
        <f>N6449</f>
        <v>7199245</v>
      </c>
      <c r="H6477" s="764">
        <f>N6450</f>
        <v>3827742</v>
      </c>
      <c r="I6477" s="765">
        <f>N6451</f>
        <v>379834</v>
      </c>
      <c r="J6477" s="765">
        <f>N6452</f>
        <v>4260</v>
      </c>
      <c r="K6477" s="1"/>
      <c r="L6477" s="368"/>
      <c r="M6477" s="368"/>
      <c r="N6477" s="368"/>
      <c r="O6477" s="368"/>
      <c r="P6477" s="368"/>
      <c r="Q6477" s="368"/>
      <c r="R6477" s="368"/>
      <c r="S6477" s="368"/>
      <c r="T6477" s="368"/>
    </row>
    <row r="6478" spans="2:20" ht="27.6" x14ac:dyDescent="0.3">
      <c r="B6478" s="368" t="s">
        <v>4213</v>
      </c>
      <c r="C6478" s="369" t="s">
        <v>4217</v>
      </c>
      <c r="D6478" s="116" t="s">
        <v>4214</v>
      </c>
      <c r="E6478" s="202" t="s">
        <v>16</v>
      </c>
      <c r="F6478" s="202">
        <v>3300</v>
      </c>
      <c r="G6478" s="202" t="s">
        <v>16</v>
      </c>
      <c r="H6478" s="202" t="s">
        <v>16</v>
      </c>
      <c r="I6478" s="202" t="s">
        <v>16</v>
      </c>
      <c r="J6478" s="202" t="s">
        <v>16</v>
      </c>
      <c r="K6478" s="1"/>
      <c r="L6478" s="368" t="s">
        <v>4219</v>
      </c>
      <c r="M6478" s="369" t="s">
        <v>4220</v>
      </c>
      <c r="N6478" s="368">
        <v>471</v>
      </c>
      <c r="O6478" s="202" t="s">
        <v>16</v>
      </c>
      <c r="P6478" s="202" t="s">
        <v>16</v>
      </c>
      <c r="Q6478" s="202">
        <v>250000</v>
      </c>
      <c r="R6478" s="202" t="s">
        <v>16</v>
      </c>
      <c r="S6478" s="202" t="s">
        <v>16</v>
      </c>
      <c r="T6478" s="202" t="s">
        <v>16</v>
      </c>
    </row>
    <row r="6479" spans="2:20" ht="27.6" x14ac:dyDescent="0.3">
      <c r="B6479" s="368" t="s">
        <v>4213</v>
      </c>
      <c r="C6479" s="369" t="s">
        <v>4218</v>
      </c>
      <c r="D6479" s="116" t="s">
        <v>4215</v>
      </c>
      <c r="E6479" s="202" t="s">
        <v>16</v>
      </c>
      <c r="F6479" s="202">
        <v>1100</v>
      </c>
      <c r="G6479" s="202" t="s">
        <v>16</v>
      </c>
      <c r="H6479" s="202" t="s">
        <v>16</v>
      </c>
      <c r="I6479" s="202" t="s">
        <v>16</v>
      </c>
      <c r="J6479" s="202" t="s">
        <v>16</v>
      </c>
      <c r="K6479" s="1"/>
      <c r="L6479" s="368" t="s">
        <v>4219</v>
      </c>
      <c r="M6479" s="369" t="s">
        <v>4221</v>
      </c>
      <c r="N6479" s="368">
        <v>471</v>
      </c>
      <c r="O6479" s="202" t="s">
        <v>16</v>
      </c>
      <c r="P6479" s="202" t="s">
        <v>16</v>
      </c>
      <c r="Q6479" s="202">
        <v>100000</v>
      </c>
      <c r="R6479" s="202" t="s">
        <v>16</v>
      </c>
      <c r="S6479" s="202" t="s">
        <v>16</v>
      </c>
      <c r="T6479" s="202" t="s">
        <v>16</v>
      </c>
    </row>
    <row r="6480" spans="2:20" ht="27.6" x14ac:dyDescent="0.3">
      <c r="B6480" s="368" t="s">
        <v>4213</v>
      </c>
      <c r="C6480" s="333" t="s">
        <v>3793</v>
      </c>
      <c r="D6480" s="116" t="s">
        <v>4216</v>
      </c>
      <c r="E6480" s="202" t="s">
        <v>16</v>
      </c>
      <c r="F6480" s="202">
        <v>1100</v>
      </c>
      <c r="G6480" s="202" t="s">
        <v>16</v>
      </c>
      <c r="H6480" s="202" t="s">
        <v>16</v>
      </c>
      <c r="I6480" s="202" t="s">
        <v>16</v>
      </c>
      <c r="J6480" s="202" t="s">
        <v>16</v>
      </c>
      <c r="K6480" s="40"/>
      <c r="L6480" s="368" t="s">
        <v>4219</v>
      </c>
      <c r="M6480" s="790" t="s">
        <v>4222</v>
      </c>
      <c r="N6480" s="368">
        <v>471</v>
      </c>
      <c r="O6480" s="202" t="s">
        <v>16</v>
      </c>
      <c r="P6480" s="202" t="s">
        <v>16</v>
      </c>
      <c r="Q6480" s="202">
        <v>50000</v>
      </c>
      <c r="R6480" s="202" t="s">
        <v>16</v>
      </c>
      <c r="S6480" s="202" t="s">
        <v>16</v>
      </c>
      <c r="T6480" s="202" t="s">
        <v>16</v>
      </c>
    </row>
    <row r="6481" spans="2:20" ht="27.6" x14ac:dyDescent="0.3">
      <c r="B6481" s="368" t="s">
        <v>4213</v>
      </c>
      <c r="C6481" s="333" t="s">
        <v>3794</v>
      </c>
      <c r="D6481" s="116" t="s">
        <v>4224</v>
      </c>
      <c r="E6481" s="202" t="s">
        <v>16</v>
      </c>
      <c r="F6481" s="202">
        <v>1100</v>
      </c>
      <c r="G6481" s="202" t="s">
        <v>16</v>
      </c>
      <c r="H6481" s="202" t="s">
        <v>16</v>
      </c>
      <c r="I6481" s="202" t="s">
        <v>16</v>
      </c>
      <c r="J6481" s="202" t="s">
        <v>16</v>
      </c>
      <c r="K6481" s="40"/>
      <c r="L6481" s="368" t="s">
        <v>4219</v>
      </c>
      <c r="M6481" s="369" t="s">
        <v>4223</v>
      </c>
      <c r="N6481" s="368">
        <v>471</v>
      </c>
      <c r="O6481" s="202" t="s">
        <v>16</v>
      </c>
      <c r="P6481" s="202" t="s">
        <v>16</v>
      </c>
      <c r="Q6481" s="202">
        <v>108000</v>
      </c>
      <c r="R6481" s="202" t="s">
        <v>16</v>
      </c>
      <c r="S6481" s="202" t="s">
        <v>16</v>
      </c>
      <c r="T6481" s="202" t="s">
        <v>16</v>
      </c>
    </row>
    <row r="6482" spans="2:20" ht="27.6" x14ac:dyDescent="0.3">
      <c r="B6482" s="368" t="s">
        <v>4213</v>
      </c>
      <c r="C6482" s="333" t="s">
        <v>3795</v>
      </c>
      <c r="D6482" s="116" t="s">
        <v>4225</v>
      </c>
      <c r="E6482" s="202" t="s">
        <v>16</v>
      </c>
      <c r="F6482" s="202">
        <v>1100</v>
      </c>
      <c r="G6482" s="202" t="s">
        <v>16</v>
      </c>
      <c r="H6482" s="202" t="s">
        <v>16</v>
      </c>
      <c r="I6482" s="202" t="s">
        <v>16</v>
      </c>
      <c r="J6482" s="202" t="s">
        <v>16</v>
      </c>
      <c r="K6482" s="40"/>
      <c r="L6482" s="368" t="s">
        <v>4213</v>
      </c>
      <c r="M6482" s="369" t="s">
        <v>4228</v>
      </c>
      <c r="N6482" s="368">
        <v>1</v>
      </c>
      <c r="O6482" s="202" t="s">
        <v>16</v>
      </c>
      <c r="P6482" s="202">
        <v>4500</v>
      </c>
      <c r="Q6482" s="202" t="s">
        <v>16</v>
      </c>
      <c r="R6482" s="202" t="s">
        <v>16</v>
      </c>
      <c r="S6482" s="202" t="s">
        <v>16</v>
      </c>
      <c r="T6482" s="202" t="s">
        <v>16</v>
      </c>
    </row>
    <row r="6483" spans="2:20" ht="27.6" x14ac:dyDescent="0.3">
      <c r="B6483" s="368" t="s">
        <v>4213</v>
      </c>
      <c r="C6483" s="333" t="s">
        <v>3796</v>
      </c>
      <c r="D6483" s="116" t="s">
        <v>4226</v>
      </c>
      <c r="E6483" s="202" t="s">
        <v>16</v>
      </c>
      <c r="F6483" s="202">
        <v>1100</v>
      </c>
      <c r="G6483" s="202" t="s">
        <v>16</v>
      </c>
      <c r="H6483" s="202" t="s">
        <v>16</v>
      </c>
      <c r="I6483" s="202" t="s">
        <v>16</v>
      </c>
      <c r="J6483" s="202" t="s">
        <v>16</v>
      </c>
      <c r="K6483" s="40"/>
      <c r="L6483" s="368" t="s">
        <v>4213</v>
      </c>
      <c r="M6483" s="369" t="s">
        <v>4229</v>
      </c>
      <c r="N6483" s="368">
        <v>1</v>
      </c>
      <c r="O6483" s="202" t="s">
        <v>16</v>
      </c>
      <c r="P6483" s="202">
        <v>5000</v>
      </c>
      <c r="Q6483" s="202" t="s">
        <v>16</v>
      </c>
      <c r="R6483" s="202" t="s">
        <v>16</v>
      </c>
      <c r="S6483" s="202" t="s">
        <v>16</v>
      </c>
      <c r="T6483" s="202" t="s">
        <v>16</v>
      </c>
    </row>
    <row r="6484" spans="2:20" ht="27.6" x14ac:dyDescent="0.3">
      <c r="B6484" s="368" t="s">
        <v>4213</v>
      </c>
      <c r="C6484" s="333" t="s">
        <v>3797</v>
      </c>
      <c r="D6484" s="116" t="s">
        <v>4227</v>
      </c>
      <c r="E6484" s="202" t="s">
        <v>16</v>
      </c>
      <c r="F6484" s="202">
        <v>1100</v>
      </c>
      <c r="G6484" s="202" t="s">
        <v>16</v>
      </c>
      <c r="H6484" s="202" t="s">
        <v>16</v>
      </c>
      <c r="I6484" s="202" t="s">
        <v>16</v>
      </c>
      <c r="J6484" s="202" t="s">
        <v>16</v>
      </c>
      <c r="K6484" s="40"/>
      <c r="L6484" s="368" t="s">
        <v>4213</v>
      </c>
      <c r="M6484" s="369" t="s">
        <v>4230</v>
      </c>
      <c r="N6484" s="368">
        <v>2</v>
      </c>
      <c r="O6484" s="202" t="s">
        <v>16</v>
      </c>
      <c r="P6484" s="202">
        <v>4500</v>
      </c>
      <c r="Q6484" s="202" t="s">
        <v>16</v>
      </c>
      <c r="R6484" s="202" t="s">
        <v>16</v>
      </c>
      <c r="S6484" s="202" t="s">
        <v>16</v>
      </c>
      <c r="T6484" s="202" t="s">
        <v>16</v>
      </c>
    </row>
    <row r="6485" spans="2:20" ht="27.6" x14ac:dyDescent="0.3">
      <c r="B6485" s="202" t="s">
        <v>16</v>
      </c>
      <c r="C6485" s="766" t="s">
        <v>2461</v>
      </c>
      <c r="D6485" s="202" t="s">
        <v>16</v>
      </c>
      <c r="E6485" s="202" t="s">
        <v>16</v>
      </c>
      <c r="F6485" s="202" t="s">
        <v>16</v>
      </c>
      <c r="G6485" s="202" t="s">
        <v>16</v>
      </c>
      <c r="H6485" s="202" t="s">
        <v>16</v>
      </c>
      <c r="I6485" s="202" t="s">
        <v>16</v>
      </c>
      <c r="J6485" s="202" t="s">
        <v>16</v>
      </c>
      <c r="K6485" s="40"/>
      <c r="L6485" s="368" t="s">
        <v>4213</v>
      </c>
      <c r="M6485" s="369" t="s">
        <v>4231</v>
      </c>
      <c r="N6485" s="368">
        <v>3</v>
      </c>
      <c r="O6485" s="202" t="s">
        <v>16</v>
      </c>
      <c r="P6485" s="202">
        <v>15000</v>
      </c>
      <c r="Q6485" s="202" t="s">
        <v>16</v>
      </c>
      <c r="R6485" s="202" t="s">
        <v>16</v>
      </c>
      <c r="S6485" s="202" t="s">
        <v>16</v>
      </c>
      <c r="T6485" s="202" t="s">
        <v>16</v>
      </c>
    </row>
    <row r="6486" spans="2:20" ht="43.2" x14ac:dyDescent="0.3">
      <c r="B6486" s="55" t="s">
        <v>3974</v>
      </c>
      <c r="C6486" s="460" t="s">
        <v>4232</v>
      </c>
      <c r="D6486" s="488">
        <v>466</v>
      </c>
      <c r="E6486" s="122" t="s">
        <v>16</v>
      </c>
      <c r="F6486" s="122">
        <v>30000</v>
      </c>
      <c r="G6486" s="202" t="s">
        <v>16</v>
      </c>
      <c r="H6486" s="202" t="s">
        <v>16</v>
      </c>
      <c r="I6486" s="202" t="s">
        <v>16</v>
      </c>
      <c r="J6486" s="202" t="s">
        <v>16</v>
      </c>
      <c r="K6486" s="40"/>
      <c r="L6486" s="368"/>
      <c r="M6486" s="766" t="s">
        <v>2461</v>
      </c>
      <c r="N6486" s="368"/>
      <c r="O6486" s="202" t="s">
        <v>16</v>
      </c>
      <c r="P6486" s="202" t="s">
        <v>16</v>
      </c>
      <c r="Q6486" s="202" t="s">
        <v>16</v>
      </c>
      <c r="R6486" s="202" t="s">
        <v>16</v>
      </c>
      <c r="S6486" s="202" t="s">
        <v>16</v>
      </c>
      <c r="T6486" s="202" t="s">
        <v>16</v>
      </c>
    </row>
    <row r="6487" spans="2:20" ht="41.4" x14ac:dyDescent="0.3">
      <c r="B6487" s="368" t="s">
        <v>4213</v>
      </c>
      <c r="C6487" s="430" t="s">
        <v>4234</v>
      </c>
      <c r="D6487" s="116" t="s">
        <v>4235</v>
      </c>
      <c r="E6487" s="202">
        <v>100000</v>
      </c>
      <c r="F6487" s="202" t="s">
        <v>16</v>
      </c>
      <c r="G6487" s="202">
        <v>100000</v>
      </c>
      <c r="H6487" s="202" t="s">
        <v>16</v>
      </c>
      <c r="I6487" s="202" t="s">
        <v>16</v>
      </c>
      <c r="J6487" s="202" t="s">
        <v>16</v>
      </c>
      <c r="K6487" s="40"/>
      <c r="L6487" s="368" t="s">
        <v>4213</v>
      </c>
      <c r="M6487" s="369" t="s">
        <v>4233</v>
      </c>
      <c r="N6487" s="37">
        <v>4</v>
      </c>
      <c r="O6487" s="202" t="s">
        <v>16</v>
      </c>
      <c r="P6487" s="202">
        <v>26010</v>
      </c>
      <c r="Q6487" s="202" t="s">
        <v>16</v>
      </c>
      <c r="R6487" s="202" t="s">
        <v>16</v>
      </c>
      <c r="S6487" s="202" t="s">
        <v>16</v>
      </c>
      <c r="T6487" s="202" t="s">
        <v>16</v>
      </c>
    </row>
    <row r="6488" spans="2:20" ht="27.6" x14ac:dyDescent="0.3">
      <c r="B6488" s="202"/>
      <c r="C6488" s="766" t="s">
        <v>2461</v>
      </c>
      <c r="D6488" s="202"/>
      <c r="E6488" s="202"/>
      <c r="F6488" s="202"/>
      <c r="G6488" s="202"/>
      <c r="H6488" s="202"/>
      <c r="I6488" s="202"/>
      <c r="J6488" s="202"/>
      <c r="K6488" s="40"/>
      <c r="L6488" s="368" t="s">
        <v>4213</v>
      </c>
      <c r="M6488" s="369" t="s">
        <v>1050</v>
      </c>
      <c r="N6488" s="116" t="s">
        <v>4235</v>
      </c>
      <c r="O6488" s="202">
        <v>100000</v>
      </c>
      <c r="P6488" s="202" t="s">
        <v>16</v>
      </c>
      <c r="Q6488" s="202" t="s">
        <v>16</v>
      </c>
      <c r="R6488" s="202" t="s">
        <v>16</v>
      </c>
      <c r="S6488" s="202" t="s">
        <v>16</v>
      </c>
      <c r="T6488" s="202" t="s">
        <v>16</v>
      </c>
    </row>
    <row r="6489" spans="2:20" ht="28.2" customHeight="1" x14ac:dyDescent="0.3">
      <c r="B6489" s="368" t="s">
        <v>4204</v>
      </c>
      <c r="C6489" s="369" t="s">
        <v>2550</v>
      </c>
      <c r="D6489" s="368">
        <v>3</v>
      </c>
      <c r="E6489" s="202" t="s">
        <v>16</v>
      </c>
      <c r="F6489" s="202">
        <v>5500</v>
      </c>
      <c r="G6489" s="202" t="s">
        <v>16</v>
      </c>
      <c r="H6489" s="202" t="s">
        <v>16</v>
      </c>
      <c r="I6489" s="202" t="s">
        <v>16</v>
      </c>
      <c r="J6489" s="202" t="s">
        <v>16</v>
      </c>
      <c r="K6489" s="40"/>
      <c r="L6489" s="368" t="s">
        <v>4213</v>
      </c>
      <c r="M6489" s="369" t="s">
        <v>4236</v>
      </c>
      <c r="N6489" s="37">
        <v>5</v>
      </c>
      <c r="O6489" s="202" t="s">
        <v>16</v>
      </c>
      <c r="P6489" s="202">
        <v>5980</v>
      </c>
      <c r="Q6489" s="202" t="s">
        <v>16</v>
      </c>
      <c r="R6489" s="202" t="s">
        <v>16</v>
      </c>
      <c r="S6489" s="202" t="s">
        <v>16</v>
      </c>
      <c r="T6489" s="202" t="s">
        <v>16</v>
      </c>
    </row>
    <row r="6490" spans="2:20" x14ac:dyDescent="0.3">
      <c r="B6490" s="202" t="s">
        <v>16</v>
      </c>
      <c r="C6490" s="202" t="s">
        <v>16</v>
      </c>
      <c r="D6490" s="202" t="s">
        <v>16</v>
      </c>
      <c r="E6490" s="202" t="s">
        <v>16</v>
      </c>
      <c r="F6490" s="202" t="s">
        <v>16</v>
      </c>
      <c r="G6490" s="202" t="s">
        <v>16</v>
      </c>
      <c r="H6490" s="202" t="s">
        <v>16</v>
      </c>
      <c r="I6490" s="202" t="s">
        <v>16</v>
      </c>
      <c r="J6490" s="202" t="s">
        <v>16</v>
      </c>
      <c r="K6490" s="40"/>
      <c r="L6490" s="368" t="s">
        <v>16</v>
      </c>
      <c r="M6490" s="381" t="s">
        <v>16</v>
      </c>
      <c r="N6490" s="116" t="s">
        <v>16</v>
      </c>
      <c r="O6490" s="202" t="s">
        <v>16</v>
      </c>
      <c r="P6490" s="202" t="s">
        <v>16</v>
      </c>
      <c r="Q6490" s="202" t="s">
        <v>16</v>
      </c>
      <c r="R6490" s="202" t="s">
        <v>16</v>
      </c>
      <c r="S6490" s="202" t="s">
        <v>16</v>
      </c>
      <c r="T6490" s="202" t="s">
        <v>16</v>
      </c>
    </row>
    <row r="6491" spans="2:20" x14ac:dyDescent="0.3">
      <c r="B6491" s="196"/>
      <c r="C6491" s="503" t="s">
        <v>49</v>
      </c>
      <c r="D6491" s="196" t="s">
        <v>16</v>
      </c>
      <c r="E6491" s="197">
        <f>SUM(E6478:E6490)</f>
        <v>100000</v>
      </c>
      <c r="F6491" s="197">
        <f>SUM(F6478:F6490)</f>
        <v>45400</v>
      </c>
      <c r="G6491" s="197">
        <f>SUM(G6478:G6490)</f>
        <v>100000</v>
      </c>
      <c r="H6491" s="504">
        <f>SUM(H6478:H6481)</f>
        <v>0</v>
      </c>
      <c r="I6491" s="197">
        <f>SUM(I6478:I6481)</f>
        <v>0</v>
      </c>
      <c r="J6491" s="197">
        <v>0</v>
      </c>
      <c r="K6491" s="1"/>
      <c r="L6491" s="202" t="s">
        <v>16</v>
      </c>
      <c r="M6491" s="202" t="s">
        <v>16</v>
      </c>
      <c r="N6491" s="202" t="s">
        <v>16</v>
      </c>
      <c r="O6491" s="202" t="s">
        <v>16</v>
      </c>
      <c r="P6491" s="202" t="s">
        <v>16</v>
      </c>
      <c r="Q6491" s="202" t="s">
        <v>16</v>
      </c>
      <c r="R6491" s="202" t="s">
        <v>16</v>
      </c>
      <c r="S6491" s="202" t="s">
        <v>16</v>
      </c>
      <c r="T6491" s="202" t="s">
        <v>16</v>
      </c>
    </row>
    <row r="6492" spans="2:20" x14ac:dyDescent="0.3">
      <c r="B6492" s="11"/>
      <c r="C6492" s="94"/>
      <c r="D6492" s="12"/>
      <c r="E6492" s="13"/>
      <c r="F6492" s="13"/>
      <c r="G6492" s="13"/>
      <c r="H6492" s="13"/>
      <c r="I6492" s="13"/>
      <c r="J6492" s="14"/>
      <c r="K6492" s="1"/>
      <c r="L6492" s="11"/>
      <c r="M6492" s="588"/>
      <c r="N6492" s="12"/>
      <c r="O6492" s="169"/>
      <c r="P6492" s="13"/>
      <c r="Q6492" s="13"/>
      <c r="R6492" s="13"/>
      <c r="S6492" s="13"/>
      <c r="T6492" s="14"/>
    </row>
    <row r="6493" spans="2:20" x14ac:dyDescent="0.3">
      <c r="B6493" s="25"/>
      <c r="C6493" s="26" t="s">
        <v>50</v>
      </c>
      <c r="D6493" s="26" t="s">
        <v>16</v>
      </c>
      <c r="E6493" s="28">
        <f>E6491</f>
        <v>100000</v>
      </c>
      <c r="F6493" s="28">
        <f>F6477+F6491</f>
        <v>75384</v>
      </c>
      <c r="G6493" s="28">
        <f>G6477+G6491</f>
        <v>7299245</v>
      </c>
      <c r="H6493" s="28">
        <f>H6477+H6491</f>
        <v>3827742</v>
      </c>
      <c r="I6493" s="28">
        <f>I6477+I6491</f>
        <v>379834</v>
      </c>
      <c r="J6493" s="28">
        <f>J6477+J6491</f>
        <v>4260</v>
      </c>
      <c r="K6493" s="1"/>
      <c r="L6493" s="574" t="s">
        <v>16</v>
      </c>
      <c r="M6493" s="26" t="s">
        <v>50</v>
      </c>
      <c r="N6493" s="193" t="s">
        <v>16</v>
      </c>
      <c r="O6493" s="28">
        <f>SUM(O6478:O6492)</f>
        <v>100000</v>
      </c>
      <c r="P6493" s="28">
        <f>SUM(P6482:P6492)</f>
        <v>60990</v>
      </c>
      <c r="Q6493" s="28">
        <f>SUM(Q6477:Q6492)</f>
        <v>508000</v>
      </c>
      <c r="R6493" s="28">
        <f>SUM(R6479:R6492)</f>
        <v>0</v>
      </c>
      <c r="S6493" s="28">
        <f>SUM(S6477:S6492)</f>
        <v>0</v>
      </c>
      <c r="T6493" s="28">
        <f>SUM(T6476:T6492)</f>
        <v>0</v>
      </c>
    </row>
    <row r="6494" spans="2:20" x14ac:dyDescent="0.3">
      <c r="F6494" s="314"/>
      <c r="G6494" s="215"/>
      <c r="H6494" s="215"/>
      <c r="L6494" s="2"/>
      <c r="M6494" s="3" t="s">
        <v>12</v>
      </c>
      <c r="N6494" s="15"/>
      <c r="O6494" s="16">
        <f>E6493-O6493</f>
        <v>0</v>
      </c>
      <c r="P6494" s="62">
        <f>F6493-P6493</f>
        <v>14394</v>
      </c>
      <c r="Q6494" s="62">
        <f>G6493-Q6493</f>
        <v>6791245</v>
      </c>
      <c r="R6494" s="62">
        <f t="shared" ref="R6494" si="754">H6493-R6493</f>
        <v>3827742</v>
      </c>
      <c r="S6494" s="62">
        <f t="shared" ref="S6494" si="755">I6493-S6493</f>
        <v>379834</v>
      </c>
      <c r="T6494" s="62">
        <f t="shared" ref="T6494" si="756">J6493-T6493</f>
        <v>4260</v>
      </c>
    </row>
    <row r="6495" spans="2:20" x14ac:dyDescent="0.3">
      <c r="C6495" s="63"/>
      <c r="F6495" s="314"/>
      <c r="H6495" s="314"/>
      <c r="M6495" s="1356" t="s">
        <v>23</v>
      </c>
      <c r="N6495" s="1356"/>
      <c r="P6495" s="314"/>
      <c r="Q6495" s="314"/>
      <c r="R6495" s="314"/>
    </row>
    <row r="6496" spans="2:20" x14ac:dyDescent="0.3">
      <c r="C6496" s="783"/>
      <c r="D6496" s="783"/>
      <c r="E6496" s="673"/>
      <c r="F6496" s="281"/>
      <c r="G6496" s="783"/>
      <c r="H6496" s="783"/>
      <c r="I6496" s="783"/>
      <c r="J6496" s="145"/>
      <c r="M6496" s="346" t="s">
        <v>17</v>
      </c>
      <c r="N6496" s="83">
        <f>P6494</f>
        <v>14394</v>
      </c>
      <c r="O6496" s="776"/>
      <c r="P6496" s="777"/>
      <c r="Q6496" s="777"/>
      <c r="R6496" s="777"/>
      <c r="S6496" s="777"/>
      <c r="T6496" s="777"/>
    </row>
    <row r="6497" spans="2:20" x14ac:dyDescent="0.3">
      <c r="C6497" s="273"/>
      <c r="D6497" s="702"/>
      <c r="E6497" s="782"/>
      <c r="F6497" s="782"/>
      <c r="G6497" s="282"/>
      <c r="H6497" s="280"/>
      <c r="I6497" s="280"/>
      <c r="J6497" s="280"/>
      <c r="M6497" s="346" t="s">
        <v>18</v>
      </c>
      <c r="N6497" s="83">
        <f>Q6494</f>
        <v>6791245</v>
      </c>
      <c r="O6497" s="606"/>
      <c r="P6497" s="131"/>
      <c r="Q6497" s="121"/>
      <c r="R6497" s="121"/>
      <c r="S6497" s="121"/>
      <c r="T6497" s="121"/>
    </row>
    <row r="6498" spans="2:20" x14ac:dyDescent="0.3">
      <c r="C6498" s="783"/>
      <c r="D6498" s="783"/>
      <c r="E6498" s="1376"/>
      <c r="F6498" s="1377"/>
      <c r="G6498" s="282"/>
      <c r="H6498" s="280"/>
      <c r="I6498" s="280"/>
      <c r="J6498" s="280"/>
      <c r="M6498" s="346" t="s">
        <v>19</v>
      </c>
      <c r="N6498" s="83">
        <f>R6494</f>
        <v>3827742</v>
      </c>
      <c r="O6498" s="136"/>
      <c r="P6498" s="171"/>
      <c r="Q6498" s="324"/>
      <c r="R6498" s="240"/>
      <c r="S6498" s="314"/>
      <c r="T6498" s="314"/>
    </row>
    <row r="6499" spans="2:20" x14ac:dyDescent="0.3">
      <c r="C6499" s="190"/>
      <c r="D6499" s="190"/>
      <c r="E6499" s="1374"/>
      <c r="F6499" s="1374"/>
      <c r="G6499" s="278"/>
      <c r="H6499" s="279"/>
      <c r="I6499" s="280"/>
      <c r="J6499" s="281"/>
      <c r="M6499" s="346" t="s">
        <v>20</v>
      </c>
      <c r="N6499" s="83">
        <f>S6494</f>
        <v>379834</v>
      </c>
      <c r="O6499" s="324"/>
      <c r="P6499" s="324"/>
      <c r="Q6499" s="324"/>
      <c r="R6499" s="241"/>
    </row>
    <row r="6500" spans="2:20" x14ac:dyDescent="0.3">
      <c r="C6500" s="190"/>
      <c r="D6500" s="190"/>
      <c r="E6500" s="781"/>
      <c r="F6500" s="781"/>
      <c r="G6500" s="278"/>
      <c r="H6500" s="283"/>
      <c r="I6500" s="280"/>
      <c r="J6500" s="281"/>
      <c r="M6500" s="346" t="s">
        <v>21</v>
      </c>
      <c r="N6500" s="83">
        <f>T6494</f>
        <v>4260</v>
      </c>
      <c r="O6500" s="137"/>
      <c r="P6500" s="324"/>
      <c r="Q6500" s="324"/>
      <c r="R6500" s="314"/>
    </row>
    <row r="6501" spans="2:20" ht="16.2" thickBot="1" x14ac:dyDescent="0.35">
      <c r="C6501" s="783"/>
      <c r="D6501" s="190"/>
      <c r="E6501" s="781"/>
      <c r="F6501" s="781"/>
      <c r="G6501" s="278"/>
      <c r="H6501" s="283"/>
      <c r="I6501" s="280"/>
      <c r="J6501" s="281"/>
      <c r="M6501" s="768" t="s">
        <v>22</v>
      </c>
      <c r="N6501" s="344">
        <f>SUM(N6496:N6500)</f>
        <v>11017475</v>
      </c>
      <c r="O6501" s="314"/>
      <c r="P6501" s="314"/>
      <c r="R6501" s="314"/>
      <c r="S6501" s="314"/>
    </row>
    <row r="6502" spans="2:20" ht="15" thickTop="1" x14ac:dyDescent="0.3">
      <c r="N6502" s="314"/>
    </row>
    <row r="6503" spans="2:20" x14ac:dyDescent="0.3">
      <c r="N6503" s="314"/>
    </row>
    <row r="6504" spans="2:20" x14ac:dyDescent="0.3">
      <c r="N6504" s="314"/>
    </row>
    <row r="6505" spans="2:20" x14ac:dyDescent="0.3">
      <c r="N6505" s="314"/>
    </row>
    <row r="6506" spans="2:20" x14ac:dyDescent="0.3">
      <c r="N6506" s="314"/>
    </row>
    <row r="6507" spans="2:20" x14ac:dyDescent="0.3">
      <c r="N6507" s="314"/>
    </row>
    <row r="6508" spans="2:20" x14ac:dyDescent="0.3">
      <c r="N6508" s="314"/>
    </row>
    <row r="6509" spans="2:20" x14ac:dyDescent="0.3">
      <c r="B6509" s="1357" t="s">
        <v>3490</v>
      </c>
      <c r="C6509" s="1357"/>
      <c r="D6509" s="1357"/>
      <c r="E6509" s="1357"/>
      <c r="F6509" s="1357"/>
      <c r="G6509" s="1357"/>
      <c r="H6509" s="1357"/>
      <c r="I6509" s="1357"/>
      <c r="J6509" s="1357"/>
      <c r="K6509" s="1357"/>
      <c r="L6509" s="1357"/>
      <c r="M6509" s="1357"/>
      <c r="N6509" s="1357"/>
      <c r="O6509" s="1357"/>
      <c r="P6509" s="1357"/>
      <c r="Q6509" s="1357"/>
      <c r="R6509" s="1357"/>
      <c r="S6509" s="1357"/>
      <c r="T6509" s="1357"/>
    </row>
    <row r="6515" spans="2:20" ht="15.6" x14ac:dyDescent="0.3">
      <c r="B6515" s="1349" t="s">
        <v>4237</v>
      </c>
      <c r="C6515" s="1349"/>
      <c r="D6515" s="1349"/>
      <c r="E6515" s="1349"/>
      <c r="F6515" s="1349"/>
      <c r="G6515" s="1349"/>
      <c r="H6515" s="1349"/>
      <c r="I6515" s="1349"/>
      <c r="J6515" s="1349"/>
      <c r="K6515" s="1349"/>
      <c r="L6515" s="1349"/>
      <c r="M6515" s="1349"/>
      <c r="N6515" s="1349"/>
      <c r="O6515" s="1349"/>
      <c r="P6515" s="1349"/>
      <c r="Q6515" s="1349"/>
      <c r="R6515" s="1349"/>
      <c r="S6515" s="1349"/>
      <c r="T6515" s="1349"/>
    </row>
    <row r="6516" spans="2:20" ht="15.6" x14ac:dyDescent="0.3">
      <c r="B6516" s="1350" t="s">
        <v>10</v>
      </c>
      <c r="C6516" s="1350"/>
      <c r="D6516" s="1350"/>
      <c r="E6516" s="1350"/>
      <c r="F6516" s="1350"/>
      <c r="G6516" s="1350"/>
      <c r="H6516" s="1350"/>
      <c r="I6516" s="1350"/>
      <c r="J6516" s="1350"/>
      <c r="K6516" s="1350"/>
      <c r="L6516" s="1350"/>
      <c r="M6516" s="1350"/>
      <c r="N6516" s="1350"/>
      <c r="O6516" s="1350"/>
      <c r="P6516" s="1350"/>
      <c r="Q6516" s="1350"/>
      <c r="R6516" s="1350"/>
      <c r="S6516" s="1350"/>
      <c r="T6516" s="1350"/>
    </row>
    <row r="6517" spans="2:20" x14ac:dyDescent="0.3">
      <c r="B6517" s="1351" t="s">
        <v>11</v>
      </c>
      <c r="C6517" s="1351"/>
      <c r="D6517" s="1351"/>
      <c r="E6517" s="1351"/>
      <c r="F6517" s="1351"/>
      <c r="G6517" s="1351"/>
      <c r="H6517" s="1351"/>
      <c r="I6517" s="1351"/>
      <c r="J6517" s="1351"/>
      <c r="K6517" s="1351"/>
      <c r="L6517" s="1351"/>
      <c r="M6517" s="1351"/>
      <c r="N6517" s="1351"/>
      <c r="O6517" s="1351"/>
      <c r="P6517" s="1351"/>
      <c r="Q6517" s="1351"/>
      <c r="R6517" s="1351"/>
      <c r="S6517" s="1351"/>
      <c r="T6517" s="1351"/>
    </row>
    <row r="6518" spans="2:20" x14ac:dyDescent="0.3">
      <c r="B6518" s="1352" t="s">
        <v>4238</v>
      </c>
      <c r="C6518" s="1352"/>
      <c r="D6518" s="1352"/>
      <c r="E6518" s="1352"/>
      <c r="F6518" s="1352"/>
      <c r="G6518" s="1352"/>
      <c r="H6518" s="1352"/>
      <c r="I6518" s="1352"/>
      <c r="J6518" s="1352"/>
      <c r="K6518" s="1352"/>
      <c r="L6518" s="1352"/>
      <c r="M6518" s="1352"/>
      <c r="N6518" s="1352"/>
      <c r="O6518" s="1352"/>
      <c r="P6518" s="1352"/>
      <c r="Q6518" s="1352"/>
      <c r="R6518" s="1352"/>
      <c r="S6518" s="1352"/>
      <c r="T6518" s="1352"/>
    </row>
    <row r="6519" spans="2:20" ht="15" thickBot="1" x14ac:dyDescent="0.35">
      <c r="B6519" s="309"/>
      <c r="C6519" s="309"/>
      <c r="D6519" s="309"/>
      <c r="E6519" s="309"/>
      <c r="F6519" s="309"/>
      <c r="G6519" s="309"/>
      <c r="H6519" s="309"/>
      <c r="I6519" s="309"/>
      <c r="J6519" s="309"/>
      <c r="L6519" s="309"/>
      <c r="M6519" s="309"/>
      <c r="N6519" s="309"/>
      <c r="O6519" s="309"/>
      <c r="P6519" s="309"/>
      <c r="Q6519" s="309"/>
      <c r="R6519" s="1362" t="s">
        <v>4239</v>
      </c>
      <c r="S6519" s="1363"/>
      <c r="T6519" s="1363"/>
    </row>
    <row r="6520" spans="2:20" ht="15" thickTop="1" x14ac:dyDescent="0.3">
      <c r="B6520" s="1354" t="s">
        <v>8</v>
      </c>
      <c r="C6520" s="1354"/>
      <c r="D6520" s="1354"/>
      <c r="E6520" s="1354"/>
      <c r="F6520" s="1354"/>
      <c r="G6520" s="1354"/>
      <c r="H6520" s="1354"/>
      <c r="I6520" s="1354"/>
      <c r="J6520" s="1354"/>
      <c r="L6520" s="1354" t="s">
        <v>9</v>
      </c>
      <c r="M6520" s="1354"/>
      <c r="N6520" s="1354"/>
      <c r="O6520" s="1354"/>
      <c r="P6520" s="1354"/>
      <c r="Q6520" s="1354"/>
      <c r="R6520" s="1354"/>
      <c r="S6520" s="1354"/>
      <c r="T6520" s="1354"/>
    </row>
    <row r="6521" spans="2:20" ht="22.2" customHeight="1" x14ac:dyDescent="0.3">
      <c r="B6521" s="767" t="s">
        <v>0</v>
      </c>
      <c r="C6521" s="767" t="s">
        <v>1</v>
      </c>
      <c r="D6521" s="767" t="s">
        <v>2</v>
      </c>
      <c r="E6521" s="767" t="s">
        <v>13</v>
      </c>
      <c r="F6521" s="767" t="s">
        <v>3</v>
      </c>
      <c r="G6521" s="767" t="s">
        <v>4</v>
      </c>
      <c r="H6521" s="767" t="s">
        <v>5</v>
      </c>
      <c r="I6521" s="767" t="s">
        <v>6</v>
      </c>
      <c r="J6521" s="767" t="s">
        <v>7</v>
      </c>
      <c r="K6521" s="180"/>
      <c r="L6521" s="767" t="s">
        <v>0</v>
      </c>
      <c r="M6521" s="767" t="s">
        <v>1</v>
      </c>
      <c r="N6521" s="353" t="s">
        <v>1234</v>
      </c>
      <c r="O6521" s="767" t="s">
        <v>13</v>
      </c>
      <c r="P6521" s="767" t="s">
        <v>3</v>
      </c>
      <c r="Q6521" s="767" t="s">
        <v>4</v>
      </c>
      <c r="R6521" s="767" t="s">
        <v>5</v>
      </c>
      <c r="S6521" s="767" t="s">
        <v>6</v>
      </c>
      <c r="T6521" s="767" t="s">
        <v>7</v>
      </c>
    </row>
    <row r="6522" spans="2:20" x14ac:dyDescent="0.3">
      <c r="B6522" s="310"/>
      <c r="C6522" s="311"/>
      <c r="D6522" s="311"/>
      <c r="E6522" s="5"/>
      <c r="F6522" s="5"/>
      <c r="G6522" s="5"/>
      <c r="H6522" s="5"/>
      <c r="I6522" s="5"/>
      <c r="J6522" s="6"/>
      <c r="L6522" s="310"/>
      <c r="M6522" s="311"/>
      <c r="N6522" s="311"/>
      <c r="O6522" s="5"/>
      <c r="P6522" s="5"/>
      <c r="Q6522" s="5"/>
      <c r="R6522" s="5"/>
      <c r="S6522" s="5"/>
      <c r="T6522" s="6"/>
    </row>
    <row r="6523" spans="2:20" x14ac:dyDescent="0.3">
      <c r="B6523" s="368" t="s">
        <v>4240</v>
      </c>
      <c r="C6523" s="15" t="s">
        <v>2421</v>
      </c>
      <c r="D6523" s="202" t="s">
        <v>16</v>
      </c>
      <c r="E6523" s="202" t="s">
        <v>16</v>
      </c>
      <c r="F6523" s="370">
        <f>N6496</f>
        <v>14394</v>
      </c>
      <c r="G6523" s="764">
        <f>N6497</f>
        <v>6791245</v>
      </c>
      <c r="H6523" s="764">
        <f>N6498</f>
        <v>3827742</v>
      </c>
      <c r="I6523" s="765">
        <f>N6499</f>
        <v>379834</v>
      </c>
      <c r="J6523" s="765">
        <f>N6500</f>
        <v>4260</v>
      </c>
      <c r="K6523" s="1"/>
      <c r="L6523" s="368"/>
      <c r="M6523" s="368"/>
      <c r="N6523" s="368"/>
      <c r="O6523" s="368"/>
      <c r="P6523" s="368"/>
      <c r="Q6523" s="368"/>
      <c r="R6523" s="368"/>
      <c r="S6523" s="368"/>
      <c r="T6523" s="368"/>
    </row>
    <row r="6524" spans="2:20" ht="41.4" x14ac:dyDescent="0.3">
      <c r="B6524" s="368" t="s">
        <v>4240</v>
      </c>
      <c r="C6524" s="333" t="s">
        <v>4243</v>
      </c>
      <c r="D6524" s="116" t="s">
        <v>4241</v>
      </c>
      <c r="E6524" s="202" t="s">
        <v>16</v>
      </c>
      <c r="F6524" s="202">
        <v>1100</v>
      </c>
      <c r="G6524" s="202" t="s">
        <v>16</v>
      </c>
      <c r="H6524" s="202" t="s">
        <v>16</v>
      </c>
      <c r="I6524" s="202" t="s">
        <v>16</v>
      </c>
      <c r="J6524" s="202" t="s">
        <v>16</v>
      </c>
      <c r="K6524" s="1"/>
      <c r="L6524" s="368" t="s">
        <v>4240</v>
      </c>
      <c r="M6524" s="369" t="s">
        <v>4245</v>
      </c>
      <c r="N6524" s="368">
        <v>1</v>
      </c>
      <c r="O6524" s="202" t="s">
        <v>16</v>
      </c>
      <c r="P6524" s="202">
        <v>4200</v>
      </c>
      <c r="Q6524" s="202" t="s">
        <v>16</v>
      </c>
      <c r="R6524" s="202" t="s">
        <v>16</v>
      </c>
      <c r="S6524" s="202" t="s">
        <v>16</v>
      </c>
      <c r="T6524" s="202" t="s">
        <v>16</v>
      </c>
    </row>
    <row r="6525" spans="2:20" ht="27.6" x14ac:dyDescent="0.3">
      <c r="B6525" s="368" t="s">
        <v>4240</v>
      </c>
      <c r="C6525" s="333" t="s">
        <v>4244</v>
      </c>
      <c r="D6525" s="116" t="s">
        <v>4242</v>
      </c>
      <c r="E6525" s="202" t="s">
        <v>16</v>
      </c>
      <c r="F6525" s="202">
        <v>1100</v>
      </c>
      <c r="G6525" s="202" t="s">
        <v>16</v>
      </c>
      <c r="H6525" s="202" t="s">
        <v>16</v>
      </c>
      <c r="I6525" s="202" t="s">
        <v>16</v>
      </c>
      <c r="J6525" s="202" t="s">
        <v>16</v>
      </c>
      <c r="K6525" s="1"/>
      <c r="L6525" s="368" t="s">
        <v>4240</v>
      </c>
      <c r="M6525" s="369" t="s">
        <v>4246</v>
      </c>
      <c r="N6525" s="368">
        <v>2</v>
      </c>
      <c r="O6525" s="202" t="s">
        <v>16</v>
      </c>
      <c r="P6525" s="202">
        <v>4077</v>
      </c>
      <c r="Q6525" s="202" t="s">
        <v>16</v>
      </c>
      <c r="R6525" s="202" t="s">
        <v>16</v>
      </c>
      <c r="S6525" s="202" t="s">
        <v>16</v>
      </c>
      <c r="T6525" s="202" t="s">
        <v>16</v>
      </c>
    </row>
    <row r="6526" spans="2:20" x14ac:dyDescent="0.3">
      <c r="B6526" s="196"/>
      <c r="C6526" s="503" t="s">
        <v>49</v>
      </c>
      <c r="D6526" s="196" t="s">
        <v>16</v>
      </c>
      <c r="E6526" s="197">
        <f>SUM(E6524:E6525)</f>
        <v>0</v>
      </c>
      <c r="F6526" s="197">
        <f>SUM(F6524:F6525)</f>
        <v>2200</v>
      </c>
      <c r="G6526" s="197">
        <f>SUM(G6524:G6525)</f>
        <v>0</v>
      </c>
      <c r="H6526" s="504">
        <f>SUM(H6524:H6525)</f>
        <v>0</v>
      </c>
      <c r="I6526" s="197">
        <f>SUM(I6524:I6525)</f>
        <v>0</v>
      </c>
      <c r="J6526" s="197">
        <v>0</v>
      </c>
      <c r="K6526" s="1"/>
      <c r="L6526" s="202" t="s">
        <v>16</v>
      </c>
      <c r="M6526" s="202" t="s">
        <v>16</v>
      </c>
      <c r="N6526" s="202" t="s">
        <v>16</v>
      </c>
      <c r="O6526" s="202" t="s">
        <v>16</v>
      </c>
      <c r="P6526" s="202" t="s">
        <v>16</v>
      </c>
      <c r="Q6526" s="202" t="s">
        <v>16</v>
      </c>
      <c r="R6526" s="202" t="s">
        <v>16</v>
      </c>
      <c r="S6526" s="202" t="s">
        <v>16</v>
      </c>
      <c r="T6526" s="202" t="s">
        <v>16</v>
      </c>
    </row>
    <row r="6527" spans="2:20" x14ac:dyDescent="0.3">
      <c r="B6527" s="11"/>
      <c r="C6527" s="94"/>
      <c r="D6527" s="12"/>
      <c r="E6527" s="13"/>
      <c r="F6527" s="13"/>
      <c r="G6527" s="13"/>
      <c r="H6527" s="13"/>
      <c r="I6527" s="13"/>
      <c r="J6527" s="14"/>
      <c r="K6527" s="1"/>
      <c r="L6527" s="11"/>
      <c r="M6527" s="588"/>
      <c r="N6527" s="12"/>
      <c r="O6527" s="169"/>
      <c r="P6527" s="13"/>
      <c r="Q6527" s="13"/>
      <c r="R6527" s="13"/>
      <c r="S6527" s="13"/>
      <c r="T6527" s="14"/>
    </row>
    <row r="6528" spans="2:20" x14ac:dyDescent="0.3">
      <c r="B6528" s="25"/>
      <c r="C6528" s="26" t="s">
        <v>50</v>
      </c>
      <c r="D6528" s="26" t="s">
        <v>16</v>
      </c>
      <c r="E6528" s="28">
        <f>E6526</f>
        <v>0</v>
      </c>
      <c r="F6528" s="28">
        <f>F6523+F6526</f>
        <v>16594</v>
      </c>
      <c r="G6528" s="28">
        <f>G6523+G6526</f>
        <v>6791245</v>
      </c>
      <c r="H6528" s="28">
        <f>H6523+H6526</f>
        <v>3827742</v>
      </c>
      <c r="I6528" s="28">
        <f>I6523+I6526</f>
        <v>379834</v>
      </c>
      <c r="J6528" s="28">
        <f>J6523+J6526</f>
        <v>4260</v>
      </c>
      <c r="K6528" s="1"/>
      <c r="L6528" s="574" t="s">
        <v>16</v>
      </c>
      <c r="M6528" s="26" t="s">
        <v>50</v>
      </c>
      <c r="N6528" s="193" t="s">
        <v>16</v>
      </c>
      <c r="O6528" s="28">
        <f>SUM(O6524:O6527)</f>
        <v>0</v>
      </c>
      <c r="P6528" s="28">
        <f>SUM(P6524:P6527)</f>
        <v>8277</v>
      </c>
      <c r="Q6528" s="28">
        <f>SUM(Q6523:Q6527)</f>
        <v>0</v>
      </c>
      <c r="R6528" s="28">
        <f>SUM(R6525:R6527)</f>
        <v>0</v>
      </c>
      <c r="S6528" s="28">
        <f>SUM(S6523:S6527)</f>
        <v>0</v>
      </c>
      <c r="T6528" s="28">
        <f>SUM(T6522:T6527)</f>
        <v>0</v>
      </c>
    </row>
    <row r="6529" spans="2:20" x14ac:dyDescent="0.3">
      <c r="F6529" s="314"/>
      <c r="G6529" s="215"/>
      <c r="H6529" s="215"/>
      <c r="L6529" s="2"/>
      <c r="M6529" s="3" t="s">
        <v>12</v>
      </c>
      <c r="N6529" s="15"/>
      <c r="O6529" s="16">
        <f>E6528-O6528</f>
        <v>0</v>
      </c>
      <c r="P6529" s="62">
        <f>F6528-P6528</f>
        <v>8317</v>
      </c>
      <c r="Q6529" s="62">
        <f>G6528-Q6528</f>
        <v>6791245</v>
      </c>
      <c r="R6529" s="62">
        <f t="shared" ref="R6529" si="757">H6528-R6528</f>
        <v>3827742</v>
      </c>
      <c r="S6529" s="62">
        <f t="shared" ref="S6529" si="758">I6528-S6528</f>
        <v>379834</v>
      </c>
      <c r="T6529" s="62">
        <f t="shared" ref="T6529" si="759">J6528-T6528</f>
        <v>4260</v>
      </c>
    </row>
    <row r="6530" spans="2:20" x14ac:dyDescent="0.3">
      <c r="C6530" s="63"/>
      <c r="F6530" s="314"/>
      <c r="H6530" s="314"/>
      <c r="M6530" s="1356" t="s">
        <v>23</v>
      </c>
      <c r="N6530" s="1356"/>
      <c r="P6530" s="314"/>
      <c r="Q6530" s="314"/>
      <c r="R6530" s="314"/>
    </row>
    <row r="6531" spans="2:20" x14ac:dyDescent="0.3">
      <c r="C6531" s="786"/>
      <c r="D6531" s="786"/>
      <c r="E6531" s="673"/>
      <c r="F6531" s="281"/>
      <c r="G6531" s="786"/>
      <c r="H6531" s="786"/>
      <c r="I6531" s="786"/>
      <c r="J6531" s="145"/>
      <c r="M6531" s="346" t="s">
        <v>17</v>
      </c>
      <c r="N6531" s="83">
        <f>P6529</f>
        <v>8317</v>
      </c>
      <c r="O6531" s="776"/>
      <c r="P6531" s="777"/>
      <c r="Q6531" s="777"/>
      <c r="R6531" s="777"/>
      <c r="S6531" s="777"/>
      <c r="T6531" s="777"/>
    </row>
    <row r="6532" spans="2:20" x14ac:dyDescent="0.3">
      <c r="C6532" s="273"/>
      <c r="D6532" s="702"/>
      <c r="E6532" s="784"/>
      <c r="F6532" s="784"/>
      <c r="G6532" s="282"/>
      <c r="H6532" s="280"/>
      <c r="I6532" s="280"/>
      <c r="J6532" s="280"/>
      <c r="M6532" s="346" t="s">
        <v>18</v>
      </c>
      <c r="N6532" s="83">
        <f>Q6529</f>
        <v>6791245</v>
      </c>
      <c r="O6532" s="606"/>
      <c r="P6532" s="131"/>
      <c r="Q6532" s="121"/>
      <c r="R6532" s="121"/>
      <c r="S6532" s="121"/>
      <c r="T6532" s="121"/>
    </row>
    <row r="6533" spans="2:20" x14ac:dyDescent="0.3">
      <c r="C6533" s="786"/>
      <c r="D6533" s="786"/>
      <c r="E6533" s="1376"/>
      <c r="F6533" s="1377"/>
      <c r="G6533" s="282"/>
      <c r="H6533" s="280"/>
      <c r="I6533" s="280"/>
      <c r="J6533" s="280"/>
      <c r="M6533" s="346" t="s">
        <v>19</v>
      </c>
      <c r="N6533" s="83">
        <f>R6529</f>
        <v>3827742</v>
      </c>
      <c r="O6533" s="136"/>
      <c r="P6533" s="171"/>
      <c r="Q6533" s="324"/>
      <c r="R6533" s="240"/>
      <c r="S6533" s="314"/>
      <c r="T6533" s="314"/>
    </row>
    <row r="6534" spans="2:20" x14ac:dyDescent="0.3">
      <c r="C6534" s="190"/>
      <c r="D6534" s="190"/>
      <c r="E6534" s="1374"/>
      <c r="F6534" s="1374"/>
      <c r="G6534" s="278"/>
      <c r="H6534" s="279"/>
      <c r="I6534" s="280"/>
      <c r="J6534" s="281"/>
      <c r="M6534" s="346" t="s">
        <v>20</v>
      </c>
      <c r="N6534" s="83">
        <f>S6529</f>
        <v>379834</v>
      </c>
      <c r="O6534" s="324"/>
      <c r="P6534" s="324"/>
      <c r="Q6534" s="324"/>
      <c r="R6534" s="241"/>
    </row>
    <row r="6535" spans="2:20" x14ac:dyDescent="0.3">
      <c r="C6535" s="190"/>
      <c r="D6535" s="190"/>
      <c r="E6535" s="785"/>
      <c r="F6535" s="785"/>
      <c r="G6535" s="278"/>
      <c r="H6535" s="283"/>
      <c r="I6535" s="280"/>
      <c r="J6535" s="281"/>
      <c r="M6535" s="346" t="s">
        <v>21</v>
      </c>
      <c r="N6535" s="83">
        <f>T6529</f>
        <v>4260</v>
      </c>
      <c r="O6535" s="137"/>
      <c r="P6535" s="324"/>
      <c r="Q6535" s="324"/>
      <c r="R6535" s="314"/>
    </row>
    <row r="6536" spans="2:20" ht="16.2" thickBot="1" x14ac:dyDescent="0.35">
      <c r="C6536" s="786"/>
      <c r="D6536" s="190"/>
      <c r="E6536" s="785"/>
      <c r="F6536" s="785"/>
      <c r="G6536" s="278"/>
      <c r="H6536" s="283"/>
      <c r="I6536" s="280"/>
      <c r="J6536" s="281"/>
      <c r="M6536" s="768" t="s">
        <v>22</v>
      </c>
      <c r="N6536" s="344">
        <f>SUM(N6531:N6535)</f>
        <v>11011398</v>
      </c>
      <c r="O6536" s="314"/>
      <c r="P6536" s="314"/>
      <c r="R6536" s="314"/>
      <c r="S6536" s="314"/>
    </row>
    <row r="6537" spans="2:20" ht="15" thickTop="1" x14ac:dyDescent="0.3">
      <c r="N6537" s="314"/>
    </row>
    <row r="6538" spans="2:20" x14ac:dyDescent="0.3">
      <c r="N6538" s="314"/>
    </row>
    <row r="6539" spans="2:20" x14ac:dyDescent="0.3">
      <c r="N6539" s="314"/>
    </row>
    <row r="6540" spans="2:20" x14ac:dyDescent="0.3">
      <c r="N6540" s="314"/>
    </row>
    <row r="6541" spans="2:20" x14ac:dyDescent="0.3">
      <c r="N6541" s="314"/>
    </row>
    <row r="6542" spans="2:20" x14ac:dyDescent="0.3">
      <c r="N6542" s="314"/>
    </row>
    <row r="6543" spans="2:20" x14ac:dyDescent="0.3">
      <c r="N6543" s="314"/>
    </row>
    <row r="6544" spans="2:20" x14ac:dyDescent="0.3">
      <c r="B6544" s="1357" t="s">
        <v>3490</v>
      </c>
      <c r="C6544" s="1357"/>
      <c r="D6544" s="1357"/>
      <c r="E6544" s="1357"/>
      <c r="F6544" s="1357"/>
      <c r="G6544" s="1357"/>
      <c r="H6544" s="1357"/>
      <c r="I6544" s="1357"/>
      <c r="J6544" s="1357"/>
      <c r="K6544" s="1357"/>
      <c r="L6544" s="1357"/>
      <c r="M6544" s="1357"/>
      <c r="N6544" s="1357"/>
      <c r="O6544" s="1357"/>
      <c r="P6544" s="1357"/>
      <c r="Q6544" s="1357"/>
      <c r="R6544" s="1357"/>
      <c r="S6544" s="1357"/>
      <c r="T6544" s="1357"/>
    </row>
    <row r="6550" spans="2:20" ht="15.6" x14ac:dyDescent="0.3">
      <c r="B6550" s="1349" t="s">
        <v>4247</v>
      </c>
      <c r="C6550" s="1349"/>
      <c r="D6550" s="1349"/>
      <c r="E6550" s="1349"/>
      <c r="F6550" s="1349"/>
      <c r="G6550" s="1349"/>
      <c r="H6550" s="1349"/>
      <c r="I6550" s="1349"/>
      <c r="J6550" s="1349"/>
      <c r="K6550" s="1349"/>
      <c r="L6550" s="1349"/>
      <c r="M6550" s="1349"/>
      <c r="N6550" s="1349"/>
      <c r="O6550" s="1349"/>
      <c r="P6550" s="1349"/>
      <c r="Q6550" s="1349"/>
      <c r="R6550" s="1349"/>
      <c r="S6550" s="1349"/>
      <c r="T6550" s="1349"/>
    </row>
    <row r="6551" spans="2:20" ht="15.6" x14ac:dyDescent="0.3">
      <c r="B6551" s="1350" t="s">
        <v>10</v>
      </c>
      <c r="C6551" s="1350"/>
      <c r="D6551" s="1350"/>
      <c r="E6551" s="1350"/>
      <c r="F6551" s="1350"/>
      <c r="G6551" s="1350"/>
      <c r="H6551" s="1350"/>
      <c r="I6551" s="1350"/>
      <c r="J6551" s="1350"/>
      <c r="K6551" s="1350"/>
      <c r="L6551" s="1350"/>
      <c r="M6551" s="1350"/>
      <c r="N6551" s="1350"/>
      <c r="O6551" s="1350"/>
      <c r="P6551" s="1350"/>
      <c r="Q6551" s="1350"/>
      <c r="R6551" s="1350"/>
      <c r="S6551" s="1350"/>
      <c r="T6551" s="1350"/>
    </row>
    <row r="6552" spans="2:20" x14ac:dyDescent="0.3">
      <c r="B6552" s="1351" t="s">
        <v>11</v>
      </c>
      <c r="C6552" s="1351"/>
      <c r="D6552" s="1351"/>
      <c r="E6552" s="1351"/>
      <c r="F6552" s="1351"/>
      <c r="G6552" s="1351"/>
      <c r="H6552" s="1351"/>
      <c r="I6552" s="1351"/>
      <c r="J6552" s="1351"/>
      <c r="K6552" s="1351"/>
      <c r="L6552" s="1351"/>
      <c r="M6552" s="1351"/>
      <c r="N6552" s="1351"/>
      <c r="O6552" s="1351"/>
      <c r="P6552" s="1351"/>
      <c r="Q6552" s="1351"/>
      <c r="R6552" s="1351"/>
      <c r="S6552" s="1351"/>
      <c r="T6552" s="1351"/>
    </row>
    <row r="6553" spans="2:20" x14ac:dyDescent="0.3">
      <c r="B6553" s="1352" t="s">
        <v>4302</v>
      </c>
      <c r="C6553" s="1352"/>
      <c r="D6553" s="1352"/>
      <c r="E6553" s="1352"/>
      <c r="F6553" s="1352"/>
      <c r="G6553" s="1352"/>
      <c r="H6553" s="1352"/>
      <c r="I6553" s="1352"/>
      <c r="J6553" s="1352"/>
      <c r="K6553" s="1352"/>
      <c r="L6553" s="1352"/>
      <c r="M6553" s="1352"/>
      <c r="N6553" s="1352"/>
      <c r="O6553" s="1352"/>
      <c r="P6553" s="1352"/>
      <c r="Q6553" s="1352"/>
      <c r="R6553" s="1352"/>
      <c r="S6553" s="1352"/>
      <c r="T6553" s="1352"/>
    </row>
    <row r="6554" spans="2:20" ht="15" thickBot="1" x14ac:dyDescent="0.35">
      <c r="B6554" s="309"/>
      <c r="C6554" s="309"/>
      <c r="D6554" s="309"/>
      <c r="E6554" s="309"/>
      <c r="F6554" s="309"/>
      <c r="G6554" s="309"/>
      <c r="H6554" s="309"/>
      <c r="I6554" s="309"/>
      <c r="J6554" s="309"/>
      <c r="L6554" s="309"/>
      <c r="M6554" s="309"/>
      <c r="N6554" s="309"/>
      <c r="O6554" s="309"/>
      <c r="P6554" s="309"/>
      <c r="Q6554" s="309"/>
      <c r="R6554" s="1362" t="s">
        <v>4303</v>
      </c>
      <c r="S6554" s="1363"/>
      <c r="T6554" s="1363"/>
    </row>
    <row r="6555" spans="2:20" ht="15" thickTop="1" x14ac:dyDescent="0.3">
      <c r="B6555" s="1354" t="s">
        <v>8</v>
      </c>
      <c r="C6555" s="1354"/>
      <c r="D6555" s="1354"/>
      <c r="E6555" s="1354"/>
      <c r="F6555" s="1354"/>
      <c r="G6555" s="1354"/>
      <c r="H6555" s="1354"/>
      <c r="I6555" s="1354"/>
      <c r="J6555" s="1354"/>
      <c r="L6555" s="1354" t="s">
        <v>9</v>
      </c>
      <c r="M6555" s="1354"/>
      <c r="N6555" s="1354"/>
      <c r="O6555" s="1354"/>
      <c r="P6555" s="1354"/>
      <c r="Q6555" s="1354"/>
      <c r="R6555" s="1354"/>
      <c r="S6555" s="1354"/>
      <c r="T6555" s="1354"/>
    </row>
    <row r="6556" spans="2:20" x14ac:dyDescent="0.3">
      <c r="B6556" s="767" t="s">
        <v>0</v>
      </c>
      <c r="C6556" s="767" t="s">
        <v>1</v>
      </c>
      <c r="D6556" s="767" t="s">
        <v>2</v>
      </c>
      <c r="E6556" s="767" t="s">
        <v>13</v>
      </c>
      <c r="F6556" s="767" t="s">
        <v>3</v>
      </c>
      <c r="G6556" s="767" t="s">
        <v>4</v>
      </c>
      <c r="H6556" s="767" t="s">
        <v>5</v>
      </c>
      <c r="I6556" s="767" t="s">
        <v>6</v>
      </c>
      <c r="J6556" s="767" t="s">
        <v>7</v>
      </c>
      <c r="K6556" s="180"/>
      <c r="L6556" s="767" t="s">
        <v>0</v>
      </c>
      <c r="M6556" s="767" t="s">
        <v>1</v>
      </c>
      <c r="N6556" s="353" t="s">
        <v>1234</v>
      </c>
      <c r="O6556" s="767" t="s">
        <v>13</v>
      </c>
      <c r="P6556" s="767" t="s">
        <v>3</v>
      </c>
      <c r="Q6556" s="767" t="s">
        <v>4</v>
      </c>
      <c r="R6556" s="767" t="s">
        <v>5</v>
      </c>
      <c r="S6556" s="767" t="s">
        <v>6</v>
      </c>
      <c r="T6556" s="767" t="s">
        <v>7</v>
      </c>
    </row>
    <row r="6557" spans="2:20" x14ac:dyDescent="0.3">
      <c r="B6557" s="310"/>
      <c r="C6557" s="311"/>
      <c r="D6557" s="311"/>
      <c r="E6557" s="5"/>
      <c r="F6557" s="5"/>
      <c r="G6557" s="5"/>
      <c r="H6557" s="5"/>
      <c r="I6557" s="5"/>
      <c r="J6557" s="6"/>
      <c r="L6557" s="310"/>
      <c r="M6557" s="311"/>
      <c r="N6557" s="311"/>
      <c r="O6557" s="5"/>
      <c r="P6557" s="5"/>
      <c r="Q6557" s="5"/>
      <c r="R6557" s="5"/>
      <c r="S6557" s="5"/>
      <c r="T6557" s="6"/>
    </row>
    <row r="6558" spans="2:20" x14ac:dyDescent="0.3">
      <c r="B6558" s="368" t="s">
        <v>4248</v>
      </c>
      <c r="C6558" s="15" t="s">
        <v>2421</v>
      </c>
      <c r="D6558" s="202" t="s">
        <v>16</v>
      </c>
      <c r="E6558" s="202" t="s">
        <v>16</v>
      </c>
      <c r="F6558" s="370">
        <f>N6531</f>
        <v>8317</v>
      </c>
      <c r="G6558" s="764">
        <f>N6532</f>
        <v>6791245</v>
      </c>
      <c r="H6558" s="764">
        <f>N6533</f>
        <v>3827742</v>
      </c>
      <c r="I6558" s="765">
        <f>N6534</f>
        <v>379834</v>
      </c>
      <c r="J6558" s="765">
        <f>N6535</f>
        <v>4260</v>
      </c>
      <c r="K6558" s="1"/>
      <c r="L6558" s="368"/>
      <c r="M6558" s="368"/>
      <c r="N6558" s="368"/>
      <c r="O6558" s="368"/>
      <c r="P6558" s="368"/>
      <c r="Q6558" s="368"/>
      <c r="R6558" s="368"/>
      <c r="S6558" s="368"/>
      <c r="T6558" s="368"/>
    </row>
    <row r="6559" spans="2:20" ht="27.6" x14ac:dyDescent="0.3">
      <c r="B6559" s="368" t="s">
        <v>4248</v>
      </c>
      <c r="C6559" s="333" t="s">
        <v>3611</v>
      </c>
      <c r="D6559" s="116" t="s">
        <v>4249</v>
      </c>
      <c r="E6559" s="202">
        <v>55000</v>
      </c>
      <c r="F6559" s="202" t="s">
        <v>16</v>
      </c>
      <c r="G6559" s="202" t="s">
        <v>16</v>
      </c>
      <c r="H6559" s="202" t="s">
        <v>16</v>
      </c>
      <c r="I6559" s="202" t="s">
        <v>16</v>
      </c>
      <c r="J6559" s="202" t="s">
        <v>16</v>
      </c>
      <c r="K6559" s="1"/>
      <c r="L6559" s="368" t="s">
        <v>4248</v>
      </c>
      <c r="M6559" s="369" t="s">
        <v>4274</v>
      </c>
      <c r="N6559" s="116" t="s">
        <v>4249</v>
      </c>
      <c r="O6559" s="202">
        <v>55000</v>
      </c>
      <c r="P6559" s="202" t="s">
        <v>16</v>
      </c>
      <c r="Q6559" s="202" t="s">
        <v>16</v>
      </c>
      <c r="R6559" s="202" t="s">
        <v>16</v>
      </c>
      <c r="S6559" s="202" t="s">
        <v>16</v>
      </c>
      <c r="T6559" s="202" t="s">
        <v>16</v>
      </c>
    </row>
    <row r="6560" spans="2:20" ht="27.6" x14ac:dyDescent="0.3">
      <c r="B6560" s="368" t="s">
        <v>4248</v>
      </c>
      <c r="C6560" s="333" t="s">
        <v>4263</v>
      </c>
      <c r="D6560" s="116" t="s">
        <v>4250</v>
      </c>
      <c r="E6560" s="202">
        <v>45000</v>
      </c>
      <c r="F6560" s="202" t="s">
        <v>16</v>
      </c>
      <c r="G6560" s="202" t="s">
        <v>16</v>
      </c>
      <c r="H6560" s="202" t="s">
        <v>16</v>
      </c>
      <c r="I6560" s="202" t="s">
        <v>16</v>
      </c>
      <c r="J6560" s="202" t="s">
        <v>16</v>
      </c>
      <c r="K6560" s="1"/>
      <c r="L6560" s="368" t="s">
        <v>4248</v>
      </c>
      <c r="M6560" s="369" t="s">
        <v>4274</v>
      </c>
      <c r="N6560" s="116" t="s">
        <v>4250</v>
      </c>
      <c r="O6560" s="202">
        <v>45000</v>
      </c>
      <c r="P6560" s="202" t="s">
        <v>16</v>
      </c>
      <c r="Q6560" s="202" t="s">
        <v>16</v>
      </c>
      <c r="R6560" s="202" t="s">
        <v>16</v>
      </c>
      <c r="S6560" s="202" t="s">
        <v>16</v>
      </c>
      <c r="T6560" s="202" t="s">
        <v>16</v>
      </c>
    </row>
    <row r="6561" spans="2:20" ht="27.6" x14ac:dyDescent="0.3">
      <c r="B6561" s="368" t="s">
        <v>4248</v>
      </c>
      <c r="C6561" s="333" t="s">
        <v>3611</v>
      </c>
      <c r="D6561" s="116" t="s">
        <v>4251</v>
      </c>
      <c r="E6561" s="202" t="s">
        <v>16</v>
      </c>
      <c r="F6561" s="202" t="s">
        <v>16</v>
      </c>
      <c r="G6561" s="202">
        <v>45000</v>
      </c>
      <c r="H6561" s="202" t="s">
        <v>16</v>
      </c>
      <c r="I6561" s="202" t="s">
        <v>16</v>
      </c>
      <c r="J6561" s="202" t="s">
        <v>16</v>
      </c>
      <c r="K6561" s="1"/>
      <c r="L6561" s="368" t="s">
        <v>4269</v>
      </c>
      <c r="M6561" s="369" t="s">
        <v>2195</v>
      </c>
      <c r="N6561" s="116" t="s">
        <v>4257</v>
      </c>
      <c r="O6561" s="202">
        <v>100000</v>
      </c>
      <c r="P6561" s="202" t="s">
        <v>16</v>
      </c>
      <c r="Q6561" s="202" t="s">
        <v>16</v>
      </c>
      <c r="R6561" s="202" t="s">
        <v>16</v>
      </c>
      <c r="S6561" s="202" t="s">
        <v>16</v>
      </c>
      <c r="T6561" s="202" t="s">
        <v>16</v>
      </c>
    </row>
    <row r="6562" spans="2:20" ht="55.2" x14ac:dyDescent="0.3">
      <c r="B6562" s="368" t="s">
        <v>4248</v>
      </c>
      <c r="C6562" s="333" t="s">
        <v>4264</v>
      </c>
      <c r="D6562" s="116" t="s">
        <v>4252</v>
      </c>
      <c r="E6562" s="202" t="s">
        <v>16</v>
      </c>
      <c r="F6562" s="202">
        <v>2200</v>
      </c>
      <c r="G6562" s="202" t="s">
        <v>16</v>
      </c>
      <c r="H6562" s="202" t="s">
        <v>16</v>
      </c>
      <c r="I6562" s="202" t="s">
        <v>16</v>
      </c>
      <c r="J6562" s="202" t="s">
        <v>16</v>
      </c>
      <c r="K6562" s="1"/>
      <c r="L6562" s="368" t="s">
        <v>4269</v>
      </c>
      <c r="M6562" s="369" t="s">
        <v>4275</v>
      </c>
      <c r="N6562" s="116" t="s">
        <v>4276</v>
      </c>
      <c r="O6562" s="202">
        <v>640000</v>
      </c>
      <c r="P6562" s="202" t="s">
        <v>16</v>
      </c>
      <c r="Q6562" s="202" t="s">
        <v>16</v>
      </c>
      <c r="R6562" s="202" t="s">
        <v>16</v>
      </c>
      <c r="S6562" s="202" t="s">
        <v>16</v>
      </c>
      <c r="T6562" s="202" t="s">
        <v>16</v>
      </c>
    </row>
    <row r="6563" spans="2:20" ht="41.4" x14ac:dyDescent="0.3">
      <c r="B6563" s="368" t="s">
        <v>4248</v>
      </c>
      <c r="C6563" s="333" t="s">
        <v>4265</v>
      </c>
      <c r="D6563" s="116" t="s">
        <v>4253</v>
      </c>
      <c r="E6563" s="202" t="s">
        <v>16</v>
      </c>
      <c r="F6563" s="202">
        <v>20000</v>
      </c>
      <c r="G6563" s="202" t="s">
        <v>16</v>
      </c>
      <c r="H6563" s="202" t="s">
        <v>16</v>
      </c>
      <c r="I6563" s="202" t="s">
        <v>16</v>
      </c>
      <c r="J6563" s="202" t="s">
        <v>16</v>
      </c>
      <c r="K6563" s="1"/>
      <c r="L6563" s="368" t="s">
        <v>4285</v>
      </c>
      <c r="M6563" s="369" t="s">
        <v>4000</v>
      </c>
      <c r="N6563" s="116" t="s">
        <v>4287</v>
      </c>
      <c r="O6563" s="202">
        <v>350000</v>
      </c>
      <c r="P6563" s="202" t="s">
        <v>16</v>
      </c>
      <c r="Q6563" s="202" t="s">
        <v>16</v>
      </c>
      <c r="R6563" s="202" t="s">
        <v>16</v>
      </c>
      <c r="S6563" s="202" t="s">
        <v>16</v>
      </c>
      <c r="T6563" s="202" t="s">
        <v>16</v>
      </c>
    </row>
    <row r="6564" spans="2:20" ht="41.4" x14ac:dyDescent="0.3">
      <c r="B6564" s="368" t="s">
        <v>4248</v>
      </c>
      <c r="C6564" s="333" t="s">
        <v>4266</v>
      </c>
      <c r="D6564" s="116" t="s">
        <v>4254</v>
      </c>
      <c r="E6564" s="202" t="s">
        <v>16</v>
      </c>
      <c r="F6564" s="202" t="s">
        <v>16</v>
      </c>
      <c r="G6564" s="202" t="s">
        <v>16</v>
      </c>
      <c r="H6564" s="39">
        <v>400000</v>
      </c>
      <c r="I6564" s="202" t="s">
        <v>16</v>
      </c>
      <c r="J6564" s="202" t="s">
        <v>16</v>
      </c>
      <c r="K6564" s="1"/>
      <c r="L6564" s="368" t="s">
        <v>4285</v>
      </c>
      <c r="M6564" s="369" t="s">
        <v>4019</v>
      </c>
      <c r="N6564" s="116" t="s">
        <v>4288</v>
      </c>
      <c r="O6564" s="202">
        <v>3500</v>
      </c>
      <c r="P6564" s="202" t="s">
        <v>16</v>
      </c>
      <c r="Q6564" s="202" t="s">
        <v>16</v>
      </c>
      <c r="R6564" s="202" t="s">
        <v>16</v>
      </c>
      <c r="S6564" s="202" t="s">
        <v>16</v>
      </c>
      <c r="T6564" s="368"/>
    </row>
    <row r="6565" spans="2:20" ht="27.6" x14ac:dyDescent="0.3">
      <c r="B6565" s="368" t="s">
        <v>4248</v>
      </c>
      <c r="C6565" s="333" t="s">
        <v>2270</v>
      </c>
      <c r="D6565" s="116" t="s">
        <v>4255</v>
      </c>
      <c r="E6565" s="202" t="s">
        <v>16</v>
      </c>
      <c r="F6565" s="202">
        <v>1100</v>
      </c>
      <c r="G6565" s="202" t="s">
        <v>16</v>
      </c>
      <c r="H6565" s="202" t="s">
        <v>16</v>
      </c>
      <c r="I6565" s="202" t="s">
        <v>16</v>
      </c>
      <c r="J6565" s="202" t="s">
        <v>16</v>
      </c>
      <c r="K6565" s="1"/>
      <c r="L6565" s="368" t="s">
        <v>4285</v>
      </c>
      <c r="M6565" s="369" t="s">
        <v>4019</v>
      </c>
      <c r="N6565" s="116" t="s">
        <v>4289</v>
      </c>
      <c r="O6565" s="202">
        <v>3500</v>
      </c>
      <c r="P6565" s="202" t="s">
        <v>16</v>
      </c>
      <c r="Q6565" s="202" t="s">
        <v>16</v>
      </c>
      <c r="R6565" s="202" t="s">
        <v>16</v>
      </c>
      <c r="S6565" s="202" t="s">
        <v>16</v>
      </c>
      <c r="T6565" s="368"/>
    </row>
    <row r="6566" spans="2:20" ht="27.6" x14ac:dyDescent="0.3">
      <c r="B6566" s="368" t="s">
        <v>4248</v>
      </c>
      <c r="C6566" s="333" t="s">
        <v>4267</v>
      </c>
      <c r="D6566" s="116" t="s">
        <v>4256</v>
      </c>
      <c r="E6566" s="202" t="s">
        <v>16</v>
      </c>
      <c r="F6566" s="202">
        <v>1100</v>
      </c>
      <c r="G6566" s="202" t="s">
        <v>16</v>
      </c>
      <c r="H6566" s="202" t="s">
        <v>16</v>
      </c>
      <c r="I6566" s="202" t="s">
        <v>16</v>
      </c>
      <c r="J6566" s="202" t="s">
        <v>16</v>
      </c>
      <c r="K6566" s="1"/>
      <c r="L6566" s="368" t="s">
        <v>4285</v>
      </c>
      <c r="M6566" s="369" t="s">
        <v>4019</v>
      </c>
      <c r="N6566" s="116" t="s">
        <v>4290</v>
      </c>
      <c r="O6566" s="202">
        <v>3500</v>
      </c>
      <c r="P6566" s="202" t="s">
        <v>16</v>
      </c>
      <c r="Q6566" s="202" t="s">
        <v>16</v>
      </c>
      <c r="R6566" s="202" t="s">
        <v>16</v>
      </c>
      <c r="S6566" s="202" t="s">
        <v>16</v>
      </c>
      <c r="T6566" s="368"/>
    </row>
    <row r="6567" spans="2:20" ht="27.6" x14ac:dyDescent="0.3">
      <c r="B6567" s="368" t="s">
        <v>4269</v>
      </c>
      <c r="C6567" s="333" t="s">
        <v>4268</v>
      </c>
      <c r="D6567" s="116" t="s">
        <v>4257</v>
      </c>
      <c r="E6567" s="202">
        <v>100000</v>
      </c>
      <c r="F6567" s="202" t="s">
        <v>16</v>
      </c>
      <c r="G6567" s="202" t="s">
        <v>16</v>
      </c>
      <c r="H6567" s="202" t="s">
        <v>16</v>
      </c>
      <c r="I6567" s="202" t="s">
        <v>16</v>
      </c>
      <c r="J6567" s="202" t="s">
        <v>16</v>
      </c>
      <c r="K6567" s="1"/>
      <c r="L6567" s="368" t="s">
        <v>4285</v>
      </c>
      <c r="M6567" s="369" t="s">
        <v>4019</v>
      </c>
      <c r="N6567" s="116" t="s">
        <v>4291</v>
      </c>
      <c r="O6567" s="202">
        <v>3500</v>
      </c>
      <c r="P6567" s="202" t="s">
        <v>16</v>
      </c>
      <c r="Q6567" s="202" t="s">
        <v>16</v>
      </c>
      <c r="R6567" s="202" t="s">
        <v>16</v>
      </c>
      <c r="S6567" s="202" t="s">
        <v>16</v>
      </c>
      <c r="T6567" s="368"/>
    </row>
    <row r="6568" spans="2:20" ht="27.6" x14ac:dyDescent="0.3">
      <c r="B6568" s="368" t="s">
        <v>4269</v>
      </c>
      <c r="C6568" s="333" t="s">
        <v>4270</v>
      </c>
      <c r="D6568" s="116" t="s">
        <v>4258</v>
      </c>
      <c r="E6568" s="202">
        <v>120000</v>
      </c>
      <c r="F6568" s="202" t="s">
        <v>16</v>
      </c>
      <c r="G6568" s="202" t="s">
        <v>16</v>
      </c>
      <c r="H6568" s="202" t="s">
        <v>16</v>
      </c>
      <c r="I6568" s="202" t="s">
        <v>16</v>
      </c>
      <c r="J6568" s="202" t="s">
        <v>16</v>
      </c>
      <c r="K6568" s="1"/>
      <c r="L6568" s="368" t="s">
        <v>4248</v>
      </c>
      <c r="M6568" s="369" t="s">
        <v>4277</v>
      </c>
      <c r="N6568" s="368">
        <v>472</v>
      </c>
      <c r="O6568" s="202" t="s">
        <v>16</v>
      </c>
      <c r="P6568" s="202" t="s">
        <v>16</v>
      </c>
      <c r="Q6568" s="202">
        <v>33000</v>
      </c>
      <c r="R6568" s="202" t="s">
        <v>16</v>
      </c>
      <c r="S6568" s="202" t="s">
        <v>16</v>
      </c>
      <c r="T6568" s="368"/>
    </row>
    <row r="6569" spans="2:20" ht="27.6" x14ac:dyDescent="0.3">
      <c r="B6569" s="368" t="s">
        <v>4269</v>
      </c>
      <c r="C6569" s="333" t="s">
        <v>4271</v>
      </c>
      <c r="D6569" s="116" t="s">
        <v>4259</v>
      </c>
      <c r="E6569" s="202">
        <v>100000</v>
      </c>
      <c r="F6569" s="202" t="s">
        <v>16</v>
      </c>
      <c r="G6569" s="202" t="s">
        <v>16</v>
      </c>
      <c r="H6569" s="202" t="s">
        <v>16</v>
      </c>
      <c r="I6569" s="202" t="s">
        <v>16</v>
      </c>
      <c r="J6569" s="202" t="s">
        <v>16</v>
      </c>
      <c r="K6569" s="1"/>
      <c r="L6569" s="751" t="s">
        <v>4248</v>
      </c>
      <c r="M6569" s="790" t="s">
        <v>4278</v>
      </c>
      <c r="N6569" s="751">
        <v>472</v>
      </c>
      <c r="O6569" s="731" t="s">
        <v>16</v>
      </c>
      <c r="P6569" s="731" t="s">
        <v>16</v>
      </c>
      <c r="Q6569" s="731">
        <v>70000</v>
      </c>
      <c r="R6569" s="202" t="s">
        <v>16</v>
      </c>
      <c r="S6569" s="202" t="s">
        <v>16</v>
      </c>
      <c r="T6569" s="368"/>
    </row>
    <row r="6570" spans="2:20" ht="41.4" x14ac:dyDescent="0.3">
      <c r="B6570" s="368" t="s">
        <v>4269</v>
      </c>
      <c r="C6570" s="333" t="s">
        <v>4271</v>
      </c>
      <c r="D6570" s="116" t="s">
        <v>4260</v>
      </c>
      <c r="E6570" s="202">
        <v>70000</v>
      </c>
      <c r="F6570" s="202" t="s">
        <v>16</v>
      </c>
      <c r="G6570" s="202" t="s">
        <v>16</v>
      </c>
      <c r="H6570" s="202" t="s">
        <v>16</v>
      </c>
      <c r="I6570" s="202" t="s">
        <v>16</v>
      </c>
      <c r="J6570" s="202" t="s">
        <v>16</v>
      </c>
      <c r="K6570" s="1"/>
      <c r="L6570" s="368" t="s">
        <v>4248</v>
      </c>
      <c r="M6570" s="38" t="s">
        <v>4279</v>
      </c>
      <c r="N6570" s="37">
        <v>472</v>
      </c>
      <c r="O6570" s="39" t="s">
        <v>16</v>
      </c>
      <c r="P6570" s="39" t="s">
        <v>16</v>
      </c>
      <c r="Q6570" s="39">
        <v>10000</v>
      </c>
      <c r="R6570" s="202" t="s">
        <v>16</v>
      </c>
      <c r="S6570" s="202" t="s">
        <v>16</v>
      </c>
      <c r="T6570" s="202" t="s">
        <v>16</v>
      </c>
    </row>
    <row r="6571" spans="2:20" ht="41.4" x14ac:dyDescent="0.3">
      <c r="B6571" s="368" t="s">
        <v>4269</v>
      </c>
      <c r="C6571" s="333" t="s">
        <v>4272</v>
      </c>
      <c r="D6571" s="116" t="s">
        <v>4261</v>
      </c>
      <c r="E6571" s="202">
        <v>150000</v>
      </c>
      <c r="F6571" s="202" t="s">
        <v>16</v>
      </c>
      <c r="G6571" s="202" t="s">
        <v>16</v>
      </c>
      <c r="H6571" s="202" t="s">
        <v>16</v>
      </c>
      <c r="I6571" s="202" t="s">
        <v>16</v>
      </c>
      <c r="J6571" s="202" t="s">
        <v>16</v>
      </c>
      <c r="K6571" s="1"/>
      <c r="L6571" s="368" t="s">
        <v>4248</v>
      </c>
      <c r="M6571" s="369" t="s">
        <v>4280</v>
      </c>
      <c r="N6571" s="368">
        <v>473</v>
      </c>
      <c r="O6571" s="202" t="s">
        <v>16</v>
      </c>
      <c r="P6571" s="202" t="s">
        <v>16</v>
      </c>
      <c r="Q6571" s="202">
        <v>40000</v>
      </c>
      <c r="R6571" s="202" t="s">
        <v>16</v>
      </c>
      <c r="S6571" s="202" t="s">
        <v>16</v>
      </c>
      <c r="T6571" s="202" t="s">
        <v>16</v>
      </c>
    </row>
    <row r="6572" spans="2:20" ht="27.6" x14ac:dyDescent="0.3">
      <c r="B6572" s="368" t="s">
        <v>4269</v>
      </c>
      <c r="C6572" s="333" t="s">
        <v>4273</v>
      </c>
      <c r="D6572" s="116" t="s">
        <v>4262</v>
      </c>
      <c r="E6572" s="202">
        <v>200000</v>
      </c>
      <c r="F6572" s="202" t="s">
        <v>16</v>
      </c>
      <c r="G6572" s="202" t="s">
        <v>16</v>
      </c>
      <c r="H6572" s="202" t="s">
        <v>16</v>
      </c>
      <c r="I6572" s="202" t="s">
        <v>16</v>
      </c>
      <c r="J6572" s="202" t="s">
        <v>16</v>
      </c>
      <c r="K6572" s="1"/>
      <c r="L6572" s="368" t="s">
        <v>4269</v>
      </c>
      <c r="M6572" s="369" t="s">
        <v>4281</v>
      </c>
      <c r="N6572" s="368">
        <v>474</v>
      </c>
      <c r="O6572" s="202" t="s">
        <v>16</v>
      </c>
      <c r="P6572" s="202" t="s">
        <v>16</v>
      </c>
      <c r="Q6572" s="202">
        <v>300000</v>
      </c>
      <c r="R6572" s="202" t="s">
        <v>16</v>
      </c>
      <c r="S6572" s="202" t="s">
        <v>16</v>
      </c>
      <c r="T6572" s="202"/>
    </row>
    <row r="6573" spans="2:20" ht="27.6" x14ac:dyDescent="0.3">
      <c r="B6573" s="368" t="s">
        <v>4285</v>
      </c>
      <c r="C6573" s="333" t="s">
        <v>4292</v>
      </c>
      <c r="D6573" s="116" t="s">
        <v>4286</v>
      </c>
      <c r="E6573" s="202" t="s">
        <v>16</v>
      </c>
      <c r="F6573" s="202">
        <v>50000</v>
      </c>
      <c r="G6573" s="202" t="s">
        <v>16</v>
      </c>
      <c r="H6573" s="202" t="s">
        <v>16</v>
      </c>
      <c r="I6573" s="202" t="s">
        <v>16</v>
      </c>
      <c r="J6573" s="202" t="s">
        <v>16</v>
      </c>
      <c r="K6573" s="1"/>
      <c r="L6573" s="368" t="s">
        <v>4248</v>
      </c>
      <c r="M6573" s="369" t="s">
        <v>4282</v>
      </c>
      <c r="N6573" s="368">
        <v>1</v>
      </c>
      <c r="O6573" s="202" t="s">
        <v>16</v>
      </c>
      <c r="P6573" s="202">
        <v>5000</v>
      </c>
      <c r="Q6573" s="202" t="s">
        <v>16</v>
      </c>
      <c r="R6573" s="202" t="s">
        <v>16</v>
      </c>
      <c r="S6573" s="202" t="s">
        <v>16</v>
      </c>
      <c r="T6573" s="202" t="s">
        <v>16</v>
      </c>
    </row>
    <row r="6574" spans="2:20" ht="27.6" x14ac:dyDescent="0.3">
      <c r="B6574" s="368" t="s">
        <v>4285</v>
      </c>
      <c r="C6574" s="333" t="s">
        <v>4293</v>
      </c>
      <c r="D6574" s="116" t="s">
        <v>4287</v>
      </c>
      <c r="E6574" s="202">
        <v>350000</v>
      </c>
      <c r="F6574" s="202" t="s">
        <v>16</v>
      </c>
      <c r="G6574" s="202" t="s">
        <v>16</v>
      </c>
      <c r="H6574" s="202" t="s">
        <v>16</v>
      </c>
      <c r="I6574" s="202" t="s">
        <v>16</v>
      </c>
      <c r="J6574" s="202" t="s">
        <v>16</v>
      </c>
      <c r="K6574" s="1"/>
      <c r="L6574" s="368" t="s">
        <v>4248</v>
      </c>
      <c r="M6574" s="369" t="s">
        <v>4283</v>
      </c>
      <c r="N6574" s="368">
        <v>2</v>
      </c>
      <c r="O6574" s="202" t="s">
        <v>16</v>
      </c>
      <c r="P6574" s="202">
        <v>4500</v>
      </c>
      <c r="Q6574" s="202" t="s">
        <v>16</v>
      </c>
      <c r="R6574" s="202" t="s">
        <v>16</v>
      </c>
      <c r="S6574" s="202" t="s">
        <v>16</v>
      </c>
      <c r="T6574" s="202" t="s">
        <v>16</v>
      </c>
    </row>
    <row r="6575" spans="2:20" ht="27.6" x14ac:dyDescent="0.3">
      <c r="B6575" s="368" t="s">
        <v>4285</v>
      </c>
      <c r="C6575" s="333" t="s">
        <v>4294</v>
      </c>
      <c r="D6575" s="116" t="s">
        <v>4288</v>
      </c>
      <c r="E6575" s="202">
        <v>3500</v>
      </c>
      <c r="F6575" s="202" t="s">
        <v>16</v>
      </c>
      <c r="G6575" s="202" t="s">
        <v>16</v>
      </c>
      <c r="H6575" s="202" t="s">
        <v>16</v>
      </c>
      <c r="I6575" s="202" t="s">
        <v>16</v>
      </c>
      <c r="J6575" s="202" t="s">
        <v>16</v>
      </c>
      <c r="K6575" s="1"/>
      <c r="L6575" s="368" t="s">
        <v>4248</v>
      </c>
      <c r="M6575" s="369" t="s">
        <v>4284</v>
      </c>
      <c r="N6575" s="368">
        <v>3</v>
      </c>
      <c r="O6575" s="202" t="s">
        <v>16</v>
      </c>
      <c r="P6575" s="202">
        <v>5000</v>
      </c>
      <c r="Q6575" s="202" t="s">
        <v>16</v>
      </c>
      <c r="R6575" s="202" t="s">
        <v>16</v>
      </c>
      <c r="S6575" s="202" t="s">
        <v>16</v>
      </c>
      <c r="T6575" s="202" t="s">
        <v>16</v>
      </c>
    </row>
    <row r="6576" spans="2:20" ht="27.6" x14ac:dyDescent="0.3">
      <c r="B6576" s="368" t="s">
        <v>4285</v>
      </c>
      <c r="C6576" s="333" t="s">
        <v>4295</v>
      </c>
      <c r="D6576" s="116" t="s">
        <v>4289</v>
      </c>
      <c r="E6576" s="202">
        <v>3500</v>
      </c>
      <c r="F6576" s="202" t="s">
        <v>16</v>
      </c>
      <c r="G6576" s="202" t="s">
        <v>16</v>
      </c>
      <c r="H6576" s="202" t="s">
        <v>16</v>
      </c>
      <c r="I6576" s="202" t="s">
        <v>16</v>
      </c>
      <c r="J6576" s="202" t="s">
        <v>16</v>
      </c>
      <c r="K6576" s="1"/>
      <c r="L6576" s="368" t="s">
        <v>4285</v>
      </c>
      <c r="M6576" s="369" t="s">
        <v>4177</v>
      </c>
      <c r="N6576" s="368">
        <v>4</v>
      </c>
      <c r="O6576" s="202" t="s">
        <v>16</v>
      </c>
      <c r="P6576" s="202">
        <v>10000</v>
      </c>
      <c r="Q6576" s="202" t="s">
        <v>16</v>
      </c>
      <c r="R6576" s="202" t="s">
        <v>16</v>
      </c>
      <c r="S6576" s="202" t="s">
        <v>16</v>
      </c>
      <c r="T6576" s="202" t="s">
        <v>16</v>
      </c>
    </row>
    <row r="6577" spans="2:20" ht="27.6" x14ac:dyDescent="0.3">
      <c r="B6577" s="368" t="s">
        <v>4285</v>
      </c>
      <c r="C6577" s="333" t="s">
        <v>4296</v>
      </c>
      <c r="D6577" s="116" t="s">
        <v>4290</v>
      </c>
      <c r="E6577" s="202">
        <v>3500</v>
      </c>
      <c r="F6577" s="202" t="s">
        <v>16</v>
      </c>
      <c r="G6577" s="202" t="s">
        <v>16</v>
      </c>
      <c r="H6577" s="202" t="s">
        <v>16</v>
      </c>
      <c r="I6577" s="202" t="s">
        <v>16</v>
      </c>
      <c r="J6577" s="202" t="s">
        <v>16</v>
      </c>
      <c r="K6577" s="1"/>
      <c r="L6577" s="368" t="s">
        <v>4285</v>
      </c>
      <c r="M6577" s="369" t="s">
        <v>4298</v>
      </c>
      <c r="N6577" s="368">
        <v>4</v>
      </c>
      <c r="O6577" s="202" t="s">
        <v>16</v>
      </c>
      <c r="P6577" s="202">
        <v>3000</v>
      </c>
      <c r="Q6577" s="202" t="s">
        <v>16</v>
      </c>
      <c r="R6577" s="202" t="s">
        <v>16</v>
      </c>
      <c r="S6577" s="202" t="s">
        <v>16</v>
      </c>
      <c r="T6577" s="202" t="s">
        <v>16</v>
      </c>
    </row>
    <row r="6578" spans="2:20" ht="27.6" x14ac:dyDescent="0.3">
      <c r="B6578" s="368" t="s">
        <v>4285</v>
      </c>
      <c r="C6578" s="333" t="s">
        <v>4297</v>
      </c>
      <c r="D6578" s="116" t="s">
        <v>4291</v>
      </c>
      <c r="E6578" s="202">
        <v>3500</v>
      </c>
      <c r="F6578" s="202" t="s">
        <v>16</v>
      </c>
      <c r="G6578" s="202" t="s">
        <v>16</v>
      </c>
      <c r="H6578" s="202" t="s">
        <v>16</v>
      </c>
      <c r="I6578" s="202" t="s">
        <v>16</v>
      </c>
      <c r="J6578" s="202" t="s">
        <v>16</v>
      </c>
      <c r="K6578" s="1"/>
      <c r="L6578" s="202" t="s">
        <v>3854</v>
      </c>
      <c r="M6578" s="430" t="s">
        <v>4301</v>
      </c>
      <c r="N6578" s="368">
        <v>5</v>
      </c>
      <c r="O6578" s="202"/>
      <c r="P6578" s="202">
        <v>3548</v>
      </c>
      <c r="Q6578" s="202"/>
      <c r="R6578" s="202"/>
      <c r="S6578" s="202"/>
      <c r="T6578" s="202" t="s">
        <v>16</v>
      </c>
    </row>
    <row r="6579" spans="2:20" ht="41.4" x14ac:dyDescent="0.3">
      <c r="B6579" s="202" t="s">
        <v>16</v>
      </c>
      <c r="C6579" s="202" t="s">
        <v>16</v>
      </c>
      <c r="D6579" s="202" t="s">
        <v>16</v>
      </c>
      <c r="E6579" s="202" t="s">
        <v>16</v>
      </c>
      <c r="F6579" s="202" t="s">
        <v>16</v>
      </c>
      <c r="G6579" s="202" t="s">
        <v>16</v>
      </c>
      <c r="H6579" s="202" t="s">
        <v>16</v>
      </c>
      <c r="I6579" s="202" t="s">
        <v>16</v>
      </c>
      <c r="J6579" s="202" t="s">
        <v>16</v>
      </c>
      <c r="K6579" s="1"/>
      <c r="L6579" s="202" t="s">
        <v>3854</v>
      </c>
      <c r="M6579" s="430" t="s">
        <v>4299</v>
      </c>
      <c r="N6579" s="202" t="s">
        <v>4304</v>
      </c>
      <c r="O6579" s="202" t="s">
        <v>16</v>
      </c>
      <c r="P6579" s="202" t="s">
        <v>16</v>
      </c>
      <c r="Q6579" s="202" t="s">
        <v>16</v>
      </c>
      <c r="R6579" s="202" t="s">
        <v>16</v>
      </c>
      <c r="S6579" s="202">
        <v>255000</v>
      </c>
      <c r="T6579" s="202"/>
    </row>
    <row r="6580" spans="2:20" ht="41.4" x14ac:dyDescent="0.3">
      <c r="B6580" s="202" t="s">
        <v>16</v>
      </c>
      <c r="C6580" s="202" t="s">
        <v>16</v>
      </c>
      <c r="D6580" s="202" t="s">
        <v>16</v>
      </c>
      <c r="E6580" s="202" t="s">
        <v>16</v>
      </c>
      <c r="F6580" s="202" t="s">
        <v>16</v>
      </c>
      <c r="G6580" s="202" t="s">
        <v>16</v>
      </c>
      <c r="H6580" s="202" t="s">
        <v>16</v>
      </c>
      <c r="I6580" s="202" t="s">
        <v>16</v>
      </c>
      <c r="J6580" s="202" t="s">
        <v>16</v>
      </c>
      <c r="K6580" s="1"/>
      <c r="L6580" s="202" t="s">
        <v>3854</v>
      </c>
      <c r="M6580" s="430" t="s">
        <v>4300</v>
      </c>
      <c r="N6580" s="202" t="s">
        <v>4304</v>
      </c>
      <c r="O6580" s="202" t="s">
        <v>16</v>
      </c>
      <c r="P6580" s="202" t="s">
        <v>16</v>
      </c>
      <c r="Q6580" s="202" t="s">
        <v>16</v>
      </c>
      <c r="R6580" s="202" t="s">
        <v>16</v>
      </c>
      <c r="S6580" s="202">
        <v>30000</v>
      </c>
      <c r="T6580" s="202"/>
    </row>
    <row r="6581" spans="2:20" x14ac:dyDescent="0.3">
      <c r="B6581" s="196"/>
      <c r="C6581" s="503" t="s">
        <v>49</v>
      </c>
      <c r="D6581" s="196" t="s">
        <v>16</v>
      </c>
      <c r="E6581" s="197">
        <f>SUM(E6559:E6578)</f>
        <v>1204000</v>
      </c>
      <c r="F6581" s="197">
        <f>SUM(F6559:F6578)</f>
        <v>74400</v>
      </c>
      <c r="G6581" s="197">
        <f>SUM(G6559:G6578)</f>
        <v>45000</v>
      </c>
      <c r="H6581" s="504">
        <f>SUM(H6559:H6578)</f>
        <v>400000</v>
      </c>
      <c r="I6581" s="197">
        <f>SUM(I6570:I6571)</f>
        <v>0</v>
      </c>
      <c r="J6581" s="197">
        <v>0</v>
      </c>
      <c r="K6581" s="1"/>
      <c r="L6581" s="202" t="s">
        <v>16</v>
      </c>
      <c r="M6581" s="202" t="s">
        <v>16</v>
      </c>
      <c r="N6581" s="202" t="s">
        <v>16</v>
      </c>
      <c r="O6581" s="202" t="s">
        <v>16</v>
      </c>
      <c r="P6581" s="202" t="s">
        <v>16</v>
      </c>
      <c r="Q6581" s="202" t="s">
        <v>16</v>
      </c>
      <c r="R6581" s="202" t="s">
        <v>16</v>
      </c>
      <c r="S6581" s="202" t="s">
        <v>16</v>
      </c>
      <c r="T6581" s="202" t="s">
        <v>16</v>
      </c>
    </row>
    <row r="6582" spans="2:20" x14ac:dyDescent="0.3">
      <c r="B6582" s="11"/>
      <c r="C6582" s="94"/>
      <c r="D6582" s="12"/>
      <c r="E6582" s="13"/>
      <c r="F6582" s="13"/>
      <c r="G6582" s="13"/>
      <c r="H6582" s="13"/>
      <c r="I6582" s="13"/>
      <c r="J6582" s="14"/>
      <c r="K6582" s="1"/>
      <c r="L6582" s="11"/>
      <c r="M6582" s="588"/>
      <c r="N6582" s="12"/>
      <c r="O6582" s="169"/>
      <c r="P6582" s="13"/>
      <c r="Q6582" s="13"/>
      <c r="R6582" s="13"/>
      <c r="S6582" s="13"/>
      <c r="T6582" s="14"/>
    </row>
    <row r="6583" spans="2:20" x14ac:dyDescent="0.3">
      <c r="B6583" s="25"/>
      <c r="C6583" s="26" t="s">
        <v>50</v>
      </c>
      <c r="D6583" s="26" t="s">
        <v>16</v>
      </c>
      <c r="E6583" s="28">
        <f>E6581</f>
        <v>1204000</v>
      </c>
      <c r="F6583" s="28">
        <f>F6558+F6581</f>
        <v>82717</v>
      </c>
      <c r="G6583" s="28">
        <f>G6558+G6581</f>
        <v>6836245</v>
      </c>
      <c r="H6583" s="28">
        <f>H6558+H6581</f>
        <v>4227742</v>
      </c>
      <c r="I6583" s="28">
        <f>I6558+I6581</f>
        <v>379834</v>
      </c>
      <c r="J6583" s="28">
        <f>J6558+J6581</f>
        <v>4260</v>
      </c>
      <c r="K6583" s="1"/>
      <c r="L6583" s="574" t="s">
        <v>16</v>
      </c>
      <c r="M6583" s="26" t="s">
        <v>50</v>
      </c>
      <c r="N6583" s="193" t="s">
        <v>16</v>
      </c>
      <c r="O6583" s="28">
        <f>SUM(O6559:O6582)</f>
        <v>1204000</v>
      </c>
      <c r="P6583" s="28">
        <f>SUM(P6573:P6582)</f>
        <v>31048</v>
      </c>
      <c r="Q6583" s="28">
        <f>SUM(Q6559:Q6582)</f>
        <v>453000</v>
      </c>
      <c r="R6583" s="28">
        <f>SUM(R6571:R6582)</f>
        <v>0</v>
      </c>
      <c r="S6583" s="28">
        <f>SUM(S6558:S6582)</f>
        <v>285000</v>
      </c>
      <c r="T6583" s="28">
        <f>SUM(T6557:T6582)</f>
        <v>0</v>
      </c>
    </row>
    <row r="6584" spans="2:20" x14ac:dyDescent="0.3">
      <c r="F6584" s="314"/>
      <c r="G6584" s="215"/>
      <c r="H6584" s="215"/>
      <c r="L6584" s="2"/>
      <c r="M6584" s="3" t="s">
        <v>12</v>
      </c>
      <c r="N6584" s="15"/>
      <c r="O6584" s="16">
        <f>E6583-O6583</f>
        <v>0</v>
      </c>
      <c r="P6584" s="62">
        <f>F6583-P6583</f>
        <v>51669</v>
      </c>
      <c r="Q6584" s="62">
        <f>G6583-Q6583</f>
        <v>6383245</v>
      </c>
      <c r="R6584" s="62">
        <f t="shared" ref="R6584" si="760">H6583-R6583</f>
        <v>4227742</v>
      </c>
      <c r="S6584" s="62">
        <f t="shared" ref="S6584" si="761">I6583-S6583</f>
        <v>94834</v>
      </c>
      <c r="T6584" s="62">
        <f t="shared" ref="T6584" si="762">J6583-T6583</f>
        <v>4260</v>
      </c>
    </row>
    <row r="6585" spans="2:20" x14ac:dyDescent="0.3">
      <c r="C6585" s="63"/>
      <c r="F6585" s="314"/>
      <c r="H6585" s="314"/>
      <c r="M6585" s="1356" t="s">
        <v>23</v>
      </c>
      <c r="N6585" s="1356"/>
      <c r="O6585" s="314"/>
      <c r="P6585" s="314"/>
      <c r="Q6585" s="314"/>
      <c r="R6585" s="314"/>
    </row>
    <row r="6586" spans="2:20" x14ac:dyDescent="0.3">
      <c r="C6586" s="789"/>
      <c r="D6586" s="789"/>
      <c r="E6586" s="673"/>
      <c r="F6586" s="281"/>
      <c r="G6586" s="789"/>
      <c r="H6586" s="789"/>
      <c r="I6586" s="789"/>
      <c r="J6586" s="145"/>
      <c r="M6586" s="346" t="s">
        <v>17</v>
      </c>
      <c r="N6586" s="126">
        <f>P6584</f>
        <v>51669</v>
      </c>
      <c r="O6586" s="776"/>
      <c r="P6586" s="777"/>
      <c r="Q6586" s="777"/>
      <c r="R6586" s="777"/>
      <c r="S6586" s="777"/>
      <c r="T6586" s="777"/>
    </row>
    <row r="6587" spans="2:20" x14ac:dyDescent="0.3">
      <c r="C6587" s="273"/>
      <c r="D6587" s="702"/>
      <c r="E6587" s="788"/>
      <c r="F6587" s="788"/>
      <c r="G6587" s="282"/>
      <c r="H6587" s="280"/>
      <c r="I6587" s="280"/>
      <c r="J6587" s="280"/>
      <c r="M6587" s="346" t="s">
        <v>18</v>
      </c>
      <c r="N6587" s="126">
        <f>Q6584</f>
        <v>6383245</v>
      </c>
      <c r="O6587" s="606"/>
      <c r="P6587" s="131"/>
      <c r="Q6587" s="121"/>
      <c r="R6587" s="121"/>
      <c r="S6587" s="121"/>
      <c r="T6587" s="121"/>
    </row>
    <row r="6588" spans="2:20" x14ac:dyDescent="0.3">
      <c r="C6588" s="789"/>
      <c r="D6588" s="789"/>
      <c r="E6588" s="1376"/>
      <c r="F6588" s="1377"/>
      <c r="G6588" s="282"/>
      <c r="H6588" s="280"/>
      <c r="I6588" s="280"/>
      <c r="J6588" s="280"/>
      <c r="M6588" s="346" t="s">
        <v>19</v>
      </c>
      <c r="N6588" s="126">
        <f>R6584</f>
        <v>4227742</v>
      </c>
      <c r="O6588" s="136"/>
      <c r="P6588" s="171"/>
      <c r="Q6588" s="324"/>
      <c r="R6588" s="240"/>
      <c r="S6588" s="314"/>
      <c r="T6588" s="314"/>
    </row>
    <row r="6589" spans="2:20" x14ac:dyDescent="0.3">
      <c r="C6589" s="190"/>
      <c r="D6589" s="190"/>
      <c r="E6589" s="1374"/>
      <c r="F6589" s="1374"/>
      <c r="G6589" s="278"/>
      <c r="H6589" s="279"/>
      <c r="I6589" s="280"/>
      <c r="J6589" s="281"/>
      <c r="M6589" s="346" t="s">
        <v>20</v>
      </c>
      <c r="N6589" s="126">
        <f>S6584</f>
        <v>94834</v>
      </c>
      <c r="O6589" s="324"/>
      <c r="P6589" s="324"/>
      <c r="Q6589" s="324"/>
      <c r="R6589" s="241"/>
    </row>
    <row r="6590" spans="2:20" x14ac:dyDescent="0.3">
      <c r="C6590" s="190"/>
      <c r="D6590" s="190"/>
      <c r="E6590" s="787"/>
      <c r="F6590" s="787"/>
      <c r="G6590" s="278"/>
      <c r="H6590" s="283"/>
      <c r="I6590" s="280"/>
      <c r="J6590" s="281"/>
      <c r="M6590" s="346" t="s">
        <v>21</v>
      </c>
      <c r="N6590" s="126">
        <f>T6584</f>
        <v>4260</v>
      </c>
      <c r="O6590" s="137"/>
      <c r="P6590" s="324"/>
      <c r="Q6590" s="324"/>
      <c r="R6590" s="314"/>
    </row>
    <row r="6591" spans="2:20" ht="16.2" thickBot="1" x14ac:dyDescent="0.35">
      <c r="C6591" s="789"/>
      <c r="D6591" s="190"/>
      <c r="E6591" s="787"/>
      <c r="F6591" s="787"/>
      <c r="G6591" s="278"/>
      <c r="H6591" s="283"/>
      <c r="I6591" s="280"/>
      <c r="J6591" s="281"/>
      <c r="M6591" s="768" t="s">
        <v>22</v>
      </c>
      <c r="N6591" s="794">
        <f>SUM(N6586:N6590)</f>
        <v>10761750</v>
      </c>
      <c r="O6591" s="314"/>
      <c r="P6591" s="314"/>
      <c r="R6591" s="314"/>
      <c r="S6591" s="314"/>
    </row>
    <row r="6592" spans="2:20" ht="15" thickTop="1" x14ac:dyDescent="0.3">
      <c r="N6592" s="314"/>
    </row>
    <row r="6593" spans="2:20" x14ac:dyDescent="0.3">
      <c r="N6593" s="314"/>
    </row>
    <row r="6594" spans="2:20" x14ac:dyDescent="0.3">
      <c r="N6594" s="314"/>
    </row>
    <row r="6595" spans="2:20" x14ac:dyDescent="0.3">
      <c r="N6595" s="314"/>
    </row>
    <row r="6596" spans="2:20" x14ac:dyDescent="0.3">
      <c r="N6596" s="314"/>
    </row>
    <row r="6597" spans="2:20" x14ac:dyDescent="0.3">
      <c r="N6597" s="314"/>
    </row>
    <row r="6598" spans="2:20" x14ac:dyDescent="0.3">
      <c r="N6598" s="314"/>
    </row>
    <row r="6599" spans="2:20" x14ac:dyDescent="0.3">
      <c r="B6599" s="1357" t="s">
        <v>3490</v>
      </c>
      <c r="C6599" s="1357"/>
      <c r="D6599" s="1357"/>
      <c r="E6599" s="1357"/>
      <c r="F6599" s="1357"/>
      <c r="G6599" s="1357"/>
      <c r="H6599" s="1357"/>
      <c r="I6599" s="1357"/>
      <c r="J6599" s="1357"/>
      <c r="K6599" s="1357"/>
      <c r="L6599" s="1357"/>
      <c r="M6599" s="1357"/>
      <c r="N6599" s="1357"/>
      <c r="O6599" s="1357"/>
      <c r="P6599" s="1357"/>
      <c r="Q6599" s="1357"/>
      <c r="R6599" s="1357"/>
      <c r="S6599" s="1357"/>
      <c r="T6599" s="1357"/>
    </row>
    <row r="6604" spans="2:20" ht="15.6" x14ac:dyDescent="0.3">
      <c r="B6604" s="1349" t="s">
        <v>4305</v>
      </c>
      <c r="C6604" s="1349"/>
      <c r="D6604" s="1349"/>
      <c r="E6604" s="1349"/>
      <c r="F6604" s="1349"/>
      <c r="G6604" s="1349"/>
      <c r="H6604" s="1349"/>
      <c r="I6604" s="1349"/>
      <c r="J6604" s="1349"/>
      <c r="K6604" s="1349"/>
      <c r="L6604" s="1349"/>
      <c r="M6604" s="1349"/>
      <c r="N6604" s="1349"/>
      <c r="O6604" s="1349"/>
      <c r="P6604" s="1349"/>
      <c r="Q6604" s="1349"/>
      <c r="R6604" s="1349"/>
      <c r="S6604" s="1349"/>
      <c r="T6604" s="1349"/>
    </row>
    <row r="6605" spans="2:20" ht="15.6" x14ac:dyDescent="0.3">
      <c r="B6605" s="1350" t="s">
        <v>10</v>
      </c>
      <c r="C6605" s="1350"/>
      <c r="D6605" s="1350"/>
      <c r="E6605" s="1350"/>
      <c r="F6605" s="1350"/>
      <c r="G6605" s="1350"/>
      <c r="H6605" s="1350"/>
      <c r="I6605" s="1350"/>
      <c r="J6605" s="1350"/>
      <c r="K6605" s="1350"/>
      <c r="L6605" s="1350"/>
      <c r="M6605" s="1350"/>
      <c r="N6605" s="1350"/>
      <c r="O6605" s="1350"/>
      <c r="P6605" s="1350"/>
      <c r="Q6605" s="1350"/>
      <c r="R6605" s="1350"/>
      <c r="S6605" s="1350"/>
      <c r="T6605" s="1350"/>
    </row>
    <row r="6606" spans="2:20" x14ac:dyDescent="0.3">
      <c r="B6606" s="1351" t="s">
        <v>11</v>
      </c>
      <c r="C6606" s="1351"/>
      <c r="D6606" s="1351"/>
      <c r="E6606" s="1351"/>
      <c r="F6606" s="1351"/>
      <c r="G6606" s="1351"/>
      <c r="H6606" s="1351"/>
      <c r="I6606" s="1351"/>
      <c r="J6606" s="1351"/>
      <c r="K6606" s="1351"/>
      <c r="L6606" s="1351"/>
      <c r="M6606" s="1351"/>
      <c r="N6606" s="1351"/>
      <c r="O6606" s="1351"/>
      <c r="P6606" s="1351"/>
      <c r="Q6606" s="1351"/>
      <c r="R6606" s="1351"/>
      <c r="S6606" s="1351"/>
      <c r="T6606" s="1351"/>
    </row>
    <row r="6607" spans="2:20" x14ac:dyDescent="0.3">
      <c r="B6607" s="1352" t="s">
        <v>4336</v>
      </c>
      <c r="C6607" s="1352"/>
      <c r="D6607" s="1352"/>
      <c r="E6607" s="1352"/>
      <c r="F6607" s="1352"/>
      <c r="G6607" s="1352"/>
      <c r="H6607" s="1352"/>
      <c r="I6607" s="1352"/>
      <c r="J6607" s="1352"/>
      <c r="K6607" s="1352"/>
      <c r="L6607" s="1352"/>
      <c r="M6607" s="1352"/>
      <c r="N6607" s="1352"/>
      <c r="O6607" s="1352"/>
      <c r="P6607" s="1352"/>
      <c r="Q6607" s="1352"/>
      <c r="R6607" s="1352"/>
      <c r="S6607" s="1352"/>
      <c r="T6607" s="1352"/>
    </row>
    <row r="6608" spans="2:20" ht="15" thickBot="1" x14ac:dyDescent="0.35">
      <c r="B6608" s="309"/>
      <c r="C6608" s="309"/>
      <c r="D6608" s="309"/>
      <c r="E6608" s="309"/>
      <c r="F6608" s="309"/>
      <c r="G6608" s="309"/>
      <c r="H6608" s="309"/>
      <c r="I6608" s="309"/>
      <c r="J6608" s="309"/>
      <c r="L6608" s="309"/>
      <c r="M6608" s="309"/>
      <c r="N6608" s="309"/>
      <c r="O6608" s="309"/>
      <c r="P6608" s="309"/>
      <c r="Q6608" s="309"/>
      <c r="R6608" s="1362" t="s">
        <v>4337</v>
      </c>
      <c r="S6608" s="1363"/>
      <c r="T6608" s="1363"/>
    </row>
    <row r="6609" spans="2:20" ht="15" thickTop="1" x14ac:dyDescent="0.3">
      <c r="B6609" s="1354" t="s">
        <v>8</v>
      </c>
      <c r="C6609" s="1354"/>
      <c r="D6609" s="1354"/>
      <c r="E6609" s="1354"/>
      <c r="F6609" s="1354"/>
      <c r="G6609" s="1354"/>
      <c r="H6609" s="1354"/>
      <c r="I6609" s="1354"/>
      <c r="J6609" s="1354"/>
      <c r="L6609" s="1354" t="s">
        <v>9</v>
      </c>
      <c r="M6609" s="1354"/>
      <c r="N6609" s="1354"/>
      <c r="O6609" s="1354"/>
      <c r="P6609" s="1354"/>
      <c r="Q6609" s="1354"/>
      <c r="R6609" s="1354"/>
      <c r="S6609" s="1354"/>
      <c r="T6609" s="1354"/>
    </row>
    <row r="6610" spans="2:20" ht="26.4" customHeight="1" x14ac:dyDescent="0.3">
      <c r="B6610" s="767" t="s">
        <v>0</v>
      </c>
      <c r="C6610" s="767" t="s">
        <v>1</v>
      </c>
      <c r="D6610" s="767" t="s">
        <v>2</v>
      </c>
      <c r="E6610" s="767" t="s">
        <v>13</v>
      </c>
      <c r="F6610" s="767" t="s">
        <v>3</v>
      </c>
      <c r="G6610" s="767" t="s">
        <v>4</v>
      </c>
      <c r="H6610" s="767" t="s">
        <v>5</v>
      </c>
      <c r="I6610" s="767" t="s">
        <v>6</v>
      </c>
      <c r="J6610" s="767" t="s">
        <v>7</v>
      </c>
      <c r="K6610" s="180"/>
      <c r="L6610" s="767" t="s">
        <v>0</v>
      </c>
      <c r="M6610" s="767" t="s">
        <v>1</v>
      </c>
      <c r="N6610" s="353" t="s">
        <v>1234</v>
      </c>
      <c r="O6610" s="767" t="s">
        <v>13</v>
      </c>
      <c r="P6610" s="767" t="s">
        <v>3</v>
      </c>
      <c r="Q6610" s="767" t="s">
        <v>4</v>
      </c>
      <c r="R6610" s="767" t="s">
        <v>5</v>
      </c>
      <c r="S6610" s="767" t="s">
        <v>6</v>
      </c>
      <c r="T6610" s="767" t="s">
        <v>7</v>
      </c>
    </row>
    <row r="6611" spans="2:20" x14ac:dyDescent="0.3">
      <c r="B6611" s="310"/>
      <c r="C6611" s="311"/>
      <c r="D6611" s="311"/>
      <c r="E6611" s="5"/>
      <c r="F6611" s="5"/>
      <c r="G6611" s="5"/>
      <c r="H6611" s="5"/>
      <c r="I6611" s="5"/>
      <c r="J6611" s="6"/>
      <c r="L6611" s="310"/>
      <c r="M6611" s="311"/>
      <c r="N6611" s="311"/>
      <c r="O6611" s="5"/>
      <c r="P6611" s="5"/>
      <c r="Q6611" s="5"/>
      <c r="R6611" s="5"/>
      <c r="S6611" s="5"/>
      <c r="T6611" s="6"/>
    </row>
    <row r="6612" spans="2:20" x14ac:dyDescent="0.3">
      <c r="B6612" s="368" t="s">
        <v>4306</v>
      </c>
      <c r="C6612" s="15" t="s">
        <v>2421</v>
      </c>
      <c r="D6612" s="202" t="s">
        <v>16</v>
      </c>
      <c r="E6612" s="202" t="s">
        <v>16</v>
      </c>
      <c r="F6612" s="370">
        <f>N6586</f>
        <v>51669</v>
      </c>
      <c r="G6612" s="764">
        <f>N6587</f>
        <v>6383245</v>
      </c>
      <c r="H6612" s="764">
        <f>N6588</f>
        <v>4227742</v>
      </c>
      <c r="I6612" s="765">
        <f>N6589</f>
        <v>94834</v>
      </c>
      <c r="J6612" s="765">
        <f>N6590</f>
        <v>4260</v>
      </c>
      <c r="K6612" s="1"/>
      <c r="L6612" s="368"/>
      <c r="M6612" s="368"/>
      <c r="N6612" s="368"/>
      <c r="O6612" s="368"/>
      <c r="P6612" s="368"/>
      <c r="Q6612" s="368"/>
      <c r="R6612" s="368"/>
      <c r="S6612" s="368"/>
      <c r="T6612" s="368"/>
    </row>
    <row r="6613" spans="2:20" ht="41.4" x14ac:dyDescent="0.3">
      <c r="B6613" s="368" t="s">
        <v>4311</v>
      </c>
      <c r="C6613" s="333" t="s">
        <v>3178</v>
      </c>
      <c r="D6613" s="116" t="s">
        <v>4315</v>
      </c>
      <c r="E6613" s="202">
        <v>15000</v>
      </c>
      <c r="F6613" s="202" t="s">
        <v>16</v>
      </c>
      <c r="G6613" s="202" t="s">
        <v>16</v>
      </c>
      <c r="H6613" s="202" t="s">
        <v>16</v>
      </c>
      <c r="I6613" s="202" t="s">
        <v>16</v>
      </c>
      <c r="J6613" s="202" t="s">
        <v>16</v>
      </c>
      <c r="K6613" s="1"/>
      <c r="L6613" s="368" t="s">
        <v>4311</v>
      </c>
      <c r="M6613" s="369" t="s">
        <v>4314</v>
      </c>
      <c r="N6613" s="116" t="s">
        <v>4316</v>
      </c>
      <c r="O6613" s="202">
        <v>50000</v>
      </c>
      <c r="P6613" s="202" t="s">
        <v>16</v>
      </c>
      <c r="Q6613" s="202" t="s">
        <v>16</v>
      </c>
      <c r="R6613" s="202" t="s">
        <v>16</v>
      </c>
      <c r="S6613" s="202" t="s">
        <v>16</v>
      </c>
      <c r="T6613" s="202" t="s">
        <v>16</v>
      </c>
    </row>
    <row r="6614" spans="2:20" ht="27.6" x14ac:dyDescent="0.3">
      <c r="B6614" s="368" t="s">
        <v>4311</v>
      </c>
      <c r="C6614" s="333" t="s">
        <v>4312</v>
      </c>
      <c r="D6614" s="116" t="s">
        <v>4307</v>
      </c>
      <c r="E6614" s="202">
        <v>15000</v>
      </c>
      <c r="F6614" s="202" t="s">
        <v>16</v>
      </c>
      <c r="G6614" s="202" t="s">
        <v>16</v>
      </c>
      <c r="H6614" s="202" t="s">
        <v>16</v>
      </c>
      <c r="I6614" s="202" t="s">
        <v>16</v>
      </c>
      <c r="J6614" s="202" t="s">
        <v>16</v>
      </c>
      <c r="K6614" s="1"/>
      <c r="L6614" s="368" t="s">
        <v>4311</v>
      </c>
      <c r="M6614" s="369" t="s">
        <v>4324</v>
      </c>
      <c r="N6614" s="116" t="s">
        <v>4310</v>
      </c>
      <c r="O6614" s="202">
        <v>100000</v>
      </c>
      <c r="P6614" s="202" t="s">
        <v>16</v>
      </c>
      <c r="Q6614" s="202" t="s">
        <v>16</v>
      </c>
      <c r="R6614" s="202" t="s">
        <v>16</v>
      </c>
      <c r="S6614" s="202" t="s">
        <v>16</v>
      </c>
      <c r="T6614" s="202" t="s">
        <v>16</v>
      </c>
    </row>
    <row r="6615" spans="2:20" ht="41.4" x14ac:dyDescent="0.3">
      <c r="B6615" s="368" t="s">
        <v>4311</v>
      </c>
      <c r="C6615" s="333" t="s">
        <v>4313</v>
      </c>
      <c r="D6615" s="116" t="s">
        <v>4308</v>
      </c>
      <c r="E6615" s="202">
        <v>20000</v>
      </c>
      <c r="F6615" s="202" t="s">
        <v>16</v>
      </c>
      <c r="G6615" s="202" t="s">
        <v>16</v>
      </c>
      <c r="H6615" s="202" t="s">
        <v>16</v>
      </c>
      <c r="I6615" s="202" t="s">
        <v>16</v>
      </c>
      <c r="J6615" s="202" t="s">
        <v>16</v>
      </c>
      <c r="K6615" s="1"/>
      <c r="L6615" s="368" t="s">
        <v>4311</v>
      </c>
      <c r="M6615" s="369" t="s">
        <v>4325</v>
      </c>
      <c r="N6615" s="116" t="s">
        <v>4317</v>
      </c>
      <c r="O6615" s="202">
        <v>50000</v>
      </c>
      <c r="P6615" s="202" t="s">
        <v>16</v>
      </c>
      <c r="Q6615" s="202" t="s">
        <v>16</v>
      </c>
      <c r="R6615" s="202" t="s">
        <v>16</v>
      </c>
      <c r="S6615" s="202" t="s">
        <v>16</v>
      </c>
      <c r="T6615" s="202" t="s">
        <v>16</v>
      </c>
    </row>
    <row r="6616" spans="2:20" ht="41.4" x14ac:dyDescent="0.3">
      <c r="B6616" s="368" t="s">
        <v>4311</v>
      </c>
      <c r="C6616" s="333" t="s">
        <v>4313</v>
      </c>
      <c r="D6616" s="116" t="s">
        <v>4309</v>
      </c>
      <c r="E6616" s="202" t="s">
        <v>16</v>
      </c>
      <c r="F6616" s="202">
        <v>30000</v>
      </c>
      <c r="G6616" s="202" t="s">
        <v>16</v>
      </c>
      <c r="H6616" s="202" t="s">
        <v>16</v>
      </c>
      <c r="I6616" s="202" t="s">
        <v>16</v>
      </c>
      <c r="J6616" s="202" t="s">
        <v>16</v>
      </c>
      <c r="K6616" s="1"/>
      <c r="L6616" s="368" t="s">
        <v>4311</v>
      </c>
      <c r="M6616" s="369" t="s">
        <v>4324</v>
      </c>
      <c r="N6616" s="116" t="s">
        <v>4318</v>
      </c>
      <c r="O6616" s="202">
        <v>100000</v>
      </c>
      <c r="P6616" s="202" t="s">
        <v>16</v>
      </c>
      <c r="Q6616" s="202" t="s">
        <v>16</v>
      </c>
      <c r="R6616" s="202" t="s">
        <v>16</v>
      </c>
      <c r="S6616" s="202" t="s">
        <v>16</v>
      </c>
      <c r="T6616" s="202" t="s">
        <v>16</v>
      </c>
    </row>
    <row r="6617" spans="2:20" ht="41.4" x14ac:dyDescent="0.3">
      <c r="B6617" s="368" t="s">
        <v>4311</v>
      </c>
      <c r="C6617" s="333" t="s">
        <v>4321</v>
      </c>
      <c r="D6617" s="116" t="s">
        <v>4310</v>
      </c>
      <c r="E6617" s="202">
        <v>100000</v>
      </c>
      <c r="F6617" s="202" t="s">
        <v>16</v>
      </c>
      <c r="G6617" s="202" t="s">
        <v>16</v>
      </c>
      <c r="H6617" s="202" t="s">
        <v>16</v>
      </c>
      <c r="I6617" s="202" t="s">
        <v>16</v>
      </c>
      <c r="J6617" s="202" t="s">
        <v>16</v>
      </c>
      <c r="K6617" s="1"/>
      <c r="L6617" s="368" t="s">
        <v>4311</v>
      </c>
      <c r="M6617" s="369" t="s">
        <v>4325</v>
      </c>
      <c r="N6617" s="116" t="s">
        <v>4319</v>
      </c>
      <c r="O6617" s="202">
        <v>100000</v>
      </c>
      <c r="P6617" s="202" t="s">
        <v>16</v>
      </c>
      <c r="Q6617" s="202" t="s">
        <v>16</v>
      </c>
      <c r="R6617" s="202" t="s">
        <v>16</v>
      </c>
      <c r="S6617" s="202" t="s">
        <v>16</v>
      </c>
      <c r="T6617" s="202" t="s">
        <v>16</v>
      </c>
    </row>
    <row r="6618" spans="2:20" ht="41.4" x14ac:dyDescent="0.3">
      <c r="B6618" s="368" t="s">
        <v>4311</v>
      </c>
      <c r="C6618" s="333" t="s">
        <v>4321</v>
      </c>
      <c r="D6618" s="116" t="s">
        <v>4317</v>
      </c>
      <c r="E6618" s="202">
        <v>50000</v>
      </c>
      <c r="F6618" s="202" t="s">
        <v>16</v>
      </c>
      <c r="G6618" s="202" t="s">
        <v>16</v>
      </c>
      <c r="H6618" s="202" t="s">
        <v>16</v>
      </c>
      <c r="I6618" s="202" t="s">
        <v>16</v>
      </c>
      <c r="J6618" s="202" t="s">
        <v>16</v>
      </c>
      <c r="K6618" s="1"/>
      <c r="L6618" s="368" t="s">
        <v>4327</v>
      </c>
      <c r="M6618" s="369" t="s">
        <v>4326</v>
      </c>
      <c r="N6618" s="368">
        <v>1</v>
      </c>
      <c r="O6618" s="202" t="s">
        <v>16</v>
      </c>
      <c r="P6618" s="202">
        <v>4000</v>
      </c>
      <c r="Q6618" s="202" t="s">
        <v>16</v>
      </c>
      <c r="R6618" s="202" t="s">
        <v>16</v>
      </c>
      <c r="S6618" s="202" t="s">
        <v>16</v>
      </c>
      <c r="T6618" s="202" t="s">
        <v>16</v>
      </c>
    </row>
    <row r="6619" spans="2:20" ht="41.4" x14ac:dyDescent="0.3">
      <c r="B6619" s="368" t="s">
        <v>4311</v>
      </c>
      <c r="C6619" s="333" t="s">
        <v>4322</v>
      </c>
      <c r="D6619" s="116" t="s">
        <v>4318</v>
      </c>
      <c r="E6619" s="202">
        <v>100000</v>
      </c>
      <c r="F6619" s="202" t="s">
        <v>16</v>
      </c>
      <c r="G6619" s="202" t="s">
        <v>16</v>
      </c>
      <c r="H6619" s="202" t="s">
        <v>16</v>
      </c>
      <c r="I6619" s="202" t="s">
        <v>16</v>
      </c>
      <c r="J6619" s="202" t="s">
        <v>16</v>
      </c>
      <c r="K6619" s="1"/>
      <c r="L6619" s="368" t="s">
        <v>4327</v>
      </c>
      <c r="M6619" s="369" t="s">
        <v>4328</v>
      </c>
      <c r="N6619" s="368">
        <v>2</v>
      </c>
      <c r="O6619" s="202" t="s">
        <v>16</v>
      </c>
      <c r="P6619" s="202">
        <v>10396</v>
      </c>
      <c r="Q6619" s="202" t="s">
        <v>16</v>
      </c>
      <c r="R6619" s="202" t="s">
        <v>16</v>
      </c>
      <c r="S6619" s="202" t="s">
        <v>16</v>
      </c>
      <c r="T6619" s="202" t="s">
        <v>16</v>
      </c>
    </row>
    <row r="6620" spans="2:20" ht="27.6" x14ac:dyDescent="0.3">
      <c r="B6620" s="368" t="s">
        <v>4311</v>
      </c>
      <c r="C6620" s="333" t="s">
        <v>4323</v>
      </c>
      <c r="D6620" s="116" t="s">
        <v>4319</v>
      </c>
      <c r="E6620" s="202">
        <v>100000</v>
      </c>
      <c r="F6620" s="202" t="s">
        <v>16</v>
      </c>
      <c r="G6620" s="202" t="s">
        <v>16</v>
      </c>
      <c r="H6620" s="202" t="s">
        <v>16</v>
      </c>
      <c r="I6620" s="202" t="s">
        <v>16</v>
      </c>
      <c r="J6620" s="202" t="s">
        <v>16</v>
      </c>
      <c r="K6620" s="1"/>
      <c r="L6620" s="368" t="s">
        <v>4327</v>
      </c>
      <c r="M6620" s="369" t="s">
        <v>4329</v>
      </c>
      <c r="N6620" s="368">
        <v>2</v>
      </c>
      <c r="O6620" s="202" t="s">
        <v>16</v>
      </c>
      <c r="P6620" s="202">
        <v>500</v>
      </c>
      <c r="Q6620" s="202" t="s">
        <v>16</v>
      </c>
      <c r="R6620" s="202" t="s">
        <v>16</v>
      </c>
      <c r="S6620" s="202" t="s">
        <v>16</v>
      </c>
      <c r="T6620" s="202" t="s">
        <v>16</v>
      </c>
    </row>
    <row r="6621" spans="2:20" ht="27.6" x14ac:dyDescent="0.3">
      <c r="B6621" s="368" t="s">
        <v>4327</v>
      </c>
      <c r="C6621" s="333" t="s">
        <v>4331</v>
      </c>
      <c r="D6621" s="116" t="s">
        <v>4320</v>
      </c>
      <c r="E6621" s="202" t="s">
        <v>16</v>
      </c>
      <c r="F6621" s="202" t="s">
        <v>16</v>
      </c>
      <c r="G6621" s="202" t="s">
        <v>16</v>
      </c>
      <c r="H6621" s="202" t="s">
        <v>16</v>
      </c>
      <c r="I6621" s="202" t="s">
        <v>16</v>
      </c>
      <c r="J6621" s="202" t="s">
        <v>16</v>
      </c>
      <c r="K6621" s="1"/>
      <c r="L6621" s="368" t="s">
        <v>4327</v>
      </c>
      <c r="M6621" s="497" t="s">
        <v>3862</v>
      </c>
      <c r="N6621" s="368">
        <v>3</v>
      </c>
      <c r="O6621" s="202" t="s">
        <v>16</v>
      </c>
      <c r="P6621" s="202">
        <v>2120</v>
      </c>
      <c r="Q6621" s="202" t="s">
        <v>16</v>
      </c>
      <c r="R6621" s="202" t="s">
        <v>16</v>
      </c>
      <c r="S6621" s="202" t="s">
        <v>16</v>
      </c>
      <c r="T6621" s="202" t="s">
        <v>16</v>
      </c>
    </row>
    <row r="6622" spans="2:20" ht="27.6" x14ac:dyDescent="0.3">
      <c r="B6622" s="368" t="s">
        <v>4330</v>
      </c>
      <c r="C6622" s="333" t="s">
        <v>4344</v>
      </c>
      <c r="D6622" s="116" t="s">
        <v>4332</v>
      </c>
      <c r="E6622" s="202" t="s">
        <v>16</v>
      </c>
      <c r="F6622" s="202">
        <v>100000</v>
      </c>
      <c r="G6622" s="202" t="s">
        <v>16</v>
      </c>
      <c r="H6622" s="202" t="s">
        <v>16</v>
      </c>
      <c r="I6622" s="202" t="s">
        <v>16</v>
      </c>
      <c r="J6622" s="202" t="s">
        <v>16</v>
      </c>
      <c r="K6622" s="1"/>
      <c r="L6622" s="368" t="s">
        <v>4330</v>
      </c>
      <c r="M6622" s="333" t="s">
        <v>4343</v>
      </c>
      <c r="N6622" s="116" t="s">
        <v>4333</v>
      </c>
      <c r="O6622" s="202">
        <v>8500</v>
      </c>
      <c r="P6622" s="202" t="s">
        <v>16</v>
      </c>
      <c r="Q6622" s="202" t="s">
        <v>16</v>
      </c>
      <c r="R6622" s="202" t="s">
        <v>16</v>
      </c>
      <c r="S6622" s="202" t="s">
        <v>16</v>
      </c>
      <c r="T6622" s="202" t="s">
        <v>16</v>
      </c>
    </row>
    <row r="6623" spans="2:20" ht="27.6" x14ac:dyDescent="0.3">
      <c r="B6623" s="368" t="s">
        <v>4330</v>
      </c>
      <c r="C6623" s="333" t="s">
        <v>4342</v>
      </c>
      <c r="D6623" s="116" t="s">
        <v>4333</v>
      </c>
      <c r="E6623" s="202">
        <v>8500</v>
      </c>
      <c r="F6623" s="202" t="s">
        <v>16</v>
      </c>
      <c r="G6623" s="202" t="s">
        <v>16</v>
      </c>
      <c r="H6623" s="202" t="s">
        <v>16</v>
      </c>
      <c r="I6623" s="202" t="s">
        <v>16</v>
      </c>
      <c r="J6623" s="202" t="s">
        <v>16</v>
      </c>
      <c r="K6623" s="1"/>
      <c r="L6623" s="368" t="s">
        <v>16</v>
      </c>
      <c r="M6623" s="202" t="s">
        <v>16</v>
      </c>
      <c r="N6623" s="368" t="s">
        <v>16</v>
      </c>
      <c r="O6623" s="202" t="s">
        <v>16</v>
      </c>
      <c r="P6623" s="202" t="s">
        <v>16</v>
      </c>
      <c r="Q6623" s="202" t="s">
        <v>16</v>
      </c>
      <c r="R6623" s="202" t="s">
        <v>16</v>
      </c>
      <c r="S6623" s="202" t="s">
        <v>16</v>
      </c>
      <c r="T6623" s="202" t="s">
        <v>16</v>
      </c>
    </row>
    <row r="6624" spans="2:20" ht="55.2" x14ac:dyDescent="0.3">
      <c r="B6624" s="368" t="s">
        <v>4330</v>
      </c>
      <c r="C6624" s="333" t="s">
        <v>4341</v>
      </c>
      <c r="D6624" s="116" t="s">
        <v>4334</v>
      </c>
      <c r="E6624" s="202" t="s">
        <v>16</v>
      </c>
      <c r="F6624" s="202">
        <v>50000</v>
      </c>
      <c r="G6624" s="202" t="s">
        <v>16</v>
      </c>
      <c r="H6624" s="202" t="s">
        <v>16</v>
      </c>
      <c r="I6624" s="202" t="s">
        <v>16</v>
      </c>
      <c r="J6624" s="202" t="s">
        <v>16</v>
      </c>
      <c r="K6624" s="1"/>
      <c r="L6624" s="368" t="s">
        <v>16</v>
      </c>
      <c r="M6624" s="202" t="s">
        <v>16</v>
      </c>
      <c r="N6624" s="368" t="s">
        <v>16</v>
      </c>
      <c r="O6624" s="202" t="s">
        <v>16</v>
      </c>
      <c r="P6624" s="202" t="s">
        <v>16</v>
      </c>
      <c r="Q6624" s="202" t="s">
        <v>16</v>
      </c>
      <c r="R6624" s="202" t="s">
        <v>16</v>
      </c>
      <c r="S6624" s="202" t="s">
        <v>16</v>
      </c>
      <c r="T6624" s="202" t="s">
        <v>16</v>
      </c>
    </row>
    <row r="6625" spans="2:20" ht="55.2" x14ac:dyDescent="0.3">
      <c r="B6625" s="368" t="s">
        <v>4330</v>
      </c>
      <c r="C6625" s="333" t="s">
        <v>4340</v>
      </c>
      <c r="D6625" s="116" t="s">
        <v>4335</v>
      </c>
      <c r="E6625" s="202" t="s">
        <v>16</v>
      </c>
      <c r="F6625" s="202">
        <v>10000</v>
      </c>
      <c r="G6625" s="202" t="s">
        <v>16</v>
      </c>
      <c r="H6625" s="202" t="s">
        <v>16</v>
      </c>
      <c r="I6625" s="202" t="s">
        <v>16</v>
      </c>
      <c r="J6625" s="202" t="s">
        <v>16</v>
      </c>
      <c r="K6625" s="1"/>
      <c r="L6625" s="368" t="s">
        <v>16</v>
      </c>
      <c r="M6625" s="202" t="s">
        <v>16</v>
      </c>
      <c r="N6625" s="368" t="s">
        <v>16</v>
      </c>
      <c r="O6625" s="202" t="s">
        <v>16</v>
      </c>
      <c r="P6625" s="202" t="s">
        <v>16</v>
      </c>
      <c r="Q6625" s="202" t="s">
        <v>16</v>
      </c>
      <c r="R6625" s="202" t="s">
        <v>16</v>
      </c>
      <c r="S6625" s="202" t="s">
        <v>16</v>
      </c>
      <c r="T6625" s="202" t="s">
        <v>16</v>
      </c>
    </row>
    <row r="6626" spans="2:20" ht="41.4" x14ac:dyDescent="0.3">
      <c r="B6626" s="368" t="s">
        <v>4330</v>
      </c>
      <c r="C6626" s="333" t="s">
        <v>4339</v>
      </c>
      <c r="D6626" s="116" t="s">
        <v>4338</v>
      </c>
      <c r="E6626" s="202" t="s">
        <v>16</v>
      </c>
      <c r="F6626" s="202">
        <v>50000</v>
      </c>
      <c r="G6626" s="202" t="s">
        <v>16</v>
      </c>
      <c r="H6626" s="202" t="s">
        <v>16</v>
      </c>
      <c r="I6626" s="202" t="s">
        <v>16</v>
      </c>
      <c r="J6626" s="202" t="s">
        <v>16</v>
      </c>
      <c r="K6626" s="1"/>
      <c r="L6626" s="368" t="s">
        <v>16</v>
      </c>
      <c r="M6626" s="202" t="s">
        <v>16</v>
      </c>
      <c r="N6626" s="368" t="s">
        <v>16</v>
      </c>
      <c r="O6626" s="202" t="s">
        <v>16</v>
      </c>
      <c r="P6626" s="202" t="s">
        <v>16</v>
      </c>
      <c r="Q6626" s="202" t="s">
        <v>16</v>
      </c>
      <c r="R6626" s="202" t="s">
        <v>16</v>
      </c>
      <c r="S6626" s="202" t="s">
        <v>16</v>
      </c>
      <c r="T6626" s="202" t="s">
        <v>16</v>
      </c>
    </row>
    <row r="6627" spans="2:20" x14ac:dyDescent="0.3">
      <c r="B6627" s="196"/>
      <c r="C6627" s="503" t="s">
        <v>49</v>
      </c>
      <c r="D6627" s="196" t="s">
        <v>16</v>
      </c>
      <c r="E6627" s="197">
        <f>SUM(E6613:E6626)</f>
        <v>408500</v>
      </c>
      <c r="F6627" s="197">
        <f>SUM(F6616:F6626)</f>
        <v>240000</v>
      </c>
      <c r="G6627" s="197">
        <f>SUM(G6613:G6621)</f>
        <v>0</v>
      </c>
      <c r="H6627" s="504">
        <f>SUM(H6613:H6621)</f>
        <v>0</v>
      </c>
      <c r="I6627" s="197">
        <v>0</v>
      </c>
      <c r="J6627" s="197">
        <v>0</v>
      </c>
      <c r="K6627" s="1"/>
      <c r="L6627" s="202" t="s">
        <v>16</v>
      </c>
      <c r="M6627" s="202" t="s">
        <v>16</v>
      </c>
      <c r="N6627" s="202" t="s">
        <v>16</v>
      </c>
      <c r="O6627" s="202" t="s">
        <v>16</v>
      </c>
      <c r="P6627" s="202" t="s">
        <v>16</v>
      </c>
      <c r="Q6627" s="202" t="s">
        <v>16</v>
      </c>
      <c r="R6627" s="202" t="s">
        <v>16</v>
      </c>
      <c r="S6627" s="202" t="s">
        <v>16</v>
      </c>
      <c r="T6627" s="202" t="s">
        <v>16</v>
      </c>
    </row>
    <row r="6628" spans="2:20" x14ac:dyDescent="0.3">
      <c r="B6628" s="11"/>
      <c r="C6628" s="94"/>
      <c r="D6628" s="12"/>
      <c r="E6628" s="13"/>
      <c r="F6628" s="13"/>
      <c r="G6628" s="13"/>
      <c r="H6628" s="13"/>
      <c r="I6628" s="13"/>
      <c r="J6628" s="14"/>
      <c r="K6628" s="1"/>
      <c r="L6628" s="11"/>
      <c r="M6628" s="588"/>
      <c r="N6628" s="12"/>
      <c r="O6628" s="169"/>
      <c r="P6628" s="13"/>
      <c r="Q6628" s="13"/>
      <c r="R6628" s="13"/>
      <c r="S6628" s="13"/>
      <c r="T6628" s="14"/>
    </row>
    <row r="6629" spans="2:20" x14ac:dyDescent="0.3">
      <c r="B6629" s="25"/>
      <c r="C6629" s="26" t="s">
        <v>50</v>
      </c>
      <c r="D6629" s="26" t="s">
        <v>16</v>
      </c>
      <c r="E6629" s="28">
        <f>E6627</f>
        <v>408500</v>
      </c>
      <c r="F6629" s="28">
        <f>F6612+F6627</f>
        <v>291669</v>
      </c>
      <c r="G6629" s="28">
        <f>G6612+G6627</f>
        <v>6383245</v>
      </c>
      <c r="H6629" s="28">
        <f>H6612+H6627</f>
        <v>4227742</v>
      </c>
      <c r="I6629" s="28">
        <f>I6612+I6627</f>
        <v>94834</v>
      </c>
      <c r="J6629" s="28">
        <f>J6612+J6627</f>
        <v>4260</v>
      </c>
      <c r="K6629" s="1"/>
      <c r="L6629" s="574" t="s">
        <v>16</v>
      </c>
      <c r="M6629" s="26" t="s">
        <v>50</v>
      </c>
      <c r="N6629" s="193" t="s">
        <v>16</v>
      </c>
      <c r="O6629" s="28">
        <f>SUM(O6613:O6628)</f>
        <v>408500</v>
      </c>
      <c r="P6629" s="28">
        <f>SUM(P6618:P6628)</f>
        <v>17016</v>
      </c>
      <c r="Q6629" s="28">
        <f>SUM(Q6613:Q6628)</f>
        <v>0</v>
      </c>
      <c r="R6629" s="28">
        <f>SUM(R6627:R6628)</f>
        <v>0</v>
      </c>
      <c r="S6629" s="28">
        <f>SUM(S6612:S6628)</f>
        <v>0</v>
      </c>
      <c r="T6629" s="28">
        <f>SUM(T6611:T6628)</f>
        <v>0</v>
      </c>
    </row>
    <row r="6630" spans="2:20" x14ac:dyDescent="0.3">
      <c r="F6630" s="314"/>
      <c r="G6630" s="215"/>
      <c r="H6630" s="215"/>
      <c r="L6630" s="2"/>
      <c r="M6630" s="3" t="s">
        <v>12</v>
      </c>
      <c r="N6630" s="15"/>
      <c r="O6630" s="16">
        <f>E6629-O6629</f>
        <v>0</v>
      </c>
      <c r="P6630" s="62">
        <f>F6629-P6629</f>
        <v>274653</v>
      </c>
      <c r="Q6630" s="62">
        <f>G6629-Q6629</f>
        <v>6383245</v>
      </c>
      <c r="R6630" s="62">
        <f t="shared" ref="R6630" si="763">H6629-R6629</f>
        <v>4227742</v>
      </c>
      <c r="S6630" s="62">
        <f t="shared" ref="S6630" si="764">I6629-S6629</f>
        <v>94834</v>
      </c>
      <c r="T6630" s="62">
        <f t="shared" ref="T6630" si="765">J6629-T6629</f>
        <v>4260</v>
      </c>
    </row>
    <row r="6631" spans="2:20" x14ac:dyDescent="0.3">
      <c r="C6631" s="63"/>
      <c r="F6631" s="314"/>
      <c r="H6631" s="314"/>
      <c r="M6631" s="1356" t="s">
        <v>23</v>
      </c>
      <c r="N6631" s="1356"/>
      <c r="O6631" s="314"/>
      <c r="P6631" s="314"/>
      <c r="Q6631" s="314"/>
      <c r="R6631" s="314"/>
    </row>
    <row r="6632" spans="2:20" x14ac:dyDescent="0.3">
      <c r="C6632" s="793"/>
      <c r="D6632" s="793"/>
      <c r="E6632" s="673"/>
      <c r="F6632" s="281"/>
      <c r="G6632" s="793"/>
      <c r="H6632" s="793"/>
      <c r="I6632" s="793"/>
      <c r="J6632" s="145"/>
      <c r="M6632" s="346" t="s">
        <v>17</v>
      </c>
      <c r="N6632" s="126">
        <f>P6630</f>
        <v>274653</v>
      </c>
      <c r="O6632" s="1383" t="s">
        <v>4345</v>
      </c>
      <c r="P6632" s="1384"/>
      <c r="Q6632" s="1384"/>
      <c r="R6632" s="1384"/>
      <c r="S6632" s="1384"/>
      <c r="T6632" s="1384"/>
    </row>
    <row r="6633" spans="2:20" x14ac:dyDescent="0.3">
      <c r="C6633" s="273"/>
      <c r="D6633" s="702"/>
      <c r="E6633" s="791"/>
      <c r="F6633" s="791"/>
      <c r="G6633" s="282"/>
      <c r="H6633" s="280"/>
      <c r="I6633" s="280"/>
      <c r="J6633" s="280"/>
      <c r="M6633" s="346" t="s">
        <v>18</v>
      </c>
      <c r="N6633" s="126">
        <f>Q6630</f>
        <v>6383245</v>
      </c>
      <c r="O6633" s="606"/>
      <c r="P6633" s="131"/>
      <c r="Q6633" s="121"/>
      <c r="R6633" s="121"/>
      <c r="S6633" s="121"/>
      <c r="T6633" s="121"/>
    </row>
    <row r="6634" spans="2:20" x14ac:dyDescent="0.3">
      <c r="C6634" s="793"/>
      <c r="D6634" s="793"/>
      <c r="E6634" s="1376"/>
      <c r="F6634" s="1377"/>
      <c r="G6634" s="282"/>
      <c r="H6634" s="280"/>
      <c r="I6634" s="280"/>
      <c r="J6634" s="280"/>
      <c r="M6634" s="346" t="s">
        <v>19</v>
      </c>
      <c r="N6634" s="126">
        <f>R6630</f>
        <v>4227742</v>
      </c>
      <c r="O6634" s="136"/>
      <c r="P6634" s="171"/>
      <c r="Q6634" s="324"/>
      <c r="R6634" s="240"/>
      <c r="S6634" s="314"/>
      <c r="T6634" s="314"/>
    </row>
    <row r="6635" spans="2:20" x14ac:dyDescent="0.3">
      <c r="C6635" s="190"/>
      <c r="D6635" s="190"/>
      <c r="E6635" s="1374"/>
      <c r="F6635" s="1374"/>
      <c r="G6635" s="278"/>
      <c r="H6635" s="279"/>
      <c r="I6635" s="280"/>
      <c r="J6635" s="281"/>
      <c r="M6635" s="346" t="s">
        <v>20</v>
      </c>
      <c r="N6635" s="126">
        <f>S6630</f>
        <v>94834</v>
      </c>
      <c r="O6635" s="324"/>
      <c r="P6635" s="324"/>
      <c r="Q6635" s="324"/>
      <c r="R6635" s="241"/>
    </row>
    <row r="6636" spans="2:20" x14ac:dyDescent="0.3">
      <c r="C6636" s="190"/>
      <c r="D6636" s="190"/>
      <c r="E6636" s="792"/>
      <c r="F6636" s="792"/>
      <c r="G6636" s="278"/>
      <c r="H6636" s="283"/>
      <c r="I6636" s="280"/>
      <c r="J6636" s="281"/>
      <c r="M6636" s="346" t="s">
        <v>21</v>
      </c>
      <c r="N6636" s="126">
        <f>T6630</f>
        <v>4260</v>
      </c>
      <c r="O6636" s="137"/>
      <c r="P6636" s="324"/>
      <c r="Q6636" s="324"/>
      <c r="R6636" s="314"/>
    </row>
    <row r="6637" spans="2:20" ht="16.2" thickBot="1" x14ac:dyDescent="0.35">
      <c r="C6637" s="793"/>
      <c r="D6637" s="190"/>
      <c r="E6637" s="792"/>
      <c r="F6637" s="792"/>
      <c r="G6637" s="278"/>
      <c r="H6637" s="283"/>
      <c r="I6637" s="280"/>
      <c r="J6637" s="281"/>
      <c r="M6637" s="768" t="s">
        <v>22</v>
      </c>
      <c r="N6637" s="794">
        <f>SUM(N6632:N6636)</f>
        <v>10984734</v>
      </c>
      <c r="O6637" s="314"/>
      <c r="P6637" s="314"/>
      <c r="R6637" s="314"/>
      <c r="S6637" s="314"/>
    </row>
    <row r="6638" spans="2:20" ht="15" thickTop="1" x14ac:dyDescent="0.3">
      <c r="N6638" s="314"/>
    </row>
    <row r="6639" spans="2:20" x14ac:dyDescent="0.3">
      <c r="N6639" s="314"/>
    </row>
    <row r="6640" spans="2:20" x14ac:dyDescent="0.3">
      <c r="N6640" s="314"/>
    </row>
    <row r="6641" spans="2:20" x14ac:dyDescent="0.3">
      <c r="N6641" s="314"/>
    </row>
    <row r="6642" spans="2:20" x14ac:dyDescent="0.3">
      <c r="N6642" s="314"/>
    </row>
    <row r="6643" spans="2:20" x14ac:dyDescent="0.3">
      <c r="N6643" s="314"/>
    </row>
    <row r="6644" spans="2:20" x14ac:dyDescent="0.3">
      <c r="N6644" s="314"/>
    </row>
    <row r="6645" spans="2:20" x14ac:dyDescent="0.3">
      <c r="B6645" s="1357" t="s">
        <v>3490</v>
      </c>
      <c r="C6645" s="1357"/>
      <c r="D6645" s="1357"/>
      <c r="E6645" s="1357"/>
      <c r="F6645" s="1357"/>
      <c r="G6645" s="1357"/>
      <c r="H6645" s="1357"/>
      <c r="I6645" s="1357"/>
      <c r="J6645" s="1357"/>
      <c r="K6645" s="1357"/>
      <c r="L6645" s="1357"/>
      <c r="M6645" s="1357"/>
      <c r="N6645" s="1357"/>
      <c r="O6645" s="1357"/>
      <c r="P6645" s="1357"/>
      <c r="Q6645" s="1357"/>
      <c r="R6645" s="1357"/>
      <c r="S6645" s="1357"/>
      <c r="T6645" s="1357"/>
    </row>
    <row r="6651" spans="2:20" ht="15.6" x14ac:dyDescent="0.3">
      <c r="B6651" s="1349" t="s">
        <v>4346</v>
      </c>
      <c r="C6651" s="1349"/>
      <c r="D6651" s="1349"/>
      <c r="E6651" s="1349"/>
      <c r="F6651" s="1349"/>
      <c r="G6651" s="1349"/>
      <c r="H6651" s="1349"/>
      <c r="I6651" s="1349"/>
      <c r="J6651" s="1349"/>
      <c r="K6651" s="1349"/>
      <c r="L6651" s="1349"/>
      <c r="M6651" s="1349"/>
      <c r="N6651" s="1349"/>
      <c r="O6651" s="1349"/>
      <c r="P6651" s="1349"/>
      <c r="Q6651" s="1349"/>
      <c r="R6651" s="1349"/>
      <c r="S6651" s="1349"/>
      <c r="T6651" s="1349"/>
    </row>
    <row r="6652" spans="2:20" ht="15.6" x14ac:dyDescent="0.3">
      <c r="B6652" s="1350" t="s">
        <v>10</v>
      </c>
      <c r="C6652" s="1350"/>
      <c r="D6652" s="1350"/>
      <c r="E6652" s="1350"/>
      <c r="F6652" s="1350"/>
      <c r="G6652" s="1350"/>
      <c r="H6652" s="1350"/>
      <c r="I6652" s="1350"/>
      <c r="J6652" s="1350"/>
      <c r="K6652" s="1350"/>
      <c r="L6652" s="1350"/>
      <c r="M6652" s="1350"/>
      <c r="N6652" s="1350"/>
      <c r="O6652" s="1350"/>
      <c r="P6652" s="1350"/>
      <c r="Q6652" s="1350"/>
      <c r="R6652" s="1350"/>
      <c r="S6652" s="1350"/>
      <c r="T6652" s="1350"/>
    </row>
    <row r="6653" spans="2:20" x14ac:dyDescent="0.3">
      <c r="B6653" s="1351" t="s">
        <v>11</v>
      </c>
      <c r="C6653" s="1351"/>
      <c r="D6653" s="1351"/>
      <c r="E6653" s="1351"/>
      <c r="F6653" s="1351"/>
      <c r="G6653" s="1351"/>
      <c r="H6653" s="1351"/>
      <c r="I6653" s="1351"/>
      <c r="J6653" s="1351"/>
      <c r="K6653" s="1351"/>
      <c r="L6653" s="1351"/>
      <c r="M6653" s="1351"/>
      <c r="N6653" s="1351"/>
      <c r="O6653" s="1351"/>
      <c r="P6653" s="1351"/>
      <c r="Q6653" s="1351"/>
      <c r="R6653" s="1351"/>
      <c r="S6653" s="1351"/>
      <c r="T6653" s="1351"/>
    </row>
    <row r="6654" spans="2:20" x14ac:dyDescent="0.3">
      <c r="B6654" s="1352" t="s">
        <v>4347</v>
      </c>
      <c r="C6654" s="1352"/>
      <c r="D6654" s="1352"/>
      <c r="E6654" s="1352"/>
      <c r="F6654" s="1352"/>
      <c r="G6654" s="1352"/>
      <c r="H6654" s="1352"/>
      <c r="I6654" s="1352"/>
      <c r="J6654" s="1352"/>
      <c r="K6654" s="1352"/>
      <c r="L6654" s="1352"/>
      <c r="M6654" s="1352"/>
      <c r="N6654" s="1352"/>
      <c r="O6654" s="1352"/>
      <c r="P6654" s="1352"/>
      <c r="Q6654" s="1352"/>
      <c r="R6654" s="1352"/>
      <c r="S6654" s="1352"/>
      <c r="T6654" s="1352"/>
    </row>
    <row r="6655" spans="2:20" ht="15" thickBot="1" x14ac:dyDescent="0.35">
      <c r="B6655" s="309"/>
      <c r="C6655" s="309"/>
      <c r="D6655" s="309"/>
      <c r="E6655" s="309"/>
      <c r="F6655" s="309"/>
      <c r="G6655" s="309"/>
      <c r="H6655" s="309"/>
      <c r="I6655" s="309"/>
      <c r="J6655" s="309"/>
      <c r="L6655" s="309"/>
      <c r="M6655" s="309"/>
      <c r="N6655" s="309"/>
      <c r="O6655" s="309"/>
      <c r="P6655" s="309"/>
      <c r="Q6655" s="309"/>
      <c r="R6655" s="1362" t="s">
        <v>4348</v>
      </c>
      <c r="S6655" s="1363"/>
      <c r="T6655" s="1363"/>
    </row>
    <row r="6656" spans="2:20" ht="15" thickTop="1" x14ac:dyDescent="0.3">
      <c r="B6656" s="1354" t="s">
        <v>8</v>
      </c>
      <c r="C6656" s="1354"/>
      <c r="D6656" s="1354"/>
      <c r="E6656" s="1354"/>
      <c r="F6656" s="1354"/>
      <c r="G6656" s="1354"/>
      <c r="H6656" s="1354"/>
      <c r="I6656" s="1354"/>
      <c r="J6656" s="1354"/>
      <c r="L6656" s="1354" t="s">
        <v>9</v>
      </c>
      <c r="M6656" s="1354"/>
      <c r="N6656" s="1354"/>
      <c r="O6656" s="1354"/>
      <c r="P6656" s="1354"/>
      <c r="Q6656" s="1354"/>
      <c r="R6656" s="1354"/>
      <c r="S6656" s="1354"/>
      <c r="T6656" s="1354"/>
    </row>
    <row r="6657" spans="2:20" ht="27.6" x14ac:dyDescent="0.3">
      <c r="B6657" s="767" t="s">
        <v>0</v>
      </c>
      <c r="C6657" s="767" t="s">
        <v>1</v>
      </c>
      <c r="D6657" s="767" t="s">
        <v>2</v>
      </c>
      <c r="E6657" s="767" t="s">
        <v>13</v>
      </c>
      <c r="F6657" s="767" t="s">
        <v>3</v>
      </c>
      <c r="G6657" s="767" t="s">
        <v>4</v>
      </c>
      <c r="H6657" s="767" t="s">
        <v>5</v>
      </c>
      <c r="I6657" s="767" t="s">
        <v>6</v>
      </c>
      <c r="J6657" s="767" t="s">
        <v>7</v>
      </c>
      <c r="K6657" s="180"/>
      <c r="L6657" s="767" t="s">
        <v>0</v>
      </c>
      <c r="M6657" s="767" t="s">
        <v>1</v>
      </c>
      <c r="N6657" s="353" t="s">
        <v>1234</v>
      </c>
      <c r="O6657" s="767" t="s">
        <v>13</v>
      </c>
      <c r="P6657" s="767" t="s">
        <v>3</v>
      </c>
      <c r="Q6657" s="767" t="s">
        <v>4</v>
      </c>
      <c r="R6657" s="767" t="s">
        <v>5</v>
      </c>
      <c r="S6657" s="767" t="s">
        <v>6</v>
      </c>
      <c r="T6657" s="767" t="s">
        <v>7</v>
      </c>
    </row>
    <row r="6658" spans="2:20" x14ac:dyDescent="0.3">
      <c r="B6658" s="310"/>
      <c r="C6658" s="311"/>
      <c r="D6658" s="311"/>
      <c r="E6658" s="5"/>
      <c r="F6658" s="5"/>
      <c r="G6658" s="5"/>
      <c r="H6658" s="5"/>
      <c r="I6658" s="5"/>
      <c r="J6658" s="6"/>
      <c r="L6658" s="310"/>
      <c r="M6658" s="311"/>
      <c r="N6658" s="311"/>
      <c r="O6658" s="5"/>
      <c r="P6658" s="5"/>
      <c r="Q6658" s="5"/>
      <c r="R6658" s="5"/>
      <c r="S6658" s="5"/>
      <c r="T6658" s="6"/>
    </row>
    <row r="6659" spans="2:20" ht="17.399999999999999" customHeight="1" x14ac:dyDescent="0.3">
      <c r="B6659" s="368" t="s">
        <v>4349</v>
      </c>
      <c r="C6659" s="15" t="s">
        <v>2421</v>
      </c>
      <c r="D6659" s="202" t="s">
        <v>16</v>
      </c>
      <c r="E6659" s="202" t="s">
        <v>16</v>
      </c>
      <c r="F6659" s="370">
        <f>N6632</f>
        <v>274653</v>
      </c>
      <c r="G6659" s="764">
        <f>N6633</f>
        <v>6383245</v>
      </c>
      <c r="H6659" s="764">
        <f>N6634</f>
        <v>4227742</v>
      </c>
      <c r="I6659" s="765">
        <f>N6635</f>
        <v>94834</v>
      </c>
      <c r="J6659" s="765">
        <f>N6636</f>
        <v>4260</v>
      </c>
      <c r="K6659" s="1"/>
      <c r="L6659" s="368"/>
      <c r="M6659" s="368"/>
      <c r="N6659" s="368"/>
      <c r="O6659" s="368"/>
      <c r="P6659" s="368"/>
      <c r="Q6659" s="368"/>
      <c r="R6659" s="368"/>
      <c r="S6659" s="368"/>
      <c r="T6659" s="368"/>
    </row>
    <row r="6660" spans="2:20" ht="15" customHeight="1" x14ac:dyDescent="0.3">
      <c r="B6660" s="368" t="s">
        <v>4349</v>
      </c>
      <c r="C6660" s="333" t="s">
        <v>2383</v>
      </c>
      <c r="D6660" s="116"/>
      <c r="E6660" s="202" t="s">
        <v>16</v>
      </c>
      <c r="F6660" s="202" t="s">
        <v>16</v>
      </c>
      <c r="G6660" s="202" t="s">
        <v>16</v>
      </c>
      <c r="H6660" s="202" t="s">
        <v>16</v>
      </c>
      <c r="I6660" s="202">
        <v>185000</v>
      </c>
      <c r="J6660" s="202" t="s">
        <v>16</v>
      </c>
      <c r="K6660" s="1"/>
      <c r="L6660" s="368" t="s">
        <v>4349</v>
      </c>
      <c r="M6660" s="333" t="s">
        <v>2383</v>
      </c>
      <c r="N6660" s="202" t="s">
        <v>16</v>
      </c>
      <c r="O6660" s="202" t="s">
        <v>16</v>
      </c>
      <c r="P6660" s="202">
        <v>185000</v>
      </c>
      <c r="Q6660" s="202" t="s">
        <v>16</v>
      </c>
      <c r="R6660" s="202" t="s">
        <v>16</v>
      </c>
      <c r="S6660" s="202" t="s">
        <v>16</v>
      </c>
      <c r="T6660" s="202" t="s">
        <v>16</v>
      </c>
    </row>
    <row r="6661" spans="2:20" ht="16.2" customHeight="1" x14ac:dyDescent="0.3">
      <c r="B6661" s="368" t="s">
        <v>4349</v>
      </c>
      <c r="C6661" s="333" t="s">
        <v>3652</v>
      </c>
      <c r="D6661" s="202" t="s">
        <v>16</v>
      </c>
      <c r="E6661" s="202" t="s">
        <v>16</v>
      </c>
      <c r="F6661" s="202" t="s">
        <v>16</v>
      </c>
      <c r="G6661" s="202" t="s">
        <v>16</v>
      </c>
      <c r="H6661" s="202" t="s">
        <v>16</v>
      </c>
      <c r="I6661" s="202">
        <v>60000</v>
      </c>
      <c r="J6661" s="202" t="s">
        <v>16</v>
      </c>
      <c r="K6661" s="1"/>
      <c r="L6661" s="368" t="s">
        <v>4349</v>
      </c>
      <c r="M6661" s="333" t="s">
        <v>3652</v>
      </c>
      <c r="N6661" s="202" t="s">
        <v>16</v>
      </c>
      <c r="O6661" s="202" t="s">
        <v>16</v>
      </c>
      <c r="P6661" s="202">
        <v>60000</v>
      </c>
      <c r="Q6661" s="202" t="s">
        <v>16</v>
      </c>
      <c r="R6661" s="202" t="s">
        <v>16</v>
      </c>
      <c r="S6661" s="202" t="s">
        <v>16</v>
      </c>
      <c r="T6661" s="202" t="s">
        <v>16</v>
      </c>
    </row>
    <row r="6662" spans="2:20" ht="41.4" x14ac:dyDescent="0.3">
      <c r="B6662" s="368" t="s">
        <v>4349</v>
      </c>
      <c r="C6662" s="333" t="s">
        <v>4353</v>
      </c>
      <c r="D6662" s="116" t="s">
        <v>4350</v>
      </c>
      <c r="E6662" s="202" t="s">
        <v>16</v>
      </c>
      <c r="F6662" s="202" t="s">
        <v>16</v>
      </c>
      <c r="G6662" s="202">
        <v>50000</v>
      </c>
      <c r="H6662" s="202" t="s">
        <v>16</v>
      </c>
      <c r="I6662" s="202" t="s">
        <v>16</v>
      </c>
      <c r="J6662" s="202" t="s">
        <v>16</v>
      </c>
      <c r="K6662" s="1"/>
      <c r="L6662" s="368" t="s">
        <v>4349</v>
      </c>
      <c r="M6662" s="369" t="s">
        <v>4363</v>
      </c>
      <c r="N6662" s="368">
        <v>475</v>
      </c>
      <c r="O6662" s="202" t="s">
        <v>16</v>
      </c>
      <c r="P6662" s="202" t="s">
        <v>16</v>
      </c>
      <c r="Q6662" s="202">
        <v>200000</v>
      </c>
      <c r="R6662" s="202" t="s">
        <v>16</v>
      </c>
      <c r="S6662" s="202" t="s">
        <v>16</v>
      </c>
      <c r="T6662" s="202" t="s">
        <v>16</v>
      </c>
    </row>
    <row r="6663" spans="2:20" ht="27.6" x14ac:dyDescent="0.3">
      <c r="B6663" s="368" t="s">
        <v>4349</v>
      </c>
      <c r="C6663" s="333" t="s">
        <v>2272</v>
      </c>
      <c r="D6663" s="116" t="s">
        <v>4351</v>
      </c>
      <c r="E6663" s="202" t="s">
        <v>16</v>
      </c>
      <c r="F6663" s="202" t="s">
        <v>16</v>
      </c>
      <c r="G6663" s="202">
        <v>50000</v>
      </c>
      <c r="H6663" s="202" t="s">
        <v>16</v>
      </c>
      <c r="I6663" s="202" t="s">
        <v>16</v>
      </c>
      <c r="J6663" s="202" t="s">
        <v>16</v>
      </c>
      <c r="K6663" s="1"/>
      <c r="L6663" s="368" t="s">
        <v>4349</v>
      </c>
      <c r="M6663" s="369" t="s">
        <v>4354</v>
      </c>
      <c r="N6663" s="368">
        <v>310</v>
      </c>
      <c r="O6663" s="202" t="s">
        <v>16</v>
      </c>
      <c r="P6663" s="202" t="s">
        <v>16</v>
      </c>
      <c r="Q6663" s="202" t="s">
        <v>16</v>
      </c>
      <c r="R6663" s="202">
        <v>23000</v>
      </c>
      <c r="S6663" s="202" t="s">
        <v>16</v>
      </c>
      <c r="T6663" s="202" t="s">
        <v>16</v>
      </c>
    </row>
    <row r="6664" spans="2:20" ht="41.4" x14ac:dyDescent="0.3">
      <c r="B6664" s="368" t="s">
        <v>4349</v>
      </c>
      <c r="C6664" s="333" t="s">
        <v>3095</v>
      </c>
      <c r="D6664" s="116" t="s">
        <v>4352</v>
      </c>
      <c r="E6664" s="202" t="s">
        <v>16</v>
      </c>
      <c r="F6664" s="202">
        <v>1100</v>
      </c>
      <c r="G6664" s="202" t="s">
        <v>16</v>
      </c>
      <c r="H6664" s="202" t="s">
        <v>16</v>
      </c>
      <c r="I6664" s="202" t="s">
        <v>16</v>
      </c>
      <c r="J6664" s="202" t="s">
        <v>16</v>
      </c>
      <c r="K6664" s="1"/>
      <c r="L6664" s="368" t="s">
        <v>4349</v>
      </c>
      <c r="M6664" s="369" t="s">
        <v>4355</v>
      </c>
      <c r="N6664" s="368">
        <v>310</v>
      </c>
      <c r="O6664" s="202" t="s">
        <v>16</v>
      </c>
      <c r="P6664" s="202" t="s">
        <v>16</v>
      </c>
      <c r="Q6664" s="202" t="s">
        <v>16</v>
      </c>
      <c r="R6664" s="202">
        <v>2000</v>
      </c>
      <c r="S6664" s="202" t="s">
        <v>16</v>
      </c>
      <c r="T6664" s="202" t="s">
        <v>16</v>
      </c>
    </row>
    <row r="6665" spans="2:20" ht="27.6" x14ac:dyDescent="0.3">
      <c r="B6665" s="202" t="s">
        <v>16</v>
      </c>
      <c r="C6665" s="202" t="s">
        <v>16</v>
      </c>
      <c r="D6665" s="202" t="s">
        <v>16</v>
      </c>
      <c r="E6665" s="202" t="s">
        <v>16</v>
      </c>
      <c r="F6665" s="202" t="s">
        <v>16</v>
      </c>
      <c r="G6665" s="202" t="s">
        <v>16</v>
      </c>
      <c r="H6665" s="202" t="s">
        <v>16</v>
      </c>
      <c r="I6665" s="202" t="s">
        <v>16</v>
      </c>
      <c r="J6665" s="202" t="s">
        <v>16</v>
      </c>
      <c r="K6665" s="1"/>
      <c r="L6665" s="368" t="s">
        <v>4349</v>
      </c>
      <c r="M6665" s="369" t="s">
        <v>4356</v>
      </c>
      <c r="N6665" s="368">
        <v>310</v>
      </c>
      <c r="O6665" s="202" t="s">
        <v>16</v>
      </c>
      <c r="P6665" s="202" t="s">
        <v>16</v>
      </c>
      <c r="Q6665" s="202" t="s">
        <v>16</v>
      </c>
      <c r="R6665" s="202">
        <v>1800</v>
      </c>
      <c r="S6665" s="202" t="s">
        <v>16</v>
      </c>
      <c r="T6665" s="202" t="s">
        <v>16</v>
      </c>
    </row>
    <row r="6666" spans="2:20" ht="27.6" x14ac:dyDescent="0.3">
      <c r="B6666" s="202" t="s">
        <v>16</v>
      </c>
      <c r="C6666" s="202" t="s">
        <v>16</v>
      </c>
      <c r="D6666" s="202" t="s">
        <v>16</v>
      </c>
      <c r="E6666" s="202" t="s">
        <v>16</v>
      </c>
      <c r="F6666" s="202" t="s">
        <v>16</v>
      </c>
      <c r="G6666" s="202" t="s">
        <v>16</v>
      </c>
      <c r="H6666" s="202" t="s">
        <v>16</v>
      </c>
      <c r="I6666" s="202" t="s">
        <v>16</v>
      </c>
      <c r="J6666" s="202" t="s">
        <v>16</v>
      </c>
      <c r="K6666" s="1"/>
      <c r="L6666" s="368" t="s">
        <v>4349</v>
      </c>
      <c r="M6666" s="430" t="s">
        <v>4359</v>
      </c>
      <c r="N6666" s="368">
        <v>310</v>
      </c>
      <c r="O6666" s="202" t="s">
        <v>16</v>
      </c>
      <c r="P6666" s="202" t="s">
        <v>16</v>
      </c>
      <c r="Q6666" s="202" t="s">
        <v>16</v>
      </c>
      <c r="R6666" s="202">
        <v>292000</v>
      </c>
      <c r="S6666" s="202" t="s">
        <v>16</v>
      </c>
      <c r="T6666" s="202" t="s">
        <v>16</v>
      </c>
    </row>
    <row r="6667" spans="2:20" ht="30.6" customHeight="1" x14ac:dyDescent="0.3">
      <c r="B6667" s="202" t="s">
        <v>16</v>
      </c>
      <c r="C6667" s="202" t="s">
        <v>16</v>
      </c>
      <c r="D6667" s="202" t="s">
        <v>16</v>
      </c>
      <c r="E6667" s="202" t="s">
        <v>16</v>
      </c>
      <c r="F6667" s="202" t="s">
        <v>16</v>
      </c>
      <c r="G6667" s="202" t="s">
        <v>16</v>
      </c>
      <c r="H6667" s="202" t="s">
        <v>16</v>
      </c>
      <c r="I6667" s="202" t="s">
        <v>16</v>
      </c>
      <c r="J6667" s="202" t="s">
        <v>16</v>
      </c>
      <c r="K6667" s="1"/>
      <c r="L6667" s="368" t="s">
        <v>4349</v>
      </c>
      <c r="M6667" s="333" t="s">
        <v>4360</v>
      </c>
      <c r="N6667" s="368">
        <v>310</v>
      </c>
      <c r="O6667" s="202" t="s">
        <v>16</v>
      </c>
      <c r="P6667" s="202" t="s">
        <v>16</v>
      </c>
      <c r="Q6667" s="202" t="s">
        <v>16</v>
      </c>
      <c r="R6667" s="202">
        <v>50000</v>
      </c>
      <c r="S6667" s="202" t="s">
        <v>16</v>
      </c>
      <c r="T6667" s="202" t="s">
        <v>16</v>
      </c>
    </row>
    <row r="6668" spans="2:20" ht="28.2" customHeight="1" x14ac:dyDescent="0.3">
      <c r="B6668" s="202" t="s">
        <v>16</v>
      </c>
      <c r="C6668" s="202" t="s">
        <v>16</v>
      </c>
      <c r="D6668" s="202" t="s">
        <v>16</v>
      </c>
      <c r="E6668" s="202" t="s">
        <v>16</v>
      </c>
      <c r="F6668" s="202" t="s">
        <v>16</v>
      </c>
      <c r="G6668" s="202" t="s">
        <v>16</v>
      </c>
      <c r="H6668" s="202" t="s">
        <v>16</v>
      </c>
      <c r="I6668" s="202" t="s">
        <v>16</v>
      </c>
      <c r="J6668" s="202" t="s">
        <v>16</v>
      </c>
      <c r="K6668" s="1"/>
      <c r="L6668" s="368" t="s">
        <v>4349</v>
      </c>
      <c r="M6668" s="430" t="s">
        <v>4361</v>
      </c>
      <c r="N6668" s="368">
        <v>310</v>
      </c>
      <c r="O6668" s="202" t="s">
        <v>16</v>
      </c>
      <c r="P6668" s="202" t="s">
        <v>16</v>
      </c>
      <c r="Q6668" s="202" t="s">
        <v>16</v>
      </c>
      <c r="R6668" s="202">
        <v>9600</v>
      </c>
      <c r="S6668" s="202" t="s">
        <v>16</v>
      </c>
      <c r="T6668" s="202" t="s">
        <v>16</v>
      </c>
    </row>
    <row r="6669" spans="2:20" ht="30" customHeight="1" x14ac:dyDescent="0.3">
      <c r="B6669" s="202" t="s">
        <v>16</v>
      </c>
      <c r="C6669" s="202" t="s">
        <v>16</v>
      </c>
      <c r="D6669" s="202" t="s">
        <v>16</v>
      </c>
      <c r="E6669" s="202" t="s">
        <v>16</v>
      </c>
      <c r="F6669" s="202" t="s">
        <v>16</v>
      </c>
      <c r="G6669" s="202" t="s">
        <v>16</v>
      </c>
      <c r="H6669" s="202" t="s">
        <v>16</v>
      </c>
      <c r="I6669" s="202" t="s">
        <v>16</v>
      </c>
      <c r="J6669" s="202" t="s">
        <v>16</v>
      </c>
      <c r="K6669" s="1"/>
      <c r="L6669" s="368" t="s">
        <v>4349</v>
      </c>
      <c r="M6669" s="430" t="s">
        <v>4362</v>
      </c>
      <c r="N6669" s="368">
        <v>310</v>
      </c>
      <c r="O6669" s="202" t="s">
        <v>16</v>
      </c>
      <c r="P6669" s="202" t="s">
        <v>16</v>
      </c>
      <c r="Q6669" s="202" t="s">
        <v>16</v>
      </c>
      <c r="R6669" s="202">
        <v>500000</v>
      </c>
      <c r="S6669" s="202" t="s">
        <v>16</v>
      </c>
      <c r="T6669" s="202" t="s">
        <v>16</v>
      </c>
    </row>
    <row r="6670" spans="2:20" ht="30" customHeight="1" x14ac:dyDescent="0.3">
      <c r="B6670" s="202" t="s">
        <v>16</v>
      </c>
      <c r="C6670" s="202" t="s">
        <v>16</v>
      </c>
      <c r="D6670" s="202" t="s">
        <v>16</v>
      </c>
      <c r="E6670" s="202" t="s">
        <v>16</v>
      </c>
      <c r="F6670" s="202" t="s">
        <v>16</v>
      </c>
      <c r="G6670" s="202" t="s">
        <v>16</v>
      </c>
      <c r="H6670" s="202" t="s">
        <v>16</v>
      </c>
      <c r="I6670" s="202" t="s">
        <v>16</v>
      </c>
      <c r="J6670" s="202" t="s">
        <v>16</v>
      </c>
      <c r="K6670" s="1"/>
      <c r="L6670" s="368" t="s">
        <v>4349</v>
      </c>
      <c r="M6670" s="430" t="s">
        <v>4367</v>
      </c>
      <c r="N6670" s="368">
        <v>310</v>
      </c>
      <c r="O6670" s="202" t="s">
        <v>16</v>
      </c>
      <c r="P6670" s="202" t="s">
        <v>16</v>
      </c>
      <c r="Q6670" s="202" t="s">
        <v>16</v>
      </c>
      <c r="R6670" s="202">
        <v>50000</v>
      </c>
      <c r="S6670" s="202" t="s">
        <v>16</v>
      </c>
      <c r="T6670" s="202" t="s">
        <v>16</v>
      </c>
    </row>
    <row r="6671" spans="2:20" ht="41.4" x14ac:dyDescent="0.3">
      <c r="B6671" s="202" t="s">
        <v>16</v>
      </c>
      <c r="C6671" s="202" t="s">
        <v>16</v>
      </c>
      <c r="D6671" s="202" t="s">
        <v>16</v>
      </c>
      <c r="E6671" s="202" t="s">
        <v>16</v>
      </c>
      <c r="F6671" s="202" t="s">
        <v>16</v>
      </c>
      <c r="G6671" s="202" t="s">
        <v>16</v>
      </c>
      <c r="H6671" s="202" t="s">
        <v>16</v>
      </c>
      <c r="I6671" s="202" t="s">
        <v>16</v>
      </c>
      <c r="J6671" s="202" t="s">
        <v>16</v>
      </c>
      <c r="K6671" s="1"/>
      <c r="L6671" s="368" t="s">
        <v>4349</v>
      </c>
      <c r="M6671" s="369" t="s">
        <v>4358</v>
      </c>
      <c r="N6671" s="368">
        <v>310</v>
      </c>
      <c r="O6671" s="202" t="s">
        <v>16</v>
      </c>
      <c r="P6671" s="202" t="s">
        <v>16</v>
      </c>
      <c r="Q6671" s="202" t="s">
        <v>16</v>
      </c>
      <c r="R6671" s="202">
        <v>74750</v>
      </c>
      <c r="S6671" s="202" t="s">
        <v>16</v>
      </c>
      <c r="T6671" s="202" t="s">
        <v>16</v>
      </c>
    </row>
    <row r="6672" spans="2:20" ht="27.6" x14ac:dyDescent="0.3">
      <c r="B6672" s="202" t="s">
        <v>16</v>
      </c>
      <c r="C6672" s="202" t="s">
        <v>16</v>
      </c>
      <c r="D6672" s="202" t="s">
        <v>16</v>
      </c>
      <c r="E6672" s="202" t="s">
        <v>16</v>
      </c>
      <c r="F6672" s="202" t="s">
        <v>16</v>
      </c>
      <c r="G6672" s="202" t="s">
        <v>16</v>
      </c>
      <c r="H6672" s="202" t="s">
        <v>16</v>
      </c>
      <c r="I6672" s="202" t="s">
        <v>16</v>
      </c>
      <c r="J6672" s="202" t="s">
        <v>16</v>
      </c>
      <c r="K6672" s="1"/>
      <c r="L6672" s="368" t="s">
        <v>4349</v>
      </c>
      <c r="M6672" s="369" t="s">
        <v>4357</v>
      </c>
      <c r="N6672" s="368">
        <v>310</v>
      </c>
      <c r="O6672" s="202" t="s">
        <v>16</v>
      </c>
      <c r="P6672" s="202" t="s">
        <v>16</v>
      </c>
      <c r="Q6672" s="202" t="s">
        <v>16</v>
      </c>
      <c r="R6672" s="202">
        <v>63000</v>
      </c>
      <c r="S6672" s="202" t="s">
        <v>16</v>
      </c>
      <c r="T6672" s="202" t="s">
        <v>16</v>
      </c>
    </row>
    <row r="6673" spans="2:20" ht="27.6" x14ac:dyDescent="0.3">
      <c r="B6673" s="202" t="s">
        <v>16</v>
      </c>
      <c r="C6673" s="202" t="s">
        <v>16</v>
      </c>
      <c r="D6673" s="202" t="s">
        <v>16</v>
      </c>
      <c r="E6673" s="202" t="s">
        <v>16</v>
      </c>
      <c r="F6673" s="202" t="s">
        <v>16</v>
      </c>
      <c r="G6673" s="202" t="s">
        <v>16</v>
      </c>
      <c r="H6673" s="202" t="s">
        <v>16</v>
      </c>
      <c r="I6673" s="202" t="s">
        <v>16</v>
      </c>
      <c r="J6673" s="202" t="s">
        <v>16</v>
      </c>
      <c r="K6673" s="1"/>
      <c r="L6673" s="368" t="s">
        <v>4349</v>
      </c>
      <c r="M6673" s="430" t="s">
        <v>4364</v>
      </c>
      <c r="N6673" s="368" t="s">
        <v>4365</v>
      </c>
      <c r="O6673" s="202" t="s">
        <v>16</v>
      </c>
      <c r="P6673" s="202" t="s">
        <v>16</v>
      </c>
      <c r="Q6673" s="202" t="s">
        <v>16</v>
      </c>
      <c r="R6673" s="202">
        <v>204097</v>
      </c>
      <c r="S6673" s="202" t="s">
        <v>16</v>
      </c>
      <c r="T6673" s="202" t="s">
        <v>16</v>
      </c>
    </row>
    <row r="6674" spans="2:20" ht="27.6" x14ac:dyDescent="0.3">
      <c r="B6674" s="202" t="s">
        <v>16</v>
      </c>
      <c r="C6674" s="202" t="s">
        <v>16</v>
      </c>
      <c r="D6674" s="202" t="s">
        <v>16</v>
      </c>
      <c r="E6674" s="202" t="s">
        <v>16</v>
      </c>
      <c r="F6674" s="202" t="s">
        <v>16</v>
      </c>
      <c r="G6674" s="202" t="s">
        <v>16</v>
      </c>
      <c r="H6674" s="202" t="s">
        <v>16</v>
      </c>
      <c r="I6674" s="202" t="s">
        <v>16</v>
      </c>
      <c r="J6674" s="202" t="s">
        <v>16</v>
      </c>
      <c r="K6674" s="1"/>
      <c r="L6674" s="368" t="s">
        <v>4349</v>
      </c>
      <c r="M6674" s="430" t="s">
        <v>4366</v>
      </c>
      <c r="N6674" s="368">
        <v>1</v>
      </c>
      <c r="O6674" s="202" t="s">
        <v>16</v>
      </c>
      <c r="P6674" s="202">
        <v>20000</v>
      </c>
      <c r="Q6674" s="202" t="s">
        <v>16</v>
      </c>
      <c r="R6674" s="202" t="s">
        <v>16</v>
      </c>
      <c r="S6674" s="202" t="s">
        <v>16</v>
      </c>
      <c r="T6674" s="202" t="s">
        <v>16</v>
      </c>
    </row>
    <row r="6675" spans="2:20" x14ac:dyDescent="0.3">
      <c r="B6675" s="196"/>
      <c r="C6675" s="503" t="s">
        <v>49</v>
      </c>
      <c r="D6675" s="196" t="s">
        <v>16</v>
      </c>
      <c r="E6675" s="197">
        <f>SUM(E6660:E6673)</f>
        <v>0</v>
      </c>
      <c r="F6675" s="197">
        <f>SUM(F6660:F6673)</f>
        <v>1100</v>
      </c>
      <c r="G6675" s="197">
        <f>SUM(G6660:G6673)</f>
        <v>100000</v>
      </c>
      <c r="H6675" s="504"/>
      <c r="I6675" s="197">
        <f>SUM(I6660:I6673)</f>
        <v>245000</v>
      </c>
      <c r="J6675" s="197">
        <v>0</v>
      </c>
      <c r="K6675" s="1"/>
      <c r="L6675" s="202" t="s">
        <v>16</v>
      </c>
      <c r="M6675" s="202" t="s">
        <v>16</v>
      </c>
      <c r="N6675" s="202" t="s">
        <v>16</v>
      </c>
      <c r="O6675" s="202" t="s">
        <v>16</v>
      </c>
      <c r="P6675" s="202" t="s">
        <v>16</v>
      </c>
      <c r="Q6675" s="202" t="s">
        <v>16</v>
      </c>
      <c r="R6675" s="202" t="s">
        <v>16</v>
      </c>
      <c r="S6675" s="202" t="s">
        <v>16</v>
      </c>
      <c r="T6675" s="202" t="s">
        <v>16</v>
      </c>
    </row>
    <row r="6676" spans="2:20" x14ac:dyDescent="0.3">
      <c r="B6676" s="11"/>
      <c r="C6676" s="94"/>
      <c r="D6676" s="12"/>
      <c r="E6676" s="13"/>
      <c r="F6676" s="13"/>
      <c r="G6676" s="13"/>
      <c r="H6676" s="13"/>
      <c r="I6676" s="13"/>
      <c r="J6676" s="14"/>
      <c r="K6676" s="1"/>
      <c r="L6676" s="11"/>
      <c r="M6676" s="588"/>
      <c r="N6676" s="12"/>
      <c r="O6676" s="169"/>
      <c r="P6676" s="13"/>
      <c r="Q6676" s="13"/>
      <c r="R6676" s="13"/>
      <c r="S6676" s="13"/>
      <c r="T6676" s="14"/>
    </row>
    <row r="6677" spans="2:20" x14ac:dyDescent="0.3">
      <c r="B6677" s="25"/>
      <c r="C6677" s="26" t="s">
        <v>50</v>
      </c>
      <c r="D6677" s="26" t="s">
        <v>16</v>
      </c>
      <c r="E6677" s="28">
        <f>E6675</f>
        <v>0</v>
      </c>
      <c r="F6677" s="28">
        <f>F6659+F6675</f>
        <v>275753</v>
      </c>
      <c r="G6677" s="28">
        <f>G6659+G6675</f>
        <v>6483245</v>
      </c>
      <c r="H6677" s="28">
        <f>H6659+H6675</f>
        <v>4227742</v>
      </c>
      <c r="I6677" s="28">
        <f>I6659+I6675</f>
        <v>339834</v>
      </c>
      <c r="J6677" s="28">
        <f>J6659+J6675</f>
        <v>4260</v>
      </c>
      <c r="K6677" s="1"/>
      <c r="L6677" s="574" t="s">
        <v>16</v>
      </c>
      <c r="M6677" s="26" t="s">
        <v>50</v>
      </c>
      <c r="N6677" s="193" t="s">
        <v>16</v>
      </c>
      <c r="O6677" s="28">
        <f>SUM(O6661:O6676)</f>
        <v>0</v>
      </c>
      <c r="P6677" s="28">
        <f>SUM(P6660:P6676)</f>
        <v>265000</v>
      </c>
      <c r="Q6677" s="28">
        <f>SUM(Q6660:Q6676)</f>
        <v>200000</v>
      </c>
      <c r="R6677" s="28">
        <f>SUM(R6663:R6676)</f>
        <v>1270247</v>
      </c>
      <c r="S6677" s="28">
        <f>SUM(S6659:S6676)</f>
        <v>0</v>
      </c>
      <c r="T6677" s="28">
        <f>SUM(T6658:T6676)</f>
        <v>0</v>
      </c>
    </row>
    <row r="6678" spans="2:20" x14ac:dyDescent="0.3">
      <c r="F6678" s="314"/>
      <c r="G6678" s="215"/>
      <c r="H6678" s="215"/>
      <c r="L6678" s="2"/>
      <c r="M6678" s="3" t="s">
        <v>12</v>
      </c>
      <c r="N6678" s="15"/>
      <c r="O6678" s="16">
        <f>E6677-O6677</f>
        <v>0</v>
      </c>
      <c r="P6678" s="62">
        <f>F6677-P6677</f>
        <v>10753</v>
      </c>
      <c r="Q6678" s="62">
        <f>G6677-Q6677</f>
        <v>6283245</v>
      </c>
      <c r="R6678" s="62">
        <f t="shared" ref="R6678" si="766">H6677-R6677</f>
        <v>2957495</v>
      </c>
      <c r="S6678" s="62">
        <f t="shared" ref="S6678" si="767">I6677-S6677</f>
        <v>339834</v>
      </c>
      <c r="T6678" s="62">
        <f t="shared" ref="T6678" si="768">J6677-T6677</f>
        <v>4260</v>
      </c>
    </row>
    <row r="6679" spans="2:20" x14ac:dyDescent="0.3">
      <c r="C6679" s="63"/>
      <c r="F6679" s="314"/>
      <c r="H6679" s="314"/>
      <c r="M6679" s="1356" t="s">
        <v>23</v>
      </c>
      <c r="N6679" s="1356"/>
      <c r="O6679" s="314"/>
      <c r="P6679" s="314"/>
      <c r="Q6679" s="314"/>
      <c r="R6679" s="314"/>
    </row>
    <row r="6680" spans="2:20" x14ac:dyDescent="0.3">
      <c r="C6680" s="797"/>
      <c r="D6680" s="797"/>
      <c r="E6680" s="673"/>
      <c r="F6680" s="281"/>
      <c r="G6680" s="797"/>
      <c r="H6680" s="797"/>
      <c r="I6680" s="797"/>
      <c r="J6680" s="145"/>
      <c r="M6680" s="346" t="s">
        <v>17</v>
      </c>
      <c r="N6680" s="126">
        <f>P6678</f>
        <v>10753</v>
      </c>
      <c r="O6680" s="1383"/>
      <c r="P6680" s="1384"/>
      <c r="Q6680" s="1384"/>
      <c r="R6680" s="1384"/>
      <c r="S6680" s="1384"/>
      <c r="T6680" s="1384"/>
    </row>
    <row r="6681" spans="2:20" x14ac:dyDescent="0.3">
      <c r="C6681" s="273"/>
      <c r="D6681" s="702"/>
      <c r="E6681" s="796"/>
      <c r="F6681" s="796"/>
      <c r="G6681" s="282"/>
      <c r="H6681" s="280"/>
      <c r="I6681" s="280"/>
      <c r="J6681" s="280"/>
      <c r="M6681" s="346" t="s">
        <v>18</v>
      </c>
      <c r="N6681" s="126">
        <f>Q6678</f>
        <v>6283245</v>
      </c>
      <c r="O6681" s="606"/>
      <c r="P6681" s="131"/>
      <c r="Q6681" s="121"/>
      <c r="R6681" s="121"/>
      <c r="S6681" s="121"/>
      <c r="T6681" s="121"/>
    </row>
    <row r="6682" spans="2:20" x14ac:dyDescent="0.3">
      <c r="C6682" s="797"/>
      <c r="D6682" s="797"/>
      <c r="E6682" s="1376"/>
      <c r="F6682" s="1377"/>
      <c r="G6682" s="282"/>
      <c r="H6682" s="280"/>
      <c r="I6682" s="280"/>
      <c r="J6682" s="280"/>
      <c r="M6682" s="346" t="s">
        <v>19</v>
      </c>
      <c r="N6682" s="126">
        <f>R6678</f>
        <v>2957495</v>
      </c>
      <c r="O6682" s="136"/>
      <c r="P6682" s="171"/>
      <c r="Q6682" s="324"/>
      <c r="R6682" s="240"/>
      <c r="S6682" s="314"/>
      <c r="T6682" s="314"/>
    </row>
    <row r="6683" spans="2:20" x14ac:dyDescent="0.3">
      <c r="C6683" s="190"/>
      <c r="D6683" s="190"/>
      <c r="E6683" s="1374"/>
      <c r="F6683" s="1374"/>
      <c r="G6683" s="278"/>
      <c r="H6683" s="279"/>
      <c r="I6683" s="280"/>
      <c r="J6683" s="281"/>
      <c r="M6683" s="346" t="s">
        <v>20</v>
      </c>
      <c r="N6683" s="126">
        <f>S6678</f>
        <v>339834</v>
      </c>
      <c r="O6683" s="324"/>
      <c r="P6683" s="324"/>
      <c r="Q6683" s="324"/>
      <c r="R6683" s="241"/>
    </row>
    <row r="6684" spans="2:20" x14ac:dyDescent="0.3">
      <c r="C6684" s="190"/>
      <c r="D6684" s="190"/>
      <c r="E6684" s="795"/>
      <c r="F6684" s="795"/>
      <c r="G6684" s="278"/>
      <c r="H6684" s="283"/>
      <c r="I6684" s="280"/>
      <c r="J6684" s="281"/>
      <c r="M6684" s="346" t="s">
        <v>21</v>
      </c>
      <c r="N6684" s="126">
        <f>T6678</f>
        <v>4260</v>
      </c>
      <c r="O6684" s="137"/>
      <c r="P6684" s="324"/>
      <c r="Q6684" s="324"/>
      <c r="R6684" s="314"/>
    </row>
    <row r="6685" spans="2:20" ht="16.2" thickBot="1" x14ac:dyDescent="0.35">
      <c r="C6685" s="797"/>
      <c r="D6685" s="190"/>
      <c r="E6685" s="795"/>
      <c r="F6685" s="795"/>
      <c r="G6685" s="278"/>
      <c r="H6685" s="283"/>
      <c r="I6685" s="280"/>
      <c r="J6685" s="281"/>
      <c r="M6685" s="768" t="s">
        <v>22</v>
      </c>
      <c r="N6685" s="794">
        <f>SUM(N6680:N6684)</f>
        <v>9595587</v>
      </c>
      <c r="O6685" s="314"/>
      <c r="P6685" s="314"/>
      <c r="R6685" s="314"/>
      <c r="S6685" s="314"/>
    </row>
    <row r="6686" spans="2:20" ht="15" thickTop="1" x14ac:dyDescent="0.3">
      <c r="N6686" s="314"/>
    </row>
    <row r="6687" spans="2:20" x14ac:dyDescent="0.3">
      <c r="N6687" s="314"/>
    </row>
    <row r="6688" spans="2:20" x14ac:dyDescent="0.3">
      <c r="N6688" s="314"/>
    </row>
    <row r="6689" spans="2:20" x14ac:dyDescent="0.3">
      <c r="N6689" s="314"/>
    </row>
    <row r="6690" spans="2:20" x14ac:dyDescent="0.3">
      <c r="N6690" s="314"/>
    </row>
    <row r="6691" spans="2:20" x14ac:dyDescent="0.3">
      <c r="N6691" s="314"/>
    </row>
    <row r="6692" spans="2:20" x14ac:dyDescent="0.3">
      <c r="N6692" s="314"/>
    </row>
    <row r="6693" spans="2:20" x14ac:dyDescent="0.3">
      <c r="B6693" s="1357" t="s">
        <v>3490</v>
      </c>
      <c r="C6693" s="1357"/>
      <c r="D6693" s="1357"/>
      <c r="E6693" s="1357"/>
      <c r="F6693" s="1357"/>
      <c r="G6693" s="1357"/>
      <c r="H6693" s="1357"/>
      <c r="I6693" s="1357"/>
      <c r="J6693" s="1357"/>
      <c r="K6693" s="1357"/>
      <c r="L6693" s="1357"/>
      <c r="M6693" s="1357"/>
      <c r="N6693" s="1357"/>
      <c r="O6693" s="1357"/>
      <c r="P6693" s="1357"/>
      <c r="Q6693" s="1357"/>
      <c r="R6693" s="1357"/>
      <c r="S6693" s="1357"/>
      <c r="T6693" s="1357"/>
    </row>
    <row r="6698" spans="2:20" ht="15.6" x14ac:dyDescent="0.3">
      <c r="B6698" s="1349" t="s">
        <v>4368</v>
      </c>
      <c r="C6698" s="1349"/>
      <c r="D6698" s="1349"/>
      <c r="E6698" s="1349"/>
      <c r="F6698" s="1349"/>
      <c r="G6698" s="1349"/>
      <c r="H6698" s="1349"/>
      <c r="I6698" s="1349"/>
      <c r="J6698" s="1349"/>
      <c r="K6698" s="1349"/>
      <c r="L6698" s="1349"/>
      <c r="M6698" s="1349"/>
      <c r="N6698" s="1349"/>
      <c r="O6698" s="1349"/>
      <c r="P6698" s="1349"/>
      <c r="Q6698" s="1349"/>
      <c r="R6698" s="1349"/>
      <c r="S6698" s="1349"/>
      <c r="T6698" s="1349"/>
    </row>
    <row r="6699" spans="2:20" ht="15.6" x14ac:dyDescent="0.3">
      <c r="B6699" s="1350" t="s">
        <v>10</v>
      </c>
      <c r="C6699" s="1350"/>
      <c r="D6699" s="1350"/>
      <c r="E6699" s="1350"/>
      <c r="F6699" s="1350"/>
      <c r="G6699" s="1350"/>
      <c r="H6699" s="1350"/>
      <c r="I6699" s="1350"/>
      <c r="J6699" s="1350"/>
      <c r="K6699" s="1350"/>
      <c r="L6699" s="1350"/>
      <c r="M6699" s="1350"/>
      <c r="N6699" s="1350"/>
      <c r="O6699" s="1350"/>
      <c r="P6699" s="1350"/>
      <c r="Q6699" s="1350"/>
      <c r="R6699" s="1350"/>
      <c r="S6699" s="1350"/>
      <c r="T6699" s="1350"/>
    </row>
    <row r="6700" spans="2:20" x14ac:dyDescent="0.3">
      <c r="B6700" s="1351" t="s">
        <v>11</v>
      </c>
      <c r="C6700" s="1351"/>
      <c r="D6700" s="1351"/>
      <c r="E6700" s="1351"/>
      <c r="F6700" s="1351"/>
      <c r="G6700" s="1351"/>
      <c r="H6700" s="1351"/>
      <c r="I6700" s="1351"/>
      <c r="J6700" s="1351"/>
      <c r="K6700" s="1351"/>
      <c r="L6700" s="1351"/>
      <c r="M6700" s="1351"/>
      <c r="N6700" s="1351"/>
      <c r="O6700" s="1351"/>
      <c r="P6700" s="1351"/>
      <c r="Q6700" s="1351"/>
      <c r="R6700" s="1351"/>
      <c r="S6700" s="1351"/>
      <c r="T6700" s="1351"/>
    </row>
    <row r="6701" spans="2:20" x14ac:dyDescent="0.3">
      <c r="B6701" s="1352" t="s">
        <v>4369</v>
      </c>
      <c r="C6701" s="1352"/>
      <c r="D6701" s="1352"/>
      <c r="E6701" s="1352"/>
      <c r="F6701" s="1352"/>
      <c r="G6701" s="1352"/>
      <c r="H6701" s="1352"/>
      <c r="I6701" s="1352"/>
      <c r="J6701" s="1352"/>
      <c r="K6701" s="1352"/>
      <c r="L6701" s="1352"/>
      <c r="M6701" s="1352"/>
      <c r="N6701" s="1352"/>
      <c r="O6701" s="1352"/>
      <c r="P6701" s="1352"/>
      <c r="Q6701" s="1352"/>
      <c r="R6701" s="1352"/>
      <c r="S6701" s="1352"/>
      <c r="T6701" s="1352"/>
    </row>
    <row r="6702" spans="2:20" ht="15" thickBot="1" x14ac:dyDescent="0.35">
      <c r="B6702" s="309"/>
      <c r="C6702" s="309"/>
      <c r="D6702" s="309"/>
      <c r="E6702" s="309"/>
      <c r="F6702" s="309"/>
      <c r="G6702" s="309"/>
      <c r="H6702" s="309"/>
      <c r="I6702" s="309"/>
      <c r="J6702" s="309"/>
      <c r="L6702" s="309"/>
      <c r="M6702" s="309"/>
      <c r="N6702" s="309"/>
      <c r="O6702" s="309"/>
      <c r="P6702" s="309"/>
      <c r="Q6702" s="309"/>
      <c r="R6702" s="1362" t="s">
        <v>4370</v>
      </c>
      <c r="S6702" s="1363"/>
      <c r="T6702" s="1363"/>
    </row>
    <row r="6703" spans="2:20" ht="15" thickTop="1" x14ac:dyDescent="0.3">
      <c r="B6703" s="1354" t="s">
        <v>8</v>
      </c>
      <c r="C6703" s="1354"/>
      <c r="D6703" s="1354"/>
      <c r="E6703" s="1354"/>
      <c r="F6703" s="1354"/>
      <c r="G6703" s="1354"/>
      <c r="H6703" s="1354"/>
      <c r="I6703" s="1354"/>
      <c r="J6703" s="1354"/>
      <c r="L6703" s="1354" t="s">
        <v>9</v>
      </c>
      <c r="M6703" s="1354"/>
      <c r="N6703" s="1354"/>
      <c r="O6703" s="1354"/>
      <c r="P6703" s="1354"/>
      <c r="Q6703" s="1354"/>
      <c r="R6703" s="1354"/>
      <c r="S6703" s="1354"/>
      <c r="T6703" s="1354"/>
    </row>
    <row r="6704" spans="2:20" ht="27.6" x14ac:dyDescent="0.3">
      <c r="B6704" s="767" t="s">
        <v>0</v>
      </c>
      <c r="C6704" s="767" t="s">
        <v>1</v>
      </c>
      <c r="D6704" s="767" t="s">
        <v>2</v>
      </c>
      <c r="E6704" s="767" t="s">
        <v>13</v>
      </c>
      <c r="F6704" s="767" t="s">
        <v>3</v>
      </c>
      <c r="G6704" s="767" t="s">
        <v>4</v>
      </c>
      <c r="H6704" s="767" t="s">
        <v>5</v>
      </c>
      <c r="I6704" s="767" t="s">
        <v>6</v>
      </c>
      <c r="J6704" s="767" t="s">
        <v>7</v>
      </c>
      <c r="K6704" s="180"/>
      <c r="L6704" s="767" t="s">
        <v>0</v>
      </c>
      <c r="M6704" s="767" t="s">
        <v>1</v>
      </c>
      <c r="N6704" s="353" t="s">
        <v>1234</v>
      </c>
      <c r="O6704" s="767" t="s">
        <v>13</v>
      </c>
      <c r="P6704" s="767" t="s">
        <v>3</v>
      </c>
      <c r="Q6704" s="767" t="s">
        <v>4</v>
      </c>
      <c r="R6704" s="767" t="s">
        <v>5</v>
      </c>
      <c r="S6704" s="767" t="s">
        <v>6</v>
      </c>
      <c r="T6704" s="767" t="s">
        <v>7</v>
      </c>
    </row>
    <row r="6705" spans="2:20" x14ac:dyDescent="0.3">
      <c r="B6705" s="310"/>
      <c r="C6705" s="311"/>
      <c r="D6705" s="311"/>
      <c r="E6705" s="5"/>
      <c r="F6705" s="5"/>
      <c r="G6705" s="5"/>
      <c r="H6705" s="5"/>
      <c r="I6705" s="5"/>
      <c r="J6705" s="6"/>
      <c r="L6705" s="310"/>
      <c r="M6705" s="311"/>
      <c r="N6705" s="311"/>
      <c r="O6705" s="5"/>
      <c r="P6705" s="5"/>
      <c r="Q6705" s="5"/>
      <c r="R6705" s="5"/>
      <c r="S6705" s="5"/>
      <c r="T6705" s="6"/>
    </row>
    <row r="6706" spans="2:20" x14ac:dyDescent="0.3">
      <c r="B6706" s="368" t="s">
        <v>4379</v>
      </c>
      <c r="C6706" s="15" t="s">
        <v>2421</v>
      </c>
      <c r="D6706" s="202" t="s">
        <v>16</v>
      </c>
      <c r="E6706" s="202" t="s">
        <v>16</v>
      </c>
      <c r="F6706" s="370">
        <f>N6680</f>
        <v>10753</v>
      </c>
      <c r="G6706" s="764">
        <f>N6681</f>
        <v>6283245</v>
      </c>
      <c r="H6706" s="764">
        <f>N6682</f>
        <v>2957495</v>
      </c>
      <c r="I6706" s="765">
        <f>N6683</f>
        <v>339834</v>
      </c>
      <c r="J6706" s="765">
        <f>N6684</f>
        <v>4260</v>
      </c>
      <c r="K6706" s="1"/>
      <c r="L6706" s="368"/>
      <c r="M6706" s="368"/>
      <c r="N6706" s="368"/>
      <c r="O6706" s="368"/>
      <c r="P6706" s="368"/>
      <c r="Q6706" s="368"/>
      <c r="R6706" s="368"/>
      <c r="S6706" s="368"/>
      <c r="T6706" s="368"/>
    </row>
    <row r="6707" spans="2:20" ht="41.4" x14ac:dyDescent="0.3">
      <c r="B6707" s="368" t="s">
        <v>4379</v>
      </c>
      <c r="C6707" s="333" t="s">
        <v>4378</v>
      </c>
      <c r="D6707" s="116" t="s">
        <v>4371</v>
      </c>
      <c r="E6707" s="202" t="s">
        <v>16</v>
      </c>
      <c r="F6707" s="202" t="s">
        <v>16</v>
      </c>
      <c r="G6707" s="202" t="s">
        <v>16</v>
      </c>
      <c r="H6707" s="202">
        <v>50000</v>
      </c>
      <c r="I6707" s="202" t="s">
        <v>16</v>
      </c>
      <c r="J6707" s="202" t="s">
        <v>16</v>
      </c>
      <c r="K6707" s="1"/>
      <c r="L6707" s="368" t="s">
        <v>4379</v>
      </c>
      <c r="M6707" s="333" t="s">
        <v>4386</v>
      </c>
      <c r="N6707" s="116" t="s">
        <v>4373</v>
      </c>
      <c r="O6707" s="202" t="s">
        <v>16</v>
      </c>
      <c r="P6707" s="202">
        <v>29000</v>
      </c>
      <c r="Q6707" s="202" t="s">
        <v>16</v>
      </c>
      <c r="R6707" s="202" t="s">
        <v>16</v>
      </c>
      <c r="S6707" s="202" t="s">
        <v>16</v>
      </c>
      <c r="T6707" s="202" t="s">
        <v>16</v>
      </c>
    </row>
    <row r="6708" spans="2:20" ht="41.4" x14ac:dyDescent="0.3">
      <c r="B6708" s="368" t="s">
        <v>4379</v>
      </c>
      <c r="C6708" s="333" t="s">
        <v>4380</v>
      </c>
      <c r="D6708" s="116" t="s">
        <v>4372</v>
      </c>
      <c r="E6708" s="202" t="s">
        <v>16</v>
      </c>
      <c r="F6708" s="202" t="s">
        <v>16</v>
      </c>
      <c r="G6708" s="202" t="s">
        <v>16</v>
      </c>
      <c r="H6708" s="202">
        <v>50000</v>
      </c>
      <c r="I6708" s="202" t="s">
        <v>16</v>
      </c>
      <c r="J6708" s="202" t="s">
        <v>16</v>
      </c>
      <c r="K6708" s="1"/>
      <c r="L6708" s="368" t="s">
        <v>4379</v>
      </c>
      <c r="M6708" s="369" t="s">
        <v>2541</v>
      </c>
      <c r="N6708" s="116" t="s">
        <v>4374</v>
      </c>
      <c r="O6708" s="202">
        <v>50000</v>
      </c>
      <c r="P6708" s="202" t="s">
        <v>16</v>
      </c>
      <c r="Q6708" s="202" t="s">
        <v>16</v>
      </c>
      <c r="R6708" s="202" t="s">
        <v>16</v>
      </c>
      <c r="S6708" s="202" t="s">
        <v>16</v>
      </c>
      <c r="T6708" s="202" t="s">
        <v>16</v>
      </c>
    </row>
    <row r="6709" spans="2:20" ht="41.4" x14ac:dyDescent="0.3">
      <c r="B6709" s="368" t="s">
        <v>4379</v>
      </c>
      <c r="C6709" s="333" t="s">
        <v>4381</v>
      </c>
      <c r="D6709" s="116" t="s">
        <v>4373</v>
      </c>
      <c r="E6709" s="202" t="s">
        <v>16</v>
      </c>
      <c r="F6709" s="202">
        <v>29000</v>
      </c>
      <c r="G6709" s="202" t="s">
        <v>16</v>
      </c>
      <c r="H6709" s="202">
        <v>71000</v>
      </c>
      <c r="I6709" s="202" t="s">
        <v>16</v>
      </c>
      <c r="J6709" s="202" t="s">
        <v>16</v>
      </c>
      <c r="K6709" s="1"/>
      <c r="L6709" s="368" t="s">
        <v>4379</v>
      </c>
      <c r="M6709" s="369" t="s">
        <v>4387</v>
      </c>
      <c r="N6709" s="368">
        <v>1</v>
      </c>
      <c r="O6709" s="202" t="s">
        <v>16</v>
      </c>
      <c r="P6709" s="202">
        <v>12000</v>
      </c>
      <c r="Q6709" s="202" t="s">
        <v>16</v>
      </c>
      <c r="R6709" s="202" t="s">
        <v>16</v>
      </c>
      <c r="S6709" s="202" t="s">
        <v>16</v>
      </c>
      <c r="T6709" s="202" t="s">
        <v>16</v>
      </c>
    </row>
    <row r="6710" spans="2:20" ht="34.200000000000003" customHeight="1" x14ac:dyDescent="0.3">
      <c r="B6710" s="368" t="s">
        <v>4379</v>
      </c>
      <c r="C6710" s="333" t="s">
        <v>4382</v>
      </c>
      <c r="D6710" s="116" t="s">
        <v>4374</v>
      </c>
      <c r="E6710" s="202">
        <v>50000</v>
      </c>
      <c r="F6710" s="202" t="s">
        <v>16</v>
      </c>
      <c r="G6710" s="202" t="s">
        <v>16</v>
      </c>
      <c r="H6710" s="202" t="s">
        <v>16</v>
      </c>
      <c r="I6710" s="202" t="s">
        <v>16</v>
      </c>
      <c r="J6710" s="202" t="s">
        <v>16</v>
      </c>
      <c r="K6710" s="1"/>
      <c r="L6710" s="368" t="s">
        <v>4379</v>
      </c>
      <c r="M6710" s="369" t="s">
        <v>4388</v>
      </c>
      <c r="N6710" s="368">
        <v>2</v>
      </c>
      <c r="O6710" s="202" t="s">
        <v>16</v>
      </c>
      <c r="P6710" s="202">
        <v>8520</v>
      </c>
      <c r="Q6710" s="202" t="s">
        <v>16</v>
      </c>
      <c r="R6710" s="202" t="s">
        <v>16</v>
      </c>
      <c r="S6710" s="202" t="s">
        <v>16</v>
      </c>
      <c r="T6710" s="202" t="s">
        <v>16</v>
      </c>
    </row>
    <row r="6711" spans="2:20" ht="28.8" customHeight="1" x14ac:dyDescent="0.3">
      <c r="B6711" s="368" t="s">
        <v>4379</v>
      </c>
      <c r="C6711" s="430" t="s">
        <v>4383</v>
      </c>
      <c r="D6711" s="116" t="s">
        <v>4375</v>
      </c>
      <c r="E6711" s="202" t="s">
        <v>16</v>
      </c>
      <c r="F6711" s="202">
        <v>10000</v>
      </c>
      <c r="G6711" s="202" t="s">
        <v>16</v>
      </c>
      <c r="H6711" s="202" t="s">
        <v>16</v>
      </c>
      <c r="I6711" s="202" t="s">
        <v>16</v>
      </c>
      <c r="J6711" s="202" t="s">
        <v>16</v>
      </c>
      <c r="K6711" s="1"/>
      <c r="L6711" s="368" t="s">
        <v>4379</v>
      </c>
      <c r="M6711" s="369" t="s">
        <v>4389</v>
      </c>
      <c r="N6711" s="368">
        <v>3</v>
      </c>
      <c r="O6711" s="202" t="s">
        <v>16</v>
      </c>
      <c r="P6711" s="202">
        <v>3000</v>
      </c>
      <c r="Q6711" s="202" t="s">
        <v>16</v>
      </c>
      <c r="R6711" s="202" t="s">
        <v>16</v>
      </c>
      <c r="S6711" s="202" t="s">
        <v>16</v>
      </c>
      <c r="T6711" s="202" t="s">
        <v>16</v>
      </c>
    </row>
    <row r="6712" spans="2:20" ht="34.200000000000003" customHeight="1" x14ac:dyDescent="0.3">
      <c r="B6712" s="368" t="s">
        <v>4379</v>
      </c>
      <c r="C6712" s="430" t="s">
        <v>4384</v>
      </c>
      <c r="D6712" s="116" t="s">
        <v>4376</v>
      </c>
      <c r="E6712" s="202" t="s">
        <v>16</v>
      </c>
      <c r="F6712" s="202">
        <v>1100</v>
      </c>
      <c r="G6712" s="202" t="s">
        <v>16</v>
      </c>
      <c r="H6712" s="202" t="s">
        <v>16</v>
      </c>
      <c r="I6712" s="202" t="s">
        <v>16</v>
      </c>
      <c r="J6712" s="202" t="s">
        <v>16</v>
      </c>
      <c r="K6712" s="1"/>
      <c r="L6712" s="368" t="s">
        <v>4379</v>
      </c>
      <c r="M6712" s="430" t="s">
        <v>4390</v>
      </c>
      <c r="N6712" s="368">
        <v>4</v>
      </c>
      <c r="O6712" s="202" t="s">
        <v>16</v>
      </c>
      <c r="P6712" s="202">
        <v>5362</v>
      </c>
      <c r="Q6712" s="202" t="s">
        <v>16</v>
      </c>
      <c r="R6712" s="202" t="s">
        <v>16</v>
      </c>
      <c r="S6712" s="202" t="s">
        <v>16</v>
      </c>
      <c r="T6712" s="202" t="s">
        <v>16</v>
      </c>
    </row>
    <row r="6713" spans="2:20" ht="41.4" x14ac:dyDescent="0.3">
      <c r="B6713" s="368" t="s">
        <v>4379</v>
      </c>
      <c r="C6713" s="430" t="s">
        <v>4385</v>
      </c>
      <c r="D6713" s="116" t="s">
        <v>4377</v>
      </c>
      <c r="E6713" s="202" t="s">
        <v>16</v>
      </c>
      <c r="F6713" s="202">
        <v>1300</v>
      </c>
      <c r="G6713" s="202" t="s">
        <v>16</v>
      </c>
      <c r="H6713" s="202" t="s">
        <v>16</v>
      </c>
      <c r="I6713" s="202" t="s">
        <v>16</v>
      </c>
      <c r="J6713" s="202" t="s">
        <v>16</v>
      </c>
      <c r="K6713" s="1"/>
      <c r="L6713" s="368" t="s">
        <v>4379</v>
      </c>
      <c r="M6713" s="430" t="s">
        <v>4400</v>
      </c>
      <c r="N6713" s="116" t="s">
        <v>4395</v>
      </c>
      <c r="O6713" s="202">
        <v>50000</v>
      </c>
      <c r="P6713" s="202" t="s">
        <v>16</v>
      </c>
      <c r="Q6713" s="202" t="s">
        <v>16</v>
      </c>
      <c r="R6713" s="202" t="s">
        <v>16</v>
      </c>
      <c r="S6713" s="202" t="s">
        <v>16</v>
      </c>
      <c r="T6713" s="202" t="s">
        <v>16</v>
      </c>
    </row>
    <row r="6714" spans="2:20" ht="33.6" customHeight="1" x14ac:dyDescent="0.3">
      <c r="B6714" s="368" t="s">
        <v>4379</v>
      </c>
      <c r="C6714" s="430" t="s">
        <v>4392</v>
      </c>
      <c r="D6714" s="116" t="s">
        <v>4391</v>
      </c>
      <c r="E6714" s="202" t="s">
        <v>16</v>
      </c>
      <c r="F6714" s="202">
        <v>15000</v>
      </c>
      <c r="G6714" s="202" t="s">
        <v>16</v>
      </c>
      <c r="H6714" s="202" t="s">
        <v>16</v>
      </c>
      <c r="I6714" s="202" t="s">
        <v>16</v>
      </c>
      <c r="J6714" s="202" t="s">
        <v>16</v>
      </c>
      <c r="K6714" s="1"/>
      <c r="L6714" s="368" t="s">
        <v>4379</v>
      </c>
      <c r="M6714" s="430" t="s">
        <v>4401</v>
      </c>
      <c r="N6714" s="116" t="s">
        <v>4396</v>
      </c>
      <c r="O6714" s="202">
        <v>50000</v>
      </c>
      <c r="P6714" s="202" t="s">
        <v>16</v>
      </c>
      <c r="Q6714" s="202" t="s">
        <v>16</v>
      </c>
      <c r="R6714" s="202" t="s">
        <v>16</v>
      </c>
      <c r="S6714" s="202" t="s">
        <v>16</v>
      </c>
      <c r="T6714" s="202" t="s">
        <v>16</v>
      </c>
    </row>
    <row r="6715" spans="2:20" ht="46.8" customHeight="1" x14ac:dyDescent="0.3">
      <c r="B6715" s="368" t="s">
        <v>4379</v>
      </c>
      <c r="C6715" s="430" t="s">
        <v>4397</v>
      </c>
      <c r="D6715" s="116" t="s">
        <v>4393</v>
      </c>
      <c r="E6715" s="202" t="s">
        <v>16</v>
      </c>
      <c r="F6715" s="202">
        <v>1000000</v>
      </c>
      <c r="G6715" s="202" t="s">
        <v>16</v>
      </c>
      <c r="H6715" s="202" t="s">
        <v>16</v>
      </c>
      <c r="I6715" s="202" t="s">
        <v>16</v>
      </c>
      <c r="J6715" s="202" t="s">
        <v>16</v>
      </c>
      <c r="K6715" s="1"/>
      <c r="L6715" s="368" t="s">
        <v>4379</v>
      </c>
      <c r="M6715" s="430" t="s">
        <v>4403</v>
      </c>
      <c r="N6715" s="431" t="s">
        <v>1359</v>
      </c>
      <c r="O6715" s="202" t="s">
        <v>16</v>
      </c>
      <c r="P6715" s="202" t="s">
        <v>16</v>
      </c>
      <c r="Q6715" s="202" t="s">
        <v>16</v>
      </c>
      <c r="R6715" s="202" t="s">
        <v>16</v>
      </c>
      <c r="S6715" s="202">
        <v>270500</v>
      </c>
      <c r="T6715" s="202" t="s">
        <v>16</v>
      </c>
    </row>
    <row r="6716" spans="2:20" ht="33.6" customHeight="1" x14ac:dyDescent="0.3">
      <c r="B6716" s="368" t="s">
        <v>4379</v>
      </c>
      <c r="C6716" s="430" t="s">
        <v>2360</v>
      </c>
      <c r="D6716" s="116" t="s">
        <v>4394</v>
      </c>
      <c r="E6716" s="202" t="s">
        <v>16</v>
      </c>
      <c r="F6716" s="202">
        <v>2200</v>
      </c>
      <c r="G6716" s="202" t="s">
        <v>16</v>
      </c>
      <c r="H6716" s="202" t="s">
        <v>16</v>
      </c>
      <c r="I6716" s="202" t="s">
        <v>16</v>
      </c>
      <c r="J6716" s="202" t="s">
        <v>16</v>
      </c>
      <c r="K6716" s="1"/>
      <c r="L6716" s="202" t="s">
        <v>16</v>
      </c>
      <c r="M6716" s="202" t="s">
        <v>16</v>
      </c>
      <c r="N6716" s="202" t="s">
        <v>16</v>
      </c>
      <c r="O6716" s="202" t="s">
        <v>16</v>
      </c>
      <c r="P6716" s="202" t="s">
        <v>16</v>
      </c>
      <c r="Q6716" s="202" t="s">
        <v>16</v>
      </c>
      <c r="R6716" s="202" t="s">
        <v>16</v>
      </c>
      <c r="S6716" s="202" t="s">
        <v>16</v>
      </c>
      <c r="T6716" s="202" t="s">
        <v>16</v>
      </c>
    </row>
    <row r="6717" spans="2:20" ht="33.6" customHeight="1" x14ac:dyDescent="0.3">
      <c r="B6717" s="368" t="s">
        <v>4379</v>
      </c>
      <c r="C6717" s="430" t="s">
        <v>4398</v>
      </c>
      <c r="D6717" s="116" t="s">
        <v>4395</v>
      </c>
      <c r="E6717" s="202">
        <v>50000</v>
      </c>
      <c r="F6717" s="202" t="s">
        <v>16</v>
      </c>
      <c r="G6717" s="202" t="s">
        <v>16</v>
      </c>
      <c r="H6717" s="202" t="s">
        <v>16</v>
      </c>
      <c r="I6717" s="202" t="s">
        <v>16</v>
      </c>
      <c r="J6717" s="202" t="s">
        <v>16</v>
      </c>
      <c r="K6717" s="1"/>
      <c r="L6717" s="202" t="s">
        <v>16</v>
      </c>
      <c r="M6717" s="202" t="s">
        <v>16</v>
      </c>
      <c r="N6717" s="202" t="s">
        <v>16</v>
      </c>
      <c r="O6717" s="202" t="s">
        <v>16</v>
      </c>
      <c r="P6717" s="202" t="s">
        <v>16</v>
      </c>
      <c r="Q6717" s="202" t="s">
        <v>16</v>
      </c>
      <c r="R6717" s="202" t="s">
        <v>16</v>
      </c>
      <c r="S6717" s="202" t="s">
        <v>16</v>
      </c>
      <c r="T6717" s="202" t="s">
        <v>16</v>
      </c>
    </row>
    <row r="6718" spans="2:20" ht="33.6" customHeight="1" x14ac:dyDescent="0.3">
      <c r="B6718" s="368" t="s">
        <v>4379</v>
      </c>
      <c r="C6718" s="430" t="s">
        <v>4399</v>
      </c>
      <c r="D6718" s="116" t="s">
        <v>4396</v>
      </c>
      <c r="E6718" s="202">
        <v>50000</v>
      </c>
      <c r="F6718" s="202" t="s">
        <v>16</v>
      </c>
      <c r="G6718" s="202" t="s">
        <v>16</v>
      </c>
      <c r="H6718" s="202" t="s">
        <v>16</v>
      </c>
      <c r="I6718" s="202" t="s">
        <v>16</v>
      </c>
      <c r="J6718" s="202" t="s">
        <v>16</v>
      </c>
      <c r="K6718" s="1"/>
      <c r="L6718" s="202" t="s">
        <v>16</v>
      </c>
      <c r="M6718" s="202" t="s">
        <v>16</v>
      </c>
      <c r="N6718" s="202" t="s">
        <v>16</v>
      </c>
      <c r="O6718" s="202" t="s">
        <v>16</v>
      </c>
      <c r="P6718" s="202" t="s">
        <v>16</v>
      </c>
      <c r="Q6718" s="202" t="s">
        <v>16</v>
      </c>
      <c r="R6718" s="202" t="s">
        <v>16</v>
      </c>
      <c r="S6718" s="202" t="s">
        <v>16</v>
      </c>
      <c r="T6718" s="202" t="s">
        <v>16</v>
      </c>
    </row>
    <row r="6719" spans="2:20" x14ac:dyDescent="0.3">
      <c r="B6719" s="196"/>
      <c r="C6719" s="503" t="s">
        <v>49</v>
      </c>
      <c r="D6719" s="196" t="s">
        <v>16</v>
      </c>
      <c r="E6719" s="197">
        <f>SUM(E6710:E6718)</f>
        <v>150000</v>
      </c>
      <c r="F6719" s="197">
        <f>SUM(F6709:F6716)</f>
        <v>1058600</v>
      </c>
      <c r="G6719" s="197"/>
      <c r="H6719" s="504">
        <f>SUM(H6707:H6718)</f>
        <v>171000</v>
      </c>
      <c r="I6719" s="197">
        <f>SUM(I6707:I6718)</f>
        <v>0</v>
      </c>
      <c r="J6719" s="197">
        <v>0</v>
      </c>
      <c r="K6719" s="1"/>
      <c r="L6719" s="202" t="s">
        <v>16</v>
      </c>
      <c r="M6719" s="202" t="s">
        <v>16</v>
      </c>
      <c r="N6719" s="202" t="s">
        <v>16</v>
      </c>
      <c r="O6719" s="202" t="s">
        <v>16</v>
      </c>
      <c r="P6719" s="202" t="s">
        <v>16</v>
      </c>
      <c r="Q6719" s="202" t="s">
        <v>16</v>
      </c>
      <c r="R6719" s="202" t="s">
        <v>16</v>
      </c>
      <c r="S6719" s="202" t="s">
        <v>16</v>
      </c>
      <c r="T6719" s="202" t="s">
        <v>16</v>
      </c>
    </row>
    <row r="6720" spans="2:20" x14ac:dyDescent="0.3">
      <c r="B6720" s="11"/>
      <c r="C6720" s="94"/>
      <c r="D6720" s="12"/>
      <c r="E6720" s="13"/>
      <c r="F6720" s="13"/>
      <c r="G6720" s="13"/>
      <c r="H6720" s="13"/>
      <c r="I6720" s="13"/>
      <c r="J6720" s="14"/>
      <c r="K6720" s="1"/>
      <c r="L6720" s="11"/>
      <c r="M6720" s="588"/>
      <c r="N6720" s="12"/>
      <c r="O6720" s="169"/>
      <c r="P6720" s="13"/>
      <c r="Q6720" s="13"/>
      <c r="R6720" s="13"/>
      <c r="S6720" s="13"/>
      <c r="T6720" s="14"/>
    </row>
    <row r="6721" spans="2:20" x14ac:dyDescent="0.3">
      <c r="B6721" s="25"/>
      <c r="C6721" s="26" t="s">
        <v>50</v>
      </c>
      <c r="D6721" s="26" t="s">
        <v>16</v>
      </c>
      <c r="E6721" s="28">
        <f>E6719</f>
        <v>150000</v>
      </c>
      <c r="F6721" s="28">
        <f>F6706+F6719</f>
        <v>1069353</v>
      </c>
      <c r="G6721" s="28">
        <f>G6706+G6719</f>
        <v>6283245</v>
      </c>
      <c r="H6721" s="28">
        <f>H6706+H6719</f>
        <v>3128495</v>
      </c>
      <c r="I6721" s="28">
        <f>I6706+I6719</f>
        <v>339834</v>
      </c>
      <c r="J6721" s="28">
        <f>J6706+J6719</f>
        <v>4260</v>
      </c>
      <c r="K6721" s="1"/>
      <c r="L6721" s="574" t="s">
        <v>16</v>
      </c>
      <c r="M6721" s="26" t="s">
        <v>50</v>
      </c>
      <c r="N6721" s="193" t="s">
        <v>16</v>
      </c>
      <c r="O6721" s="28">
        <f>SUM(O6707:O6720)</f>
        <v>150000</v>
      </c>
      <c r="P6721" s="28">
        <f>SUM(P6707:P6720)</f>
        <v>57882</v>
      </c>
      <c r="Q6721" s="28">
        <f>SUM(Q6707:Q6720)</f>
        <v>0</v>
      </c>
      <c r="R6721" s="28">
        <f>SUM(R6709:R6720)</f>
        <v>0</v>
      </c>
      <c r="S6721" s="28">
        <f>SUM(S6706:S6720)</f>
        <v>270500</v>
      </c>
      <c r="T6721" s="28">
        <f>SUM(T6705:T6720)</f>
        <v>0</v>
      </c>
    </row>
    <row r="6722" spans="2:20" x14ac:dyDescent="0.3">
      <c r="F6722" s="314"/>
      <c r="G6722" s="215"/>
      <c r="H6722" s="215"/>
      <c r="L6722" s="2"/>
      <c r="M6722" s="3" t="s">
        <v>12</v>
      </c>
      <c r="N6722" s="15"/>
      <c r="O6722" s="16">
        <f>E6721-O6721</f>
        <v>0</v>
      </c>
      <c r="P6722" s="62">
        <f>F6721-P6721</f>
        <v>1011471</v>
      </c>
      <c r="Q6722" s="62">
        <f>G6721-Q6721</f>
        <v>6283245</v>
      </c>
      <c r="R6722" s="62">
        <f t="shared" ref="R6722" si="769">H6721-R6721</f>
        <v>3128495</v>
      </c>
      <c r="S6722" s="62">
        <f t="shared" ref="S6722" si="770">I6721-S6721</f>
        <v>69334</v>
      </c>
      <c r="T6722" s="62">
        <f t="shared" ref="T6722" si="771">J6721-T6721</f>
        <v>4260</v>
      </c>
    </row>
    <row r="6723" spans="2:20" x14ac:dyDescent="0.3">
      <c r="C6723" s="63"/>
      <c r="F6723" s="314"/>
      <c r="H6723" s="314"/>
      <c r="M6723" s="1356" t="s">
        <v>23</v>
      </c>
      <c r="N6723" s="1356"/>
      <c r="O6723" s="314"/>
      <c r="P6723" s="314"/>
      <c r="Q6723" s="314"/>
      <c r="R6723" s="314"/>
    </row>
    <row r="6724" spans="2:20" x14ac:dyDescent="0.3">
      <c r="C6724" s="800"/>
      <c r="D6724" s="800"/>
      <c r="E6724" s="673"/>
      <c r="F6724" s="281"/>
      <c r="G6724" s="800"/>
      <c r="H6724" s="800"/>
      <c r="I6724" s="800"/>
      <c r="J6724" s="145"/>
      <c r="M6724" s="346" t="s">
        <v>17</v>
      </c>
      <c r="N6724" s="126">
        <f>P6722</f>
        <v>1011471</v>
      </c>
      <c r="O6724" s="1383" t="s">
        <v>4402</v>
      </c>
      <c r="P6724" s="1384"/>
      <c r="Q6724" s="1384"/>
      <c r="R6724" s="1384"/>
      <c r="S6724" s="1384"/>
      <c r="T6724" s="1384"/>
    </row>
    <row r="6725" spans="2:20" x14ac:dyDescent="0.3">
      <c r="C6725" s="273"/>
      <c r="D6725" s="702"/>
      <c r="E6725" s="798"/>
      <c r="F6725" s="798"/>
      <c r="G6725" s="282"/>
      <c r="H6725" s="280"/>
      <c r="I6725" s="280"/>
      <c r="J6725" s="280"/>
      <c r="M6725" s="346" t="s">
        <v>18</v>
      </c>
      <c r="N6725" s="126">
        <f>Q6722</f>
        <v>6283245</v>
      </c>
      <c r="O6725" s="606"/>
      <c r="P6725" s="131"/>
      <c r="Q6725" s="121"/>
      <c r="R6725" s="121"/>
      <c r="S6725" s="121"/>
      <c r="T6725" s="121"/>
    </row>
    <row r="6726" spans="2:20" x14ac:dyDescent="0.3">
      <c r="C6726" s="800"/>
      <c r="D6726" s="800"/>
      <c r="E6726" s="1376"/>
      <c r="F6726" s="1377"/>
      <c r="G6726" s="282"/>
      <c r="H6726" s="280"/>
      <c r="I6726" s="280"/>
      <c r="J6726" s="280"/>
      <c r="M6726" s="346" t="s">
        <v>19</v>
      </c>
      <c r="N6726" s="126">
        <f>R6722</f>
        <v>3128495</v>
      </c>
      <c r="O6726" s="136"/>
      <c r="P6726" s="171"/>
      <c r="Q6726" s="324"/>
      <c r="R6726" s="240"/>
      <c r="S6726" s="314"/>
      <c r="T6726" s="314"/>
    </row>
    <row r="6727" spans="2:20" x14ac:dyDescent="0.3">
      <c r="C6727" s="190"/>
      <c r="D6727" s="190"/>
      <c r="E6727" s="1374"/>
      <c r="F6727" s="1374"/>
      <c r="G6727" s="278"/>
      <c r="H6727" s="279"/>
      <c r="I6727" s="280"/>
      <c r="J6727" s="281"/>
      <c r="M6727" s="346" t="s">
        <v>20</v>
      </c>
      <c r="N6727" s="126">
        <f>S6722</f>
        <v>69334</v>
      </c>
      <c r="O6727" s="324"/>
      <c r="P6727" s="324"/>
      <c r="Q6727" s="324"/>
      <c r="R6727" s="241"/>
    </row>
    <row r="6728" spans="2:20" x14ac:dyDescent="0.3">
      <c r="C6728" s="190"/>
      <c r="D6728" s="190"/>
      <c r="E6728" s="799"/>
      <c r="F6728" s="799"/>
      <c r="G6728" s="278"/>
      <c r="H6728" s="283"/>
      <c r="I6728" s="280"/>
      <c r="J6728" s="281"/>
      <c r="M6728" s="346" t="s">
        <v>21</v>
      </c>
      <c r="N6728" s="126">
        <f>T6722</f>
        <v>4260</v>
      </c>
      <c r="O6728" s="137"/>
      <c r="P6728" s="324"/>
      <c r="Q6728" s="324"/>
      <c r="R6728" s="314"/>
    </row>
    <row r="6729" spans="2:20" ht="16.2" thickBot="1" x14ac:dyDescent="0.35">
      <c r="C6729" s="800"/>
      <c r="D6729" s="190"/>
      <c r="E6729" s="799"/>
      <c r="F6729" s="799"/>
      <c r="G6729" s="278"/>
      <c r="H6729" s="283"/>
      <c r="I6729" s="280"/>
      <c r="J6729" s="281"/>
      <c r="M6729" s="768" t="s">
        <v>22</v>
      </c>
      <c r="N6729" s="794">
        <f>SUM(N6724:N6728)</f>
        <v>10496805</v>
      </c>
      <c r="O6729" s="314"/>
      <c r="P6729" s="314"/>
      <c r="R6729" s="314"/>
      <c r="S6729" s="314"/>
    </row>
    <row r="6730" spans="2:20" ht="15" thickTop="1" x14ac:dyDescent="0.3">
      <c r="N6730" s="314"/>
    </row>
    <row r="6731" spans="2:20" x14ac:dyDescent="0.3">
      <c r="N6731" s="314"/>
    </row>
    <row r="6732" spans="2:20" x14ac:dyDescent="0.3">
      <c r="B6732" s="1357" t="s">
        <v>3490</v>
      </c>
      <c r="C6732" s="1357"/>
      <c r="D6732" s="1357"/>
      <c r="E6732" s="1357"/>
      <c r="F6732" s="1357"/>
      <c r="G6732" s="1357"/>
      <c r="H6732" s="1357"/>
      <c r="I6732" s="1357"/>
      <c r="J6732" s="1357"/>
      <c r="K6732" s="1357"/>
      <c r="L6732" s="1357"/>
      <c r="M6732" s="1357"/>
      <c r="N6732" s="1357"/>
      <c r="O6732" s="1357"/>
      <c r="P6732" s="1357"/>
      <c r="Q6732" s="1357"/>
      <c r="R6732" s="1357"/>
      <c r="S6732" s="1357"/>
      <c r="T6732" s="1357"/>
    </row>
    <row r="6739" spans="2:20" ht="15.6" x14ac:dyDescent="0.3">
      <c r="B6739" s="1349" t="s">
        <v>4404</v>
      </c>
      <c r="C6739" s="1349"/>
      <c r="D6739" s="1349"/>
      <c r="E6739" s="1349"/>
      <c r="F6739" s="1349"/>
      <c r="G6739" s="1349"/>
      <c r="H6739" s="1349"/>
      <c r="I6739" s="1349"/>
      <c r="J6739" s="1349"/>
      <c r="K6739" s="1349"/>
      <c r="L6739" s="1349"/>
      <c r="M6739" s="1349"/>
      <c r="N6739" s="1349"/>
      <c r="O6739" s="1349"/>
      <c r="P6739" s="1349"/>
      <c r="Q6739" s="1349"/>
      <c r="R6739" s="1349"/>
      <c r="S6739" s="1349"/>
      <c r="T6739" s="1349"/>
    </row>
    <row r="6740" spans="2:20" ht="15.6" x14ac:dyDescent="0.3">
      <c r="B6740" s="1350" t="s">
        <v>10</v>
      </c>
      <c r="C6740" s="1350"/>
      <c r="D6740" s="1350"/>
      <c r="E6740" s="1350"/>
      <c r="F6740" s="1350"/>
      <c r="G6740" s="1350"/>
      <c r="H6740" s="1350"/>
      <c r="I6740" s="1350"/>
      <c r="J6740" s="1350"/>
      <c r="K6740" s="1350"/>
      <c r="L6740" s="1350"/>
      <c r="M6740" s="1350"/>
      <c r="N6740" s="1350"/>
      <c r="O6740" s="1350"/>
      <c r="P6740" s="1350"/>
      <c r="Q6740" s="1350"/>
      <c r="R6740" s="1350"/>
      <c r="S6740" s="1350"/>
      <c r="T6740" s="1350"/>
    </row>
    <row r="6741" spans="2:20" x14ac:dyDescent="0.3">
      <c r="B6741" s="1351" t="s">
        <v>11</v>
      </c>
      <c r="C6741" s="1351"/>
      <c r="D6741" s="1351"/>
      <c r="E6741" s="1351"/>
      <c r="F6741" s="1351"/>
      <c r="G6741" s="1351"/>
      <c r="H6741" s="1351"/>
      <c r="I6741" s="1351"/>
      <c r="J6741" s="1351"/>
      <c r="K6741" s="1351"/>
      <c r="L6741" s="1351"/>
      <c r="M6741" s="1351"/>
      <c r="N6741" s="1351"/>
      <c r="O6741" s="1351"/>
      <c r="P6741" s="1351"/>
      <c r="Q6741" s="1351"/>
      <c r="R6741" s="1351"/>
      <c r="S6741" s="1351"/>
      <c r="T6741" s="1351"/>
    </row>
    <row r="6742" spans="2:20" x14ac:dyDescent="0.3">
      <c r="B6742" s="1352" t="s">
        <v>4460</v>
      </c>
      <c r="C6742" s="1352"/>
      <c r="D6742" s="1352"/>
      <c r="E6742" s="1352"/>
      <c r="F6742" s="1352"/>
      <c r="G6742" s="1352"/>
      <c r="H6742" s="1352"/>
      <c r="I6742" s="1352"/>
      <c r="J6742" s="1352"/>
      <c r="K6742" s="1352"/>
      <c r="L6742" s="1352"/>
      <c r="M6742" s="1352"/>
      <c r="N6742" s="1352"/>
      <c r="O6742" s="1352"/>
      <c r="P6742" s="1352"/>
      <c r="Q6742" s="1352"/>
      <c r="R6742" s="1352"/>
      <c r="S6742" s="1352"/>
      <c r="T6742" s="1352"/>
    </row>
    <row r="6743" spans="2:20" ht="15" thickBot="1" x14ac:dyDescent="0.35">
      <c r="B6743" s="309"/>
      <c r="C6743" s="309"/>
      <c r="D6743" s="309"/>
      <c r="E6743" s="309"/>
      <c r="F6743" s="309"/>
      <c r="G6743" s="309"/>
      <c r="H6743" s="309"/>
      <c r="I6743" s="309"/>
      <c r="J6743" s="309"/>
      <c r="L6743" s="309"/>
      <c r="M6743" s="309"/>
      <c r="N6743" s="309"/>
      <c r="O6743" s="309"/>
      <c r="P6743" s="309"/>
      <c r="Q6743" s="309"/>
      <c r="R6743" s="1362" t="s">
        <v>4461</v>
      </c>
      <c r="S6743" s="1363"/>
      <c r="T6743" s="1363"/>
    </row>
    <row r="6744" spans="2:20" ht="15" thickTop="1" x14ac:dyDescent="0.3">
      <c r="B6744" s="1354" t="s">
        <v>8</v>
      </c>
      <c r="C6744" s="1354"/>
      <c r="D6744" s="1354"/>
      <c r="E6744" s="1354"/>
      <c r="F6744" s="1354"/>
      <c r="G6744" s="1354"/>
      <c r="H6744" s="1354"/>
      <c r="I6744" s="1354"/>
      <c r="J6744" s="1354"/>
      <c r="L6744" s="1354" t="s">
        <v>9</v>
      </c>
      <c r="M6744" s="1354"/>
      <c r="N6744" s="1354"/>
      <c r="O6744" s="1354"/>
      <c r="P6744" s="1354"/>
      <c r="Q6744" s="1354"/>
      <c r="R6744" s="1354"/>
      <c r="S6744" s="1354"/>
      <c r="T6744" s="1354"/>
    </row>
    <row r="6745" spans="2:20" ht="27.6" x14ac:dyDescent="0.3">
      <c r="B6745" s="767" t="s">
        <v>0</v>
      </c>
      <c r="C6745" s="767" t="s">
        <v>1</v>
      </c>
      <c r="D6745" s="767" t="s">
        <v>2</v>
      </c>
      <c r="E6745" s="767" t="s">
        <v>13</v>
      </c>
      <c r="F6745" s="767" t="s">
        <v>3</v>
      </c>
      <c r="G6745" s="767" t="s">
        <v>4</v>
      </c>
      <c r="H6745" s="767" t="s">
        <v>5</v>
      </c>
      <c r="I6745" s="767" t="s">
        <v>6</v>
      </c>
      <c r="J6745" s="767" t="s">
        <v>7</v>
      </c>
      <c r="K6745" s="180"/>
      <c r="L6745" s="767" t="s">
        <v>0</v>
      </c>
      <c r="M6745" s="767" t="s">
        <v>1</v>
      </c>
      <c r="N6745" s="353" t="s">
        <v>1234</v>
      </c>
      <c r="O6745" s="767" t="s">
        <v>13</v>
      </c>
      <c r="P6745" s="767" t="s">
        <v>3</v>
      </c>
      <c r="Q6745" s="767" t="s">
        <v>4</v>
      </c>
      <c r="R6745" s="767" t="s">
        <v>5</v>
      </c>
      <c r="S6745" s="767" t="s">
        <v>6</v>
      </c>
      <c r="T6745" s="767" t="s">
        <v>7</v>
      </c>
    </row>
    <row r="6746" spans="2:20" x14ac:dyDescent="0.3">
      <c r="B6746" s="310"/>
      <c r="C6746" s="311"/>
      <c r="D6746" s="311"/>
      <c r="E6746" s="5"/>
      <c r="F6746" s="5"/>
      <c r="G6746" s="5"/>
      <c r="H6746" s="5"/>
      <c r="I6746" s="5"/>
      <c r="J6746" s="6"/>
      <c r="L6746" s="310"/>
      <c r="M6746" s="311"/>
      <c r="N6746" s="311"/>
      <c r="O6746" s="5"/>
      <c r="P6746" s="5"/>
      <c r="Q6746" s="5"/>
      <c r="R6746" s="5"/>
      <c r="S6746" s="5"/>
      <c r="T6746" s="6"/>
    </row>
    <row r="6747" spans="2:20" x14ac:dyDescent="0.3">
      <c r="B6747" s="368" t="s">
        <v>4405</v>
      </c>
      <c r="C6747" s="15" t="s">
        <v>2421</v>
      </c>
      <c r="D6747" s="202" t="s">
        <v>16</v>
      </c>
      <c r="E6747" s="202" t="s">
        <v>16</v>
      </c>
      <c r="F6747" s="370">
        <f>N6724</f>
        <v>1011471</v>
      </c>
      <c r="G6747" s="764">
        <f>N6725</f>
        <v>6283245</v>
      </c>
      <c r="H6747" s="764">
        <f>N6726</f>
        <v>3128495</v>
      </c>
      <c r="I6747" s="765">
        <f>N6727</f>
        <v>69334</v>
      </c>
      <c r="J6747" s="765">
        <f>N6728</f>
        <v>4260</v>
      </c>
      <c r="K6747" s="1"/>
      <c r="L6747" s="368"/>
      <c r="M6747" s="368"/>
      <c r="N6747" s="368"/>
      <c r="O6747" s="368"/>
      <c r="P6747" s="368"/>
      <c r="Q6747" s="368"/>
      <c r="R6747" s="368"/>
      <c r="S6747" s="368"/>
      <c r="T6747" s="368"/>
    </row>
    <row r="6748" spans="2:20" x14ac:dyDescent="0.3">
      <c r="B6748" s="368" t="s">
        <v>4405</v>
      </c>
      <c r="C6748" s="333" t="s">
        <v>3652</v>
      </c>
      <c r="D6748" s="202" t="s">
        <v>16</v>
      </c>
      <c r="E6748" s="202" t="s">
        <v>16</v>
      </c>
      <c r="F6748" s="202" t="s">
        <v>16</v>
      </c>
      <c r="G6748" s="202" t="s">
        <v>16</v>
      </c>
      <c r="H6748" s="202">
        <v>1000000</v>
      </c>
      <c r="I6748" s="202" t="s">
        <v>16</v>
      </c>
      <c r="J6748" s="202" t="s">
        <v>16</v>
      </c>
      <c r="K6748" s="1"/>
      <c r="L6748" s="368" t="s">
        <v>4405</v>
      </c>
      <c r="M6748" s="333" t="s">
        <v>3652</v>
      </c>
      <c r="N6748" s="202" t="s">
        <v>16</v>
      </c>
      <c r="O6748" s="202" t="s">
        <v>16</v>
      </c>
      <c r="P6748" s="202">
        <v>1000000</v>
      </c>
      <c r="Q6748" s="202" t="s">
        <v>16</v>
      </c>
      <c r="R6748" s="202" t="s">
        <v>16</v>
      </c>
      <c r="S6748" s="202" t="s">
        <v>16</v>
      </c>
      <c r="T6748" s="202" t="s">
        <v>16</v>
      </c>
    </row>
    <row r="6749" spans="2:20" ht="32.4" customHeight="1" x14ac:dyDescent="0.3">
      <c r="B6749" s="368" t="s">
        <v>4426</v>
      </c>
      <c r="C6749" s="430" t="s">
        <v>4427</v>
      </c>
      <c r="D6749" s="116" t="s">
        <v>4408</v>
      </c>
      <c r="E6749" s="202">
        <v>2500</v>
      </c>
      <c r="F6749" s="202" t="s">
        <v>16</v>
      </c>
      <c r="G6749" s="202" t="s">
        <v>16</v>
      </c>
      <c r="H6749" s="202" t="s">
        <v>16</v>
      </c>
      <c r="I6749" s="202" t="s">
        <v>16</v>
      </c>
      <c r="J6749" s="202" t="s">
        <v>16</v>
      </c>
      <c r="K6749" s="1"/>
      <c r="L6749" s="368" t="s">
        <v>4405</v>
      </c>
      <c r="M6749" s="369" t="s">
        <v>4406</v>
      </c>
      <c r="N6749" s="368">
        <v>1</v>
      </c>
      <c r="O6749" s="202" t="s">
        <v>16</v>
      </c>
      <c r="P6749" s="202">
        <v>1100</v>
      </c>
      <c r="Q6749" s="202" t="s">
        <v>16</v>
      </c>
      <c r="R6749" s="202" t="s">
        <v>16</v>
      </c>
      <c r="S6749" s="202" t="s">
        <v>16</v>
      </c>
      <c r="T6749" s="202" t="s">
        <v>16</v>
      </c>
    </row>
    <row r="6750" spans="2:20" ht="41.4" x14ac:dyDescent="0.3">
      <c r="B6750" s="368" t="s">
        <v>4426</v>
      </c>
      <c r="C6750" s="430" t="s">
        <v>4428</v>
      </c>
      <c r="D6750" s="116" t="s">
        <v>4409</v>
      </c>
      <c r="E6750" s="202">
        <v>9500</v>
      </c>
      <c r="F6750" s="202" t="s">
        <v>16</v>
      </c>
      <c r="G6750" s="202" t="s">
        <v>16</v>
      </c>
      <c r="H6750" s="202" t="s">
        <v>16</v>
      </c>
      <c r="I6750" s="202" t="s">
        <v>16</v>
      </c>
      <c r="J6750" s="202" t="s">
        <v>16</v>
      </c>
      <c r="K6750" s="1"/>
      <c r="L6750" s="368" t="s">
        <v>4379</v>
      </c>
      <c r="M6750" s="369" t="s">
        <v>4407</v>
      </c>
      <c r="N6750" s="368">
        <v>2</v>
      </c>
      <c r="O6750" s="202" t="s">
        <v>16</v>
      </c>
      <c r="P6750" s="202">
        <v>7200</v>
      </c>
      <c r="Q6750" s="202" t="s">
        <v>16</v>
      </c>
      <c r="R6750" s="202" t="s">
        <v>16</v>
      </c>
      <c r="S6750" s="202" t="s">
        <v>16</v>
      </c>
      <c r="T6750" s="202" t="s">
        <v>16</v>
      </c>
    </row>
    <row r="6751" spans="2:20" ht="41.4" x14ac:dyDescent="0.3">
      <c r="B6751" s="368" t="s">
        <v>4426</v>
      </c>
      <c r="C6751" s="430" t="s">
        <v>4429</v>
      </c>
      <c r="D6751" s="116" t="s">
        <v>4410</v>
      </c>
      <c r="E6751" s="202">
        <v>11200</v>
      </c>
      <c r="F6751" s="202" t="s">
        <v>16</v>
      </c>
      <c r="G6751" s="202" t="s">
        <v>16</v>
      </c>
      <c r="H6751" s="202" t="s">
        <v>16</v>
      </c>
      <c r="I6751" s="202" t="s">
        <v>16</v>
      </c>
      <c r="J6751" s="202" t="s">
        <v>16</v>
      </c>
      <c r="K6751" s="1"/>
      <c r="L6751" s="368" t="s">
        <v>4426</v>
      </c>
      <c r="M6751" s="430" t="s">
        <v>4450</v>
      </c>
      <c r="N6751" s="116" t="s">
        <v>4408</v>
      </c>
      <c r="O6751" s="202">
        <v>2500</v>
      </c>
      <c r="P6751" s="202" t="s">
        <v>16</v>
      </c>
      <c r="Q6751" s="202" t="s">
        <v>16</v>
      </c>
      <c r="R6751" s="202" t="s">
        <v>16</v>
      </c>
      <c r="S6751" s="202" t="s">
        <v>16</v>
      </c>
      <c r="T6751" s="202" t="s">
        <v>16</v>
      </c>
    </row>
    <row r="6752" spans="2:20" ht="34.799999999999997" customHeight="1" x14ac:dyDescent="0.3">
      <c r="B6752" s="368" t="s">
        <v>4426</v>
      </c>
      <c r="C6752" s="430" t="s">
        <v>4430</v>
      </c>
      <c r="D6752" s="116" t="s">
        <v>4411</v>
      </c>
      <c r="E6752" s="202">
        <v>18100</v>
      </c>
      <c r="F6752" s="202" t="s">
        <v>16</v>
      </c>
      <c r="G6752" s="202" t="s">
        <v>16</v>
      </c>
      <c r="H6752" s="202" t="s">
        <v>16</v>
      </c>
      <c r="I6752" s="202" t="s">
        <v>16</v>
      </c>
      <c r="J6752" s="202" t="s">
        <v>16</v>
      </c>
      <c r="K6752" s="1"/>
      <c r="L6752" s="368" t="s">
        <v>4426</v>
      </c>
      <c r="M6752" s="430" t="s">
        <v>4451</v>
      </c>
      <c r="N6752" s="116" t="s">
        <v>4409</v>
      </c>
      <c r="O6752" s="202">
        <v>9500</v>
      </c>
      <c r="P6752" s="202" t="s">
        <v>16</v>
      </c>
      <c r="Q6752" s="202" t="s">
        <v>16</v>
      </c>
      <c r="R6752" s="202" t="s">
        <v>16</v>
      </c>
      <c r="S6752" s="202" t="s">
        <v>16</v>
      </c>
      <c r="T6752" s="202" t="s">
        <v>16</v>
      </c>
    </row>
    <row r="6753" spans="2:20" ht="37.200000000000003" customHeight="1" x14ac:dyDescent="0.3">
      <c r="B6753" s="368" t="s">
        <v>4426</v>
      </c>
      <c r="C6753" s="430" t="s">
        <v>4431</v>
      </c>
      <c r="D6753" s="116" t="s">
        <v>4412</v>
      </c>
      <c r="E6753" s="202">
        <v>4500</v>
      </c>
      <c r="F6753" s="202" t="s">
        <v>16</v>
      </c>
      <c r="G6753" s="202" t="s">
        <v>16</v>
      </c>
      <c r="H6753" s="202" t="s">
        <v>16</v>
      </c>
      <c r="I6753" s="202" t="s">
        <v>16</v>
      </c>
      <c r="J6753" s="202" t="s">
        <v>16</v>
      </c>
      <c r="K6753" s="1"/>
      <c r="L6753" s="368" t="s">
        <v>4426</v>
      </c>
      <c r="M6753" s="430" t="s">
        <v>2698</v>
      </c>
      <c r="N6753" s="116" t="s">
        <v>4410</v>
      </c>
      <c r="O6753" s="202">
        <v>11200</v>
      </c>
      <c r="P6753" s="202" t="s">
        <v>16</v>
      </c>
      <c r="Q6753" s="202" t="s">
        <v>16</v>
      </c>
      <c r="R6753" s="202" t="s">
        <v>16</v>
      </c>
      <c r="S6753" s="202" t="s">
        <v>16</v>
      </c>
      <c r="T6753" s="202" t="s">
        <v>16</v>
      </c>
    </row>
    <row r="6754" spans="2:20" ht="41.4" x14ac:dyDescent="0.3">
      <c r="B6754" s="368" t="s">
        <v>4426</v>
      </c>
      <c r="C6754" s="430" t="s">
        <v>4432</v>
      </c>
      <c r="D6754" s="116" t="s">
        <v>4413</v>
      </c>
      <c r="E6754" s="202">
        <v>14700</v>
      </c>
      <c r="F6754" s="202" t="s">
        <v>16</v>
      </c>
      <c r="G6754" s="202" t="s">
        <v>16</v>
      </c>
      <c r="H6754" s="202" t="s">
        <v>16</v>
      </c>
      <c r="I6754" s="202" t="s">
        <v>16</v>
      </c>
      <c r="J6754" s="202" t="s">
        <v>16</v>
      </c>
      <c r="K6754" s="1"/>
      <c r="L6754" s="368" t="s">
        <v>4426</v>
      </c>
      <c r="M6754" s="430" t="s">
        <v>4452</v>
      </c>
      <c r="N6754" s="116" t="s">
        <v>4411</v>
      </c>
      <c r="O6754" s="202">
        <v>18100</v>
      </c>
      <c r="P6754" s="202" t="s">
        <v>16</v>
      </c>
      <c r="Q6754" s="202" t="s">
        <v>16</v>
      </c>
      <c r="R6754" s="202" t="s">
        <v>16</v>
      </c>
      <c r="S6754" s="202" t="s">
        <v>16</v>
      </c>
      <c r="T6754" s="202" t="s">
        <v>16</v>
      </c>
    </row>
    <row r="6755" spans="2:20" ht="35.4" customHeight="1" x14ac:dyDescent="0.3">
      <c r="B6755" s="368" t="s">
        <v>4426</v>
      </c>
      <c r="C6755" s="430" t="s">
        <v>4433</v>
      </c>
      <c r="D6755" s="116" t="s">
        <v>4414</v>
      </c>
      <c r="E6755" s="202">
        <v>15800</v>
      </c>
      <c r="F6755" s="202" t="s">
        <v>16</v>
      </c>
      <c r="G6755" s="202" t="s">
        <v>16</v>
      </c>
      <c r="H6755" s="202" t="s">
        <v>16</v>
      </c>
      <c r="I6755" s="202" t="s">
        <v>16</v>
      </c>
      <c r="J6755" s="202" t="s">
        <v>16</v>
      </c>
      <c r="K6755" s="1"/>
      <c r="L6755" s="368" t="s">
        <v>4426</v>
      </c>
      <c r="M6755" s="430" t="s">
        <v>4453</v>
      </c>
      <c r="N6755" s="116" t="s">
        <v>4412</v>
      </c>
      <c r="O6755" s="202">
        <v>4500</v>
      </c>
      <c r="P6755" s="202" t="s">
        <v>16</v>
      </c>
      <c r="Q6755" s="202" t="s">
        <v>16</v>
      </c>
      <c r="R6755" s="202" t="s">
        <v>16</v>
      </c>
      <c r="S6755" s="202" t="s">
        <v>16</v>
      </c>
      <c r="T6755" s="202" t="s">
        <v>16</v>
      </c>
    </row>
    <row r="6756" spans="2:20" ht="41.4" x14ac:dyDescent="0.3">
      <c r="B6756" s="368" t="s">
        <v>4426</v>
      </c>
      <c r="C6756" s="430" t="s">
        <v>4434</v>
      </c>
      <c r="D6756" s="116" t="s">
        <v>4415</v>
      </c>
      <c r="E6756" s="202">
        <v>15800</v>
      </c>
      <c r="F6756" s="202" t="s">
        <v>16</v>
      </c>
      <c r="G6756" s="202" t="s">
        <v>16</v>
      </c>
      <c r="H6756" s="202" t="s">
        <v>16</v>
      </c>
      <c r="I6756" s="202" t="s">
        <v>16</v>
      </c>
      <c r="J6756" s="202" t="s">
        <v>16</v>
      </c>
      <c r="K6756" s="1"/>
      <c r="L6756" s="368" t="s">
        <v>4426</v>
      </c>
      <c r="M6756" s="430" t="s">
        <v>4454</v>
      </c>
      <c r="N6756" s="116" t="s">
        <v>4413</v>
      </c>
      <c r="O6756" s="202">
        <v>14700</v>
      </c>
      <c r="P6756" s="202" t="s">
        <v>16</v>
      </c>
      <c r="Q6756" s="202" t="s">
        <v>16</v>
      </c>
      <c r="R6756" s="202" t="s">
        <v>16</v>
      </c>
      <c r="S6756" s="202" t="s">
        <v>16</v>
      </c>
      <c r="T6756" s="202" t="s">
        <v>16</v>
      </c>
    </row>
    <row r="6757" spans="2:20" ht="41.4" x14ac:dyDescent="0.3">
      <c r="B6757" s="368" t="s">
        <v>4426</v>
      </c>
      <c r="C6757" s="430" t="s">
        <v>4435</v>
      </c>
      <c r="D6757" s="116" t="s">
        <v>4416</v>
      </c>
      <c r="E6757" s="202">
        <v>2500</v>
      </c>
      <c r="F6757" s="202" t="s">
        <v>16</v>
      </c>
      <c r="G6757" s="202" t="s">
        <v>16</v>
      </c>
      <c r="H6757" s="202" t="s">
        <v>16</v>
      </c>
      <c r="I6757" s="202" t="s">
        <v>16</v>
      </c>
      <c r="J6757" s="202" t="s">
        <v>16</v>
      </c>
      <c r="K6757" s="1"/>
      <c r="L6757" s="368" t="s">
        <v>4426</v>
      </c>
      <c r="M6757" s="430" t="s">
        <v>3551</v>
      </c>
      <c r="N6757" s="116" t="s">
        <v>4414</v>
      </c>
      <c r="O6757" s="202">
        <v>15800</v>
      </c>
      <c r="P6757" s="202" t="s">
        <v>16</v>
      </c>
      <c r="Q6757" s="202" t="s">
        <v>16</v>
      </c>
      <c r="R6757" s="202" t="s">
        <v>16</v>
      </c>
      <c r="S6757" s="202" t="s">
        <v>16</v>
      </c>
      <c r="T6757" s="202" t="s">
        <v>16</v>
      </c>
    </row>
    <row r="6758" spans="2:20" ht="38.4" customHeight="1" x14ac:dyDescent="0.3">
      <c r="B6758" s="368" t="s">
        <v>4426</v>
      </c>
      <c r="C6758" s="430" t="s">
        <v>685</v>
      </c>
      <c r="D6758" s="116" t="s">
        <v>4417</v>
      </c>
      <c r="E6758" s="202" t="s">
        <v>16</v>
      </c>
      <c r="F6758" s="202" t="s">
        <v>16</v>
      </c>
      <c r="G6758" s="202" t="s">
        <v>16</v>
      </c>
      <c r="H6758" s="202" t="s">
        <v>16</v>
      </c>
      <c r="I6758" s="202" t="s">
        <v>16</v>
      </c>
      <c r="J6758" s="202" t="s">
        <v>16</v>
      </c>
      <c r="K6758" s="1"/>
      <c r="L6758" s="368" t="s">
        <v>4426</v>
      </c>
      <c r="M6758" s="430" t="s">
        <v>4455</v>
      </c>
      <c r="N6758" s="116" t="s">
        <v>4415</v>
      </c>
      <c r="O6758" s="202">
        <v>15800</v>
      </c>
      <c r="P6758" s="202" t="s">
        <v>16</v>
      </c>
      <c r="Q6758" s="202" t="s">
        <v>16</v>
      </c>
      <c r="R6758" s="202" t="s">
        <v>16</v>
      </c>
      <c r="S6758" s="202" t="s">
        <v>16</v>
      </c>
      <c r="T6758" s="202" t="s">
        <v>16</v>
      </c>
    </row>
    <row r="6759" spans="2:20" ht="36" customHeight="1" x14ac:dyDescent="0.3">
      <c r="B6759" s="368" t="s">
        <v>4426</v>
      </c>
      <c r="C6759" s="430" t="s">
        <v>4436</v>
      </c>
      <c r="D6759" s="116" t="s">
        <v>4418</v>
      </c>
      <c r="E6759" s="202">
        <v>2500</v>
      </c>
      <c r="F6759" s="202" t="s">
        <v>16</v>
      </c>
      <c r="G6759" s="202" t="s">
        <v>16</v>
      </c>
      <c r="H6759" s="202" t="s">
        <v>16</v>
      </c>
      <c r="I6759" s="202" t="s">
        <v>16</v>
      </c>
      <c r="J6759" s="202" t="s">
        <v>16</v>
      </c>
      <c r="K6759" s="1"/>
      <c r="L6759" s="368" t="s">
        <v>4426</v>
      </c>
      <c r="M6759" s="430" t="s">
        <v>4456</v>
      </c>
      <c r="N6759" s="116" t="s">
        <v>4416</v>
      </c>
      <c r="O6759" s="202">
        <v>2500</v>
      </c>
      <c r="P6759" s="202" t="s">
        <v>16</v>
      </c>
      <c r="Q6759" s="202" t="s">
        <v>16</v>
      </c>
      <c r="R6759" s="202" t="s">
        <v>16</v>
      </c>
      <c r="S6759" s="202" t="s">
        <v>16</v>
      </c>
      <c r="T6759" s="202" t="s">
        <v>16</v>
      </c>
    </row>
    <row r="6760" spans="2:20" ht="33.6" customHeight="1" x14ac:dyDescent="0.3">
      <c r="B6760" s="368" t="s">
        <v>4426</v>
      </c>
      <c r="C6760" s="430" t="s">
        <v>4437</v>
      </c>
      <c r="D6760" s="116" t="s">
        <v>4419</v>
      </c>
      <c r="E6760" s="202">
        <v>12300</v>
      </c>
      <c r="F6760" s="202" t="s">
        <v>16</v>
      </c>
      <c r="G6760" s="202" t="s">
        <v>16</v>
      </c>
      <c r="H6760" s="202" t="s">
        <v>16</v>
      </c>
      <c r="I6760" s="202" t="s">
        <v>16</v>
      </c>
      <c r="J6760" s="202" t="s">
        <v>16</v>
      </c>
      <c r="K6760" s="1"/>
      <c r="L6760" s="368" t="s">
        <v>4426</v>
      </c>
      <c r="M6760" s="430" t="s">
        <v>4457</v>
      </c>
      <c r="N6760" s="116" t="s">
        <v>4418</v>
      </c>
      <c r="O6760" s="202">
        <v>2500</v>
      </c>
      <c r="P6760" s="202" t="s">
        <v>16</v>
      </c>
      <c r="Q6760" s="202" t="s">
        <v>16</v>
      </c>
      <c r="R6760" s="202" t="s">
        <v>16</v>
      </c>
      <c r="S6760" s="202" t="s">
        <v>16</v>
      </c>
      <c r="T6760" s="202" t="s">
        <v>16</v>
      </c>
    </row>
    <row r="6761" spans="2:20" ht="34.200000000000003" customHeight="1" x14ac:dyDescent="0.3">
      <c r="B6761" s="368" t="s">
        <v>4426</v>
      </c>
      <c r="C6761" s="430" t="s">
        <v>4438</v>
      </c>
      <c r="D6761" s="116" t="s">
        <v>4420</v>
      </c>
      <c r="E6761" s="202">
        <v>25000</v>
      </c>
      <c r="F6761" s="202" t="s">
        <v>16</v>
      </c>
      <c r="G6761" s="202" t="s">
        <v>16</v>
      </c>
      <c r="H6761" s="202" t="s">
        <v>16</v>
      </c>
      <c r="I6761" s="202" t="s">
        <v>16</v>
      </c>
      <c r="J6761" s="202" t="s">
        <v>16</v>
      </c>
      <c r="K6761" s="1"/>
      <c r="L6761" s="368" t="s">
        <v>4426</v>
      </c>
      <c r="M6761" s="430" t="s">
        <v>4458</v>
      </c>
      <c r="N6761" s="116" t="s">
        <v>4419</v>
      </c>
      <c r="O6761" s="202">
        <v>12300</v>
      </c>
      <c r="P6761" s="202" t="s">
        <v>16</v>
      </c>
      <c r="Q6761" s="202" t="s">
        <v>16</v>
      </c>
      <c r="R6761" s="202" t="s">
        <v>16</v>
      </c>
      <c r="S6761" s="202" t="s">
        <v>16</v>
      </c>
      <c r="T6761" s="202" t="s">
        <v>16</v>
      </c>
    </row>
    <row r="6762" spans="2:20" ht="55.2" x14ac:dyDescent="0.3">
      <c r="B6762" s="368" t="s">
        <v>4426</v>
      </c>
      <c r="C6762" s="430" t="s">
        <v>4439</v>
      </c>
      <c r="D6762" s="116" t="s">
        <v>4421</v>
      </c>
      <c r="E6762" s="202">
        <v>100000</v>
      </c>
      <c r="F6762" s="202" t="s">
        <v>16</v>
      </c>
      <c r="G6762" s="202" t="s">
        <v>16</v>
      </c>
      <c r="H6762" s="202" t="s">
        <v>16</v>
      </c>
      <c r="I6762" s="202" t="s">
        <v>16</v>
      </c>
      <c r="J6762" s="202" t="s">
        <v>16</v>
      </c>
      <c r="K6762" s="1"/>
      <c r="L6762" s="368" t="s">
        <v>4426</v>
      </c>
      <c r="M6762" s="430" t="s">
        <v>3068</v>
      </c>
      <c r="N6762" s="116" t="s">
        <v>4420</v>
      </c>
      <c r="O6762" s="202">
        <v>25000</v>
      </c>
      <c r="P6762" s="202" t="s">
        <v>16</v>
      </c>
      <c r="Q6762" s="202" t="s">
        <v>16</v>
      </c>
      <c r="R6762" s="202" t="s">
        <v>16</v>
      </c>
      <c r="S6762" s="202" t="s">
        <v>16</v>
      </c>
      <c r="T6762" s="202" t="s">
        <v>16</v>
      </c>
    </row>
    <row r="6763" spans="2:20" ht="55.2" x14ac:dyDescent="0.3">
      <c r="B6763" s="368" t="s">
        <v>4426</v>
      </c>
      <c r="C6763" s="430" t="s">
        <v>4440</v>
      </c>
      <c r="D6763" s="116" t="s">
        <v>4422</v>
      </c>
      <c r="E6763" s="202" t="s">
        <v>16</v>
      </c>
      <c r="F6763" s="202" t="s">
        <v>16</v>
      </c>
      <c r="G6763" s="202" t="s">
        <v>16</v>
      </c>
      <c r="H6763" s="202">
        <v>100000</v>
      </c>
      <c r="I6763" s="202" t="s">
        <v>16</v>
      </c>
      <c r="J6763" s="202" t="s">
        <v>16</v>
      </c>
      <c r="K6763" s="1"/>
      <c r="L6763" s="368" t="s">
        <v>4426</v>
      </c>
      <c r="M6763" s="430" t="s">
        <v>4439</v>
      </c>
      <c r="N6763" s="116" t="s">
        <v>4421</v>
      </c>
      <c r="O6763" s="202">
        <v>100000</v>
      </c>
      <c r="P6763" s="202" t="s">
        <v>16</v>
      </c>
      <c r="Q6763" s="202" t="s">
        <v>16</v>
      </c>
      <c r="R6763" s="202" t="s">
        <v>16</v>
      </c>
      <c r="S6763" s="202" t="s">
        <v>16</v>
      </c>
      <c r="T6763" s="202" t="s">
        <v>16</v>
      </c>
    </row>
    <row r="6764" spans="2:20" ht="41.4" x14ac:dyDescent="0.3">
      <c r="B6764" s="368" t="s">
        <v>4426</v>
      </c>
      <c r="C6764" s="430" t="s">
        <v>4441</v>
      </c>
      <c r="D6764" s="116" t="s">
        <v>4423</v>
      </c>
      <c r="E6764" s="202" t="s">
        <v>16</v>
      </c>
      <c r="F6764" s="202">
        <v>2000</v>
      </c>
      <c r="G6764" s="202" t="s">
        <v>16</v>
      </c>
      <c r="H6764" s="202" t="s">
        <v>16</v>
      </c>
      <c r="I6764" s="202" t="s">
        <v>16</v>
      </c>
      <c r="J6764" s="202" t="s">
        <v>16</v>
      </c>
      <c r="K6764" s="1"/>
      <c r="L6764" s="368" t="s">
        <v>4426</v>
      </c>
      <c r="M6764" s="430" t="s">
        <v>4459</v>
      </c>
      <c r="N6764" s="116" t="s">
        <v>4424</v>
      </c>
      <c r="O6764" s="202">
        <v>50000</v>
      </c>
      <c r="P6764" s="202" t="s">
        <v>16</v>
      </c>
      <c r="Q6764" s="202" t="s">
        <v>16</v>
      </c>
      <c r="R6764" s="202" t="s">
        <v>16</v>
      </c>
      <c r="S6764" s="202" t="s">
        <v>16</v>
      </c>
      <c r="T6764" s="202" t="s">
        <v>16</v>
      </c>
    </row>
    <row r="6765" spans="2:20" ht="41.4" x14ac:dyDescent="0.3">
      <c r="B6765" s="368" t="s">
        <v>4426</v>
      </c>
      <c r="C6765" s="430" t="s">
        <v>4442</v>
      </c>
      <c r="D6765" s="116" t="s">
        <v>4424</v>
      </c>
      <c r="E6765" s="202">
        <v>50000</v>
      </c>
      <c r="F6765" s="202" t="s">
        <v>16</v>
      </c>
      <c r="G6765" s="202" t="s">
        <v>16</v>
      </c>
      <c r="H6765" s="202" t="s">
        <v>16</v>
      </c>
      <c r="I6765" s="202" t="s">
        <v>16</v>
      </c>
      <c r="J6765" s="202" t="s">
        <v>16</v>
      </c>
      <c r="K6765" s="1"/>
      <c r="L6765" s="368" t="s">
        <v>4426</v>
      </c>
      <c r="M6765" s="430" t="s">
        <v>4446</v>
      </c>
      <c r="N6765" s="368">
        <v>313</v>
      </c>
      <c r="O6765" s="202" t="s">
        <v>16</v>
      </c>
      <c r="P6765" s="202" t="s">
        <v>16</v>
      </c>
      <c r="Q6765" s="202" t="s">
        <v>16</v>
      </c>
      <c r="R6765" s="202">
        <v>20000</v>
      </c>
      <c r="S6765" s="202" t="s">
        <v>16</v>
      </c>
      <c r="T6765" s="202" t="s">
        <v>16</v>
      </c>
    </row>
    <row r="6766" spans="2:20" ht="41.4" x14ac:dyDescent="0.3">
      <c r="B6766" s="368" t="s">
        <v>4426</v>
      </c>
      <c r="C6766" s="430" t="s">
        <v>4443</v>
      </c>
      <c r="D6766" s="116" t="s">
        <v>4425</v>
      </c>
      <c r="E6766" s="202" t="s">
        <v>16</v>
      </c>
      <c r="F6766" s="202">
        <v>1300</v>
      </c>
      <c r="G6766" s="202" t="s">
        <v>16</v>
      </c>
      <c r="H6766" s="202" t="s">
        <v>16</v>
      </c>
      <c r="I6766" s="202" t="s">
        <v>16</v>
      </c>
      <c r="J6766" s="202" t="s">
        <v>16</v>
      </c>
      <c r="K6766" s="1"/>
      <c r="L6766" s="368" t="s">
        <v>4426</v>
      </c>
      <c r="M6766" s="430" t="s">
        <v>4447</v>
      </c>
      <c r="N6766" s="368">
        <v>313</v>
      </c>
      <c r="O6766" s="202" t="s">
        <v>16</v>
      </c>
      <c r="P6766" s="202" t="s">
        <v>16</v>
      </c>
      <c r="Q6766" s="202" t="s">
        <v>16</v>
      </c>
      <c r="R6766" s="202">
        <v>12000</v>
      </c>
      <c r="S6766" s="202" t="s">
        <v>16</v>
      </c>
      <c r="T6766" s="202" t="s">
        <v>16</v>
      </c>
    </row>
    <row r="6767" spans="2:20" ht="55.2" x14ac:dyDescent="0.3">
      <c r="B6767" s="202" t="s">
        <v>16</v>
      </c>
      <c r="C6767" s="202" t="s">
        <v>16</v>
      </c>
      <c r="D6767" s="202" t="s">
        <v>16</v>
      </c>
      <c r="E6767" s="202" t="s">
        <v>16</v>
      </c>
      <c r="F6767" s="202" t="s">
        <v>16</v>
      </c>
      <c r="G6767" s="202" t="s">
        <v>16</v>
      </c>
      <c r="H6767" s="202" t="s">
        <v>16</v>
      </c>
      <c r="I6767" s="202" t="s">
        <v>16</v>
      </c>
      <c r="J6767" s="202" t="s">
        <v>16</v>
      </c>
      <c r="K6767" s="1"/>
      <c r="L6767" s="368" t="s">
        <v>4426</v>
      </c>
      <c r="M6767" s="430" t="s">
        <v>4448</v>
      </c>
      <c r="N6767" s="368">
        <v>313</v>
      </c>
      <c r="O6767" s="202" t="s">
        <v>16</v>
      </c>
      <c r="P6767" s="202" t="s">
        <v>16</v>
      </c>
      <c r="Q6767" s="202" t="s">
        <v>16</v>
      </c>
      <c r="R6767" s="202">
        <v>50000</v>
      </c>
      <c r="S6767" s="202" t="s">
        <v>16</v>
      </c>
      <c r="T6767" s="202" t="s">
        <v>16</v>
      </c>
    </row>
    <row r="6768" spans="2:20" ht="45.6" customHeight="1" x14ac:dyDescent="0.3">
      <c r="B6768" s="202" t="s">
        <v>16</v>
      </c>
      <c r="C6768" s="202" t="s">
        <v>16</v>
      </c>
      <c r="D6768" s="202" t="s">
        <v>16</v>
      </c>
      <c r="E6768" s="202" t="s">
        <v>16</v>
      </c>
      <c r="F6768" s="202" t="s">
        <v>16</v>
      </c>
      <c r="G6768" s="202" t="s">
        <v>16</v>
      </c>
      <c r="H6768" s="202" t="s">
        <v>16</v>
      </c>
      <c r="I6768" s="202" t="s">
        <v>16</v>
      </c>
      <c r="J6768" s="202" t="s">
        <v>16</v>
      </c>
      <c r="K6768" s="1"/>
      <c r="L6768" s="368" t="s">
        <v>4426</v>
      </c>
      <c r="M6768" s="430" t="s">
        <v>4449</v>
      </c>
      <c r="N6768" s="368">
        <v>313</v>
      </c>
      <c r="O6768" s="202" t="s">
        <v>16</v>
      </c>
      <c r="P6768" s="202" t="s">
        <v>16</v>
      </c>
      <c r="Q6768" s="202" t="s">
        <v>16</v>
      </c>
      <c r="R6768" s="202">
        <v>50000</v>
      </c>
      <c r="S6768" s="202" t="s">
        <v>16</v>
      </c>
      <c r="T6768" s="202" t="s">
        <v>16</v>
      </c>
    </row>
    <row r="6769" spans="2:20" ht="41.4" x14ac:dyDescent="0.3">
      <c r="B6769" s="202" t="s">
        <v>16</v>
      </c>
      <c r="C6769" s="202" t="s">
        <v>16</v>
      </c>
      <c r="D6769" s="202" t="s">
        <v>16</v>
      </c>
      <c r="E6769" s="202" t="s">
        <v>16</v>
      </c>
      <c r="F6769" s="202" t="s">
        <v>16</v>
      </c>
      <c r="G6769" s="202" t="s">
        <v>16</v>
      </c>
      <c r="H6769" s="202" t="s">
        <v>16</v>
      </c>
      <c r="I6769" s="202" t="s">
        <v>16</v>
      </c>
      <c r="J6769" s="202" t="s">
        <v>16</v>
      </c>
      <c r="K6769" s="1"/>
      <c r="L6769" s="368" t="s">
        <v>4426</v>
      </c>
      <c r="M6769" s="430" t="s">
        <v>4444</v>
      </c>
      <c r="N6769" s="368">
        <v>311</v>
      </c>
      <c r="O6769" s="202" t="s">
        <v>16</v>
      </c>
      <c r="P6769" s="202" t="s">
        <v>16</v>
      </c>
      <c r="Q6769" s="202" t="s">
        <v>16</v>
      </c>
      <c r="R6769" s="202">
        <v>147000</v>
      </c>
      <c r="S6769" s="202" t="s">
        <v>16</v>
      </c>
      <c r="T6769" s="202" t="s">
        <v>16</v>
      </c>
    </row>
    <row r="6770" spans="2:20" ht="41.4" x14ac:dyDescent="0.3">
      <c r="B6770" s="202" t="s">
        <v>16</v>
      </c>
      <c r="C6770" s="202" t="s">
        <v>16</v>
      </c>
      <c r="D6770" s="202" t="s">
        <v>16</v>
      </c>
      <c r="E6770" s="202" t="s">
        <v>16</v>
      </c>
      <c r="F6770" s="202" t="s">
        <v>16</v>
      </c>
      <c r="G6770" s="202" t="s">
        <v>16</v>
      </c>
      <c r="H6770" s="202" t="s">
        <v>16</v>
      </c>
      <c r="I6770" s="202" t="s">
        <v>16</v>
      </c>
      <c r="J6770" s="202" t="s">
        <v>16</v>
      </c>
      <c r="K6770" s="1"/>
      <c r="L6770" s="368" t="s">
        <v>4426</v>
      </c>
      <c r="M6770" s="430" t="s">
        <v>4445</v>
      </c>
      <c r="N6770" s="368">
        <v>312</v>
      </c>
      <c r="O6770" s="202" t="s">
        <v>16</v>
      </c>
      <c r="P6770" s="202" t="s">
        <v>16</v>
      </c>
      <c r="Q6770" s="202" t="s">
        <v>16</v>
      </c>
      <c r="R6770" s="202">
        <v>130000</v>
      </c>
      <c r="S6770" s="202" t="s">
        <v>16</v>
      </c>
      <c r="T6770" s="202" t="s">
        <v>16</v>
      </c>
    </row>
    <row r="6771" spans="2:20" x14ac:dyDescent="0.3">
      <c r="B6771" s="196"/>
      <c r="C6771" s="503" t="s">
        <v>49</v>
      </c>
      <c r="D6771" s="196" t="s">
        <v>16</v>
      </c>
      <c r="E6771" s="197">
        <f>SUM(E6748:E6766)</f>
        <v>284400</v>
      </c>
      <c r="F6771" s="197">
        <f>SUM(F6748:F6766)</f>
        <v>3300</v>
      </c>
      <c r="G6771" s="197"/>
      <c r="H6771" s="504">
        <f>SUM(H6748:H6766)</f>
        <v>1100000</v>
      </c>
      <c r="I6771" s="197">
        <f>SUM(I6748:I6755)</f>
        <v>0</v>
      </c>
      <c r="J6771" s="197">
        <v>0</v>
      </c>
      <c r="K6771" s="1"/>
      <c r="L6771" s="202" t="s">
        <v>16</v>
      </c>
      <c r="M6771" s="202" t="s">
        <v>16</v>
      </c>
      <c r="N6771" s="202" t="s">
        <v>16</v>
      </c>
      <c r="O6771" s="202" t="s">
        <v>16</v>
      </c>
      <c r="P6771" s="202" t="s">
        <v>16</v>
      </c>
      <c r="Q6771" s="202" t="s">
        <v>16</v>
      </c>
      <c r="R6771" s="202" t="s">
        <v>16</v>
      </c>
      <c r="S6771" s="202" t="s">
        <v>16</v>
      </c>
      <c r="T6771" s="202" t="s">
        <v>16</v>
      </c>
    </row>
    <row r="6772" spans="2:20" x14ac:dyDescent="0.3">
      <c r="B6772" s="11"/>
      <c r="C6772" s="94"/>
      <c r="D6772" s="12"/>
      <c r="E6772" s="13"/>
      <c r="F6772" s="13"/>
      <c r="G6772" s="13"/>
      <c r="H6772" s="13"/>
      <c r="I6772" s="13"/>
      <c r="J6772" s="14"/>
      <c r="K6772" s="1"/>
      <c r="L6772" s="11"/>
      <c r="M6772" s="588"/>
      <c r="N6772" s="12"/>
      <c r="O6772" s="169"/>
      <c r="P6772" s="13"/>
      <c r="Q6772" s="13"/>
      <c r="R6772" s="13"/>
      <c r="S6772" s="13"/>
      <c r="T6772" s="14"/>
    </row>
    <row r="6773" spans="2:20" x14ac:dyDescent="0.3">
      <c r="B6773" s="25"/>
      <c r="C6773" s="26" t="s">
        <v>50</v>
      </c>
      <c r="D6773" s="26" t="s">
        <v>16</v>
      </c>
      <c r="E6773" s="28">
        <f>E6771</f>
        <v>284400</v>
      </c>
      <c r="F6773" s="28">
        <f>F6747+F6771</f>
        <v>1014771</v>
      </c>
      <c r="G6773" s="28">
        <f>G6747+G6771</f>
        <v>6283245</v>
      </c>
      <c r="H6773" s="28">
        <f>H6747+H6771</f>
        <v>4228495</v>
      </c>
      <c r="I6773" s="28">
        <f>I6747+I6771</f>
        <v>69334</v>
      </c>
      <c r="J6773" s="28">
        <f>J6747+J6771</f>
        <v>4260</v>
      </c>
      <c r="K6773" s="1"/>
      <c r="L6773" s="574" t="s">
        <v>16</v>
      </c>
      <c r="M6773" s="26" t="s">
        <v>50</v>
      </c>
      <c r="N6773" s="193" t="s">
        <v>16</v>
      </c>
      <c r="O6773" s="28">
        <f>SUM(O6748:O6772)</f>
        <v>284400</v>
      </c>
      <c r="P6773" s="28">
        <f>SUM(P6748:P6772)</f>
        <v>1008300</v>
      </c>
      <c r="Q6773" s="28"/>
      <c r="R6773" s="28">
        <f>SUM(R6765:R6772)</f>
        <v>409000</v>
      </c>
      <c r="S6773" s="28">
        <f>SUM(S6747:S6772)</f>
        <v>0</v>
      </c>
      <c r="T6773" s="28">
        <f>SUM(T6746:T6772)</f>
        <v>0</v>
      </c>
    </row>
    <row r="6774" spans="2:20" x14ac:dyDescent="0.3">
      <c r="F6774" s="314"/>
      <c r="G6774" s="215"/>
      <c r="H6774" s="215"/>
      <c r="L6774" s="2"/>
      <c r="M6774" s="3" t="s">
        <v>12</v>
      </c>
      <c r="N6774" s="15"/>
      <c r="O6774" s="16">
        <f>E6773-O6773</f>
        <v>0</v>
      </c>
      <c r="P6774" s="62">
        <f>F6773-P6773</f>
        <v>6471</v>
      </c>
      <c r="Q6774" s="62">
        <f>G6773-Q6773</f>
        <v>6283245</v>
      </c>
      <c r="R6774" s="62">
        <f t="shared" ref="R6774" si="772">H6773-R6773</f>
        <v>3819495</v>
      </c>
      <c r="S6774" s="62">
        <f t="shared" ref="S6774" si="773">I6773-S6773</f>
        <v>69334</v>
      </c>
      <c r="T6774" s="62">
        <f t="shared" ref="T6774" si="774">J6773-T6773</f>
        <v>4260</v>
      </c>
    </row>
    <row r="6775" spans="2:20" x14ac:dyDescent="0.3">
      <c r="C6775" s="63"/>
      <c r="F6775" s="314"/>
      <c r="H6775" s="314"/>
      <c r="M6775" s="1356" t="s">
        <v>23</v>
      </c>
      <c r="N6775" s="1356"/>
      <c r="O6775" s="314"/>
      <c r="P6775" s="314"/>
      <c r="Q6775" s="314"/>
      <c r="R6775" s="314"/>
    </row>
    <row r="6776" spans="2:20" x14ac:dyDescent="0.3">
      <c r="C6776" s="803"/>
      <c r="D6776" s="803"/>
      <c r="E6776" s="673"/>
      <c r="F6776" s="281"/>
      <c r="G6776" s="803"/>
      <c r="H6776" s="803"/>
      <c r="I6776" s="803"/>
      <c r="J6776" s="145"/>
      <c r="M6776" s="346" t="s">
        <v>17</v>
      </c>
      <c r="N6776" s="126">
        <f>P6774</f>
        <v>6471</v>
      </c>
      <c r="O6776" s="1383"/>
      <c r="P6776" s="1384"/>
      <c r="Q6776" s="1384"/>
      <c r="R6776" s="1384"/>
      <c r="S6776" s="1384"/>
      <c r="T6776" s="1384"/>
    </row>
    <row r="6777" spans="2:20" x14ac:dyDescent="0.3">
      <c r="C6777" s="273"/>
      <c r="D6777" s="702"/>
      <c r="E6777" s="801"/>
      <c r="F6777" s="801"/>
      <c r="G6777" s="282"/>
      <c r="H6777" s="280"/>
      <c r="I6777" s="280"/>
      <c r="J6777" s="280"/>
      <c r="M6777" s="346" t="s">
        <v>18</v>
      </c>
      <c r="N6777" s="126">
        <f>Q6774</f>
        <v>6283245</v>
      </c>
      <c r="O6777" s="606"/>
      <c r="P6777" s="131"/>
      <c r="Q6777" s="121"/>
      <c r="R6777" s="121"/>
      <c r="S6777" s="121"/>
      <c r="T6777" s="121"/>
    </row>
    <row r="6778" spans="2:20" x14ac:dyDescent="0.3">
      <c r="C6778" s="803"/>
      <c r="D6778" s="803"/>
      <c r="E6778" s="1376"/>
      <c r="F6778" s="1377"/>
      <c r="G6778" s="282"/>
      <c r="H6778" s="280"/>
      <c r="I6778" s="280"/>
      <c r="J6778" s="280"/>
      <c r="M6778" s="346" t="s">
        <v>19</v>
      </c>
      <c r="N6778" s="126">
        <f>R6774</f>
        <v>3819495</v>
      </c>
      <c r="O6778" s="136"/>
      <c r="P6778" s="171"/>
      <c r="Q6778" s="324"/>
      <c r="R6778" s="240"/>
      <c r="S6778" s="314"/>
      <c r="T6778" s="314"/>
    </row>
    <row r="6779" spans="2:20" x14ac:dyDescent="0.3">
      <c r="C6779" s="190"/>
      <c r="D6779" s="190"/>
      <c r="E6779" s="1374"/>
      <c r="F6779" s="1374"/>
      <c r="G6779" s="278"/>
      <c r="H6779" s="279"/>
      <c r="I6779" s="280"/>
      <c r="J6779" s="281"/>
      <c r="M6779" s="346" t="s">
        <v>20</v>
      </c>
      <c r="N6779" s="126">
        <f>S6774</f>
        <v>69334</v>
      </c>
      <c r="O6779" s="324"/>
      <c r="P6779" s="324"/>
      <c r="Q6779" s="324"/>
      <c r="R6779" s="241"/>
    </row>
    <row r="6780" spans="2:20" x14ac:dyDescent="0.3">
      <c r="C6780" s="190"/>
      <c r="D6780" s="190"/>
      <c r="E6780" s="802"/>
      <c r="F6780" s="802"/>
      <c r="G6780" s="278"/>
      <c r="H6780" s="283"/>
      <c r="I6780" s="280"/>
      <c r="J6780" s="281"/>
      <c r="M6780" s="346" t="s">
        <v>21</v>
      </c>
      <c r="N6780" s="126">
        <f>T6774</f>
        <v>4260</v>
      </c>
      <c r="O6780" s="137"/>
      <c r="P6780" s="324"/>
      <c r="Q6780" s="324"/>
      <c r="R6780" s="314"/>
    </row>
    <row r="6781" spans="2:20" ht="16.2" thickBot="1" x14ac:dyDescent="0.35">
      <c r="C6781" s="803"/>
      <c r="D6781" s="190"/>
      <c r="E6781" s="802"/>
      <c r="F6781" s="802"/>
      <c r="G6781" s="278"/>
      <c r="H6781" s="283"/>
      <c r="I6781" s="280"/>
      <c r="J6781" s="281"/>
      <c r="M6781" s="768" t="s">
        <v>22</v>
      </c>
      <c r="N6781" s="794">
        <f>SUM(N6776:N6780)</f>
        <v>10182805</v>
      </c>
      <c r="O6781" s="314"/>
      <c r="P6781" s="314"/>
      <c r="R6781" s="314"/>
      <c r="S6781" s="314"/>
    </row>
    <row r="6782" spans="2:20" ht="15" thickTop="1" x14ac:dyDescent="0.3">
      <c r="N6782" s="314"/>
    </row>
    <row r="6783" spans="2:20" x14ac:dyDescent="0.3">
      <c r="N6783" s="314"/>
    </row>
    <row r="6784" spans="2:20" x14ac:dyDescent="0.3">
      <c r="B6784" s="1357" t="s">
        <v>3490</v>
      </c>
      <c r="C6784" s="1357"/>
      <c r="D6784" s="1357"/>
      <c r="E6784" s="1357"/>
      <c r="F6784" s="1357"/>
      <c r="G6784" s="1357"/>
      <c r="H6784" s="1357"/>
      <c r="I6784" s="1357"/>
      <c r="J6784" s="1357"/>
      <c r="K6784" s="1357"/>
      <c r="L6784" s="1357"/>
      <c r="M6784" s="1357"/>
      <c r="N6784" s="1357"/>
      <c r="O6784" s="1357"/>
      <c r="P6784" s="1357"/>
      <c r="Q6784" s="1357"/>
      <c r="R6784" s="1357"/>
      <c r="S6784" s="1357"/>
      <c r="T6784" s="1357"/>
    </row>
    <row r="6789" spans="2:20" ht="15.6" x14ac:dyDescent="0.3">
      <c r="B6789" s="1349" t="s">
        <v>4464</v>
      </c>
      <c r="C6789" s="1349"/>
      <c r="D6789" s="1349"/>
      <c r="E6789" s="1349"/>
      <c r="F6789" s="1349"/>
      <c r="G6789" s="1349"/>
      <c r="H6789" s="1349"/>
      <c r="I6789" s="1349"/>
      <c r="J6789" s="1349"/>
      <c r="K6789" s="1349"/>
      <c r="L6789" s="1349"/>
      <c r="M6789" s="1349"/>
      <c r="N6789" s="1349"/>
      <c r="O6789" s="1349"/>
      <c r="P6789" s="1349"/>
      <c r="Q6789" s="1349"/>
      <c r="R6789" s="1349"/>
      <c r="S6789" s="1349"/>
      <c r="T6789" s="1349"/>
    </row>
    <row r="6790" spans="2:20" ht="15.6" x14ac:dyDescent="0.3">
      <c r="B6790" s="1350" t="s">
        <v>10</v>
      </c>
      <c r="C6790" s="1350"/>
      <c r="D6790" s="1350"/>
      <c r="E6790" s="1350"/>
      <c r="F6790" s="1350"/>
      <c r="G6790" s="1350"/>
      <c r="H6790" s="1350"/>
      <c r="I6790" s="1350"/>
      <c r="J6790" s="1350"/>
      <c r="K6790" s="1350"/>
      <c r="L6790" s="1350"/>
      <c r="M6790" s="1350"/>
      <c r="N6790" s="1350"/>
      <c r="O6790" s="1350"/>
      <c r="P6790" s="1350"/>
      <c r="Q6790" s="1350"/>
      <c r="R6790" s="1350"/>
      <c r="S6790" s="1350"/>
      <c r="T6790" s="1350"/>
    </row>
    <row r="6791" spans="2:20" x14ac:dyDescent="0.3">
      <c r="B6791" s="1351" t="s">
        <v>11</v>
      </c>
      <c r="C6791" s="1351"/>
      <c r="D6791" s="1351"/>
      <c r="E6791" s="1351"/>
      <c r="F6791" s="1351"/>
      <c r="G6791" s="1351"/>
      <c r="H6791" s="1351"/>
      <c r="I6791" s="1351"/>
      <c r="J6791" s="1351"/>
      <c r="K6791" s="1351"/>
      <c r="L6791" s="1351"/>
      <c r="M6791" s="1351"/>
      <c r="N6791" s="1351"/>
      <c r="O6791" s="1351"/>
      <c r="P6791" s="1351"/>
      <c r="Q6791" s="1351"/>
      <c r="R6791" s="1351"/>
      <c r="S6791" s="1351"/>
      <c r="T6791" s="1351"/>
    </row>
    <row r="6792" spans="2:20" x14ac:dyDescent="0.3">
      <c r="B6792" s="1352" t="s">
        <v>4462</v>
      </c>
      <c r="C6792" s="1352"/>
      <c r="D6792" s="1352"/>
      <c r="E6792" s="1352"/>
      <c r="F6792" s="1352"/>
      <c r="G6792" s="1352"/>
      <c r="H6792" s="1352"/>
      <c r="I6792" s="1352"/>
      <c r="J6792" s="1352"/>
      <c r="K6792" s="1352"/>
      <c r="L6792" s="1352"/>
      <c r="M6792" s="1352"/>
      <c r="N6792" s="1352"/>
      <c r="O6792" s="1352"/>
      <c r="P6792" s="1352"/>
      <c r="Q6792" s="1352"/>
      <c r="R6792" s="1352"/>
      <c r="S6792" s="1352"/>
      <c r="T6792" s="1352"/>
    </row>
    <row r="6793" spans="2:20" ht="15" thickBot="1" x14ac:dyDescent="0.35">
      <c r="B6793" s="309"/>
      <c r="C6793" s="309"/>
      <c r="D6793" s="309"/>
      <c r="E6793" s="309"/>
      <c r="F6793" s="309"/>
      <c r="G6793" s="309"/>
      <c r="H6793" s="309"/>
      <c r="I6793" s="309"/>
      <c r="J6793" s="309"/>
      <c r="L6793" s="309"/>
      <c r="M6793" s="309"/>
      <c r="N6793" s="309"/>
      <c r="O6793" s="309"/>
      <c r="P6793" s="309"/>
      <c r="Q6793" s="309"/>
      <c r="R6793" s="1362" t="s">
        <v>4463</v>
      </c>
      <c r="S6793" s="1363"/>
      <c r="T6793" s="1363"/>
    </row>
    <row r="6794" spans="2:20" ht="15" thickTop="1" x14ac:dyDescent="0.3">
      <c r="B6794" s="1354" t="s">
        <v>8</v>
      </c>
      <c r="C6794" s="1354"/>
      <c r="D6794" s="1354"/>
      <c r="E6794" s="1354"/>
      <c r="F6794" s="1354"/>
      <c r="G6794" s="1354"/>
      <c r="H6794" s="1354"/>
      <c r="I6794" s="1354"/>
      <c r="J6794" s="1354"/>
      <c r="L6794" s="1354" t="s">
        <v>9</v>
      </c>
      <c r="M6794" s="1354"/>
      <c r="N6794" s="1354"/>
      <c r="O6794" s="1354"/>
      <c r="P6794" s="1354"/>
      <c r="Q6794" s="1354"/>
      <c r="R6794" s="1354"/>
      <c r="S6794" s="1354"/>
      <c r="T6794" s="1354"/>
    </row>
    <row r="6795" spans="2:20" ht="27.6" x14ac:dyDescent="0.3">
      <c r="B6795" s="767" t="s">
        <v>0</v>
      </c>
      <c r="C6795" s="767" t="s">
        <v>1</v>
      </c>
      <c r="D6795" s="767" t="s">
        <v>2</v>
      </c>
      <c r="E6795" s="767" t="s">
        <v>13</v>
      </c>
      <c r="F6795" s="767" t="s">
        <v>3</v>
      </c>
      <c r="G6795" s="767" t="s">
        <v>4</v>
      </c>
      <c r="H6795" s="767" t="s">
        <v>5</v>
      </c>
      <c r="I6795" s="767" t="s">
        <v>6</v>
      </c>
      <c r="J6795" s="767" t="s">
        <v>7</v>
      </c>
      <c r="K6795" s="180"/>
      <c r="L6795" s="767" t="s">
        <v>0</v>
      </c>
      <c r="M6795" s="767" t="s">
        <v>1</v>
      </c>
      <c r="N6795" s="353" t="s">
        <v>1234</v>
      </c>
      <c r="O6795" s="767" t="s">
        <v>13</v>
      </c>
      <c r="P6795" s="767" t="s">
        <v>3</v>
      </c>
      <c r="Q6795" s="767" t="s">
        <v>4</v>
      </c>
      <c r="R6795" s="767" t="s">
        <v>5</v>
      </c>
      <c r="S6795" s="767" t="s">
        <v>6</v>
      </c>
      <c r="T6795" s="767" t="s">
        <v>7</v>
      </c>
    </row>
    <row r="6796" spans="2:20" x14ac:dyDescent="0.3">
      <c r="B6796" s="310"/>
      <c r="C6796" s="311"/>
      <c r="D6796" s="311"/>
      <c r="E6796" s="5"/>
      <c r="F6796" s="5"/>
      <c r="G6796" s="5"/>
      <c r="H6796" s="5"/>
      <c r="I6796" s="5"/>
      <c r="J6796" s="6"/>
      <c r="L6796" s="310"/>
      <c r="M6796" s="311"/>
      <c r="N6796" s="311"/>
      <c r="O6796" s="5"/>
      <c r="P6796" s="5"/>
      <c r="Q6796" s="5"/>
      <c r="R6796" s="5"/>
      <c r="S6796" s="5"/>
      <c r="T6796" s="6"/>
    </row>
    <row r="6797" spans="2:20" x14ac:dyDescent="0.3">
      <c r="B6797" s="368" t="s">
        <v>4465</v>
      </c>
      <c r="C6797" s="15" t="s">
        <v>2421</v>
      </c>
      <c r="D6797" s="202" t="s">
        <v>16</v>
      </c>
      <c r="E6797" s="202" t="s">
        <v>16</v>
      </c>
      <c r="F6797" s="370">
        <f>N6776</f>
        <v>6471</v>
      </c>
      <c r="G6797" s="764">
        <f>N6777</f>
        <v>6283245</v>
      </c>
      <c r="H6797" s="764">
        <f>N6778</f>
        <v>3819495</v>
      </c>
      <c r="I6797" s="765">
        <f>N6779</f>
        <v>69334</v>
      </c>
      <c r="J6797" s="765">
        <f>N6780</f>
        <v>4260</v>
      </c>
      <c r="K6797" s="1"/>
      <c r="L6797" s="368"/>
      <c r="M6797" s="368"/>
      <c r="N6797" s="368"/>
      <c r="O6797" s="368"/>
      <c r="P6797" s="368"/>
      <c r="Q6797" s="368"/>
      <c r="R6797" s="368"/>
      <c r="S6797" s="368"/>
      <c r="T6797" s="368"/>
    </row>
    <row r="6798" spans="2:20" ht="41.4" x14ac:dyDescent="0.3">
      <c r="B6798" s="368" t="s">
        <v>4465</v>
      </c>
      <c r="C6798" s="430" t="s">
        <v>4470</v>
      </c>
      <c r="D6798" s="116" t="s">
        <v>4466</v>
      </c>
      <c r="E6798" s="202" t="s">
        <v>16</v>
      </c>
      <c r="F6798" s="202">
        <v>40000</v>
      </c>
      <c r="G6798" s="202" t="s">
        <v>16</v>
      </c>
      <c r="H6798" s="202" t="s">
        <v>16</v>
      </c>
      <c r="I6798" s="202" t="s">
        <v>16</v>
      </c>
      <c r="J6798" s="202" t="s">
        <v>16</v>
      </c>
      <c r="K6798" s="1"/>
      <c r="L6798" s="368" t="s">
        <v>4472</v>
      </c>
      <c r="M6798" s="369" t="s">
        <v>2541</v>
      </c>
      <c r="N6798" s="116" t="s">
        <v>4467</v>
      </c>
      <c r="O6798" s="202">
        <v>50000</v>
      </c>
      <c r="P6798" s="202" t="s">
        <v>16</v>
      </c>
      <c r="Q6798" s="202" t="s">
        <v>16</v>
      </c>
      <c r="R6798" s="202" t="s">
        <v>16</v>
      </c>
      <c r="S6798" s="202" t="s">
        <v>16</v>
      </c>
      <c r="T6798" s="202" t="s">
        <v>16</v>
      </c>
    </row>
    <row r="6799" spans="2:20" ht="41.4" x14ac:dyDescent="0.3">
      <c r="B6799" s="368" t="s">
        <v>4465</v>
      </c>
      <c r="C6799" s="430" t="s">
        <v>4471</v>
      </c>
      <c r="D6799" s="116" t="s">
        <v>4467</v>
      </c>
      <c r="E6799" s="202">
        <v>50000</v>
      </c>
      <c r="F6799" s="202" t="s">
        <v>16</v>
      </c>
      <c r="G6799" s="202" t="s">
        <v>16</v>
      </c>
      <c r="H6799" s="202" t="s">
        <v>16</v>
      </c>
      <c r="I6799" s="202" t="s">
        <v>16</v>
      </c>
      <c r="J6799" s="202" t="s">
        <v>16</v>
      </c>
      <c r="K6799" s="1"/>
      <c r="L6799" s="368" t="s">
        <v>4472</v>
      </c>
      <c r="M6799" s="369" t="s">
        <v>4481</v>
      </c>
      <c r="N6799" s="116" t="s">
        <v>4473</v>
      </c>
      <c r="O6799" s="202">
        <v>5000</v>
      </c>
      <c r="P6799" s="202" t="s">
        <v>16</v>
      </c>
      <c r="Q6799" s="202" t="s">
        <v>16</v>
      </c>
      <c r="R6799" s="202" t="s">
        <v>16</v>
      </c>
      <c r="S6799" s="202" t="s">
        <v>16</v>
      </c>
      <c r="T6799" s="202" t="s">
        <v>16</v>
      </c>
    </row>
    <row r="6800" spans="2:20" ht="41.4" x14ac:dyDescent="0.3">
      <c r="B6800" s="368" t="s">
        <v>4472</v>
      </c>
      <c r="C6800" s="430" t="s">
        <v>4292</v>
      </c>
      <c r="D6800" s="116" t="s">
        <v>4468</v>
      </c>
      <c r="E6800" s="202" t="s">
        <v>16</v>
      </c>
      <c r="F6800" s="202">
        <v>300000</v>
      </c>
      <c r="G6800" s="202" t="s">
        <v>16</v>
      </c>
      <c r="H6800" s="202" t="s">
        <v>16</v>
      </c>
      <c r="I6800" s="202" t="s">
        <v>16</v>
      </c>
      <c r="J6800" s="202" t="s">
        <v>16</v>
      </c>
      <c r="K6800" s="1"/>
      <c r="L6800" s="368" t="s">
        <v>4472</v>
      </c>
      <c r="M6800" s="430" t="s">
        <v>4482</v>
      </c>
      <c r="N6800" s="116" t="s">
        <v>4473</v>
      </c>
      <c r="O6800" s="202">
        <v>3000</v>
      </c>
      <c r="P6800" s="202" t="s">
        <v>16</v>
      </c>
      <c r="Q6800" s="202" t="s">
        <v>16</v>
      </c>
      <c r="R6800" s="202" t="s">
        <v>16</v>
      </c>
      <c r="S6800" s="202" t="s">
        <v>16</v>
      </c>
      <c r="T6800" s="202" t="s">
        <v>16</v>
      </c>
    </row>
    <row r="6801" spans="2:20" ht="41.4" x14ac:dyDescent="0.3">
      <c r="B6801" s="368" t="s">
        <v>4472</v>
      </c>
      <c r="C6801" s="430" t="s">
        <v>3536</v>
      </c>
      <c r="D6801" s="116" t="s">
        <v>4469</v>
      </c>
      <c r="E6801" s="202" t="s">
        <v>16</v>
      </c>
      <c r="F6801" s="202">
        <v>1100</v>
      </c>
      <c r="G6801" s="202" t="s">
        <v>16</v>
      </c>
      <c r="H6801" s="202" t="s">
        <v>16</v>
      </c>
      <c r="I6801" s="202" t="s">
        <v>16</v>
      </c>
      <c r="J6801" s="202" t="s">
        <v>16</v>
      </c>
      <c r="K6801" s="1"/>
      <c r="L6801" s="368" t="s">
        <v>4472</v>
      </c>
      <c r="M6801" s="430" t="s">
        <v>4483</v>
      </c>
      <c r="N6801" s="368">
        <v>1</v>
      </c>
      <c r="O6801" s="202" t="s">
        <v>16</v>
      </c>
      <c r="P6801" s="202">
        <v>4800</v>
      </c>
      <c r="Q6801" s="202" t="s">
        <v>16</v>
      </c>
      <c r="R6801" s="202" t="s">
        <v>16</v>
      </c>
      <c r="S6801" s="202" t="s">
        <v>16</v>
      </c>
      <c r="T6801" s="202" t="s">
        <v>16</v>
      </c>
    </row>
    <row r="6802" spans="2:20" ht="41.4" x14ac:dyDescent="0.3">
      <c r="B6802" s="368" t="s">
        <v>4472</v>
      </c>
      <c r="C6802" s="430" t="s">
        <v>4474</v>
      </c>
      <c r="D6802" s="116" t="s">
        <v>4473</v>
      </c>
      <c r="E6802" s="202">
        <v>8000</v>
      </c>
      <c r="F6802" s="202" t="s">
        <v>16</v>
      </c>
      <c r="G6802" s="202" t="s">
        <v>16</v>
      </c>
      <c r="H6802" s="202" t="s">
        <v>16</v>
      </c>
      <c r="I6802" s="202" t="s">
        <v>16</v>
      </c>
      <c r="J6802" s="202" t="s">
        <v>16</v>
      </c>
      <c r="K6802" s="1"/>
      <c r="L6802" s="368" t="s">
        <v>4472</v>
      </c>
      <c r="M6802" s="430" t="s">
        <v>4484</v>
      </c>
      <c r="N6802" s="368">
        <v>2</v>
      </c>
      <c r="O6802" s="202" t="s">
        <v>16</v>
      </c>
      <c r="P6802" s="202">
        <v>350</v>
      </c>
      <c r="Q6802" s="202" t="s">
        <v>16</v>
      </c>
      <c r="R6802" s="202" t="s">
        <v>16</v>
      </c>
      <c r="S6802" s="202" t="s">
        <v>16</v>
      </c>
      <c r="T6802" s="202" t="s">
        <v>16</v>
      </c>
    </row>
    <row r="6803" spans="2:20" ht="41.4" x14ac:dyDescent="0.3">
      <c r="B6803" s="368" t="s">
        <v>4472</v>
      </c>
      <c r="C6803" s="430" t="s">
        <v>4475</v>
      </c>
      <c r="D6803" s="116" t="s">
        <v>4477</v>
      </c>
      <c r="E6803" s="202" t="s">
        <v>16</v>
      </c>
      <c r="F6803" s="202">
        <v>10000</v>
      </c>
      <c r="G6803" s="202" t="s">
        <v>16</v>
      </c>
      <c r="H6803" s="202" t="s">
        <v>16</v>
      </c>
      <c r="I6803" s="202" t="s">
        <v>16</v>
      </c>
      <c r="J6803" s="202" t="s">
        <v>16</v>
      </c>
      <c r="K6803" s="1"/>
      <c r="L6803" s="368" t="s">
        <v>4472</v>
      </c>
      <c r="M6803" s="430" t="s">
        <v>4485</v>
      </c>
      <c r="N6803" s="368">
        <v>3</v>
      </c>
      <c r="O6803" s="202" t="s">
        <v>16</v>
      </c>
      <c r="P6803" s="202">
        <v>1800</v>
      </c>
      <c r="Q6803" s="202" t="s">
        <v>16</v>
      </c>
      <c r="R6803" s="202" t="s">
        <v>16</v>
      </c>
      <c r="S6803" s="202" t="s">
        <v>16</v>
      </c>
      <c r="T6803" s="202" t="s">
        <v>16</v>
      </c>
    </row>
    <row r="6804" spans="2:20" ht="41.4" x14ac:dyDescent="0.3">
      <c r="B6804" s="368" t="s">
        <v>4472</v>
      </c>
      <c r="C6804" s="430" t="s">
        <v>4476</v>
      </c>
      <c r="D6804" s="116" t="s">
        <v>4478</v>
      </c>
      <c r="E6804" s="202" t="s">
        <v>16</v>
      </c>
      <c r="F6804" s="202">
        <v>1100</v>
      </c>
      <c r="G6804" s="202" t="s">
        <v>16</v>
      </c>
      <c r="H6804" s="202" t="s">
        <v>16</v>
      </c>
      <c r="I6804" s="202" t="s">
        <v>16</v>
      </c>
      <c r="J6804" s="202" t="s">
        <v>16</v>
      </c>
      <c r="K6804" s="1"/>
      <c r="L6804" s="368" t="s">
        <v>4379</v>
      </c>
      <c r="M6804" s="430" t="s">
        <v>3801</v>
      </c>
      <c r="N6804" s="368">
        <v>4</v>
      </c>
      <c r="O6804" s="202" t="s">
        <v>16</v>
      </c>
      <c r="P6804" s="202">
        <v>1080</v>
      </c>
      <c r="Q6804" s="202" t="s">
        <v>16</v>
      </c>
      <c r="R6804" s="202" t="s">
        <v>16</v>
      </c>
      <c r="S6804" s="202" t="s">
        <v>16</v>
      </c>
      <c r="T6804" s="202" t="s">
        <v>16</v>
      </c>
    </row>
    <row r="6805" spans="2:20" ht="41.4" x14ac:dyDescent="0.3">
      <c r="B6805" s="368" t="s">
        <v>4472</v>
      </c>
      <c r="C6805" s="430" t="s">
        <v>4480</v>
      </c>
      <c r="D6805" s="116" t="s">
        <v>4479</v>
      </c>
      <c r="E6805" s="202" t="s">
        <v>16</v>
      </c>
      <c r="F6805" s="202">
        <v>40000</v>
      </c>
      <c r="G6805" s="202" t="s">
        <v>16</v>
      </c>
      <c r="H6805" s="202" t="s">
        <v>16</v>
      </c>
      <c r="I6805" s="202" t="s">
        <v>16</v>
      </c>
      <c r="J6805" s="202" t="s">
        <v>16</v>
      </c>
      <c r="K6805" s="1"/>
      <c r="L6805" s="368" t="s">
        <v>4472</v>
      </c>
      <c r="M6805" s="430" t="s">
        <v>3801</v>
      </c>
      <c r="N6805" s="368">
        <v>5</v>
      </c>
      <c r="O6805" s="202" t="s">
        <v>16</v>
      </c>
      <c r="P6805" s="202">
        <v>1500</v>
      </c>
      <c r="Q6805" s="202" t="s">
        <v>16</v>
      </c>
      <c r="R6805" s="202" t="s">
        <v>16</v>
      </c>
      <c r="S6805" s="202" t="s">
        <v>16</v>
      </c>
      <c r="T6805" s="202" t="s">
        <v>16</v>
      </c>
    </row>
    <row r="6806" spans="2:20" x14ac:dyDescent="0.3">
      <c r="B6806" s="196"/>
      <c r="C6806" s="503" t="s">
        <v>49</v>
      </c>
      <c r="D6806" s="196" t="s">
        <v>16</v>
      </c>
      <c r="E6806" s="197">
        <f>SUM(E6798:E6805)</f>
        <v>58000</v>
      </c>
      <c r="F6806" s="197">
        <f>SUM(F6798:F6805)</f>
        <v>392200</v>
      </c>
      <c r="G6806" s="197"/>
      <c r="H6806" s="504">
        <f>SUM(H6798:H6805)</f>
        <v>0</v>
      </c>
      <c r="I6806" s="197">
        <f>SUM(I6798:I6804)</f>
        <v>0</v>
      </c>
      <c r="J6806" s="197">
        <v>0</v>
      </c>
      <c r="K6806" s="1"/>
      <c r="L6806" s="202" t="s">
        <v>16</v>
      </c>
      <c r="M6806" s="202" t="s">
        <v>16</v>
      </c>
      <c r="N6806" s="202" t="s">
        <v>16</v>
      </c>
      <c r="O6806" s="202" t="s">
        <v>16</v>
      </c>
      <c r="P6806" s="202" t="s">
        <v>16</v>
      </c>
      <c r="Q6806" s="202" t="s">
        <v>16</v>
      </c>
      <c r="R6806" s="202" t="s">
        <v>16</v>
      </c>
      <c r="S6806" s="202" t="s">
        <v>16</v>
      </c>
      <c r="T6806" s="202" t="s">
        <v>16</v>
      </c>
    </row>
    <row r="6807" spans="2:20" x14ac:dyDescent="0.3">
      <c r="B6807" s="11"/>
      <c r="C6807" s="94"/>
      <c r="D6807" s="12"/>
      <c r="E6807" s="13"/>
      <c r="F6807" s="13"/>
      <c r="G6807" s="13"/>
      <c r="H6807" s="13"/>
      <c r="I6807" s="13"/>
      <c r="J6807" s="14"/>
      <c r="K6807" s="1"/>
      <c r="L6807" s="11"/>
      <c r="M6807" s="588"/>
      <c r="N6807" s="12"/>
      <c r="O6807" s="169"/>
      <c r="P6807" s="13"/>
      <c r="Q6807" s="13"/>
      <c r="R6807" s="13"/>
      <c r="S6807" s="13"/>
      <c r="T6807" s="14"/>
    </row>
    <row r="6808" spans="2:20" x14ac:dyDescent="0.3">
      <c r="B6808" s="25"/>
      <c r="C6808" s="26" t="s">
        <v>50</v>
      </c>
      <c r="D6808" s="26" t="s">
        <v>16</v>
      </c>
      <c r="E6808" s="28">
        <f>E6806</f>
        <v>58000</v>
      </c>
      <c r="F6808" s="28">
        <f>F6797+F6806</f>
        <v>398671</v>
      </c>
      <c r="G6808" s="28">
        <f>G6797+G6806</f>
        <v>6283245</v>
      </c>
      <c r="H6808" s="28">
        <f>H6797+H6806</f>
        <v>3819495</v>
      </c>
      <c r="I6808" s="28">
        <f>I6797+I6806</f>
        <v>69334</v>
      </c>
      <c r="J6808" s="28">
        <f>J6797+J6806</f>
        <v>4260</v>
      </c>
      <c r="K6808" s="1"/>
      <c r="L6808" s="574" t="s">
        <v>16</v>
      </c>
      <c r="M6808" s="26" t="s">
        <v>50</v>
      </c>
      <c r="N6808" s="193" t="s">
        <v>16</v>
      </c>
      <c r="O6808" s="28">
        <f>SUM(O6798:O6807)</f>
        <v>58000</v>
      </c>
      <c r="P6808" s="28">
        <f>SUM(P6801:P6807)</f>
        <v>9530</v>
      </c>
      <c r="Q6808" s="28"/>
      <c r="R6808" s="28">
        <f>SUM(R6806:R6807)</f>
        <v>0</v>
      </c>
      <c r="S6808" s="28">
        <f>SUM(S6797:S6807)</f>
        <v>0</v>
      </c>
      <c r="T6808" s="28">
        <f>SUM(T6796:T6807)</f>
        <v>0</v>
      </c>
    </row>
    <row r="6809" spans="2:20" x14ac:dyDescent="0.3">
      <c r="F6809" s="314"/>
      <c r="G6809" s="215"/>
      <c r="H6809" s="215"/>
      <c r="L6809" s="2"/>
      <c r="M6809" s="3" t="s">
        <v>12</v>
      </c>
      <c r="N6809" s="15"/>
      <c r="O6809" s="16">
        <f>E6808-O6808</f>
        <v>0</v>
      </c>
      <c r="P6809" s="62">
        <f>F6808-P6808</f>
        <v>389141</v>
      </c>
      <c r="Q6809" s="62">
        <f>G6808-Q6808</f>
        <v>6283245</v>
      </c>
      <c r="R6809" s="62">
        <f t="shared" ref="R6809" si="775">H6808-R6808</f>
        <v>3819495</v>
      </c>
      <c r="S6809" s="62">
        <f t="shared" ref="S6809" si="776">I6808-S6808</f>
        <v>69334</v>
      </c>
      <c r="T6809" s="62">
        <f t="shared" ref="T6809" si="777">J6808-T6808</f>
        <v>4260</v>
      </c>
    </row>
    <row r="6810" spans="2:20" x14ac:dyDescent="0.3">
      <c r="C6810" s="63"/>
      <c r="F6810" s="314"/>
      <c r="H6810" s="314"/>
      <c r="M6810" s="1356" t="s">
        <v>23</v>
      </c>
      <c r="N6810" s="1356"/>
      <c r="O6810" s="314"/>
      <c r="P6810" s="314"/>
      <c r="Q6810" s="314"/>
      <c r="R6810" s="314"/>
    </row>
    <row r="6811" spans="2:20" x14ac:dyDescent="0.3">
      <c r="C6811" s="806"/>
      <c r="D6811" s="806"/>
      <c r="E6811" s="673"/>
      <c r="F6811" s="281"/>
      <c r="G6811" s="806"/>
      <c r="H6811" s="806"/>
      <c r="I6811" s="806"/>
      <c r="J6811" s="145"/>
      <c r="M6811" s="346" t="s">
        <v>17</v>
      </c>
      <c r="N6811" s="126">
        <f>P6809</f>
        <v>389141</v>
      </c>
      <c r="O6811" s="1383"/>
      <c r="P6811" s="1384"/>
      <c r="Q6811" s="1384"/>
      <c r="R6811" s="1384"/>
      <c r="S6811" s="1384"/>
      <c r="T6811" s="1384"/>
    </row>
    <row r="6812" spans="2:20" x14ac:dyDescent="0.3">
      <c r="C6812" s="273"/>
      <c r="D6812" s="702"/>
      <c r="E6812" s="804"/>
      <c r="F6812" s="804"/>
      <c r="G6812" s="282"/>
      <c r="H6812" s="280"/>
      <c r="I6812" s="280"/>
      <c r="J6812" s="280"/>
      <c r="M6812" s="346" t="s">
        <v>18</v>
      </c>
      <c r="N6812" s="126">
        <f>Q6809</f>
        <v>6283245</v>
      </c>
      <c r="O6812" s="606"/>
      <c r="P6812" s="131"/>
      <c r="Q6812" s="121"/>
      <c r="R6812" s="121"/>
      <c r="S6812" s="121"/>
      <c r="T6812" s="121"/>
    </row>
    <row r="6813" spans="2:20" x14ac:dyDescent="0.3">
      <c r="C6813" s="806"/>
      <c r="D6813" s="806"/>
      <c r="E6813" s="1376"/>
      <c r="F6813" s="1377"/>
      <c r="G6813" s="282"/>
      <c r="H6813" s="280"/>
      <c r="I6813" s="280"/>
      <c r="J6813" s="280"/>
      <c r="M6813" s="346" t="s">
        <v>19</v>
      </c>
      <c r="N6813" s="126">
        <f>R6809</f>
        <v>3819495</v>
      </c>
      <c r="O6813" s="136"/>
      <c r="P6813" s="171"/>
      <c r="Q6813" s="324"/>
      <c r="R6813" s="240"/>
      <c r="S6813" s="314"/>
      <c r="T6813" s="314"/>
    </row>
    <row r="6814" spans="2:20" x14ac:dyDescent="0.3">
      <c r="C6814" s="190"/>
      <c r="D6814" s="190"/>
      <c r="E6814" s="1374"/>
      <c r="F6814" s="1374"/>
      <c r="G6814" s="278"/>
      <c r="H6814" s="279"/>
      <c r="I6814" s="280"/>
      <c r="J6814" s="281"/>
      <c r="M6814" s="346" t="s">
        <v>20</v>
      </c>
      <c r="N6814" s="126">
        <f>S6809</f>
        <v>69334</v>
      </c>
      <c r="O6814" s="324"/>
      <c r="P6814" s="324"/>
      <c r="Q6814" s="324"/>
      <c r="R6814" s="241"/>
    </row>
    <row r="6815" spans="2:20" x14ac:dyDescent="0.3">
      <c r="C6815" s="190"/>
      <c r="D6815" s="190"/>
      <c r="E6815" s="805"/>
      <c r="F6815" s="805"/>
      <c r="G6815" s="278"/>
      <c r="H6815" s="283"/>
      <c r="I6815" s="280"/>
      <c r="J6815" s="281"/>
      <c r="M6815" s="346" t="s">
        <v>21</v>
      </c>
      <c r="N6815" s="126">
        <f>T6809</f>
        <v>4260</v>
      </c>
      <c r="O6815" s="137"/>
      <c r="P6815" s="324"/>
      <c r="Q6815" s="324"/>
      <c r="R6815" s="314"/>
    </row>
    <row r="6816" spans="2:20" ht="16.2" thickBot="1" x14ac:dyDescent="0.35">
      <c r="C6816" s="806"/>
      <c r="D6816" s="190"/>
      <c r="E6816" s="805"/>
      <c r="F6816" s="805"/>
      <c r="G6816" s="278"/>
      <c r="H6816" s="283"/>
      <c r="I6816" s="280"/>
      <c r="J6816" s="281"/>
      <c r="M6816" s="768" t="s">
        <v>22</v>
      </c>
      <c r="N6816" s="794">
        <f>SUM(N6811:N6815)</f>
        <v>10565475</v>
      </c>
      <c r="O6816" s="314"/>
      <c r="P6816" s="314"/>
      <c r="R6816" s="314"/>
      <c r="S6816" s="314"/>
    </row>
    <row r="6817" spans="2:20" ht="15" thickTop="1" x14ac:dyDescent="0.3">
      <c r="N6817" s="314"/>
    </row>
    <row r="6818" spans="2:20" x14ac:dyDescent="0.3">
      <c r="N6818" s="314"/>
    </row>
    <row r="6819" spans="2:20" x14ac:dyDescent="0.3">
      <c r="B6819" s="1357" t="s">
        <v>3490</v>
      </c>
      <c r="C6819" s="1357"/>
      <c r="D6819" s="1357"/>
      <c r="E6819" s="1357"/>
      <c r="F6819" s="1357"/>
      <c r="G6819" s="1357"/>
      <c r="H6819" s="1357"/>
      <c r="I6819" s="1357"/>
      <c r="J6819" s="1357"/>
      <c r="K6819" s="1357"/>
      <c r="L6819" s="1357"/>
      <c r="M6819" s="1357"/>
      <c r="N6819" s="1357"/>
      <c r="O6819" s="1357"/>
      <c r="P6819" s="1357"/>
      <c r="Q6819" s="1357"/>
      <c r="R6819" s="1357"/>
      <c r="S6819" s="1357"/>
      <c r="T6819" s="1357"/>
    </row>
    <row r="6823" spans="2:20" ht="15.6" x14ac:dyDescent="0.3">
      <c r="B6823" s="1349" t="s">
        <v>4486</v>
      </c>
      <c r="C6823" s="1349"/>
      <c r="D6823" s="1349"/>
      <c r="E6823" s="1349"/>
      <c r="F6823" s="1349"/>
      <c r="G6823" s="1349"/>
      <c r="H6823" s="1349"/>
      <c r="I6823" s="1349"/>
      <c r="J6823" s="1349"/>
      <c r="K6823" s="1349"/>
      <c r="L6823" s="1349"/>
      <c r="M6823" s="1349"/>
      <c r="N6823" s="1349"/>
      <c r="O6823" s="1349"/>
      <c r="P6823" s="1349"/>
      <c r="Q6823" s="1349"/>
      <c r="R6823" s="1349"/>
      <c r="S6823" s="1349"/>
      <c r="T6823" s="1349"/>
    </row>
    <row r="6824" spans="2:20" ht="15.6" x14ac:dyDescent="0.3">
      <c r="B6824" s="1350" t="s">
        <v>10</v>
      </c>
      <c r="C6824" s="1350"/>
      <c r="D6824" s="1350"/>
      <c r="E6824" s="1350"/>
      <c r="F6824" s="1350"/>
      <c r="G6824" s="1350"/>
      <c r="H6824" s="1350"/>
      <c r="I6824" s="1350"/>
      <c r="J6824" s="1350"/>
      <c r="K6824" s="1350"/>
      <c r="L6824" s="1350"/>
      <c r="M6824" s="1350"/>
      <c r="N6824" s="1350"/>
      <c r="O6824" s="1350"/>
      <c r="P6824" s="1350"/>
      <c r="Q6824" s="1350"/>
      <c r="R6824" s="1350"/>
      <c r="S6824" s="1350"/>
      <c r="T6824" s="1350"/>
    </row>
    <row r="6825" spans="2:20" x14ac:dyDescent="0.3">
      <c r="B6825" s="1351" t="s">
        <v>11</v>
      </c>
      <c r="C6825" s="1351"/>
      <c r="D6825" s="1351"/>
      <c r="E6825" s="1351"/>
      <c r="F6825" s="1351"/>
      <c r="G6825" s="1351"/>
      <c r="H6825" s="1351"/>
      <c r="I6825" s="1351"/>
      <c r="J6825" s="1351"/>
      <c r="K6825" s="1351"/>
      <c r="L6825" s="1351"/>
      <c r="M6825" s="1351"/>
      <c r="N6825" s="1351"/>
      <c r="O6825" s="1351"/>
      <c r="P6825" s="1351"/>
      <c r="Q6825" s="1351"/>
      <c r="R6825" s="1351"/>
      <c r="S6825" s="1351"/>
      <c r="T6825" s="1351"/>
    </row>
    <row r="6826" spans="2:20" x14ac:dyDescent="0.3">
      <c r="B6826" s="1352" t="s">
        <v>4570</v>
      </c>
      <c r="C6826" s="1352"/>
      <c r="D6826" s="1352"/>
      <c r="E6826" s="1352"/>
      <c r="F6826" s="1352"/>
      <c r="G6826" s="1352"/>
      <c r="H6826" s="1352"/>
      <c r="I6826" s="1352"/>
      <c r="J6826" s="1352"/>
      <c r="K6826" s="1352"/>
      <c r="L6826" s="1352"/>
      <c r="M6826" s="1352"/>
      <c r="N6826" s="1352"/>
      <c r="O6826" s="1352"/>
      <c r="P6826" s="1352"/>
      <c r="Q6826" s="1352"/>
      <c r="R6826" s="1352"/>
      <c r="S6826" s="1352"/>
      <c r="T6826" s="1352"/>
    </row>
    <row r="6827" spans="2:20" ht="15" thickBot="1" x14ac:dyDescent="0.35">
      <c r="B6827" s="309"/>
      <c r="C6827" s="309"/>
      <c r="D6827" s="309"/>
      <c r="E6827" s="309"/>
      <c r="F6827" s="309"/>
      <c r="G6827" s="309"/>
      <c r="H6827" s="309"/>
      <c r="I6827" s="309"/>
      <c r="J6827" s="309"/>
      <c r="L6827" s="309"/>
      <c r="M6827" s="309"/>
      <c r="N6827" s="309"/>
      <c r="O6827" s="309"/>
      <c r="P6827" s="309"/>
      <c r="Q6827" s="309"/>
      <c r="R6827" s="1362" t="s">
        <v>4536</v>
      </c>
      <c r="S6827" s="1363"/>
      <c r="T6827" s="1363"/>
    </row>
    <row r="6828" spans="2:20" ht="15" thickTop="1" x14ac:dyDescent="0.3">
      <c r="B6828" s="1354" t="s">
        <v>8</v>
      </c>
      <c r="C6828" s="1354"/>
      <c r="D6828" s="1354"/>
      <c r="E6828" s="1354"/>
      <c r="F6828" s="1354"/>
      <c r="G6828" s="1354"/>
      <c r="H6828" s="1354"/>
      <c r="I6828" s="1354"/>
      <c r="J6828" s="1354"/>
      <c r="L6828" s="1354" t="s">
        <v>9</v>
      </c>
      <c r="M6828" s="1354"/>
      <c r="N6828" s="1354"/>
      <c r="O6828" s="1354"/>
      <c r="P6828" s="1354"/>
      <c r="Q6828" s="1354"/>
      <c r="R6828" s="1354"/>
      <c r="S6828" s="1354"/>
      <c r="T6828" s="1354"/>
    </row>
    <row r="6829" spans="2:20" ht="27.6" x14ac:dyDescent="0.3">
      <c r="B6829" s="767" t="s">
        <v>0</v>
      </c>
      <c r="C6829" s="767" t="s">
        <v>1</v>
      </c>
      <c r="D6829" s="767" t="s">
        <v>2</v>
      </c>
      <c r="E6829" s="767" t="s">
        <v>13</v>
      </c>
      <c r="F6829" s="767" t="s">
        <v>3</v>
      </c>
      <c r="G6829" s="767" t="s">
        <v>4</v>
      </c>
      <c r="H6829" s="767" t="s">
        <v>5</v>
      </c>
      <c r="I6829" s="767" t="s">
        <v>6</v>
      </c>
      <c r="J6829" s="767" t="s">
        <v>7</v>
      </c>
      <c r="K6829" s="180"/>
      <c r="L6829" s="767" t="s">
        <v>0</v>
      </c>
      <c r="M6829" s="767" t="s">
        <v>1</v>
      </c>
      <c r="N6829" s="353" t="s">
        <v>1234</v>
      </c>
      <c r="O6829" s="767" t="s">
        <v>13</v>
      </c>
      <c r="P6829" s="767" t="s">
        <v>3</v>
      </c>
      <c r="Q6829" s="767" t="s">
        <v>4</v>
      </c>
      <c r="R6829" s="767" t="s">
        <v>5</v>
      </c>
      <c r="S6829" s="767" t="s">
        <v>6</v>
      </c>
      <c r="T6829" s="767" t="s">
        <v>7</v>
      </c>
    </row>
    <row r="6830" spans="2:20" x14ac:dyDescent="0.3">
      <c r="B6830" s="310"/>
      <c r="C6830" s="311"/>
      <c r="D6830" s="311"/>
      <c r="E6830" s="5"/>
      <c r="F6830" s="5"/>
      <c r="G6830" s="5"/>
      <c r="H6830" s="5"/>
      <c r="I6830" s="5"/>
      <c r="J6830" s="6"/>
      <c r="L6830" s="310"/>
      <c r="M6830" s="311"/>
      <c r="N6830" s="311"/>
      <c r="O6830" s="5"/>
      <c r="P6830" s="5"/>
      <c r="Q6830" s="5"/>
      <c r="R6830" s="5"/>
      <c r="S6830" s="5"/>
      <c r="T6830" s="6"/>
    </row>
    <row r="6831" spans="2:20" x14ac:dyDescent="0.3">
      <c r="B6831" s="368" t="s">
        <v>4492</v>
      </c>
      <c r="C6831" s="15" t="s">
        <v>2421</v>
      </c>
      <c r="D6831" s="202" t="s">
        <v>16</v>
      </c>
      <c r="E6831" s="202" t="s">
        <v>16</v>
      </c>
      <c r="F6831" s="370">
        <f>N6811</f>
        <v>389141</v>
      </c>
      <c r="G6831" s="764">
        <f>N6812</f>
        <v>6283245</v>
      </c>
      <c r="H6831" s="764">
        <f>N6813</f>
        <v>3819495</v>
      </c>
      <c r="I6831" s="765">
        <f>N6814</f>
        <v>69334</v>
      </c>
      <c r="J6831" s="765">
        <f>N6815</f>
        <v>4260</v>
      </c>
      <c r="K6831" s="1"/>
      <c r="L6831" s="368"/>
      <c r="M6831" s="368"/>
      <c r="N6831" s="368"/>
      <c r="O6831" s="368"/>
      <c r="P6831" s="368"/>
      <c r="Q6831" s="368"/>
      <c r="R6831" s="368"/>
      <c r="S6831" s="368"/>
      <c r="T6831" s="368"/>
    </row>
    <row r="6832" spans="2:20" ht="21.6" customHeight="1" x14ac:dyDescent="0.3">
      <c r="B6832" s="368" t="s">
        <v>4492</v>
      </c>
      <c r="C6832" s="430" t="s">
        <v>2263</v>
      </c>
      <c r="D6832" s="202" t="s">
        <v>16</v>
      </c>
      <c r="E6832" s="202" t="s">
        <v>16</v>
      </c>
      <c r="F6832" s="202" t="s">
        <v>16</v>
      </c>
      <c r="G6832" s="202" t="s">
        <v>16</v>
      </c>
      <c r="H6832" s="202">
        <v>380000</v>
      </c>
      <c r="I6832" s="202" t="s">
        <v>16</v>
      </c>
      <c r="J6832" s="202" t="s">
        <v>16</v>
      </c>
      <c r="K6832" s="1"/>
      <c r="L6832" s="368" t="s">
        <v>4492</v>
      </c>
      <c r="M6832" s="430" t="s">
        <v>2263</v>
      </c>
      <c r="N6832" s="202" t="s">
        <v>16</v>
      </c>
      <c r="O6832" s="202" t="s">
        <v>16</v>
      </c>
      <c r="P6832" s="202">
        <v>380000</v>
      </c>
      <c r="Q6832" s="202" t="s">
        <v>16</v>
      </c>
      <c r="R6832" s="202" t="s">
        <v>16</v>
      </c>
      <c r="S6832" s="202" t="s">
        <v>16</v>
      </c>
      <c r="T6832" s="202" t="s">
        <v>16</v>
      </c>
    </row>
    <row r="6833" spans="2:20" ht="41.4" x14ac:dyDescent="0.3">
      <c r="B6833" s="368" t="s">
        <v>4492</v>
      </c>
      <c r="C6833" s="430" t="s">
        <v>4493</v>
      </c>
      <c r="D6833" s="116" t="s">
        <v>4487</v>
      </c>
      <c r="E6833" s="202">
        <v>20000</v>
      </c>
      <c r="F6833" s="202" t="s">
        <v>16</v>
      </c>
      <c r="G6833" s="202" t="s">
        <v>16</v>
      </c>
      <c r="H6833" s="202" t="s">
        <v>16</v>
      </c>
      <c r="I6833" s="202" t="s">
        <v>16</v>
      </c>
      <c r="J6833" s="202" t="s">
        <v>16</v>
      </c>
      <c r="K6833" s="1"/>
      <c r="L6833" s="368" t="s">
        <v>4492</v>
      </c>
      <c r="M6833" s="430" t="s">
        <v>4134</v>
      </c>
      <c r="N6833" s="116" t="s">
        <v>4487</v>
      </c>
      <c r="O6833" s="202">
        <v>20000</v>
      </c>
      <c r="P6833" s="202" t="s">
        <v>16</v>
      </c>
      <c r="Q6833" s="202" t="s">
        <v>16</v>
      </c>
      <c r="R6833" s="202" t="s">
        <v>16</v>
      </c>
      <c r="S6833" s="202" t="s">
        <v>16</v>
      </c>
      <c r="T6833" s="202" t="s">
        <v>16</v>
      </c>
    </row>
    <row r="6834" spans="2:20" ht="41.4" x14ac:dyDescent="0.3">
      <c r="B6834" s="368" t="s">
        <v>4492</v>
      </c>
      <c r="C6834" s="430" t="s">
        <v>4502</v>
      </c>
      <c r="D6834" s="116" t="s">
        <v>4488</v>
      </c>
      <c r="E6834" s="202">
        <v>20000</v>
      </c>
      <c r="F6834" s="202" t="s">
        <v>16</v>
      </c>
      <c r="G6834" s="202" t="s">
        <v>16</v>
      </c>
      <c r="H6834" s="202" t="s">
        <v>16</v>
      </c>
      <c r="I6834" s="202" t="s">
        <v>16</v>
      </c>
      <c r="J6834" s="202" t="s">
        <v>16</v>
      </c>
      <c r="K6834" s="1"/>
      <c r="L6834" s="368" t="s">
        <v>4492</v>
      </c>
      <c r="M6834" s="430" t="s">
        <v>4134</v>
      </c>
      <c r="N6834" s="116" t="s">
        <v>4488</v>
      </c>
      <c r="O6834" s="202">
        <v>20000</v>
      </c>
      <c r="P6834" s="202" t="s">
        <v>16</v>
      </c>
      <c r="Q6834" s="202" t="s">
        <v>16</v>
      </c>
      <c r="R6834" s="202" t="s">
        <v>16</v>
      </c>
      <c r="S6834" s="202" t="s">
        <v>16</v>
      </c>
      <c r="T6834" s="202" t="s">
        <v>16</v>
      </c>
    </row>
    <row r="6835" spans="2:20" ht="41.4" x14ac:dyDescent="0.3">
      <c r="B6835" s="368" t="s">
        <v>4492</v>
      </c>
      <c r="C6835" s="430" t="s">
        <v>4494</v>
      </c>
      <c r="D6835" s="116" t="s">
        <v>4489</v>
      </c>
      <c r="E6835" s="202">
        <v>25000</v>
      </c>
      <c r="F6835" s="202" t="s">
        <v>16</v>
      </c>
      <c r="G6835" s="202" t="s">
        <v>16</v>
      </c>
      <c r="H6835" s="202" t="s">
        <v>16</v>
      </c>
      <c r="I6835" s="202" t="s">
        <v>16</v>
      </c>
      <c r="J6835" s="202" t="s">
        <v>16</v>
      </c>
      <c r="K6835" s="1"/>
      <c r="L6835" s="368" t="s">
        <v>4492</v>
      </c>
      <c r="M6835" s="430" t="s">
        <v>4020</v>
      </c>
      <c r="N6835" s="116" t="s">
        <v>4489</v>
      </c>
      <c r="O6835" s="202">
        <v>25000</v>
      </c>
      <c r="P6835" s="202" t="s">
        <v>16</v>
      </c>
      <c r="Q6835" s="202" t="s">
        <v>16</v>
      </c>
      <c r="R6835" s="202" t="s">
        <v>16</v>
      </c>
      <c r="S6835" s="202" t="s">
        <v>16</v>
      </c>
      <c r="T6835" s="202" t="s">
        <v>16</v>
      </c>
    </row>
    <row r="6836" spans="2:20" ht="41.4" x14ac:dyDescent="0.3">
      <c r="B6836" s="368" t="s">
        <v>4492</v>
      </c>
      <c r="C6836" s="430" t="s">
        <v>4495</v>
      </c>
      <c r="D6836" s="116" t="s">
        <v>4490</v>
      </c>
      <c r="E6836" s="202">
        <v>10000</v>
      </c>
      <c r="F6836" s="202" t="s">
        <v>16</v>
      </c>
      <c r="G6836" s="202" t="s">
        <v>16</v>
      </c>
      <c r="H6836" s="202" t="s">
        <v>16</v>
      </c>
      <c r="I6836" s="202" t="s">
        <v>16</v>
      </c>
      <c r="J6836" s="202" t="s">
        <v>16</v>
      </c>
      <c r="K6836" s="1"/>
      <c r="L6836" s="368" t="s">
        <v>4492</v>
      </c>
      <c r="M6836" s="430" t="s">
        <v>4497</v>
      </c>
      <c r="N6836" s="116" t="s">
        <v>4490</v>
      </c>
      <c r="O6836" s="202">
        <v>10000</v>
      </c>
      <c r="P6836" s="202" t="s">
        <v>16</v>
      </c>
      <c r="Q6836" s="202" t="s">
        <v>16</v>
      </c>
      <c r="R6836" s="202" t="s">
        <v>16</v>
      </c>
      <c r="S6836" s="202" t="s">
        <v>16</v>
      </c>
      <c r="T6836" s="202" t="s">
        <v>16</v>
      </c>
    </row>
    <row r="6837" spans="2:20" ht="41.4" x14ac:dyDescent="0.3">
      <c r="B6837" s="368" t="s">
        <v>4492</v>
      </c>
      <c r="C6837" s="430" t="s">
        <v>4496</v>
      </c>
      <c r="D6837" s="116" t="s">
        <v>4491</v>
      </c>
      <c r="E6837" s="202">
        <v>12000</v>
      </c>
      <c r="F6837" s="202" t="s">
        <v>16</v>
      </c>
      <c r="G6837" s="202" t="s">
        <v>16</v>
      </c>
      <c r="H6837" s="202" t="s">
        <v>16</v>
      </c>
      <c r="I6837" s="202" t="s">
        <v>16</v>
      </c>
      <c r="J6837" s="202" t="s">
        <v>16</v>
      </c>
      <c r="K6837" s="1"/>
      <c r="L6837" s="368" t="s">
        <v>4492</v>
      </c>
      <c r="M6837" s="430" t="s">
        <v>4497</v>
      </c>
      <c r="N6837" s="116" t="s">
        <v>4491</v>
      </c>
      <c r="O6837" s="202">
        <v>12000</v>
      </c>
      <c r="P6837" s="202" t="s">
        <v>16</v>
      </c>
      <c r="Q6837" s="202" t="s">
        <v>16</v>
      </c>
      <c r="R6837" s="202" t="s">
        <v>16</v>
      </c>
      <c r="S6837" s="202" t="s">
        <v>16</v>
      </c>
      <c r="T6837" s="202" t="s">
        <v>16</v>
      </c>
    </row>
    <row r="6838" spans="2:20" ht="42" customHeight="1" x14ac:dyDescent="0.3">
      <c r="B6838" s="368" t="s">
        <v>4492</v>
      </c>
      <c r="C6838" s="430" t="s">
        <v>4563</v>
      </c>
      <c r="D6838" s="116" t="s">
        <v>4503</v>
      </c>
      <c r="E6838" s="202">
        <v>30000</v>
      </c>
      <c r="F6838" s="202" t="s">
        <v>16</v>
      </c>
      <c r="G6838" s="202" t="s">
        <v>16</v>
      </c>
      <c r="H6838" s="202" t="s">
        <v>16</v>
      </c>
      <c r="I6838" s="202" t="s">
        <v>16</v>
      </c>
      <c r="J6838" s="202" t="s">
        <v>16</v>
      </c>
      <c r="K6838" s="1"/>
      <c r="L6838" s="368" t="s">
        <v>4492</v>
      </c>
      <c r="M6838" s="430" t="s">
        <v>4134</v>
      </c>
      <c r="N6838" s="116" t="s">
        <v>4503</v>
      </c>
      <c r="O6838" s="202">
        <v>30000</v>
      </c>
      <c r="P6838" s="202" t="s">
        <v>16</v>
      </c>
      <c r="Q6838" s="202" t="s">
        <v>16</v>
      </c>
      <c r="R6838" s="202" t="s">
        <v>16</v>
      </c>
      <c r="S6838" s="202" t="s">
        <v>16</v>
      </c>
      <c r="T6838" s="202" t="s">
        <v>16</v>
      </c>
    </row>
    <row r="6839" spans="2:20" ht="41.4" x14ac:dyDescent="0.3">
      <c r="B6839" s="368" t="s">
        <v>4492</v>
      </c>
      <c r="C6839" s="430" t="s">
        <v>4506</v>
      </c>
      <c r="D6839" s="116" t="s">
        <v>4504</v>
      </c>
      <c r="E6839" s="202" t="s">
        <v>16</v>
      </c>
      <c r="F6839" s="202">
        <v>10000</v>
      </c>
      <c r="G6839" s="202" t="s">
        <v>16</v>
      </c>
      <c r="H6839" s="202" t="s">
        <v>16</v>
      </c>
      <c r="I6839" s="202" t="s">
        <v>16</v>
      </c>
      <c r="J6839" s="202" t="s">
        <v>16</v>
      </c>
      <c r="K6839" s="1"/>
      <c r="L6839" s="368" t="s">
        <v>4492</v>
      </c>
      <c r="M6839" s="430" t="s">
        <v>4498</v>
      </c>
      <c r="N6839" s="368">
        <v>1</v>
      </c>
      <c r="O6839" s="202" t="s">
        <v>16</v>
      </c>
      <c r="P6839" s="202">
        <v>460</v>
      </c>
      <c r="Q6839" s="202" t="s">
        <v>16</v>
      </c>
      <c r="R6839" s="202" t="s">
        <v>16</v>
      </c>
      <c r="S6839" s="202" t="s">
        <v>16</v>
      </c>
      <c r="T6839" s="202" t="s">
        <v>16</v>
      </c>
    </row>
    <row r="6840" spans="2:20" ht="46.2" customHeight="1" x14ac:dyDescent="0.3">
      <c r="B6840" s="368" t="s">
        <v>4492</v>
      </c>
      <c r="C6840" s="430" t="s">
        <v>4507</v>
      </c>
      <c r="D6840" s="116" t="s">
        <v>4505</v>
      </c>
      <c r="E6840" s="202" t="s">
        <v>16</v>
      </c>
      <c r="F6840" s="202">
        <v>6000</v>
      </c>
      <c r="G6840" s="202" t="s">
        <v>16</v>
      </c>
      <c r="H6840" s="202" t="s">
        <v>16</v>
      </c>
      <c r="I6840" s="202" t="s">
        <v>16</v>
      </c>
      <c r="J6840" s="202" t="s">
        <v>16</v>
      </c>
      <c r="K6840" s="1"/>
      <c r="L6840" s="368" t="s">
        <v>4492</v>
      </c>
      <c r="M6840" s="430" t="s">
        <v>4499</v>
      </c>
      <c r="N6840" s="368">
        <v>2</v>
      </c>
      <c r="O6840" s="202" t="s">
        <v>16</v>
      </c>
      <c r="P6840" s="202">
        <v>1960</v>
      </c>
      <c r="Q6840" s="202" t="s">
        <v>16</v>
      </c>
      <c r="R6840" s="202" t="s">
        <v>16</v>
      </c>
      <c r="S6840" s="202" t="s">
        <v>16</v>
      </c>
      <c r="T6840" s="202" t="s">
        <v>16</v>
      </c>
    </row>
    <row r="6841" spans="2:20" ht="31.8" customHeight="1" x14ac:dyDescent="0.3">
      <c r="B6841" s="368" t="s">
        <v>4492</v>
      </c>
      <c r="C6841" s="430" t="s">
        <v>4508</v>
      </c>
      <c r="D6841" s="116" t="s">
        <v>4509</v>
      </c>
      <c r="E6841" s="202" t="s">
        <v>16</v>
      </c>
      <c r="F6841" s="202">
        <v>3000</v>
      </c>
      <c r="G6841" s="202" t="s">
        <v>16</v>
      </c>
      <c r="H6841" s="202" t="s">
        <v>16</v>
      </c>
      <c r="I6841" s="202" t="s">
        <v>16</v>
      </c>
      <c r="J6841" s="202" t="s">
        <v>16</v>
      </c>
      <c r="K6841" s="1"/>
      <c r="L6841" s="368" t="s">
        <v>4492</v>
      </c>
      <c r="M6841" s="430" t="s">
        <v>4500</v>
      </c>
      <c r="N6841" s="368">
        <v>3</v>
      </c>
      <c r="O6841" s="202" t="s">
        <v>16</v>
      </c>
      <c r="P6841" s="202">
        <v>440</v>
      </c>
      <c r="Q6841" s="202" t="s">
        <v>16</v>
      </c>
      <c r="R6841" s="202" t="s">
        <v>16</v>
      </c>
      <c r="S6841" s="202" t="s">
        <v>16</v>
      </c>
      <c r="T6841" s="202" t="s">
        <v>16</v>
      </c>
    </row>
    <row r="6842" spans="2:20" ht="31.8" customHeight="1" x14ac:dyDescent="0.3">
      <c r="B6842" s="368" t="s">
        <v>4511</v>
      </c>
      <c r="C6842" s="430" t="s">
        <v>2987</v>
      </c>
      <c r="D6842" s="116" t="s">
        <v>4510</v>
      </c>
      <c r="E6842" s="202">
        <v>13000</v>
      </c>
      <c r="F6842" s="202">
        <v>17000</v>
      </c>
      <c r="G6842" s="202" t="s">
        <v>16</v>
      </c>
      <c r="H6842" s="202" t="s">
        <v>16</v>
      </c>
      <c r="I6842" s="202" t="s">
        <v>16</v>
      </c>
      <c r="J6842" s="202" t="s">
        <v>16</v>
      </c>
      <c r="K6842" s="1"/>
      <c r="L6842" s="368" t="s">
        <v>4492</v>
      </c>
      <c r="M6842" s="430" t="s">
        <v>4501</v>
      </c>
      <c r="N6842" s="368">
        <v>476</v>
      </c>
      <c r="O6842" s="202" t="s">
        <v>16</v>
      </c>
      <c r="P6842" s="202" t="s">
        <v>16</v>
      </c>
      <c r="Q6842" s="202">
        <v>50000</v>
      </c>
      <c r="R6842" s="202"/>
      <c r="S6842" s="202"/>
      <c r="T6842" s="202"/>
    </row>
    <row r="6843" spans="2:20" ht="31.8" customHeight="1" x14ac:dyDescent="0.3">
      <c r="B6843" s="368" t="s">
        <v>4519</v>
      </c>
      <c r="C6843" s="430" t="s">
        <v>4520</v>
      </c>
      <c r="D6843" s="116" t="s">
        <v>4515</v>
      </c>
      <c r="E6843" s="202">
        <v>200000</v>
      </c>
      <c r="F6843" s="202" t="s">
        <v>16</v>
      </c>
      <c r="G6843" s="202" t="s">
        <v>16</v>
      </c>
      <c r="H6843" s="202" t="s">
        <v>16</v>
      </c>
      <c r="I6843" s="202" t="s">
        <v>16</v>
      </c>
      <c r="J6843" s="202" t="s">
        <v>16</v>
      </c>
      <c r="K6843" s="1"/>
      <c r="L6843" s="368" t="s">
        <v>4511</v>
      </c>
      <c r="M6843" s="430" t="s">
        <v>3961</v>
      </c>
      <c r="N6843" s="116" t="s">
        <v>4510</v>
      </c>
      <c r="O6843" s="202">
        <v>13000</v>
      </c>
      <c r="P6843" s="202" t="s">
        <v>16</v>
      </c>
      <c r="Q6843" s="202" t="s">
        <v>16</v>
      </c>
      <c r="R6843" s="202" t="s">
        <v>16</v>
      </c>
      <c r="S6843" s="202" t="s">
        <v>16</v>
      </c>
      <c r="T6843" s="202" t="s">
        <v>16</v>
      </c>
    </row>
    <row r="6844" spans="2:20" ht="35.4" customHeight="1" x14ac:dyDescent="0.3">
      <c r="B6844" s="368" t="s">
        <v>4519</v>
      </c>
      <c r="C6844" s="430" t="s">
        <v>4521</v>
      </c>
      <c r="D6844" s="116" t="s">
        <v>4516</v>
      </c>
      <c r="E6844" s="202">
        <v>100000</v>
      </c>
      <c r="F6844" s="202" t="s">
        <v>16</v>
      </c>
      <c r="G6844" s="202" t="s">
        <v>16</v>
      </c>
      <c r="H6844" s="202" t="s">
        <v>16</v>
      </c>
      <c r="I6844" s="202" t="s">
        <v>16</v>
      </c>
      <c r="J6844" s="202" t="s">
        <v>16</v>
      </c>
      <c r="K6844" s="1"/>
      <c r="L6844" s="368" t="s">
        <v>4519</v>
      </c>
      <c r="M6844" s="430" t="s">
        <v>3068</v>
      </c>
      <c r="N6844" s="116" t="s">
        <v>4515</v>
      </c>
      <c r="O6844" s="202">
        <v>200000</v>
      </c>
      <c r="P6844" s="202" t="s">
        <v>16</v>
      </c>
      <c r="Q6844" s="202" t="s">
        <v>16</v>
      </c>
      <c r="R6844" s="202" t="s">
        <v>16</v>
      </c>
      <c r="S6844" s="202" t="s">
        <v>16</v>
      </c>
      <c r="T6844" s="202" t="s">
        <v>16</v>
      </c>
    </row>
    <row r="6845" spans="2:20" ht="43.8" customHeight="1" x14ac:dyDescent="0.3">
      <c r="B6845" s="368" t="s">
        <v>4519</v>
      </c>
      <c r="C6845" s="430" t="s">
        <v>4523</v>
      </c>
      <c r="D6845" s="116" t="s">
        <v>4517</v>
      </c>
      <c r="E6845" s="202" t="s">
        <v>16</v>
      </c>
      <c r="F6845" s="202">
        <v>500</v>
      </c>
      <c r="G6845" s="202" t="s">
        <v>16</v>
      </c>
      <c r="H6845" s="202" t="s">
        <v>16</v>
      </c>
      <c r="I6845" s="202">
        <v>5000</v>
      </c>
      <c r="J6845" s="202" t="s">
        <v>16</v>
      </c>
      <c r="K6845" s="1"/>
      <c r="L6845" s="368" t="s">
        <v>4519</v>
      </c>
      <c r="M6845" s="430" t="s">
        <v>4522</v>
      </c>
      <c r="N6845" s="116" t="s">
        <v>4516</v>
      </c>
      <c r="O6845" s="202">
        <v>100000</v>
      </c>
      <c r="P6845" s="202" t="s">
        <v>16</v>
      </c>
      <c r="Q6845" s="202" t="s">
        <v>16</v>
      </c>
      <c r="R6845" s="202" t="s">
        <v>16</v>
      </c>
      <c r="S6845" s="202" t="s">
        <v>16</v>
      </c>
      <c r="T6845" s="202" t="s">
        <v>16</v>
      </c>
    </row>
    <row r="6846" spans="2:20" ht="37.799999999999997" customHeight="1" x14ac:dyDescent="0.3">
      <c r="B6846" s="368" t="s">
        <v>4519</v>
      </c>
      <c r="C6846" s="430" t="s">
        <v>4525</v>
      </c>
      <c r="D6846" s="116" t="s">
        <v>4518</v>
      </c>
      <c r="E6846" s="202">
        <v>500000</v>
      </c>
      <c r="F6846" s="202" t="s">
        <v>16</v>
      </c>
      <c r="G6846" s="202" t="s">
        <v>16</v>
      </c>
      <c r="H6846" s="202" t="s">
        <v>16</v>
      </c>
      <c r="I6846" s="202" t="s">
        <v>16</v>
      </c>
      <c r="J6846" s="202" t="s">
        <v>16</v>
      </c>
      <c r="K6846" s="1"/>
      <c r="L6846" s="368" t="s">
        <v>4519</v>
      </c>
      <c r="M6846" s="430" t="s">
        <v>4526</v>
      </c>
      <c r="N6846" s="116" t="s">
        <v>4518</v>
      </c>
      <c r="O6846" s="202">
        <v>500000</v>
      </c>
      <c r="P6846" s="202" t="s">
        <v>16</v>
      </c>
      <c r="Q6846" s="202" t="s">
        <v>16</v>
      </c>
      <c r="R6846" s="202" t="s">
        <v>16</v>
      </c>
      <c r="S6846" s="202" t="s">
        <v>16</v>
      </c>
      <c r="T6846" s="202" t="s">
        <v>16</v>
      </c>
    </row>
    <row r="6847" spans="2:20" ht="46.2" customHeight="1" x14ac:dyDescent="0.3">
      <c r="B6847" s="368" t="s">
        <v>4537</v>
      </c>
      <c r="C6847" s="430" t="s">
        <v>4538</v>
      </c>
      <c r="D6847" s="116" t="s">
        <v>4527</v>
      </c>
      <c r="E6847" s="202" t="s">
        <v>16</v>
      </c>
      <c r="F6847" s="202" t="s">
        <v>16</v>
      </c>
      <c r="G6847" s="202" t="s">
        <v>16</v>
      </c>
      <c r="H6847" s="202">
        <v>200000</v>
      </c>
      <c r="I6847" s="202" t="s">
        <v>16</v>
      </c>
      <c r="J6847" s="202" t="s">
        <v>16</v>
      </c>
      <c r="K6847" s="1"/>
      <c r="L6847" s="368" t="s">
        <v>4511</v>
      </c>
      <c r="M6847" s="430" t="s">
        <v>4512</v>
      </c>
      <c r="N6847" s="368">
        <v>314</v>
      </c>
      <c r="O6847" s="202" t="s">
        <v>16</v>
      </c>
      <c r="P6847" s="202" t="s">
        <v>16</v>
      </c>
      <c r="Q6847" s="202" t="s">
        <v>16</v>
      </c>
      <c r="R6847" s="202">
        <v>1500000</v>
      </c>
      <c r="S6847" s="202" t="s">
        <v>16</v>
      </c>
      <c r="T6847" s="202" t="s">
        <v>16</v>
      </c>
    </row>
    <row r="6848" spans="2:20" ht="40.200000000000003" customHeight="1" x14ac:dyDescent="0.3">
      <c r="B6848" s="368" t="s">
        <v>4537</v>
      </c>
      <c r="C6848" s="430" t="s">
        <v>4539</v>
      </c>
      <c r="D6848" s="116" t="s">
        <v>4528</v>
      </c>
      <c r="E6848" s="202" t="s">
        <v>16</v>
      </c>
      <c r="F6848" s="202">
        <v>100000</v>
      </c>
      <c r="G6848" s="202" t="s">
        <v>16</v>
      </c>
      <c r="H6848" s="202" t="s">
        <v>16</v>
      </c>
      <c r="I6848" s="202" t="s">
        <v>16</v>
      </c>
      <c r="J6848" s="202" t="s">
        <v>16</v>
      </c>
      <c r="K6848" s="1"/>
      <c r="L6848" s="368" t="s">
        <v>4511</v>
      </c>
      <c r="M6848" s="430" t="s">
        <v>4513</v>
      </c>
      <c r="N6848" s="368">
        <v>315</v>
      </c>
      <c r="O6848" s="202" t="s">
        <v>16</v>
      </c>
      <c r="P6848" s="202" t="s">
        <v>16</v>
      </c>
      <c r="Q6848" s="202" t="s">
        <v>16</v>
      </c>
      <c r="R6848" s="202">
        <v>245000</v>
      </c>
      <c r="S6848" s="202" t="s">
        <v>16</v>
      </c>
      <c r="T6848" s="202" t="s">
        <v>16</v>
      </c>
    </row>
    <row r="6849" spans="2:21" ht="36" customHeight="1" x14ac:dyDescent="0.3">
      <c r="B6849" s="368" t="s">
        <v>4537</v>
      </c>
      <c r="C6849" s="430" t="s">
        <v>2699</v>
      </c>
      <c r="D6849" s="116" t="s">
        <v>4529</v>
      </c>
      <c r="E6849" s="202" t="s">
        <v>16</v>
      </c>
      <c r="F6849" s="202">
        <v>50000</v>
      </c>
      <c r="G6849" s="202" t="s">
        <v>16</v>
      </c>
      <c r="H6849" s="202">
        <v>150000</v>
      </c>
      <c r="I6849" s="202" t="s">
        <v>16</v>
      </c>
      <c r="J6849" s="202" t="s">
        <v>16</v>
      </c>
      <c r="K6849" s="1"/>
      <c r="L6849" s="368" t="s">
        <v>4511</v>
      </c>
      <c r="M6849" s="430" t="s">
        <v>4514</v>
      </c>
      <c r="N6849" s="368">
        <v>315</v>
      </c>
      <c r="O6849" s="202" t="s">
        <v>16</v>
      </c>
      <c r="P6849" s="202" t="s">
        <v>16</v>
      </c>
      <c r="Q6849" s="202" t="s">
        <v>16</v>
      </c>
      <c r="R6849" s="202">
        <v>130000</v>
      </c>
      <c r="S6849" s="202" t="s">
        <v>16</v>
      </c>
      <c r="T6849" s="202" t="s">
        <v>16</v>
      </c>
    </row>
    <row r="6850" spans="2:21" ht="36" customHeight="1" x14ac:dyDescent="0.3">
      <c r="B6850" s="368" t="s">
        <v>4537</v>
      </c>
      <c r="C6850" s="430" t="s">
        <v>4540</v>
      </c>
      <c r="D6850" s="116" t="s">
        <v>4530</v>
      </c>
      <c r="E6850" s="202" t="s">
        <v>16</v>
      </c>
      <c r="F6850" s="202"/>
      <c r="G6850" s="202" t="s">
        <v>16</v>
      </c>
      <c r="H6850" s="202">
        <v>200000</v>
      </c>
      <c r="I6850" s="202" t="s">
        <v>16</v>
      </c>
      <c r="J6850" s="202" t="s">
        <v>16</v>
      </c>
      <c r="K6850" s="1"/>
      <c r="L6850" s="368" t="s">
        <v>4519</v>
      </c>
      <c r="M6850" s="430" t="s">
        <v>4524</v>
      </c>
      <c r="N6850" s="368">
        <v>4</v>
      </c>
      <c r="O6850" s="202" t="s">
        <v>16</v>
      </c>
      <c r="P6850" s="202">
        <v>10000</v>
      </c>
      <c r="Q6850" s="202" t="s">
        <v>16</v>
      </c>
      <c r="R6850" s="202" t="s">
        <v>16</v>
      </c>
      <c r="S6850" s="202" t="s">
        <v>16</v>
      </c>
      <c r="T6850" s="202" t="s">
        <v>16</v>
      </c>
    </row>
    <row r="6851" spans="2:21" ht="36" customHeight="1" x14ac:dyDescent="0.3">
      <c r="B6851" s="368" t="s">
        <v>4537</v>
      </c>
      <c r="C6851" s="430" t="s">
        <v>4541</v>
      </c>
      <c r="D6851" s="116" t="s">
        <v>4531</v>
      </c>
      <c r="E6851" s="202" t="s">
        <v>16</v>
      </c>
      <c r="F6851" s="202">
        <v>200000</v>
      </c>
      <c r="G6851" s="202" t="s">
        <v>16</v>
      </c>
      <c r="H6851" s="202" t="s">
        <v>16</v>
      </c>
      <c r="I6851" s="202" t="s">
        <v>16</v>
      </c>
      <c r="J6851" s="202" t="s">
        <v>16</v>
      </c>
      <c r="K6851" s="1"/>
      <c r="L6851" s="368" t="s">
        <v>4519</v>
      </c>
      <c r="M6851" s="430" t="s">
        <v>3308</v>
      </c>
      <c r="N6851" s="368">
        <v>5</v>
      </c>
      <c r="O6851" s="202" t="s">
        <v>16</v>
      </c>
      <c r="P6851" s="202">
        <v>2540</v>
      </c>
      <c r="Q6851" s="202" t="s">
        <v>16</v>
      </c>
      <c r="R6851" s="202" t="s">
        <v>16</v>
      </c>
      <c r="S6851" s="202" t="s">
        <v>16</v>
      </c>
      <c r="T6851" s="202" t="s">
        <v>16</v>
      </c>
    </row>
    <row r="6852" spans="2:21" ht="36" customHeight="1" x14ac:dyDescent="0.3">
      <c r="B6852" s="368" t="s">
        <v>4537</v>
      </c>
      <c r="C6852" s="430" t="s">
        <v>4542</v>
      </c>
      <c r="D6852" s="116" t="s">
        <v>4532</v>
      </c>
      <c r="E6852" s="202">
        <v>25000</v>
      </c>
      <c r="F6852" s="202">
        <v>175000</v>
      </c>
      <c r="G6852" s="202" t="s">
        <v>16</v>
      </c>
      <c r="H6852" s="202" t="s">
        <v>16</v>
      </c>
      <c r="I6852" s="202" t="s">
        <v>16</v>
      </c>
      <c r="J6852" s="202" t="s">
        <v>16</v>
      </c>
      <c r="K6852" s="1"/>
      <c r="L6852" s="368" t="s">
        <v>4519</v>
      </c>
      <c r="M6852" s="430" t="s">
        <v>2550</v>
      </c>
      <c r="N6852" s="368">
        <v>6</v>
      </c>
      <c r="O6852" s="202" t="s">
        <v>16</v>
      </c>
      <c r="P6852" s="202">
        <v>6000</v>
      </c>
      <c r="Q6852" s="202" t="s">
        <v>16</v>
      </c>
      <c r="R6852" s="202" t="s">
        <v>16</v>
      </c>
      <c r="S6852" s="122"/>
      <c r="T6852" s="122"/>
    </row>
    <row r="6853" spans="2:21" ht="36" customHeight="1" x14ac:dyDescent="0.3">
      <c r="B6853" s="368" t="s">
        <v>4537</v>
      </c>
      <c r="C6853" s="430" t="s">
        <v>4543</v>
      </c>
      <c r="D6853" s="116" t="s">
        <v>4533</v>
      </c>
      <c r="E6853" s="202" t="s">
        <v>16</v>
      </c>
      <c r="F6853" s="202">
        <v>1100</v>
      </c>
      <c r="G6853" s="202" t="s">
        <v>16</v>
      </c>
      <c r="H6853" s="202" t="s">
        <v>16</v>
      </c>
      <c r="I6853" s="202" t="s">
        <v>16</v>
      </c>
      <c r="J6853" s="202" t="s">
        <v>16</v>
      </c>
      <c r="K6853" s="1"/>
      <c r="L6853" s="368" t="s">
        <v>4537</v>
      </c>
      <c r="M6853" s="430" t="s">
        <v>4552</v>
      </c>
      <c r="N6853" s="116" t="s">
        <v>4532</v>
      </c>
      <c r="O6853" s="202">
        <v>25000</v>
      </c>
      <c r="P6853" s="202" t="s">
        <v>16</v>
      </c>
      <c r="Q6853" s="202" t="s">
        <v>16</v>
      </c>
      <c r="R6853" s="202" t="s">
        <v>16</v>
      </c>
      <c r="S6853" s="202" t="s">
        <v>16</v>
      </c>
      <c r="T6853" s="202" t="s">
        <v>16</v>
      </c>
    </row>
    <row r="6854" spans="2:21" ht="36" customHeight="1" x14ac:dyDescent="0.3">
      <c r="B6854" s="368" t="s">
        <v>4537</v>
      </c>
      <c r="C6854" s="430" t="s">
        <v>2911</v>
      </c>
      <c r="D6854" s="116" t="s">
        <v>4534</v>
      </c>
      <c r="E6854" s="202" t="s">
        <v>16</v>
      </c>
      <c r="F6854" s="202" t="s">
        <v>16</v>
      </c>
      <c r="G6854" s="202" t="s">
        <v>16</v>
      </c>
      <c r="H6854" s="202">
        <v>30000</v>
      </c>
      <c r="I6854" s="202" t="s">
        <v>16</v>
      </c>
      <c r="J6854" s="202" t="s">
        <v>16</v>
      </c>
      <c r="K6854" s="1"/>
      <c r="L6854" s="368" t="s">
        <v>4537</v>
      </c>
      <c r="M6854" s="430" t="s">
        <v>4560</v>
      </c>
      <c r="N6854" s="368" t="s">
        <v>4561</v>
      </c>
      <c r="O6854" s="202" t="s">
        <v>16</v>
      </c>
      <c r="P6854" s="202" t="s">
        <v>16</v>
      </c>
      <c r="Q6854" s="202">
        <v>6200000</v>
      </c>
      <c r="R6854" s="202">
        <v>3712000</v>
      </c>
      <c r="S6854" s="202" t="s">
        <v>16</v>
      </c>
      <c r="T6854" s="202" t="s">
        <v>16</v>
      </c>
    </row>
    <row r="6855" spans="2:21" ht="36" customHeight="1" x14ac:dyDescent="0.3">
      <c r="B6855" s="368" t="s">
        <v>4537</v>
      </c>
      <c r="C6855" s="430" t="s">
        <v>4544</v>
      </c>
      <c r="D6855" s="116" t="s">
        <v>4535</v>
      </c>
      <c r="E6855" s="202" t="s">
        <v>16</v>
      </c>
      <c r="F6855" s="202">
        <v>50000</v>
      </c>
      <c r="G6855" s="202" t="s">
        <v>16</v>
      </c>
      <c r="H6855" s="202" t="s">
        <v>16</v>
      </c>
      <c r="I6855" s="202" t="s">
        <v>16</v>
      </c>
      <c r="J6855" s="202" t="s">
        <v>16</v>
      </c>
      <c r="K6855" s="1"/>
      <c r="L6855" s="368" t="s">
        <v>4537</v>
      </c>
      <c r="M6855" s="430" t="s">
        <v>4559</v>
      </c>
      <c r="N6855" s="368">
        <v>316</v>
      </c>
      <c r="O6855" s="202" t="s">
        <v>16</v>
      </c>
      <c r="P6855" s="202" t="s">
        <v>16</v>
      </c>
      <c r="Q6855" s="202" t="s">
        <v>16</v>
      </c>
      <c r="R6855" s="202">
        <v>150000</v>
      </c>
      <c r="S6855" s="202" t="s">
        <v>16</v>
      </c>
      <c r="T6855" s="202" t="s">
        <v>16</v>
      </c>
    </row>
    <row r="6856" spans="2:21" ht="36" customHeight="1" x14ac:dyDescent="0.3">
      <c r="B6856" s="368" t="s">
        <v>4537</v>
      </c>
      <c r="C6856" s="430" t="s">
        <v>2528</v>
      </c>
      <c r="D6856" s="116" t="s">
        <v>4545</v>
      </c>
      <c r="E6856" s="202" t="s">
        <v>16</v>
      </c>
      <c r="F6856" s="521">
        <v>100000</v>
      </c>
      <c r="G6856" s="202" t="s">
        <v>16</v>
      </c>
      <c r="H6856" s="202" t="s">
        <v>16</v>
      </c>
      <c r="I6856" s="202" t="s">
        <v>16</v>
      </c>
      <c r="J6856" s="202" t="s">
        <v>16</v>
      </c>
      <c r="K6856" s="1"/>
      <c r="L6856" s="368" t="s">
        <v>4537</v>
      </c>
      <c r="M6856" s="430" t="s">
        <v>3770</v>
      </c>
      <c r="N6856" s="368">
        <v>7</v>
      </c>
      <c r="O6856" s="202" t="s">
        <v>16</v>
      </c>
      <c r="P6856" s="202">
        <v>3000</v>
      </c>
      <c r="Q6856" s="202" t="s">
        <v>16</v>
      </c>
      <c r="R6856" s="202" t="s">
        <v>16</v>
      </c>
      <c r="S6856" s="202" t="s">
        <v>16</v>
      </c>
      <c r="T6856" s="202" t="s">
        <v>16</v>
      </c>
    </row>
    <row r="6857" spans="2:21" ht="36" customHeight="1" x14ac:dyDescent="0.3">
      <c r="B6857" s="368" t="s">
        <v>4537</v>
      </c>
      <c r="C6857" s="430" t="s">
        <v>4549</v>
      </c>
      <c r="D6857" s="116" t="s">
        <v>4546</v>
      </c>
      <c r="E6857" s="202" t="s">
        <v>16</v>
      </c>
      <c r="F6857" s="202">
        <v>40000</v>
      </c>
      <c r="G6857" s="202" t="s">
        <v>16</v>
      </c>
      <c r="H6857" s="202" t="s">
        <v>16</v>
      </c>
      <c r="I6857" s="202" t="s">
        <v>16</v>
      </c>
      <c r="J6857" s="202" t="s">
        <v>16</v>
      </c>
      <c r="K6857" s="1"/>
      <c r="L6857" s="368" t="s">
        <v>4537</v>
      </c>
      <c r="M6857" s="497" t="s">
        <v>4562</v>
      </c>
      <c r="N6857" s="368">
        <v>8</v>
      </c>
      <c r="O6857" s="202" t="s">
        <v>16</v>
      </c>
      <c r="P6857" s="202">
        <v>250</v>
      </c>
      <c r="Q6857" s="202" t="s">
        <v>16</v>
      </c>
      <c r="R6857" s="202" t="s">
        <v>16</v>
      </c>
      <c r="S6857" s="202" t="s">
        <v>16</v>
      </c>
      <c r="T6857" s="202" t="s">
        <v>16</v>
      </c>
    </row>
    <row r="6858" spans="2:21" ht="36" customHeight="1" x14ac:dyDescent="0.3">
      <c r="B6858" s="368" t="s">
        <v>4537</v>
      </c>
      <c r="C6858" s="430" t="s">
        <v>4550</v>
      </c>
      <c r="D6858" s="116" t="s">
        <v>4547</v>
      </c>
      <c r="E6858" s="202" t="s">
        <v>16</v>
      </c>
      <c r="F6858" s="202">
        <v>20000</v>
      </c>
      <c r="G6858" s="202" t="s">
        <v>16</v>
      </c>
      <c r="H6858" s="202" t="s">
        <v>16</v>
      </c>
      <c r="I6858" s="202" t="s">
        <v>16</v>
      </c>
      <c r="J6858" s="202" t="s">
        <v>16</v>
      </c>
      <c r="K6858" s="1"/>
      <c r="L6858" s="368" t="s">
        <v>4537</v>
      </c>
      <c r="M6858" s="430" t="s">
        <v>4564</v>
      </c>
      <c r="N6858" s="202" t="s">
        <v>16</v>
      </c>
      <c r="O6858" s="202" t="s">
        <v>16</v>
      </c>
      <c r="P6858" s="202" t="s">
        <v>16</v>
      </c>
      <c r="Q6858" s="202" t="s">
        <v>16</v>
      </c>
      <c r="R6858" s="202" t="s">
        <v>16</v>
      </c>
      <c r="S6858" s="202">
        <v>26000</v>
      </c>
      <c r="T6858" s="202" t="s">
        <v>16</v>
      </c>
    </row>
    <row r="6859" spans="2:21" ht="36" customHeight="1" x14ac:dyDescent="0.3">
      <c r="B6859" s="368" t="s">
        <v>4537</v>
      </c>
      <c r="C6859" s="430" t="s">
        <v>4551</v>
      </c>
      <c r="D6859" s="116" t="s">
        <v>4548</v>
      </c>
      <c r="E6859" s="202" t="s">
        <v>16</v>
      </c>
      <c r="F6859" s="202">
        <v>100000</v>
      </c>
      <c r="G6859" s="202" t="s">
        <v>16</v>
      </c>
      <c r="H6859" s="202" t="s">
        <v>16</v>
      </c>
      <c r="I6859" s="202" t="s">
        <v>16</v>
      </c>
      <c r="J6859" s="202" t="s">
        <v>16</v>
      </c>
      <c r="K6859" s="1"/>
      <c r="L6859" s="368" t="s">
        <v>4537</v>
      </c>
      <c r="M6859" s="430" t="s">
        <v>4560</v>
      </c>
      <c r="N6859" s="368">
        <v>8</v>
      </c>
      <c r="O6859" s="202" t="s">
        <v>16</v>
      </c>
      <c r="P6859" s="202">
        <v>1718000</v>
      </c>
      <c r="Q6859" s="202" t="s">
        <v>16</v>
      </c>
      <c r="R6859" s="202" t="s">
        <v>16</v>
      </c>
      <c r="S6859" s="202" t="s">
        <v>16</v>
      </c>
      <c r="T6859" s="202" t="s">
        <v>16</v>
      </c>
    </row>
    <row r="6860" spans="2:21" ht="43.2" customHeight="1" x14ac:dyDescent="0.3">
      <c r="B6860" s="368" t="s">
        <v>4537</v>
      </c>
      <c r="C6860" s="430" t="s">
        <v>4556</v>
      </c>
      <c r="D6860" s="116" t="s">
        <v>4553</v>
      </c>
      <c r="E6860" s="202" t="s">
        <v>16</v>
      </c>
      <c r="F6860" s="202">
        <v>250000</v>
      </c>
      <c r="G6860" s="202" t="s">
        <v>16</v>
      </c>
      <c r="H6860" s="202" t="s">
        <v>16</v>
      </c>
      <c r="I6860" s="202" t="s">
        <v>16</v>
      </c>
      <c r="J6860" s="202" t="s">
        <v>16</v>
      </c>
      <c r="K6860" s="1"/>
      <c r="L6860" s="368" t="s">
        <v>4537</v>
      </c>
      <c r="M6860" s="430" t="s">
        <v>4567</v>
      </c>
      <c r="N6860" s="368">
        <v>9</v>
      </c>
      <c r="O6860" s="202" t="s">
        <v>16</v>
      </c>
      <c r="P6860" s="202">
        <v>68000</v>
      </c>
      <c r="Q6860" s="202" t="s">
        <v>16</v>
      </c>
      <c r="R6860" s="202" t="s">
        <v>16</v>
      </c>
      <c r="S6860" s="202" t="s">
        <v>16</v>
      </c>
      <c r="T6860" s="202" t="s">
        <v>16</v>
      </c>
      <c r="U6860" s="314"/>
    </row>
    <row r="6861" spans="2:21" ht="43.2" customHeight="1" x14ac:dyDescent="0.3">
      <c r="B6861" s="368" t="s">
        <v>4537</v>
      </c>
      <c r="C6861" s="430" t="s">
        <v>4557</v>
      </c>
      <c r="D6861" s="116" t="s">
        <v>4554</v>
      </c>
      <c r="E6861" s="202" t="s">
        <v>16</v>
      </c>
      <c r="F6861" s="202">
        <v>100000</v>
      </c>
      <c r="G6861" s="202" t="s">
        <v>16</v>
      </c>
      <c r="H6861" s="202"/>
      <c r="I6861" s="202" t="s">
        <v>16</v>
      </c>
      <c r="J6861" s="202" t="s">
        <v>16</v>
      </c>
      <c r="K6861" s="1"/>
      <c r="L6861" s="368" t="s">
        <v>4537</v>
      </c>
      <c r="M6861" s="202" t="s">
        <v>4568</v>
      </c>
      <c r="N6861" s="202" t="s">
        <v>16</v>
      </c>
      <c r="O6861" s="202" t="s">
        <v>16</v>
      </c>
      <c r="P6861" s="202" t="s">
        <v>16</v>
      </c>
      <c r="Q6861" s="202">
        <v>537</v>
      </c>
      <c r="R6861" s="202" t="s">
        <v>16</v>
      </c>
      <c r="S6861" s="202" t="s">
        <v>16</v>
      </c>
      <c r="T6861" s="202" t="s">
        <v>16</v>
      </c>
      <c r="U6861" s="314"/>
    </row>
    <row r="6862" spans="2:21" ht="36" customHeight="1" x14ac:dyDescent="0.3">
      <c r="B6862" s="368" t="s">
        <v>4537</v>
      </c>
      <c r="C6862" s="430" t="s">
        <v>4540</v>
      </c>
      <c r="D6862" s="116" t="s">
        <v>4555</v>
      </c>
      <c r="E6862" s="202" t="s">
        <v>16</v>
      </c>
      <c r="F6862" s="202" t="s">
        <v>16</v>
      </c>
      <c r="G6862" s="202" t="s">
        <v>16</v>
      </c>
      <c r="H6862" s="202">
        <v>50000</v>
      </c>
      <c r="I6862" s="202" t="s">
        <v>16</v>
      </c>
      <c r="J6862" s="202" t="s">
        <v>16</v>
      </c>
      <c r="K6862" s="1"/>
      <c r="L6862" s="368" t="s">
        <v>4537</v>
      </c>
      <c r="M6862" s="431" t="s">
        <v>4569</v>
      </c>
      <c r="N6862" s="202" t="s">
        <v>16</v>
      </c>
      <c r="O6862" s="202" t="s">
        <v>16</v>
      </c>
      <c r="P6862" s="202" t="s">
        <v>16</v>
      </c>
      <c r="Q6862" s="202" t="s">
        <v>16</v>
      </c>
      <c r="R6862" s="202">
        <v>1004</v>
      </c>
      <c r="S6862" s="202" t="s">
        <v>16</v>
      </c>
      <c r="T6862" s="202" t="s">
        <v>16</v>
      </c>
    </row>
    <row r="6863" spans="2:21" ht="36" customHeight="1" x14ac:dyDescent="0.3">
      <c r="B6863" s="368" t="s">
        <v>4537</v>
      </c>
      <c r="C6863" s="430" t="s">
        <v>4558</v>
      </c>
      <c r="D6863" s="116" t="s">
        <v>4588</v>
      </c>
      <c r="E6863" s="202" t="s">
        <v>16</v>
      </c>
      <c r="F6863" s="202">
        <v>500000</v>
      </c>
      <c r="G6863" s="202" t="s">
        <v>16</v>
      </c>
      <c r="H6863" s="202" t="s">
        <v>16</v>
      </c>
      <c r="I6863" s="202" t="s">
        <v>16</v>
      </c>
      <c r="J6863" s="202" t="s">
        <v>16</v>
      </c>
      <c r="K6863" s="1"/>
      <c r="L6863" s="202" t="s">
        <v>16</v>
      </c>
      <c r="M6863" s="202" t="s">
        <v>16</v>
      </c>
      <c r="N6863" s="202" t="s">
        <v>16</v>
      </c>
      <c r="O6863" s="202" t="s">
        <v>16</v>
      </c>
      <c r="P6863" s="202" t="s">
        <v>16</v>
      </c>
      <c r="Q6863" s="202" t="s">
        <v>16</v>
      </c>
      <c r="R6863" s="202" t="s">
        <v>16</v>
      </c>
      <c r="S6863" s="202" t="s">
        <v>16</v>
      </c>
      <c r="T6863" s="202" t="s">
        <v>16</v>
      </c>
    </row>
    <row r="6864" spans="2:21" ht="36" customHeight="1" x14ac:dyDescent="0.3">
      <c r="B6864" s="368" t="s">
        <v>4537</v>
      </c>
      <c r="C6864" s="497" t="s">
        <v>4565</v>
      </c>
      <c r="D6864" s="202" t="s">
        <v>192</v>
      </c>
      <c r="E6864" s="202" t="s">
        <v>16</v>
      </c>
      <c r="F6864" s="202">
        <v>100000</v>
      </c>
      <c r="G6864" s="202" t="s">
        <v>16</v>
      </c>
      <c r="H6864" s="202" t="s">
        <v>16</v>
      </c>
      <c r="I6864" s="202" t="s">
        <v>16</v>
      </c>
      <c r="J6864" s="202" t="s">
        <v>16</v>
      </c>
      <c r="K6864" s="1"/>
      <c r="L6864" s="202" t="s">
        <v>16</v>
      </c>
      <c r="M6864" s="202" t="s">
        <v>16</v>
      </c>
      <c r="N6864" s="202" t="s">
        <v>16</v>
      </c>
      <c r="O6864" s="202" t="s">
        <v>16</v>
      </c>
      <c r="P6864" s="202" t="s">
        <v>16</v>
      </c>
      <c r="Q6864" s="202" t="s">
        <v>16</v>
      </c>
      <c r="R6864" s="202" t="s">
        <v>16</v>
      </c>
      <c r="S6864" s="202" t="s">
        <v>16</v>
      </c>
      <c r="T6864" s="202" t="s">
        <v>16</v>
      </c>
    </row>
    <row r="6865" spans="2:20" ht="36" customHeight="1" x14ac:dyDescent="0.3">
      <c r="B6865" s="368" t="s">
        <v>4537</v>
      </c>
      <c r="C6865" s="536" t="s">
        <v>4566</v>
      </c>
      <c r="D6865" s="202" t="s">
        <v>192</v>
      </c>
      <c r="E6865" s="202" t="s">
        <v>16</v>
      </c>
      <c r="F6865" s="122"/>
      <c r="G6865" s="202" t="s">
        <v>16</v>
      </c>
      <c r="H6865" s="122">
        <v>1300000</v>
      </c>
      <c r="I6865" s="202" t="s">
        <v>16</v>
      </c>
      <c r="J6865" s="202" t="s">
        <v>16</v>
      </c>
      <c r="K6865" s="1"/>
      <c r="L6865" s="202" t="s">
        <v>16</v>
      </c>
      <c r="M6865" s="202" t="s">
        <v>16</v>
      </c>
      <c r="N6865" s="202" t="s">
        <v>16</v>
      </c>
      <c r="O6865" s="202" t="s">
        <v>16</v>
      </c>
      <c r="P6865" s="202" t="s">
        <v>16</v>
      </c>
      <c r="Q6865" s="202" t="s">
        <v>16</v>
      </c>
      <c r="R6865" s="202" t="s">
        <v>16</v>
      </c>
      <c r="S6865" s="202" t="s">
        <v>16</v>
      </c>
      <c r="T6865" s="202" t="s">
        <v>16</v>
      </c>
    </row>
    <row r="6866" spans="2:20" x14ac:dyDescent="0.3">
      <c r="B6866" s="196"/>
      <c r="C6866" s="503" t="s">
        <v>49</v>
      </c>
      <c r="D6866" s="196" t="s">
        <v>16</v>
      </c>
      <c r="E6866" s="197">
        <f>SUM(E6833:E6865)</f>
        <v>955000</v>
      </c>
      <c r="F6866" s="197">
        <f>SUM(F6833:F6865)</f>
        <v>1822600</v>
      </c>
      <c r="G6866" s="197"/>
      <c r="H6866" s="504">
        <f>SUM(H6832:H6865)</f>
        <v>2310000</v>
      </c>
      <c r="I6866" s="197">
        <f>SUM(I6845:I6865)</f>
        <v>5000</v>
      </c>
      <c r="J6866" s="197">
        <v>0</v>
      </c>
      <c r="K6866" s="1"/>
      <c r="L6866" s="202" t="s">
        <v>16</v>
      </c>
      <c r="M6866" s="202" t="s">
        <v>16</v>
      </c>
      <c r="N6866" s="202" t="s">
        <v>16</v>
      </c>
      <c r="O6866" s="202" t="s">
        <v>16</v>
      </c>
      <c r="P6866" s="202" t="s">
        <v>16</v>
      </c>
      <c r="Q6866" s="202" t="s">
        <v>16</v>
      </c>
      <c r="R6866" s="202" t="s">
        <v>16</v>
      </c>
      <c r="S6866" s="202" t="s">
        <v>16</v>
      </c>
      <c r="T6866" s="202" t="s">
        <v>16</v>
      </c>
    </row>
    <row r="6867" spans="2:20" x14ac:dyDescent="0.3">
      <c r="B6867" s="11"/>
      <c r="C6867" s="94"/>
      <c r="D6867" s="12"/>
      <c r="E6867" s="13"/>
      <c r="F6867" s="13"/>
      <c r="G6867" s="13"/>
      <c r="H6867" s="13"/>
      <c r="I6867" s="13"/>
      <c r="J6867" s="14"/>
      <c r="K6867" s="1"/>
      <c r="L6867" s="11"/>
      <c r="M6867" s="588"/>
      <c r="N6867" s="12"/>
      <c r="O6867" s="169"/>
      <c r="P6867" s="13"/>
      <c r="Q6867" s="13"/>
      <c r="R6867" s="13"/>
      <c r="S6867" s="13"/>
      <c r="T6867" s="14"/>
    </row>
    <row r="6868" spans="2:20" x14ac:dyDescent="0.3">
      <c r="B6868" s="25"/>
      <c r="C6868" s="26" t="s">
        <v>50</v>
      </c>
      <c r="D6868" s="26" t="s">
        <v>16</v>
      </c>
      <c r="E6868" s="28">
        <f>E6866</f>
        <v>955000</v>
      </c>
      <c r="F6868" s="28">
        <f>F6831+F6866</f>
        <v>2211741</v>
      </c>
      <c r="G6868" s="28">
        <f>G6831+G6866</f>
        <v>6283245</v>
      </c>
      <c r="H6868" s="28">
        <f>H6831+H6866</f>
        <v>6129495</v>
      </c>
      <c r="I6868" s="28">
        <f>I6831+I6866</f>
        <v>74334</v>
      </c>
      <c r="J6868" s="28">
        <f>J6831+J6866</f>
        <v>4260</v>
      </c>
      <c r="K6868" s="1"/>
      <c r="L6868" s="574" t="s">
        <v>16</v>
      </c>
      <c r="M6868" s="26" t="s">
        <v>50</v>
      </c>
      <c r="N6868" s="193" t="s">
        <v>16</v>
      </c>
      <c r="O6868" s="28">
        <f>SUM(O6832:O6867)</f>
        <v>955000</v>
      </c>
      <c r="P6868" s="28">
        <f>SUM(P6832:P6867)</f>
        <v>2190650</v>
      </c>
      <c r="Q6868" s="28">
        <f>SUM(Q6832:Q6867)</f>
        <v>6250537</v>
      </c>
      <c r="R6868" s="28">
        <f>SUM(R6832:R6867)</f>
        <v>5738004</v>
      </c>
      <c r="S6868" s="28">
        <f>SUM(S6832:S6867)</f>
        <v>26000</v>
      </c>
      <c r="T6868" s="28">
        <f>SUM(T6830:T6867)</f>
        <v>0</v>
      </c>
    </row>
    <row r="6869" spans="2:20" x14ac:dyDescent="0.3">
      <c r="F6869" s="314"/>
      <c r="G6869" s="215"/>
      <c r="H6869" s="215"/>
      <c r="L6869" s="2"/>
      <c r="M6869" s="3" t="s">
        <v>12</v>
      </c>
      <c r="N6869" s="15"/>
      <c r="O6869" s="16">
        <f>E6868-O6868</f>
        <v>0</v>
      </c>
      <c r="P6869" s="62">
        <f>F6868-P6868</f>
        <v>21091</v>
      </c>
      <c r="Q6869" s="62">
        <f>G6868-Q6868</f>
        <v>32708</v>
      </c>
      <c r="R6869" s="62">
        <f t="shared" ref="R6869" si="778">H6868-R6868</f>
        <v>391491</v>
      </c>
      <c r="S6869" s="62">
        <f t="shared" ref="S6869" si="779">I6868-S6868</f>
        <v>48334</v>
      </c>
      <c r="T6869" s="62">
        <f t="shared" ref="T6869" si="780">J6868-T6868</f>
        <v>4260</v>
      </c>
    </row>
    <row r="6870" spans="2:20" x14ac:dyDescent="0.3">
      <c r="C6870" s="63"/>
      <c r="F6870" s="314"/>
      <c r="H6870" s="314"/>
      <c r="M6870" s="1356" t="s">
        <v>23</v>
      </c>
      <c r="N6870" s="1356"/>
      <c r="O6870" s="314"/>
      <c r="P6870" s="314"/>
      <c r="Q6870" s="314"/>
      <c r="R6870" s="314"/>
    </row>
    <row r="6871" spans="2:20" x14ac:dyDescent="0.3">
      <c r="C6871" s="809"/>
      <c r="D6871" s="809"/>
      <c r="E6871" s="673"/>
      <c r="F6871" s="281"/>
      <c r="G6871" s="809"/>
      <c r="H6871" s="809"/>
      <c r="I6871" s="809"/>
      <c r="J6871" s="145"/>
      <c r="M6871" s="346" t="s">
        <v>17</v>
      </c>
      <c r="N6871" s="126">
        <f>P6869</f>
        <v>21091</v>
      </c>
      <c r="O6871" s="1383"/>
      <c r="P6871" s="1384"/>
      <c r="Q6871" s="1384"/>
      <c r="R6871" s="1384"/>
      <c r="S6871" s="1384"/>
      <c r="T6871" s="1384"/>
    </row>
    <row r="6872" spans="2:20" x14ac:dyDescent="0.3">
      <c r="C6872" s="273"/>
      <c r="D6872" s="702"/>
      <c r="E6872" s="807"/>
      <c r="F6872" s="807"/>
      <c r="G6872" s="282"/>
      <c r="H6872" s="280"/>
      <c r="I6872" s="280"/>
      <c r="J6872" s="280"/>
      <c r="M6872" s="346" t="s">
        <v>18</v>
      </c>
      <c r="N6872" s="126">
        <f>Q6869</f>
        <v>32708</v>
      </c>
      <c r="O6872" s="606"/>
      <c r="P6872" s="131"/>
      <c r="Q6872" s="121"/>
      <c r="R6872" s="121"/>
      <c r="S6872" s="121"/>
      <c r="T6872" s="121"/>
    </row>
    <row r="6873" spans="2:20" x14ac:dyDescent="0.3">
      <c r="C6873" s="809"/>
      <c r="D6873" s="809"/>
      <c r="E6873" s="1376"/>
      <c r="F6873" s="1377"/>
      <c r="G6873" s="282"/>
      <c r="H6873" s="280"/>
      <c r="I6873" s="280"/>
      <c r="J6873" s="280"/>
      <c r="M6873" s="346" t="s">
        <v>19</v>
      </c>
      <c r="N6873" s="126">
        <f>R6869</f>
        <v>391491</v>
      </c>
      <c r="O6873" s="136"/>
      <c r="P6873" s="171"/>
      <c r="Q6873" s="324"/>
      <c r="R6873" s="240"/>
      <c r="S6873" s="314"/>
      <c r="T6873" s="314"/>
    </row>
    <row r="6874" spans="2:20" x14ac:dyDescent="0.3">
      <c r="C6874" s="190"/>
      <c r="D6874" s="190"/>
      <c r="E6874" s="1374"/>
      <c r="F6874" s="1374"/>
      <c r="G6874" s="278"/>
      <c r="H6874" s="279"/>
      <c r="I6874" s="280"/>
      <c r="J6874" s="281"/>
      <c r="M6874" s="346" t="s">
        <v>20</v>
      </c>
      <c r="N6874" s="126">
        <f>S6869</f>
        <v>48334</v>
      </c>
      <c r="O6874" s="324"/>
      <c r="P6874" s="324"/>
      <c r="Q6874" s="324"/>
      <c r="R6874" s="241"/>
    </row>
    <row r="6875" spans="2:20" x14ac:dyDescent="0.3">
      <c r="C6875" s="190"/>
      <c r="D6875" s="190"/>
      <c r="E6875" s="808"/>
      <c r="F6875" s="808"/>
      <c r="G6875" s="278"/>
      <c r="H6875" s="283"/>
      <c r="I6875" s="280"/>
      <c r="J6875" s="281"/>
      <c r="M6875" s="346" t="s">
        <v>21</v>
      </c>
      <c r="N6875" s="126">
        <f>T6869</f>
        <v>4260</v>
      </c>
      <c r="O6875" s="137"/>
      <c r="P6875" s="324"/>
      <c r="Q6875" s="324"/>
      <c r="R6875" s="314"/>
    </row>
    <row r="6876" spans="2:20" ht="16.2" thickBot="1" x14ac:dyDescent="0.35">
      <c r="C6876" s="809"/>
      <c r="D6876" s="190"/>
      <c r="E6876" s="808"/>
      <c r="F6876" s="808"/>
      <c r="G6876" s="278"/>
      <c r="H6876" s="283"/>
      <c r="I6876" s="280"/>
      <c r="J6876" s="281"/>
      <c r="M6876" s="768" t="s">
        <v>22</v>
      </c>
      <c r="N6876" s="794">
        <f>SUM(N6871:N6875)</f>
        <v>497884</v>
      </c>
      <c r="O6876" s="314"/>
      <c r="P6876" s="314"/>
      <c r="R6876" s="314"/>
      <c r="S6876" s="314"/>
    </row>
    <row r="6877" spans="2:20" ht="15" thickTop="1" x14ac:dyDescent="0.3">
      <c r="N6877" s="314"/>
    </row>
    <row r="6878" spans="2:20" x14ac:dyDescent="0.3">
      <c r="N6878" s="314"/>
    </row>
    <row r="6879" spans="2:20" x14ac:dyDescent="0.3">
      <c r="N6879" s="314"/>
    </row>
    <row r="6880" spans="2:20" x14ac:dyDescent="0.3">
      <c r="N6880" s="314"/>
    </row>
    <row r="6881" spans="2:20" x14ac:dyDescent="0.3">
      <c r="N6881" s="314"/>
    </row>
    <row r="6882" spans="2:20" x14ac:dyDescent="0.3">
      <c r="B6882" s="1357" t="s">
        <v>3490</v>
      </c>
      <c r="C6882" s="1357"/>
      <c r="D6882" s="1357"/>
      <c r="E6882" s="1357"/>
      <c r="F6882" s="1357"/>
      <c r="G6882" s="1357"/>
      <c r="H6882" s="1357"/>
      <c r="I6882" s="1357"/>
      <c r="J6882" s="1357"/>
      <c r="K6882" s="1357"/>
      <c r="L6882" s="1357"/>
      <c r="M6882" s="1357"/>
      <c r="N6882" s="1357"/>
      <c r="O6882" s="1357"/>
      <c r="P6882" s="1357"/>
      <c r="Q6882" s="1357"/>
      <c r="R6882" s="1357"/>
      <c r="S6882" s="1357"/>
      <c r="T6882" s="1357"/>
    </row>
    <row r="6885" spans="2:20" x14ac:dyDescent="0.3">
      <c r="N6885" s="35"/>
    </row>
    <row r="6886" spans="2:20" x14ac:dyDescent="0.3">
      <c r="N6886" s="314"/>
    </row>
    <row r="6888" spans="2:20" ht="15.6" x14ac:dyDescent="0.3">
      <c r="B6888" s="1349" t="s">
        <v>4571</v>
      </c>
      <c r="C6888" s="1349"/>
      <c r="D6888" s="1349"/>
      <c r="E6888" s="1349"/>
      <c r="F6888" s="1349"/>
      <c r="G6888" s="1349"/>
      <c r="H6888" s="1349"/>
      <c r="I6888" s="1349"/>
      <c r="J6888" s="1349"/>
      <c r="K6888" s="1349"/>
      <c r="L6888" s="1349"/>
      <c r="M6888" s="1349"/>
      <c r="N6888" s="1349"/>
      <c r="O6888" s="1349"/>
      <c r="P6888" s="1349"/>
      <c r="Q6888" s="1349"/>
      <c r="R6888" s="1349"/>
      <c r="S6888" s="1349"/>
      <c r="T6888" s="1349"/>
    </row>
    <row r="6889" spans="2:20" ht="15.6" x14ac:dyDescent="0.3">
      <c r="B6889" s="1350" t="s">
        <v>10</v>
      </c>
      <c r="C6889" s="1350"/>
      <c r="D6889" s="1350"/>
      <c r="E6889" s="1350"/>
      <c r="F6889" s="1350"/>
      <c r="G6889" s="1350"/>
      <c r="H6889" s="1350"/>
      <c r="I6889" s="1350"/>
      <c r="J6889" s="1350"/>
      <c r="K6889" s="1350"/>
      <c r="L6889" s="1350"/>
      <c r="M6889" s="1350"/>
      <c r="N6889" s="1350"/>
      <c r="O6889" s="1350"/>
      <c r="P6889" s="1350"/>
      <c r="Q6889" s="1350"/>
      <c r="R6889" s="1350"/>
      <c r="S6889" s="1350"/>
      <c r="T6889" s="1350"/>
    </row>
    <row r="6890" spans="2:20" x14ac:dyDescent="0.3">
      <c r="B6890" s="1351" t="s">
        <v>11</v>
      </c>
      <c r="C6890" s="1351"/>
      <c r="D6890" s="1351"/>
      <c r="E6890" s="1351"/>
      <c r="F6890" s="1351"/>
      <c r="G6890" s="1351"/>
      <c r="H6890" s="1351"/>
      <c r="I6890" s="1351"/>
      <c r="J6890" s="1351"/>
      <c r="K6890" s="1351"/>
      <c r="L6890" s="1351"/>
      <c r="M6890" s="1351"/>
      <c r="N6890" s="1351"/>
      <c r="O6890" s="1351"/>
      <c r="P6890" s="1351"/>
      <c r="Q6890" s="1351"/>
      <c r="R6890" s="1351"/>
      <c r="S6890" s="1351"/>
      <c r="T6890" s="1351"/>
    </row>
    <row r="6891" spans="2:20" x14ac:dyDescent="0.3">
      <c r="B6891" s="1352" t="s">
        <v>4572</v>
      </c>
      <c r="C6891" s="1352"/>
      <c r="D6891" s="1352"/>
      <c r="E6891" s="1352"/>
      <c r="F6891" s="1352"/>
      <c r="G6891" s="1352"/>
      <c r="H6891" s="1352"/>
      <c r="I6891" s="1352"/>
      <c r="J6891" s="1352"/>
      <c r="K6891" s="1352"/>
      <c r="L6891" s="1352"/>
      <c r="M6891" s="1352"/>
      <c r="N6891" s="1352"/>
      <c r="O6891" s="1352"/>
      <c r="P6891" s="1352"/>
      <c r="Q6891" s="1352"/>
      <c r="R6891" s="1352"/>
      <c r="S6891" s="1352"/>
      <c r="T6891" s="1352"/>
    </row>
    <row r="6892" spans="2:20" ht="15" thickBot="1" x14ac:dyDescent="0.35">
      <c r="B6892" s="309"/>
      <c r="C6892" s="309"/>
      <c r="D6892" s="309"/>
      <c r="E6892" s="309"/>
      <c r="F6892" s="309"/>
      <c r="G6892" s="309"/>
      <c r="H6892" s="309"/>
      <c r="I6892" s="309"/>
      <c r="J6892" s="309"/>
      <c r="L6892" s="309"/>
      <c r="M6892" s="309"/>
      <c r="N6892" s="309"/>
      <c r="O6892" s="309"/>
      <c r="P6892" s="309"/>
      <c r="Q6892" s="309"/>
      <c r="R6892" s="1362" t="s">
        <v>4573</v>
      </c>
      <c r="S6892" s="1363"/>
      <c r="T6892" s="1363"/>
    </row>
    <row r="6893" spans="2:20" ht="15" thickTop="1" x14ac:dyDescent="0.3">
      <c r="B6893" s="1354" t="s">
        <v>8</v>
      </c>
      <c r="C6893" s="1354"/>
      <c r="D6893" s="1354"/>
      <c r="E6893" s="1354"/>
      <c r="F6893" s="1354"/>
      <c r="G6893" s="1354"/>
      <c r="H6893" s="1354"/>
      <c r="I6893" s="1354"/>
      <c r="J6893" s="1354"/>
      <c r="L6893" s="1354" t="s">
        <v>9</v>
      </c>
      <c r="M6893" s="1354"/>
      <c r="N6893" s="1354"/>
      <c r="O6893" s="1354"/>
      <c r="P6893" s="1354"/>
      <c r="Q6893" s="1354"/>
      <c r="R6893" s="1354"/>
      <c r="S6893" s="1354"/>
      <c r="T6893" s="1354"/>
    </row>
    <row r="6894" spans="2:20" ht="27.6" x14ac:dyDescent="0.3">
      <c r="B6894" s="767" t="s">
        <v>0</v>
      </c>
      <c r="C6894" s="767" t="s">
        <v>1</v>
      </c>
      <c r="D6894" s="767" t="s">
        <v>2</v>
      </c>
      <c r="E6894" s="767" t="s">
        <v>13</v>
      </c>
      <c r="F6894" s="767" t="s">
        <v>3</v>
      </c>
      <c r="G6894" s="767" t="s">
        <v>4</v>
      </c>
      <c r="H6894" s="767" t="s">
        <v>5</v>
      </c>
      <c r="I6894" s="767" t="s">
        <v>6</v>
      </c>
      <c r="J6894" s="767" t="s">
        <v>7</v>
      </c>
      <c r="K6894" s="180"/>
      <c r="L6894" s="767" t="s">
        <v>0</v>
      </c>
      <c r="M6894" s="767" t="s">
        <v>1</v>
      </c>
      <c r="N6894" s="353" t="s">
        <v>1234</v>
      </c>
      <c r="O6894" s="767" t="s">
        <v>13</v>
      </c>
      <c r="P6894" s="767" t="s">
        <v>3</v>
      </c>
      <c r="Q6894" s="767" t="s">
        <v>4</v>
      </c>
      <c r="R6894" s="767" t="s">
        <v>5</v>
      </c>
      <c r="S6894" s="767" t="s">
        <v>6</v>
      </c>
      <c r="T6894" s="767" t="s">
        <v>7</v>
      </c>
    </row>
    <row r="6895" spans="2:20" x14ac:dyDescent="0.3">
      <c r="B6895" s="310"/>
      <c r="C6895" s="311"/>
      <c r="D6895" s="311"/>
      <c r="E6895" s="5"/>
      <c r="F6895" s="5"/>
      <c r="G6895" s="5"/>
      <c r="H6895" s="5"/>
      <c r="I6895" s="5"/>
      <c r="J6895" s="6"/>
      <c r="L6895" s="310"/>
      <c r="M6895" s="311"/>
      <c r="N6895" s="311"/>
      <c r="O6895" s="5"/>
      <c r="P6895" s="5"/>
      <c r="Q6895" s="5"/>
      <c r="R6895" s="5"/>
      <c r="S6895" s="5"/>
      <c r="T6895" s="6"/>
    </row>
    <row r="6896" spans="2:20" x14ac:dyDescent="0.3">
      <c r="B6896" s="814" t="s">
        <v>4574</v>
      </c>
      <c r="C6896" s="820" t="s">
        <v>2421</v>
      </c>
      <c r="D6896" s="821" t="s">
        <v>16</v>
      </c>
      <c r="E6896" s="821" t="s">
        <v>16</v>
      </c>
      <c r="F6896" s="822">
        <f>N6871</f>
        <v>21091</v>
      </c>
      <c r="G6896" s="823">
        <f>N6872</f>
        <v>32708</v>
      </c>
      <c r="H6896" s="823">
        <f>N6873</f>
        <v>391491</v>
      </c>
      <c r="I6896" s="824">
        <f>N6874</f>
        <v>48334</v>
      </c>
      <c r="J6896" s="824">
        <f>N6875</f>
        <v>4260</v>
      </c>
      <c r="K6896" s="1"/>
      <c r="L6896" s="814"/>
      <c r="M6896" s="814"/>
      <c r="N6896" s="814"/>
      <c r="O6896" s="814"/>
      <c r="P6896" s="814"/>
      <c r="Q6896" s="814"/>
      <c r="R6896" s="814"/>
      <c r="S6896" s="814"/>
      <c r="T6896" s="814"/>
    </row>
    <row r="6897" spans="2:20" ht="41.4" x14ac:dyDescent="0.3">
      <c r="B6897" s="368" t="s">
        <v>4574</v>
      </c>
      <c r="C6897" s="430" t="s">
        <v>4577</v>
      </c>
      <c r="D6897" s="116" t="s">
        <v>723</v>
      </c>
      <c r="E6897" s="202" t="s">
        <v>16</v>
      </c>
      <c r="F6897" s="202">
        <v>62580</v>
      </c>
      <c r="G6897" s="202" t="s">
        <v>16</v>
      </c>
      <c r="H6897" s="202" t="s">
        <v>16</v>
      </c>
      <c r="I6897" s="202" t="s">
        <v>16</v>
      </c>
      <c r="J6897" s="202" t="s">
        <v>16</v>
      </c>
      <c r="K6897" s="1"/>
      <c r="L6897" s="368" t="s">
        <v>4574</v>
      </c>
      <c r="M6897" s="430" t="s">
        <v>4581</v>
      </c>
      <c r="N6897" s="368">
        <v>318</v>
      </c>
      <c r="O6897" s="202" t="s">
        <v>16</v>
      </c>
      <c r="P6897" s="202" t="s">
        <v>16</v>
      </c>
      <c r="Q6897" s="202">
        <v>30000</v>
      </c>
      <c r="R6897" s="202">
        <v>225000</v>
      </c>
      <c r="S6897" s="202">
        <v>45000</v>
      </c>
      <c r="T6897" s="202" t="s">
        <v>16</v>
      </c>
    </row>
    <row r="6898" spans="2:20" ht="27.6" x14ac:dyDescent="0.3">
      <c r="B6898" s="368" t="s">
        <v>4574</v>
      </c>
      <c r="C6898" s="430" t="s">
        <v>4576</v>
      </c>
      <c r="D6898" s="116" t="s">
        <v>723</v>
      </c>
      <c r="E6898" s="202" t="s">
        <v>16</v>
      </c>
      <c r="F6898" s="202" t="s">
        <v>16</v>
      </c>
      <c r="G6898" s="202" t="s">
        <v>16</v>
      </c>
      <c r="H6898" s="202">
        <v>200000</v>
      </c>
      <c r="I6898" s="202" t="s">
        <v>16</v>
      </c>
      <c r="J6898" s="202" t="s">
        <v>16</v>
      </c>
      <c r="K6898" s="1"/>
      <c r="L6898" s="368" t="s">
        <v>4574</v>
      </c>
      <c r="M6898" s="430" t="s">
        <v>4579</v>
      </c>
      <c r="N6898" s="368">
        <v>318</v>
      </c>
      <c r="O6898" s="202" t="s">
        <v>16</v>
      </c>
      <c r="P6898" s="202" t="s">
        <v>16</v>
      </c>
      <c r="Q6898" s="202" t="s">
        <v>16</v>
      </c>
      <c r="R6898" s="202">
        <v>84175</v>
      </c>
      <c r="S6898" s="202" t="s">
        <v>16</v>
      </c>
      <c r="T6898" s="202" t="s">
        <v>16</v>
      </c>
    </row>
    <row r="6899" spans="2:20" ht="27.6" x14ac:dyDescent="0.3">
      <c r="B6899" s="368"/>
      <c r="C6899" s="813" t="s">
        <v>2461</v>
      </c>
      <c r="D6899" s="116"/>
      <c r="E6899" s="202" t="s">
        <v>16</v>
      </c>
      <c r="F6899" s="202" t="s">
        <v>16</v>
      </c>
      <c r="G6899" s="202" t="s">
        <v>16</v>
      </c>
      <c r="H6899" s="202" t="s">
        <v>16</v>
      </c>
      <c r="I6899" s="202" t="s">
        <v>16</v>
      </c>
      <c r="J6899" s="202" t="s">
        <v>16</v>
      </c>
      <c r="K6899" s="1"/>
      <c r="L6899" s="368" t="s">
        <v>4574</v>
      </c>
      <c r="M6899" s="430" t="s">
        <v>4580</v>
      </c>
      <c r="N6899" s="368">
        <v>318</v>
      </c>
      <c r="O6899" s="202" t="s">
        <v>16</v>
      </c>
      <c r="P6899" s="202" t="s">
        <v>16</v>
      </c>
      <c r="Q6899" s="202" t="s">
        <v>16</v>
      </c>
      <c r="R6899" s="202">
        <v>172625</v>
      </c>
      <c r="S6899" s="202" t="s">
        <v>16</v>
      </c>
      <c r="T6899" s="202" t="s">
        <v>16</v>
      </c>
    </row>
    <row r="6900" spans="2:20" ht="41.4" x14ac:dyDescent="0.3">
      <c r="B6900" s="368" t="s">
        <v>4519</v>
      </c>
      <c r="C6900" s="430" t="s">
        <v>2550</v>
      </c>
      <c r="D6900" s="368">
        <v>6</v>
      </c>
      <c r="E6900" s="202" t="s">
        <v>16</v>
      </c>
      <c r="F6900" s="202">
        <v>6000</v>
      </c>
      <c r="G6900" s="202" t="s">
        <v>16</v>
      </c>
      <c r="H6900" s="202" t="s">
        <v>16</v>
      </c>
      <c r="I6900" s="202" t="s">
        <v>16</v>
      </c>
      <c r="J6900" s="202" t="s">
        <v>16</v>
      </c>
      <c r="K6900" s="1"/>
      <c r="L6900" s="368" t="s">
        <v>4574</v>
      </c>
      <c r="M6900" s="430" t="s">
        <v>4575</v>
      </c>
      <c r="N6900" s="368">
        <v>317</v>
      </c>
      <c r="O6900" s="202" t="s">
        <v>16</v>
      </c>
      <c r="P6900" s="202" t="s">
        <v>16</v>
      </c>
      <c r="Q6900" s="202" t="s">
        <v>16</v>
      </c>
      <c r="R6900" s="202">
        <v>103740</v>
      </c>
      <c r="S6900" s="202" t="s">
        <v>16</v>
      </c>
      <c r="T6900" s="202" t="s">
        <v>16</v>
      </c>
    </row>
    <row r="6901" spans="2:20" ht="27.6" x14ac:dyDescent="0.3">
      <c r="B6901" s="202" t="s">
        <v>16</v>
      </c>
      <c r="C6901" s="202" t="s">
        <v>16</v>
      </c>
      <c r="D6901" s="202" t="s">
        <v>16</v>
      </c>
      <c r="E6901" s="202" t="s">
        <v>16</v>
      </c>
      <c r="F6901" s="202" t="s">
        <v>16</v>
      </c>
      <c r="G6901" s="202" t="s">
        <v>16</v>
      </c>
      <c r="H6901" s="202" t="s">
        <v>16</v>
      </c>
      <c r="I6901" s="202" t="s">
        <v>16</v>
      </c>
      <c r="J6901" s="202" t="s">
        <v>16</v>
      </c>
      <c r="K6901" s="1"/>
      <c r="L6901" s="368" t="s">
        <v>4574</v>
      </c>
      <c r="M6901" s="430" t="s">
        <v>4582</v>
      </c>
      <c r="N6901" s="368">
        <v>1</v>
      </c>
      <c r="O6901" s="202" t="s">
        <v>16</v>
      </c>
      <c r="P6901" s="202">
        <v>50000</v>
      </c>
      <c r="Q6901" s="202" t="s">
        <v>16</v>
      </c>
      <c r="R6901" s="202" t="s">
        <v>16</v>
      </c>
      <c r="S6901" s="202" t="s">
        <v>16</v>
      </c>
      <c r="T6901" s="202" t="s">
        <v>16</v>
      </c>
    </row>
    <row r="6902" spans="2:20" ht="27.6" x14ac:dyDescent="0.3">
      <c r="B6902" s="202" t="s">
        <v>16</v>
      </c>
      <c r="C6902" s="202" t="s">
        <v>16</v>
      </c>
      <c r="D6902" s="202" t="s">
        <v>16</v>
      </c>
      <c r="E6902" s="202" t="s">
        <v>16</v>
      </c>
      <c r="F6902" s="202" t="s">
        <v>16</v>
      </c>
      <c r="G6902" s="202" t="s">
        <v>16</v>
      </c>
      <c r="H6902" s="202" t="s">
        <v>16</v>
      </c>
      <c r="I6902" s="202" t="s">
        <v>16</v>
      </c>
      <c r="J6902" s="202" t="s">
        <v>16</v>
      </c>
      <c r="K6902" s="1"/>
      <c r="L6902" s="368" t="s">
        <v>4574</v>
      </c>
      <c r="M6902" s="430" t="s">
        <v>4583</v>
      </c>
      <c r="N6902" s="368">
        <v>2</v>
      </c>
      <c r="O6902" s="202" t="s">
        <v>16</v>
      </c>
      <c r="P6902" s="202">
        <v>12580</v>
      </c>
      <c r="Q6902" s="202" t="s">
        <v>16</v>
      </c>
      <c r="R6902" s="202">
        <v>3200</v>
      </c>
      <c r="S6902" s="202" t="s">
        <v>16</v>
      </c>
      <c r="T6902" s="202" t="s">
        <v>16</v>
      </c>
    </row>
    <row r="6903" spans="2:20" ht="24" customHeight="1" x14ac:dyDescent="0.3">
      <c r="B6903" s="202" t="s">
        <v>16</v>
      </c>
      <c r="C6903" s="202" t="s">
        <v>16</v>
      </c>
      <c r="D6903" s="202" t="s">
        <v>16</v>
      </c>
      <c r="E6903" s="202" t="s">
        <v>16</v>
      </c>
      <c r="F6903" s="202" t="s">
        <v>16</v>
      </c>
      <c r="G6903" s="202" t="s">
        <v>16</v>
      </c>
      <c r="H6903" s="202" t="s">
        <v>16</v>
      </c>
      <c r="I6903" s="202" t="s">
        <v>16</v>
      </c>
      <c r="J6903" s="202" t="s">
        <v>16</v>
      </c>
      <c r="K6903" s="1"/>
      <c r="L6903" s="368" t="s">
        <v>4537</v>
      </c>
      <c r="M6903" s="430" t="s">
        <v>4578</v>
      </c>
      <c r="N6903" s="368">
        <v>3</v>
      </c>
      <c r="O6903" s="202" t="s">
        <v>16</v>
      </c>
      <c r="P6903" s="202">
        <v>1570</v>
      </c>
      <c r="Q6903" s="202" t="s">
        <v>16</v>
      </c>
      <c r="R6903" s="202" t="s">
        <v>16</v>
      </c>
      <c r="S6903" s="202" t="s">
        <v>16</v>
      </c>
      <c r="T6903" s="202" t="s">
        <v>16</v>
      </c>
    </row>
    <row r="6904" spans="2:20" ht="27.6" x14ac:dyDescent="0.3">
      <c r="B6904" s="202" t="s">
        <v>16</v>
      </c>
      <c r="C6904" s="202" t="s">
        <v>16</v>
      </c>
      <c r="D6904" s="202" t="s">
        <v>16</v>
      </c>
      <c r="E6904" s="202" t="s">
        <v>16</v>
      </c>
      <c r="F6904" s="202" t="s">
        <v>16</v>
      </c>
      <c r="G6904" s="202" t="s">
        <v>16</v>
      </c>
      <c r="H6904" s="202" t="s">
        <v>16</v>
      </c>
      <c r="I6904" s="202" t="s">
        <v>16</v>
      </c>
      <c r="J6904" s="202" t="s">
        <v>16</v>
      </c>
      <c r="K6904" s="1"/>
      <c r="L6904" s="368" t="s">
        <v>4574</v>
      </c>
      <c r="M6904" s="430" t="s">
        <v>4584</v>
      </c>
      <c r="N6904" s="368">
        <v>4</v>
      </c>
      <c r="O6904" s="202" t="s">
        <v>16</v>
      </c>
      <c r="P6904" s="202">
        <v>10000</v>
      </c>
      <c r="Q6904" s="202" t="s">
        <v>16</v>
      </c>
      <c r="R6904" s="202" t="s">
        <v>16</v>
      </c>
      <c r="S6904" s="202" t="s">
        <v>16</v>
      </c>
      <c r="T6904" s="202" t="s">
        <v>16</v>
      </c>
    </row>
    <row r="6905" spans="2:20" x14ac:dyDescent="0.3">
      <c r="B6905" s="202" t="s">
        <v>16</v>
      </c>
      <c r="C6905" s="202" t="s">
        <v>16</v>
      </c>
      <c r="D6905" s="202" t="s">
        <v>16</v>
      </c>
      <c r="E6905" s="202" t="s">
        <v>16</v>
      </c>
      <c r="F6905" s="202" t="s">
        <v>16</v>
      </c>
      <c r="G6905" s="202" t="s">
        <v>16</v>
      </c>
      <c r="H6905" s="202" t="s">
        <v>16</v>
      </c>
      <c r="I6905" s="202" t="s">
        <v>16</v>
      </c>
      <c r="J6905" s="202" t="s">
        <v>16</v>
      </c>
      <c r="K6905" s="1"/>
      <c r="L6905" s="368" t="s">
        <v>4574</v>
      </c>
      <c r="M6905" s="430" t="s">
        <v>4578</v>
      </c>
      <c r="N6905" s="368">
        <v>5</v>
      </c>
      <c r="O6905" s="202" t="s">
        <v>16</v>
      </c>
      <c r="P6905" s="202">
        <v>1080</v>
      </c>
      <c r="Q6905" s="202" t="s">
        <v>16</v>
      </c>
      <c r="R6905" s="202" t="s">
        <v>16</v>
      </c>
      <c r="S6905" s="202" t="s">
        <v>16</v>
      </c>
      <c r="T6905" s="202" t="s">
        <v>16</v>
      </c>
    </row>
    <row r="6906" spans="2:20" x14ac:dyDescent="0.3">
      <c r="B6906" s="202" t="s">
        <v>16</v>
      </c>
      <c r="C6906" s="202" t="s">
        <v>16</v>
      </c>
      <c r="D6906" s="202" t="s">
        <v>16</v>
      </c>
      <c r="E6906" s="202" t="s">
        <v>16</v>
      </c>
      <c r="F6906" s="202" t="s">
        <v>16</v>
      </c>
      <c r="G6906" s="202" t="s">
        <v>16</v>
      </c>
      <c r="H6906" s="202" t="s">
        <v>16</v>
      </c>
      <c r="I6906" s="202" t="s">
        <v>16</v>
      </c>
      <c r="J6906" s="202" t="s">
        <v>16</v>
      </c>
      <c r="K6906" s="1"/>
      <c r="L6906" s="368"/>
      <c r="M6906" s="813" t="s">
        <v>2461</v>
      </c>
      <c r="N6906" s="202" t="s">
        <v>16</v>
      </c>
      <c r="O6906" s="202" t="s">
        <v>16</v>
      </c>
      <c r="P6906" s="202" t="s">
        <v>16</v>
      </c>
      <c r="Q6906" s="202" t="s">
        <v>16</v>
      </c>
      <c r="R6906" s="202" t="s">
        <v>16</v>
      </c>
      <c r="S6906" s="202" t="s">
        <v>16</v>
      </c>
      <c r="T6906" s="202" t="s">
        <v>16</v>
      </c>
    </row>
    <row r="6907" spans="2:20" x14ac:dyDescent="0.3">
      <c r="B6907" s="202" t="s">
        <v>16</v>
      </c>
      <c r="C6907" s="202" t="s">
        <v>16</v>
      </c>
      <c r="D6907" s="202" t="s">
        <v>16</v>
      </c>
      <c r="E6907" s="202" t="s">
        <v>16</v>
      </c>
      <c r="F6907" s="202" t="s">
        <v>16</v>
      </c>
      <c r="G6907" s="202" t="s">
        <v>16</v>
      </c>
      <c r="H6907" s="202" t="s">
        <v>16</v>
      </c>
      <c r="I6907" s="202" t="s">
        <v>16</v>
      </c>
      <c r="J6907" s="202" t="s">
        <v>16</v>
      </c>
      <c r="K6907" s="1"/>
      <c r="L6907" s="368" t="s">
        <v>4574</v>
      </c>
      <c r="M6907" s="430" t="s">
        <v>3770</v>
      </c>
      <c r="N6907" s="202" t="s">
        <v>16</v>
      </c>
      <c r="O6907" s="202" t="s">
        <v>16</v>
      </c>
      <c r="P6907" s="202">
        <v>5335</v>
      </c>
      <c r="Q6907" s="202" t="s">
        <v>16</v>
      </c>
      <c r="R6907" s="202" t="s">
        <v>16</v>
      </c>
      <c r="S6907" s="202" t="s">
        <v>16</v>
      </c>
      <c r="T6907" s="202" t="s">
        <v>16</v>
      </c>
    </row>
    <row r="6908" spans="2:20" x14ac:dyDescent="0.3">
      <c r="B6908" s="196"/>
      <c r="C6908" s="503" t="s">
        <v>49</v>
      </c>
      <c r="D6908" s="196" t="s">
        <v>16</v>
      </c>
      <c r="E6908" s="197">
        <f>SUM(E6898:E6907)</f>
        <v>0</v>
      </c>
      <c r="F6908" s="197">
        <f>SUM(F6897:F6907)</f>
        <v>68580</v>
      </c>
      <c r="G6908" s="197"/>
      <c r="H6908" s="504">
        <f>SUM(H6898:H6907)</f>
        <v>200000</v>
      </c>
      <c r="I6908" s="197"/>
      <c r="J6908" s="197">
        <v>0</v>
      </c>
      <c r="K6908" s="1"/>
      <c r="L6908" s="202" t="s">
        <v>16</v>
      </c>
      <c r="M6908" s="202" t="s">
        <v>16</v>
      </c>
      <c r="N6908" s="202" t="s">
        <v>16</v>
      </c>
      <c r="O6908" s="202" t="s">
        <v>16</v>
      </c>
      <c r="P6908" s="202" t="s">
        <v>16</v>
      </c>
      <c r="Q6908" s="202" t="s">
        <v>16</v>
      </c>
      <c r="R6908" s="202" t="s">
        <v>16</v>
      </c>
      <c r="S6908" s="202" t="s">
        <v>16</v>
      </c>
      <c r="T6908" s="202" t="s">
        <v>16</v>
      </c>
    </row>
    <row r="6909" spans="2:20" x14ac:dyDescent="0.3">
      <c r="B6909" s="11"/>
      <c r="C6909" s="94"/>
      <c r="D6909" s="12"/>
      <c r="E6909" s="13"/>
      <c r="F6909" s="13"/>
      <c r="G6909" s="13"/>
      <c r="H6909" s="13"/>
      <c r="I6909" s="13"/>
      <c r="J6909" s="14"/>
      <c r="K6909" s="1"/>
      <c r="L6909" s="815"/>
      <c r="M6909" s="816"/>
      <c r="N6909" s="384"/>
      <c r="O6909" s="817"/>
      <c r="P6909" s="818"/>
      <c r="Q6909" s="818"/>
      <c r="R6909" s="818"/>
      <c r="S6909" s="818"/>
      <c r="T6909" s="819"/>
    </row>
    <row r="6910" spans="2:20" x14ac:dyDescent="0.3">
      <c r="B6910" s="25"/>
      <c r="C6910" s="26" t="s">
        <v>50</v>
      </c>
      <c r="D6910" s="26" t="s">
        <v>16</v>
      </c>
      <c r="E6910" s="28">
        <f>E6908</f>
        <v>0</v>
      </c>
      <c r="F6910" s="28">
        <f>F6896+F6908</f>
        <v>89671</v>
      </c>
      <c r="G6910" s="28">
        <f>G6896+G6908</f>
        <v>32708</v>
      </c>
      <c r="H6910" s="28">
        <f>H6896+H6908</f>
        <v>591491</v>
      </c>
      <c r="I6910" s="28">
        <f>I6896+I6908</f>
        <v>48334</v>
      </c>
      <c r="J6910" s="28">
        <f>J6896+J6908</f>
        <v>4260</v>
      </c>
      <c r="K6910" s="1"/>
      <c r="L6910" s="574" t="s">
        <v>16</v>
      </c>
      <c r="M6910" s="26" t="s">
        <v>50</v>
      </c>
      <c r="N6910" s="193" t="s">
        <v>16</v>
      </c>
      <c r="O6910" s="28">
        <f>SUM(O6898:O6909)</f>
        <v>0</v>
      </c>
      <c r="P6910" s="28">
        <f>SUM(P6897:P6909)</f>
        <v>80565</v>
      </c>
      <c r="Q6910" s="28">
        <f>SUM(Q6897:Q6909)</f>
        <v>30000</v>
      </c>
      <c r="R6910" s="28">
        <f>SUM(R6897:R6909)</f>
        <v>588740</v>
      </c>
      <c r="S6910" s="28">
        <f>SUM(S6897:S6909)</f>
        <v>45000</v>
      </c>
      <c r="T6910" s="28">
        <f>SUM(T6895:T6909)</f>
        <v>0</v>
      </c>
    </row>
    <row r="6911" spans="2:20" x14ac:dyDescent="0.3">
      <c r="F6911" s="314"/>
      <c r="G6911" s="215"/>
      <c r="H6911" s="215"/>
      <c r="L6911" s="2"/>
      <c r="M6911" s="3" t="s">
        <v>12</v>
      </c>
      <c r="N6911" s="15"/>
      <c r="O6911" s="16">
        <f>E6910-O6910</f>
        <v>0</v>
      </c>
      <c r="P6911" s="62">
        <f>F6910-P6910</f>
        <v>9106</v>
      </c>
      <c r="Q6911" s="62">
        <f>G6910-Q6910</f>
        <v>2708</v>
      </c>
      <c r="R6911" s="62">
        <f t="shared" ref="R6911" si="781">H6910-R6910</f>
        <v>2751</v>
      </c>
      <c r="S6911" s="62">
        <f t="shared" ref="S6911" si="782">I6910-S6910</f>
        <v>3334</v>
      </c>
      <c r="T6911" s="62">
        <f t="shared" ref="T6911" si="783">J6910-T6910</f>
        <v>4260</v>
      </c>
    </row>
    <row r="6912" spans="2:20" x14ac:dyDescent="0.3">
      <c r="C6912" s="63"/>
      <c r="F6912" s="314"/>
      <c r="H6912" s="314"/>
      <c r="M6912" s="1356" t="s">
        <v>23</v>
      </c>
      <c r="N6912" s="1356"/>
      <c r="O6912" s="314"/>
      <c r="P6912" s="314"/>
      <c r="Q6912" s="314"/>
      <c r="R6912" s="314"/>
    </row>
    <row r="6913" spans="2:20" x14ac:dyDescent="0.3">
      <c r="C6913" s="812"/>
      <c r="D6913" s="812"/>
      <c r="E6913" s="673"/>
      <c r="F6913" s="281"/>
      <c r="G6913" s="812"/>
      <c r="H6913" s="812"/>
      <c r="I6913" s="812"/>
      <c r="J6913" s="145"/>
      <c r="M6913" s="346" t="s">
        <v>17</v>
      </c>
      <c r="N6913" s="1316">
        <f>P6911</f>
        <v>9106</v>
      </c>
      <c r="O6913" s="1383"/>
      <c r="P6913" s="1384"/>
      <c r="Q6913" s="1384"/>
      <c r="R6913" s="1384"/>
      <c r="S6913" s="1384"/>
      <c r="T6913" s="1384"/>
    </row>
    <row r="6914" spans="2:20" x14ac:dyDescent="0.3">
      <c r="C6914" s="273"/>
      <c r="D6914" s="702"/>
      <c r="E6914" s="810"/>
      <c r="F6914" s="810"/>
      <c r="G6914" s="282"/>
      <c r="H6914" s="280"/>
      <c r="I6914" s="280"/>
      <c r="J6914" s="280"/>
      <c r="M6914" s="346" t="s">
        <v>18</v>
      </c>
      <c r="N6914" s="1316">
        <f>Q6911</f>
        <v>2708</v>
      </c>
      <c r="O6914" s="606"/>
      <c r="P6914" s="131"/>
      <c r="Q6914" s="121"/>
      <c r="R6914" s="121"/>
      <c r="S6914" s="121"/>
      <c r="T6914" s="121"/>
    </row>
    <row r="6915" spans="2:20" x14ac:dyDescent="0.3">
      <c r="C6915" s="812"/>
      <c r="D6915" s="812"/>
      <c r="E6915" s="1376"/>
      <c r="F6915" s="1377"/>
      <c r="G6915" s="282"/>
      <c r="H6915" s="280"/>
      <c r="I6915" s="280"/>
      <c r="J6915" s="280"/>
      <c r="M6915" s="346" t="s">
        <v>19</v>
      </c>
      <c r="N6915" s="1316">
        <f>R6911</f>
        <v>2751</v>
      </c>
      <c r="O6915" s="136"/>
      <c r="P6915" s="171"/>
      <c r="Q6915" s="324"/>
      <c r="R6915" s="240"/>
      <c r="S6915" s="314"/>
      <c r="T6915" s="314"/>
    </row>
    <row r="6916" spans="2:20" x14ac:dyDescent="0.3">
      <c r="C6916" s="190"/>
      <c r="D6916" s="190"/>
      <c r="E6916" s="1374"/>
      <c r="F6916" s="1374"/>
      <c r="G6916" s="278"/>
      <c r="H6916" s="279"/>
      <c r="I6916" s="280"/>
      <c r="J6916" s="281"/>
      <c r="M6916" s="346" t="s">
        <v>20</v>
      </c>
      <c r="N6916" s="1316">
        <f>S6911</f>
        <v>3334</v>
      </c>
      <c r="O6916" s="324"/>
      <c r="P6916" s="324"/>
      <c r="Q6916" s="324"/>
      <c r="R6916" s="241"/>
    </row>
    <row r="6917" spans="2:20" x14ac:dyDescent="0.3">
      <c r="C6917" s="190"/>
      <c r="D6917" s="190"/>
      <c r="E6917" s="811"/>
      <c r="F6917" s="811"/>
      <c r="G6917" s="278"/>
      <c r="H6917" s="283"/>
      <c r="I6917" s="280"/>
      <c r="J6917" s="281"/>
      <c r="M6917" s="346" t="s">
        <v>21</v>
      </c>
      <c r="N6917" s="1316">
        <f>T6911</f>
        <v>4260</v>
      </c>
      <c r="O6917" s="137"/>
      <c r="P6917" s="324"/>
      <c r="Q6917" s="324"/>
      <c r="R6917" s="314"/>
    </row>
    <row r="6918" spans="2:20" ht="16.2" thickBot="1" x14ac:dyDescent="0.35">
      <c r="C6918" s="812"/>
      <c r="D6918" s="190"/>
      <c r="E6918" s="811"/>
      <c r="F6918" s="811"/>
      <c r="G6918" s="278"/>
      <c r="H6918" s="283"/>
      <c r="I6918" s="280"/>
      <c r="J6918" s="281"/>
      <c r="M6918" s="768" t="s">
        <v>22</v>
      </c>
      <c r="N6918" s="1317">
        <f>SUM(N6913:N6917)</f>
        <v>22159</v>
      </c>
      <c r="O6918" s="314"/>
      <c r="P6918" s="314"/>
      <c r="R6918" s="314"/>
      <c r="S6918" s="314"/>
    </row>
    <row r="6919" spans="2:20" ht="15" thickTop="1" x14ac:dyDescent="0.3">
      <c r="N6919" s="314"/>
    </row>
    <row r="6920" spans="2:20" x14ac:dyDescent="0.3">
      <c r="N6920" s="314"/>
    </row>
    <row r="6921" spans="2:20" x14ac:dyDescent="0.3">
      <c r="N6921" s="314"/>
    </row>
    <row r="6922" spans="2:20" x14ac:dyDescent="0.3">
      <c r="N6922" s="314"/>
    </row>
    <row r="6923" spans="2:20" x14ac:dyDescent="0.3">
      <c r="N6923" s="314"/>
    </row>
    <row r="6924" spans="2:20" x14ac:dyDescent="0.3">
      <c r="B6924" s="1357" t="s">
        <v>3490</v>
      </c>
      <c r="C6924" s="1357"/>
      <c r="D6924" s="1357"/>
      <c r="E6924" s="1357"/>
      <c r="F6924" s="1357"/>
      <c r="G6924" s="1357"/>
      <c r="H6924" s="1357"/>
      <c r="I6924" s="1357"/>
      <c r="J6924" s="1357"/>
      <c r="K6924" s="1357"/>
      <c r="L6924" s="1357"/>
      <c r="M6924" s="1357"/>
      <c r="N6924" s="1357"/>
      <c r="O6924" s="1357"/>
      <c r="P6924" s="1357"/>
      <c r="Q6924" s="1357"/>
      <c r="R6924" s="1357"/>
      <c r="S6924" s="1357"/>
      <c r="T6924" s="1357"/>
    </row>
    <row r="6930" spans="2:20" ht="15.6" x14ac:dyDescent="0.3">
      <c r="B6930" s="1349" t="s">
        <v>4571</v>
      </c>
      <c r="C6930" s="1349"/>
      <c r="D6930" s="1349"/>
      <c r="E6930" s="1349"/>
      <c r="F6930" s="1349"/>
      <c r="G6930" s="1349"/>
      <c r="H6930" s="1349"/>
      <c r="I6930" s="1349"/>
      <c r="J6930" s="1349"/>
      <c r="K6930" s="1349"/>
      <c r="L6930" s="1349"/>
      <c r="M6930" s="1349"/>
      <c r="N6930" s="1349"/>
      <c r="O6930" s="1349"/>
      <c r="P6930" s="1349"/>
      <c r="Q6930" s="1349"/>
      <c r="R6930" s="1349"/>
      <c r="S6930" s="1349"/>
      <c r="T6930" s="1349"/>
    </row>
    <row r="6931" spans="2:20" ht="15.6" x14ac:dyDescent="0.3">
      <c r="B6931" s="1350" t="s">
        <v>10</v>
      </c>
      <c r="C6931" s="1350"/>
      <c r="D6931" s="1350"/>
      <c r="E6931" s="1350"/>
      <c r="F6931" s="1350"/>
      <c r="G6931" s="1350"/>
      <c r="H6931" s="1350"/>
      <c r="I6931" s="1350"/>
      <c r="J6931" s="1350"/>
      <c r="K6931" s="1350"/>
      <c r="L6931" s="1350"/>
      <c r="M6931" s="1350"/>
      <c r="N6931" s="1350"/>
      <c r="O6931" s="1350"/>
      <c r="P6931" s="1350"/>
      <c r="Q6931" s="1350"/>
      <c r="R6931" s="1350"/>
      <c r="S6931" s="1350"/>
      <c r="T6931" s="1350"/>
    </row>
    <row r="6932" spans="2:20" x14ac:dyDescent="0.3">
      <c r="B6932" s="1351" t="s">
        <v>11</v>
      </c>
      <c r="C6932" s="1351"/>
      <c r="D6932" s="1351"/>
      <c r="E6932" s="1351"/>
      <c r="F6932" s="1351"/>
      <c r="G6932" s="1351"/>
      <c r="H6932" s="1351"/>
      <c r="I6932" s="1351"/>
      <c r="J6932" s="1351"/>
      <c r="K6932" s="1351"/>
      <c r="L6932" s="1351"/>
      <c r="M6932" s="1351"/>
      <c r="N6932" s="1351"/>
      <c r="O6932" s="1351"/>
      <c r="P6932" s="1351"/>
      <c r="Q6932" s="1351"/>
      <c r="R6932" s="1351"/>
      <c r="S6932" s="1351"/>
      <c r="T6932" s="1351"/>
    </row>
    <row r="6933" spans="2:20" x14ac:dyDescent="0.3">
      <c r="B6933" s="1352" t="s">
        <v>4586</v>
      </c>
      <c r="C6933" s="1352"/>
      <c r="D6933" s="1352"/>
      <c r="E6933" s="1352"/>
      <c r="F6933" s="1352"/>
      <c r="G6933" s="1352"/>
      <c r="H6933" s="1352"/>
      <c r="I6933" s="1352"/>
      <c r="J6933" s="1352"/>
      <c r="K6933" s="1352"/>
      <c r="L6933" s="1352"/>
      <c r="M6933" s="1352"/>
      <c r="N6933" s="1352"/>
      <c r="O6933" s="1352"/>
      <c r="P6933" s="1352"/>
      <c r="Q6933" s="1352"/>
      <c r="R6933" s="1352"/>
      <c r="S6933" s="1352"/>
      <c r="T6933" s="1352"/>
    </row>
    <row r="6934" spans="2:20" ht="15" thickBot="1" x14ac:dyDescent="0.35">
      <c r="B6934" s="309"/>
      <c r="C6934" s="309"/>
      <c r="D6934" s="309"/>
      <c r="E6934" s="309"/>
      <c r="F6934" s="309"/>
      <c r="G6934" s="309"/>
      <c r="H6934" s="309"/>
      <c r="I6934" s="309"/>
      <c r="J6934" s="309"/>
      <c r="L6934" s="309"/>
      <c r="M6934" s="309"/>
      <c r="N6934" s="309"/>
      <c r="O6934" s="309"/>
      <c r="P6934" s="309"/>
      <c r="Q6934" s="309"/>
      <c r="R6934" s="1362" t="s">
        <v>4587</v>
      </c>
      <c r="S6934" s="1363"/>
      <c r="T6934" s="1363"/>
    </row>
    <row r="6935" spans="2:20" ht="15" thickTop="1" x14ac:dyDescent="0.3">
      <c r="B6935" s="1354" t="s">
        <v>8</v>
      </c>
      <c r="C6935" s="1354"/>
      <c r="D6935" s="1354"/>
      <c r="E6935" s="1354"/>
      <c r="F6935" s="1354"/>
      <c r="G6935" s="1354"/>
      <c r="H6935" s="1354"/>
      <c r="I6935" s="1354"/>
      <c r="J6935" s="1354"/>
      <c r="L6935" s="1354" t="s">
        <v>9</v>
      </c>
      <c r="M6935" s="1354"/>
      <c r="N6935" s="1354"/>
      <c r="O6935" s="1354"/>
      <c r="P6935" s="1354"/>
      <c r="Q6935" s="1354"/>
      <c r="R6935" s="1354"/>
      <c r="S6935" s="1354"/>
      <c r="T6935" s="1354"/>
    </row>
    <row r="6936" spans="2:20" ht="27.6" x14ac:dyDescent="0.3">
      <c r="B6936" s="767" t="s">
        <v>0</v>
      </c>
      <c r="C6936" s="767" t="s">
        <v>1</v>
      </c>
      <c r="D6936" s="767" t="s">
        <v>2</v>
      </c>
      <c r="E6936" s="767" t="s">
        <v>13</v>
      </c>
      <c r="F6936" s="767" t="s">
        <v>3</v>
      </c>
      <c r="G6936" s="767" t="s">
        <v>4</v>
      </c>
      <c r="H6936" s="767" t="s">
        <v>5</v>
      </c>
      <c r="I6936" s="767" t="s">
        <v>6</v>
      </c>
      <c r="J6936" s="767" t="s">
        <v>7</v>
      </c>
      <c r="K6936" s="180"/>
      <c r="L6936" s="767" t="s">
        <v>0</v>
      </c>
      <c r="M6936" s="767" t="s">
        <v>1</v>
      </c>
      <c r="N6936" s="353" t="s">
        <v>1234</v>
      </c>
      <c r="O6936" s="767" t="s">
        <v>13</v>
      </c>
      <c r="P6936" s="767" t="s">
        <v>3</v>
      </c>
      <c r="Q6936" s="767" t="s">
        <v>4</v>
      </c>
      <c r="R6936" s="767" t="s">
        <v>5</v>
      </c>
      <c r="S6936" s="767" t="s">
        <v>6</v>
      </c>
      <c r="T6936" s="767" t="s">
        <v>7</v>
      </c>
    </row>
    <row r="6937" spans="2:20" x14ac:dyDescent="0.3">
      <c r="B6937" s="310"/>
      <c r="C6937" s="311"/>
      <c r="D6937" s="311"/>
      <c r="E6937" s="5"/>
      <c r="F6937" s="5"/>
      <c r="G6937" s="5"/>
      <c r="H6937" s="5"/>
      <c r="I6937" s="5"/>
      <c r="J6937" s="6"/>
      <c r="L6937" s="310"/>
      <c r="M6937" s="311"/>
      <c r="N6937" s="311"/>
      <c r="O6937" s="5"/>
      <c r="P6937" s="5"/>
      <c r="Q6937" s="5"/>
      <c r="R6937" s="5"/>
      <c r="S6937" s="5"/>
      <c r="T6937" s="6"/>
    </row>
    <row r="6938" spans="2:20" x14ac:dyDescent="0.3">
      <c r="B6938" s="814" t="s">
        <v>4585</v>
      </c>
      <c r="C6938" s="820" t="s">
        <v>2421</v>
      </c>
      <c r="D6938" s="821" t="s">
        <v>16</v>
      </c>
      <c r="E6938" s="821" t="s">
        <v>16</v>
      </c>
      <c r="F6938" s="822">
        <f>N6913</f>
        <v>9106</v>
      </c>
      <c r="G6938" s="823">
        <f>N6914</f>
        <v>2708</v>
      </c>
      <c r="H6938" s="823">
        <f>N6915</f>
        <v>2751</v>
      </c>
      <c r="I6938" s="824">
        <f>N6916</f>
        <v>3334</v>
      </c>
      <c r="J6938" s="824">
        <f>N6917</f>
        <v>4260</v>
      </c>
      <c r="K6938" s="1"/>
      <c r="L6938" s="814"/>
      <c r="M6938" s="814"/>
      <c r="N6938" s="814"/>
      <c r="O6938" s="814"/>
      <c r="P6938" s="814"/>
      <c r="Q6938" s="814"/>
      <c r="R6938" s="814"/>
      <c r="S6938" s="814"/>
      <c r="T6938" s="814"/>
    </row>
    <row r="6939" spans="2:20" ht="41.4" x14ac:dyDescent="0.3">
      <c r="B6939" s="814" t="s">
        <v>4590</v>
      </c>
      <c r="C6939" s="430" t="s">
        <v>4591</v>
      </c>
      <c r="D6939" s="116" t="s">
        <v>4589</v>
      </c>
      <c r="E6939" s="202">
        <v>300000</v>
      </c>
      <c r="F6939" s="202" t="s">
        <v>16</v>
      </c>
      <c r="G6939" s="202" t="s">
        <v>16</v>
      </c>
      <c r="H6939" s="202" t="s">
        <v>16</v>
      </c>
      <c r="I6939" s="202" t="s">
        <v>16</v>
      </c>
      <c r="J6939" s="202" t="s">
        <v>16</v>
      </c>
      <c r="K6939" s="1"/>
      <c r="L6939" s="814" t="s">
        <v>4590</v>
      </c>
      <c r="M6939" s="430" t="s">
        <v>4134</v>
      </c>
      <c r="N6939" s="116" t="s">
        <v>4589</v>
      </c>
      <c r="O6939" s="202">
        <v>300000</v>
      </c>
      <c r="P6939" s="202" t="s">
        <v>16</v>
      </c>
      <c r="Q6939" s="202" t="s">
        <v>16</v>
      </c>
      <c r="R6939" s="202" t="s">
        <v>16</v>
      </c>
      <c r="S6939" s="202" t="s">
        <v>16</v>
      </c>
      <c r="T6939" s="202" t="s">
        <v>16</v>
      </c>
    </row>
    <row r="6940" spans="2:20" ht="31.2" customHeight="1" x14ac:dyDescent="0.3">
      <c r="B6940" s="202" t="s">
        <v>16</v>
      </c>
      <c r="C6940" s="202" t="s">
        <v>16</v>
      </c>
      <c r="D6940" s="202" t="s">
        <v>16</v>
      </c>
      <c r="E6940" s="202" t="s">
        <v>16</v>
      </c>
      <c r="F6940" s="202" t="s">
        <v>16</v>
      </c>
      <c r="G6940" s="202" t="s">
        <v>16</v>
      </c>
      <c r="H6940" s="202" t="s">
        <v>16</v>
      </c>
      <c r="I6940" s="202" t="s">
        <v>16</v>
      </c>
      <c r="J6940" s="202" t="s">
        <v>16</v>
      </c>
      <c r="K6940" s="1"/>
      <c r="L6940" s="814" t="s">
        <v>4590</v>
      </c>
      <c r="M6940" s="831" t="s">
        <v>3308</v>
      </c>
      <c r="N6940" s="814">
        <v>1</v>
      </c>
      <c r="O6940" s="821" t="s">
        <v>16</v>
      </c>
      <c r="P6940" s="821">
        <v>1230</v>
      </c>
      <c r="Q6940" s="821" t="s">
        <v>16</v>
      </c>
      <c r="R6940" s="821" t="s">
        <v>16</v>
      </c>
      <c r="S6940" s="821" t="s">
        <v>16</v>
      </c>
      <c r="T6940" s="821" t="s">
        <v>16</v>
      </c>
    </row>
    <row r="6941" spans="2:20" x14ac:dyDescent="0.3">
      <c r="B6941" s="196"/>
      <c r="C6941" s="503" t="s">
        <v>49</v>
      </c>
      <c r="D6941" s="196" t="s">
        <v>16</v>
      </c>
      <c r="E6941" s="197">
        <f>SUM(E6939:E6940)</f>
        <v>300000</v>
      </c>
      <c r="F6941" s="197">
        <f>SUM(F6939:F6940)</f>
        <v>0</v>
      </c>
      <c r="G6941" s="197"/>
      <c r="H6941" s="504">
        <f>SUM(H6940:H6940)</f>
        <v>0</v>
      </c>
      <c r="I6941" s="197"/>
      <c r="J6941" s="197">
        <v>0</v>
      </c>
      <c r="K6941" s="1"/>
      <c r="L6941" s="202" t="s">
        <v>16</v>
      </c>
      <c r="M6941" s="202" t="s">
        <v>16</v>
      </c>
      <c r="N6941" s="202" t="s">
        <v>16</v>
      </c>
      <c r="O6941" s="202" t="s">
        <v>16</v>
      </c>
      <c r="P6941" s="202" t="s">
        <v>16</v>
      </c>
      <c r="Q6941" s="202" t="s">
        <v>16</v>
      </c>
      <c r="R6941" s="202" t="s">
        <v>16</v>
      </c>
      <c r="S6941" s="202" t="s">
        <v>16</v>
      </c>
      <c r="T6941" s="202" t="s">
        <v>16</v>
      </c>
    </row>
    <row r="6942" spans="2:20" x14ac:dyDescent="0.3">
      <c r="B6942" s="11"/>
      <c r="C6942" s="94"/>
      <c r="D6942" s="12"/>
      <c r="E6942" s="13"/>
      <c r="F6942" s="13"/>
      <c r="G6942" s="13"/>
      <c r="H6942" s="13"/>
      <c r="I6942" s="13"/>
      <c r="J6942" s="14"/>
      <c r="K6942" s="1"/>
      <c r="L6942" s="815"/>
      <c r="M6942" s="816"/>
      <c r="N6942" s="384"/>
      <c r="O6942" s="817"/>
      <c r="P6942" s="818"/>
      <c r="Q6942" s="818"/>
      <c r="R6942" s="818"/>
      <c r="S6942" s="818"/>
      <c r="T6942" s="819"/>
    </row>
    <row r="6943" spans="2:20" x14ac:dyDescent="0.3">
      <c r="B6943" s="25"/>
      <c r="C6943" s="26" t="s">
        <v>50</v>
      </c>
      <c r="D6943" s="26" t="s">
        <v>16</v>
      </c>
      <c r="E6943" s="28">
        <f>E6941</f>
        <v>300000</v>
      </c>
      <c r="F6943" s="28">
        <f>F6938+F6941</f>
        <v>9106</v>
      </c>
      <c r="G6943" s="28">
        <f>G6938+G6941</f>
        <v>2708</v>
      </c>
      <c r="H6943" s="28">
        <f>H6938+H6941</f>
        <v>2751</v>
      </c>
      <c r="I6943" s="28">
        <f>I6938+I6941</f>
        <v>3334</v>
      </c>
      <c r="J6943" s="28">
        <f>J6938+J6941</f>
        <v>4260</v>
      </c>
      <c r="K6943" s="1"/>
      <c r="L6943" s="574" t="s">
        <v>16</v>
      </c>
      <c r="M6943" s="26" t="s">
        <v>50</v>
      </c>
      <c r="N6943" s="193" t="s">
        <v>16</v>
      </c>
      <c r="O6943" s="28">
        <f>SUM(O6939:O6942)</f>
        <v>300000</v>
      </c>
      <c r="P6943" s="28">
        <f>SUM(P6939:P6942)</f>
        <v>1230</v>
      </c>
      <c r="Q6943" s="28">
        <f>SUM(Q6939:Q6942)</f>
        <v>0</v>
      </c>
      <c r="R6943" s="28">
        <f>SUM(R6939:R6942)</f>
        <v>0</v>
      </c>
      <c r="S6943" s="28">
        <f>SUM(S6939:S6942)</f>
        <v>0</v>
      </c>
      <c r="T6943" s="28">
        <f>SUM(T6937:T6942)</f>
        <v>0</v>
      </c>
    </row>
    <row r="6944" spans="2:20" x14ac:dyDescent="0.3">
      <c r="F6944" s="314"/>
      <c r="G6944" s="215"/>
      <c r="H6944" s="215"/>
      <c r="L6944" s="2"/>
      <c r="M6944" s="3" t="s">
        <v>12</v>
      </c>
      <c r="N6944" s="15"/>
      <c r="O6944" s="16">
        <f>E6943-O6943</f>
        <v>0</v>
      </c>
      <c r="P6944" s="62">
        <f>F6943-P6943</f>
        <v>7876</v>
      </c>
      <c r="Q6944" s="62">
        <f>G6943-Q6943</f>
        <v>2708</v>
      </c>
      <c r="R6944" s="62">
        <f t="shared" ref="R6944" si="784">H6943-R6943</f>
        <v>2751</v>
      </c>
      <c r="S6944" s="62">
        <f t="shared" ref="S6944" si="785">I6943-S6943</f>
        <v>3334</v>
      </c>
      <c r="T6944" s="62">
        <f t="shared" ref="T6944" si="786">J6943-T6943</f>
        <v>4260</v>
      </c>
    </row>
    <row r="6945" spans="2:20" x14ac:dyDescent="0.3">
      <c r="C6945" s="63"/>
      <c r="F6945" s="314"/>
      <c r="H6945" s="314"/>
      <c r="M6945" s="1356" t="s">
        <v>23</v>
      </c>
      <c r="N6945" s="1356"/>
      <c r="O6945" s="314"/>
      <c r="P6945" s="314"/>
      <c r="Q6945" s="314"/>
      <c r="R6945" s="314"/>
    </row>
    <row r="6946" spans="2:20" x14ac:dyDescent="0.3">
      <c r="C6946" s="827"/>
      <c r="D6946" s="827"/>
      <c r="E6946" s="673"/>
      <c r="F6946" s="281"/>
      <c r="G6946" s="827"/>
      <c r="H6946" s="827"/>
      <c r="I6946" s="827"/>
      <c r="J6946" s="145"/>
      <c r="M6946" s="346" t="s">
        <v>17</v>
      </c>
      <c r="N6946" s="126">
        <f>P6944</f>
        <v>7876</v>
      </c>
      <c r="O6946" s="1383"/>
      <c r="P6946" s="1384"/>
      <c r="Q6946" s="1384"/>
      <c r="R6946" s="1384"/>
      <c r="S6946" s="1384"/>
      <c r="T6946" s="1384"/>
    </row>
    <row r="6947" spans="2:20" x14ac:dyDescent="0.3">
      <c r="C6947" s="273"/>
      <c r="D6947" s="702"/>
      <c r="E6947" s="825"/>
      <c r="F6947" s="825"/>
      <c r="G6947" s="282"/>
      <c r="H6947" s="280"/>
      <c r="I6947" s="280"/>
      <c r="J6947" s="280"/>
      <c r="M6947" s="346" t="s">
        <v>18</v>
      </c>
      <c r="N6947" s="126">
        <f>Q6944</f>
        <v>2708</v>
      </c>
      <c r="O6947" s="606"/>
      <c r="P6947" s="131"/>
      <c r="Q6947" s="121"/>
      <c r="R6947" s="121"/>
      <c r="S6947" s="121"/>
      <c r="T6947" s="121"/>
    </row>
    <row r="6948" spans="2:20" x14ac:dyDescent="0.3">
      <c r="C6948" s="827"/>
      <c r="D6948" s="827"/>
      <c r="E6948" s="1376"/>
      <c r="F6948" s="1377"/>
      <c r="G6948" s="282"/>
      <c r="H6948" s="280"/>
      <c r="I6948" s="280"/>
      <c r="J6948" s="280"/>
      <c r="M6948" s="346" t="s">
        <v>19</v>
      </c>
      <c r="N6948" s="126">
        <f>R6944</f>
        <v>2751</v>
      </c>
      <c r="O6948" s="136"/>
      <c r="P6948" s="171"/>
      <c r="Q6948" s="324"/>
      <c r="R6948" s="240"/>
      <c r="S6948" s="314"/>
      <c r="T6948" s="314"/>
    </row>
    <row r="6949" spans="2:20" x14ac:dyDescent="0.3">
      <c r="C6949" s="190"/>
      <c r="D6949" s="190"/>
      <c r="E6949" s="1374"/>
      <c r="F6949" s="1374"/>
      <c r="G6949" s="278"/>
      <c r="H6949" s="279"/>
      <c r="I6949" s="280"/>
      <c r="J6949" s="281"/>
      <c r="M6949" s="346" t="s">
        <v>20</v>
      </c>
      <c r="N6949" s="126">
        <f>S6944</f>
        <v>3334</v>
      </c>
      <c r="O6949" s="324"/>
      <c r="P6949" s="324"/>
      <c r="Q6949" s="324"/>
      <c r="R6949" s="241"/>
    </row>
    <row r="6950" spans="2:20" x14ac:dyDescent="0.3">
      <c r="C6950" s="190"/>
      <c r="D6950" s="190"/>
      <c r="E6950" s="826"/>
      <c r="F6950" s="826"/>
      <c r="G6950" s="278"/>
      <c r="H6950" s="283"/>
      <c r="I6950" s="280"/>
      <c r="J6950" s="281"/>
      <c r="M6950" s="346" t="s">
        <v>21</v>
      </c>
      <c r="N6950" s="126">
        <f>T6944</f>
        <v>4260</v>
      </c>
      <c r="O6950" s="137"/>
      <c r="P6950" s="324"/>
      <c r="Q6950" s="324"/>
      <c r="R6950" s="314"/>
    </row>
    <row r="6951" spans="2:20" ht="16.2" thickBot="1" x14ac:dyDescent="0.35">
      <c r="C6951" s="827"/>
      <c r="D6951" s="190"/>
      <c r="E6951" s="826"/>
      <c r="F6951" s="826"/>
      <c r="G6951" s="278"/>
      <c r="H6951" s="283"/>
      <c r="I6951" s="280"/>
      <c r="J6951" s="281"/>
      <c r="M6951" s="768" t="s">
        <v>22</v>
      </c>
      <c r="N6951" s="794">
        <f>SUM(N6946:N6950)</f>
        <v>20929</v>
      </c>
      <c r="O6951" s="314"/>
      <c r="P6951" s="314"/>
      <c r="R6951" s="314"/>
      <c r="S6951" s="314"/>
    </row>
    <row r="6952" spans="2:20" ht="15" thickTop="1" x14ac:dyDescent="0.3">
      <c r="N6952" s="314"/>
    </row>
    <row r="6953" spans="2:20" x14ac:dyDescent="0.3">
      <c r="N6953" s="314"/>
    </row>
    <row r="6954" spans="2:20" x14ac:dyDescent="0.3">
      <c r="N6954" s="314"/>
    </row>
    <row r="6955" spans="2:20" x14ac:dyDescent="0.3">
      <c r="N6955" s="314"/>
    </row>
    <row r="6956" spans="2:20" x14ac:dyDescent="0.3">
      <c r="N6956" s="314"/>
    </row>
    <row r="6957" spans="2:20" x14ac:dyDescent="0.3">
      <c r="B6957" s="1357" t="s">
        <v>3490</v>
      </c>
      <c r="C6957" s="1357"/>
      <c r="D6957" s="1357"/>
      <c r="E6957" s="1357"/>
      <c r="F6957" s="1357"/>
      <c r="G6957" s="1357"/>
      <c r="H6957" s="1357"/>
      <c r="I6957" s="1357"/>
      <c r="J6957" s="1357"/>
      <c r="K6957" s="1357"/>
      <c r="L6957" s="1357"/>
      <c r="M6957" s="1357"/>
      <c r="N6957" s="1357"/>
      <c r="O6957" s="1357"/>
      <c r="P6957" s="1357"/>
      <c r="Q6957" s="1357"/>
      <c r="R6957" s="1357"/>
      <c r="S6957" s="1357"/>
      <c r="T6957" s="1357"/>
    </row>
    <row r="6963" spans="2:20" ht="15.6" x14ac:dyDescent="0.3">
      <c r="B6963" s="1349" t="s">
        <v>4592</v>
      </c>
      <c r="C6963" s="1349"/>
      <c r="D6963" s="1349"/>
      <c r="E6963" s="1349"/>
      <c r="F6963" s="1349"/>
      <c r="G6963" s="1349"/>
      <c r="H6963" s="1349"/>
      <c r="I6963" s="1349"/>
      <c r="J6963" s="1349"/>
      <c r="K6963" s="1349"/>
      <c r="L6963" s="1349"/>
      <c r="M6963" s="1349"/>
      <c r="N6963" s="1349"/>
      <c r="O6963" s="1349"/>
      <c r="P6963" s="1349"/>
      <c r="Q6963" s="1349"/>
      <c r="R6963" s="1349"/>
      <c r="S6963" s="1349"/>
      <c r="T6963" s="1349"/>
    </row>
    <row r="6964" spans="2:20" ht="15.6" x14ac:dyDescent="0.3">
      <c r="B6964" s="1350" t="s">
        <v>10</v>
      </c>
      <c r="C6964" s="1350"/>
      <c r="D6964" s="1350"/>
      <c r="E6964" s="1350"/>
      <c r="F6964" s="1350"/>
      <c r="G6964" s="1350"/>
      <c r="H6964" s="1350"/>
      <c r="I6964" s="1350"/>
      <c r="J6964" s="1350"/>
      <c r="K6964" s="1350"/>
      <c r="L6964" s="1350"/>
      <c r="M6964" s="1350"/>
      <c r="N6964" s="1350"/>
      <c r="O6964" s="1350"/>
      <c r="P6964" s="1350"/>
      <c r="Q6964" s="1350"/>
      <c r="R6964" s="1350"/>
      <c r="S6964" s="1350"/>
      <c r="T6964" s="1350"/>
    </row>
    <row r="6965" spans="2:20" x14ac:dyDescent="0.3">
      <c r="B6965" s="1351" t="s">
        <v>11</v>
      </c>
      <c r="C6965" s="1351"/>
      <c r="D6965" s="1351"/>
      <c r="E6965" s="1351"/>
      <c r="F6965" s="1351"/>
      <c r="G6965" s="1351"/>
      <c r="H6965" s="1351"/>
      <c r="I6965" s="1351"/>
      <c r="J6965" s="1351"/>
      <c r="K6965" s="1351"/>
      <c r="L6965" s="1351"/>
      <c r="M6965" s="1351"/>
      <c r="N6965" s="1351"/>
      <c r="O6965" s="1351"/>
      <c r="P6965" s="1351"/>
      <c r="Q6965" s="1351"/>
      <c r="R6965" s="1351"/>
      <c r="S6965" s="1351"/>
      <c r="T6965" s="1351"/>
    </row>
    <row r="6966" spans="2:20" x14ac:dyDescent="0.3">
      <c r="B6966" s="1352" t="s">
        <v>4647</v>
      </c>
      <c r="C6966" s="1352"/>
      <c r="D6966" s="1352"/>
      <c r="E6966" s="1352"/>
      <c r="F6966" s="1352"/>
      <c r="G6966" s="1352"/>
      <c r="H6966" s="1352"/>
      <c r="I6966" s="1352"/>
      <c r="J6966" s="1352"/>
      <c r="K6966" s="1352"/>
      <c r="L6966" s="1352"/>
      <c r="M6966" s="1352"/>
      <c r="N6966" s="1352"/>
      <c r="O6966" s="1352"/>
      <c r="P6966" s="1352"/>
      <c r="Q6966" s="1352"/>
      <c r="R6966" s="1352"/>
      <c r="S6966" s="1352"/>
      <c r="T6966" s="1352"/>
    </row>
    <row r="6967" spans="2:20" ht="15" thickBot="1" x14ac:dyDescent="0.35">
      <c r="B6967" s="309"/>
      <c r="C6967" s="309"/>
      <c r="D6967" s="309"/>
      <c r="E6967" s="309"/>
      <c r="F6967" s="309"/>
      <c r="G6967" s="309"/>
      <c r="H6967" s="309"/>
      <c r="I6967" s="309"/>
      <c r="J6967" s="309"/>
      <c r="L6967" s="309"/>
      <c r="M6967" s="309"/>
      <c r="N6967" s="309"/>
      <c r="O6967" s="309"/>
      <c r="P6967" s="309"/>
      <c r="Q6967" s="309"/>
      <c r="R6967" s="1362" t="s">
        <v>4646</v>
      </c>
      <c r="S6967" s="1363"/>
      <c r="T6967" s="1363"/>
    </row>
    <row r="6968" spans="2:20" ht="15" thickTop="1" x14ac:dyDescent="0.3">
      <c r="B6968" s="1354" t="s">
        <v>8</v>
      </c>
      <c r="C6968" s="1354"/>
      <c r="D6968" s="1354"/>
      <c r="E6968" s="1354"/>
      <c r="F6968" s="1354"/>
      <c r="G6968" s="1354"/>
      <c r="H6968" s="1354"/>
      <c r="I6968" s="1354"/>
      <c r="J6968" s="1354"/>
      <c r="L6968" s="1354" t="s">
        <v>9</v>
      </c>
      <c r="M6968" s="1354"/>
      <c r="N6968" s="1354"/>
      <c r="O6968" s="1354"/>
      <c r="P6968" s="1354"/>
      <c r="Q6968" s="1354"/>
      <c r="R6968" s="1354"/>
      <c r="S6968" s="1354"/>
      <c r="T6968" s="1354"/>
    </row>
    <row r="6969" spans="2:20" ht="27.6" x14ac:dyDescent="0.3">
      <c r="B6969" s="767" t="s">
        <v>0</v>
      </c>
      <c r="C6969" s="767" t="s">
        <v>1</v>
      </c>
      <c r="D6969" s="767" t="s">
        <v>2</v>
      </c>
      <c r="E6969" s="767" t="s">
        <v>13</v>
      </c>
      <c r="F6969" s="767" t="s">
        <v>3</v>
      </c>
      <c r="G6969" s="767" t="s">
        <v>4</v>
      </c>
      <c r="H6969" s="767" t="s">
        <v>5</v>
      </c>
      <c r="I6969" s="767" t="s">
        <v>6</v>
      </c>
      <c r="J6969" s="767" t="s">
        <v>7</v>
      </c>
      <c r="K6969" s="180"/>
      <c r="L6969" s="767" t="s">
        <v>0</v>
      </c>
      <c r="M6969" s="767" t="s">
        <v>1</v>
      </c>
      <c r="N6969" s="353" t="s">
        <v>1234</v>
      </c>
      <c r="O6969" s="767" t="s">
        <v>13</v>
      </c>
      <c r="P6969" s="767" t="s">
        <v>3</v>
      </c>
      <c r="Q6969" s="767" t="s">
        <v>4</v>
      </c>
      <c r="R6969" s="767" t="s">
        <v>5</v>
      </c>
      <c r="S6969" s="767" t="s">
        <v>6</v>
      </c>
      <c r="T6969" s="767" t="s">
        <v>7</v>
      </c>
    </row>
    <row r="6970" spans="2:20" x14ac:dyDescent="0.3">
      <c r="B6970" s="310"/>
      <c r="C6970" s="311"/>
      <c r="D6970" s="311"/>
      <c r="E6970" s="5"/>
      <c r="F6970" s="5"/>
      <c r="G6970" s="5"/>
      <c r="H6970" s="5"/>
      <c r="I6970" s="5"/>
      <c r="J6970" s="6"/>
      <c r="L6970" s="310"/>
      <c r="M6970" s="311"/>
      <c r="N6970" s="311"/>
      <c r="O6970" s="5"/>
      <c r="P6970" s="5"/>
      <c r="Q6970" s="5"/>
      <c r="R6970" s="5"/>
      <c r="S6970" s="5"/>
      <c r="T6970" s="6"/>
    </row>
    <row r="6971" spans="2:20" x14ac:dyDescent="0.3">
      <c r="B6971" s="814" t="s">
        <v>4593</v>
      </c>
      <c r="C6971" s="820" t="s">
        <v>2421</v>
      </c>
      <c r="D6971" s="821" t="s">
        <v>16</v>
      </c>
      <c r="E6971" s="821" t="s">
        <v>16</v>
      </c>
      <c r="F6971" s="822">
        <f>N6946</f>
        <v>7876</v>
      </c>
      <c r="G6971" s="823">
        <f>N6947</f>
        <v>2708</v>
      </c>
      <c r="H6971" s="823">
        <f>N6948</f>
        <v>2751</v>
      </c>
      <c r="I6971" s="824">
        <f>N6949</f>
        <v>3334</v>
      </c>
      <c r="J6971" s="824">
        <f>N6950</f>
        <v>4260</v>
      </c>
      <c r="K6971" s="1"/>
      <c r="L6971" s="814"/>
      <c r="M6971" s="814"/>
      <c r="N6971" s="814"/>
      <c r="O6971" s="814"/>
      <c r="P6971" s="814"/>
      <c r="Q6971" s="814"/>
      <c r="R6971" s="814"/>
      <c r="S6971" s="814"/>
      <c r="T6971" s="814"/>
    </row>
    <row r="6972" spans="2:20" ht="34.799999999999997" customHeight="1" x14ac:dyDescent="0.3">
      <c r="B6972" s="368" t="s">
        <v>4593</v>
      </c>
      <c r="C6972" s="430" t="s">
        <v>4605</v>
      </c>
      <c r="D6972" s="116" t="s">
        <v>4594</v>
      </c>
      <c r="E6972" s="202">
        <v>127000</v>
      </c>
      <c r="F6972" s="202">
        <v>60000</v>
      </c>
      <c r="G6972" s="202" t="s">
        <v>16</v>
      </c>
      <c r="H6972" s="202" t="s">
        <v>16</v>
      </c>
      <c r="I6972" s="202" t="s">
        <v>16</v>
      </c>
      <c r="J6972" s="202" t="s">
        <v>16</v>
      </c>
      <c r="K6972" s="1"/>
      <c r="L6972" s="368" t="s">
        <v>4593</v>
      </c>
      <c r="M6972" s="430" t="s">
        <v>4613</v>
      </c>
      <c r="N6972" s="116" t="s">
        <v>4594</v>
      </c>
      <c r="O6972" s="202">
        <v>127000</v>
      </c>
      <c r="P6972" s="202" t="s">
        <v>16</v>
      </c>
      <c r="Q6972" s="202" t="s">
        <v>16</v>
      </c>
      <c r="R6972" s="202" t="s">
        <v>16</v>
      </c>
      <c r="S6972" s="202" t="s">
        <v>16</v>
      </c>
      <c r="T6972" s="202" t="s">
        <v>16</v>
      </c>
    </row>
    <row r="6973" spans="2:20" ht="30" customHeight="1" x14ac:dyDescent="0.3">
      <c r="B6973" s="368" t="s">
        <v>4606</v>
      </c>
      <c r="C6973" s="430" t="s">
        <v>4607</v>
      </c>
      <c r="D6973" s="116" t="s">
        <v>4595</v>
      </c>
      <c r="E6973" s="202" t="s">
        <v>16</v>
      </c>
      <c r="F6973" s="202">
        <v>100000</v>
      </c>
      <c r="G6973" s="202" t="s">
        <v>16</v>
      </c>
      <c r="H6973" s="202" t="s">
        <v>16</v>
      </c>
      <c r="I6973" s="202" t="s">
        <v>16</v>
      </c>
      <c r="J6973" s="202" t="s">
        <v>16</v>
      </c>
      <c r="K6973" s="1"/>
      <c r="L6973" s="751" t="s">
        <v>4593</v>
      </c>
      <c r="M6973" s="760" t="s">
        <v>4631</v>
      </c>
      <c r="N6973" s="730" t="s">
        <v>4594</v>
      </c>
      <c r="O6973" s="731" t="s">
        <v>16</v>
      </c>
      <c r="P6973" s="731">
        <v>60000</v>
      </c>
      <c r="Q6973" s="202" t="s">
        <v>16</v>
      </c>
      <c r="R6973" s="202" t="s">
        <v>16</v>
      </c>
      <c r="S6973" s="202" t="s">
        <v>16</v>
      </c>
      <c r="T6973" s="202" t="s">
        <v>16</v>
      </c>
    </row>
    <row r="6974" spans="2:20" ht="30.6" customHeight="1" x14ac:dyDescent="0.3">
      <c r="B6974" s="368" t="s">
        <v>4606</v>
      </c>
      <c r="C6974" s="430" t="s">
        <v>4608</v>
      </c>
      <c r="D6974" s="116" t="s">
        <v>4596</v>
      </c>
      <c r="E6974" s="202" t="s">
        <v>16</v>
      </c>
      <c r="F6974" s="202">
        <v>100000</v>
      </c>
      <c r="G6974" s="202" t="s">
        <v>16</v>
      </c>
      <c r="H6974" s="202" t="s">
        <v>16</v>
      </c>
      <c r="I6974" s="202" t="s">
        <v>16</v>
      </c>
      <c r="J6974" s="202" t="s">
        <v>16</v>
      </c>
      <c r="K6974" s="1"/>
      <c r="L6974" s="368" t="s">
        <v>4606</v>
      </c>
      <c r="M6974" s="430" t="s">
        <v>4274</v>
      </c>
      <c r="N6974" s="116" t="s">
        <v>4601</v>
      </c>
      <c r="O6974" s="202">
        <v>15000</v>
      </c>
      <c r="P6974" s="202" t="s">
        <v>16</v>
      </c>
      <c r="Q6974" s="202" t="s">
        <v>16</v>
      </c>
      <c r="R6974" s="202" t="s">
        <v>16</v>
      </c>
      <c r="S6974" s="202" t="s">
        <v>16</v>
      </c>
      <c r="T6974" s="202" t="s">
        <v>16</v>
      </c>
    </row>
    <row r="6975" spans="2:20" ht="41.4" x14ac:dyDescent="0.3">
      <c r="B6975" s="368" t="s">
        <v>4606</v>
      </c>
      <c r="C6975" s="430" t="s">
        <v>4609</v>
      </c>
      <c r="D6975" s="116" t="s">
        <v>4597</v>
      </c>
      <c r="E6975" s="202" t="s">
        <v>16</v>
      </c>
      <c r="F6975" s="202">
        <v>50000</v>
      </c>
      <c r="G6975" s="202" t="s">
        <v>16</v>
      </c>
      <c r="H6975" s="202" t="s">
        <v>16</v>
      </c>
      <c r="I6975" s="202" t="s">
        <v>16</v>
      </c>
      <c r="J6975" s="202" t="s">
        <v>16</v>
      </c>
      <c r="K6975" s="1"/>
      <c r="L6975" s="368" t="s">
        <v>4606</v>
      </c>
      <c r="M6975" s="430" t="s">
        <v>4274</v>
      </c>
      <c r="N6975" s="116" t="s">
        <v>4602</v>
      </c>
      <c r="O6975" s="202">
        <v>15000</v>
      </c>
      <c r="P6975" s="202" t="s">
        <v>16</v>
      </c>
      <c r="Q6975" s="202" t="s">
        <v>16</v>
      </c>
      <c r="R6975" s="202" t="s">
        <v>16</v>
      </c>
      <c r="S6975" s="202" t="s">
        <v>16</v>
      </c>
      <c r="T6975" s="202" t="s">
        <v>16</v>
      </c>
    </row>
    <row r="6976" spans="2:20" ht="30" customHeight="1" x14ac:dyDescent="0.3">
      <c r="B6976" s="368" t="s">
        <v>4606</v>
      </c>
      <c r="C6976" s="430" t="s">
        <v>4610</v>
      </c>
      <c r="D6976" s="116" t="s">
        <v>4598</v>
      </c>
      <c r="E6976" s="202" t="s">
        <v>16</v>
      </c>
      <c r="F6976" s="202">
        <v>50000</v>
      </c>
      <c r="G6976" s="202" t="s">
        <v>16</v>
      </c>
      <c r="H6976" s="202" t="s">
        <v>16</v>
      </c>
      <c r="I6976" s="202" t="s">
        <v>16</v>
      </c>
      <c r="J6976" s="202" t="s">
        <v>16</v>
      </c>
      <c r="K6976" s="1"/>
      <c r="L6976" s="368" t="s">
        <v>4606</v>
      </c>
      <c r="M6976" s="430" t="s">
        <v>4620</v>
      </c>
      <c r="N6976" s="116" t="s">
        <v>4615</v>
      </c>
      <c r="O6976" s="202">
        <v>5500</v>
      </c>
      <c r="P6976" s="202" t="s">
        <v>16</v>
      </c>
      <c r="Q6976" s="202" t="s">
        <v>16</v>
      </c>
      <c r="R6976" s="202" t="s">
        <v>16</v>
      </c>
      <c r="S6976" s="202" t="s">
        <v>16</v>
      </c>
      <c r="T6976" s="202" t="s">
        <v>16</v>
      </c>
    </row>
    <row r="6977" spans="2:20" ht="28.8" customHeight="1" x14ac:dyDescent="0.3">
      <c r="B6977" s="368" t="s">
        <v>4606</v>
      </c>
      <c r="C6977" s="430" t="s">
        <v>4380</v>
      </c>
      <c r="D6977" s="116" t="s">
        <v>4599</v>
      </c>
      <c r="E6977" s="202">
        <v>46000</v>
      </c>
      <c r="F6977" s="202">
        <v>4000</v>
      </c>
      <c r="G6977" s="202" t="s">
        <v>16</v>
      </c>
      <c r="H6977" s="202" t="s">
        <v>16</v>
      </c>
      <c r="I6977" s="202" t="s">
        <v>16</v>
      </c>
      <c r="J6977" s="202" t="s">
        <v>16</v>
      </c>
      <c r="K6977" s="1"/>
      <c r="L6977" s="368" t="s">
        <v>4606</v>
      </c>
      <c r="M6977" s="430" t="s">
        <v>4621</v>
      </c>
      <c r="N6977" s="116" t="s">
        <v>4615</v>
      </c>
      <c r="O6977" s="202">
        <v>12000</v>
      </c>
      <c r="P6977" s="202" t="s">
        <v>16</v>
      </c>
      <c r="Q6977" s="202" t="s">
        <v>16</v>
      </c>
      <c r="R6977" s="202" t="s">
        <v>16</v>
      </c>
      <c r="S6977" s="202" t="s">
        <v>16</v>
      </c>
      <c r="T6977" s="202" t="s">
        <v>16</v>
      </c>
    </row>
    <row r="6978" spans="2:20" ht="32.4" customHeight="1" x14ac:dyDescent="0.3">
      <c r="B6978" s="368" t="s">
        <v>4606</v>
      </c>
      <c r="C6978" s="430" t="s">
        <v>4611</v>
      </c>
      <c r="D6978" s="116" t="s">
        <v>4600</v>
      </c>
      <c r="E6978" s="202" t="s">
        <v>16</v>
      </c>
      <c r="F6978" s="202">
        <v>40000</v>
      </c>
      <c r="G6978" s="202" t="s">
        <v>16</v>
      </c>
      <c r="H6978" s="202" t="s">
        <v>16</v>
      </c>
      <c r="I6978" s="202" t="s">
        <v>16</v>
      </c>
      <c r="J6978" s="202" t="s">
        <v>16</v>
      </c>
      <c r="K6978" s="1"/>
      <c r="L6978" s="368" t="s">
        <v>4606</v>
      </c>
      <c r="M6978" s="430" t="s">
        <v>4021</v>
      </c>
      <c r="N6978" s="116" t="s">
        <v>4615</v>
      </c>
      <c r="O6978" s="202">
        <v>12500</v>
      </c>
      <c r="P6978" s="202" t="s">
        <v>16</v>
      </c>
      <c r="Q6978" s="202" t="s">
        <v>16</v>
      </c>
      <c r="R6978" s="202" t="s">
        <v>16</v>
      </c>
      <c r="S6978" s="202" t="s">
        <v>16</v>
      </c>
      <c r="T6978" s="202" t="s">
        <v>16</v>
      </c>
    </row>
    <row r="6979" spans="2:20" ht="41.4" x14ac:dyDescent="0.3">
      <c r="B6979" s="368" t="s">
        <v>4606</v>
      </c>
      <c r="C6979" s="430" t="s">
        <v>4612</v>
      </c>
      <c r="D6979" s="116" t="s">
        <v>4601</v>
      </c>
      <c r="E6979" s="202">
        <v>15000</v>
      </c>
      <c r="F6979" s="202" t="s">
        <v>16</v>
      </c>
      <c r="G6979" s="202" t="s">
        <v>16</v>
      </c>
      <c r="H6979" s="202" t="s">
        <v>16</v>
      </c>
      <c r="I6979" s="202" t="s">
        <v>16</v>
      </c>
      <c r="J6979" s="202" t="s">
        <v>16</v>
      </c>
      <c r="K6979" s="1"/>
      <c r="L6979" s="368" t="s">
        <v>4606</v>
      </c>
      <c r="M6979" s="430" t="s">
        <v>4623</v>
      </c>
      <c r="N6979" s="116" t="s">
        <v>4616</v>
      </c>
      <c r="O6979" s="202">
        <v>100000</v>
      </c>
      <c r="P6979" s="202" t="s">
        <v>16</v>
      </c>
      <c r="Q6979" s="202" t="s">
        <v>16</v>
      </c>
      <c r="R6979" s="202" t="s">
        <v>16</v>
      </c>
      <c r="S6979" s="202" t="s">
        <v>16</v>
      </c>
      <c r="T6979" s="202" t="s">
        <v>16</v>
      </c>
    </row>
    <row r="6980" spans="2:20" ht="41.4" x14ac:dyDescent="0.3">
      <c r="B6980" s="368" t="s">
        <v>4606</v>
      </c>
      <c r="C6980" s="430" t="s">
        <v>4614</v>
      </c>
      <c r="D6980" s="116" t="s">
        <v>4602</v>
      </c>
      <c r="E6980" s="202">
        <v>15000</v>
      </c>
      <c r="F6980" s="202" t="s">
        <v>16</v>
      </c>
      <c r="G6980" s="202" t="s">
        <v>16</v>
      </c>
      <c r="H6980" s="202" t="s">
        <v>16</v>
      </c>
      <c r="I6980" s="202" t="s">
        <v>16</v>
      </c>
      <c r="J6980" s="202" t="s">
        <v>16</v>
      </c>
      <c r="K6980" s="1"/>
      <c r="L6980" s="368" t="s">
        <v>4606</v>
      </c>
      <c r="M6980" s="430" t="s">
        <v>4627</v>
      </c>
      <c r="N6980" s="116" t="s">
        <v>4599</v>
      </c>
      <c r="O6980" s="821">
        <v>46000</v>
      </c>
      <c r="P6980" s="202" t="s">
        <v>16</v>
      </c>
      <c r="Q6980" s="202" t="s">
        <v>16</v>
      </c>
      <c r="R6980" s="202" t="s">
        <v>16</v>
      </c>
      <c r="S6980" s="202" t="s">
        <v>16</v>
      </c>
      <c r="T6980" s="202" t="s">
        <v>16</v>
      </c>
    </row>
    <row r="6981" spans="2:20" ht="32.4" customHeight="1" x14ac:dyDescent="0.3">
      <c r="B6981" s="368" t="s">
        <v>4606</v>
      </c>
      <c r="C6981" s="430" t="s">
        <v>3183</v>
      </c>
      <c r="D6981" s="116" t="s">
        <v>4603</v>
      </c>
      <c r="E6981" s="202" t="s">
        <v>16</v>
      </c>
      <c r="F6981" s="202">
        <v>2200</v>
      </c>
      <c r="G6981" s="202" t="s">
        <v>16</v>
      </c>
      <c r="H6981" s="202" t="s">
        <v>16</v>
      </c>
      <c r="I6981" s="202" t="s">
        <v>16</v>
      </c>
      <c r="J6981" s="202" t="s">
        <v>16</v>
      </c>
      <c r="K6981" s="1"/>
      <c r="L6981" s="368" t="s">
        <v>4606</v>
      </c>
      <c r="M6981" s="430" t="s">
        <v>4628</v>
      </c>
      <c r="N6981" s="368">
        <v>1</v>
      </c>
      <c r="O6981" s="202" t="s">
        <v>16</v>
      </c>
      <c r="P6981" s="202">
        <v>3000</v>
      </c>
      <c r="Q6981" s="202" t="s">
        <v>16</v>
      </c>
      <c r="R6981" s="202" t="s">
        <v>16</v>
      </c>
      <c r="S6981" s="202" t="s">
        <v>16</v>
      </c>
      <c r="T6981" s="202" t="s">
        <v>16</v>
      </c>
    </row>
    <row r="6982" spans="2:20" ht="34.200000000000003" customHeight="1" x14ac:dyDescent="0.3">
      <c r="B6982" s="368" t="s">
        <v>4606</v>
      </c>
      <c r="C6982" s="430" t="s">
        <v>3184</v>
      </c>
      <c r="D6982" s="116" t="s">
        <v>4604</v>
      </c>
      <c r="E6982" s="202" t="s">
        <v>16</v>
      </c>
      <c r="F6982" s="202">
        <v>2200</v>
      </c>
      <c r="G6982" s="202" t="s">
        <v>16</v>
      </c>
      <c r="H6982" s="202" t="s">
        <v>16</v>
      </c>
      <c r="I6982" s="202" t="s">
        <v>16</v>
      </c>
      <c r="J6982" s="202" t="s">
        <v>16</v>
      </c>
      <c r="K6982" s="1"/>
      <c r="L6982" s="368" t="s">
        <v>4606</v>
      </c>
      <c r="M6982" s="430" t="s">
        <v>4629</v>
      </c>
      <c r="N6982" s="368">
        <v>2</v>
      </c>
      <c r="O6982" s="202" t="s">
        <v>16</v>
      </c>
      <c r="P6982" s="202">
        <v>50000</v>
      </c>
      <c r="Q6982" s="202" t="s">
        <v>16</v>
      </c>
      <c r="R6982" s="202" t="s">
        <v>16</v>
      </c>
      <c r="S6982" s="202" t="s">
        <v>16</v>
      </c>
      <c r="T6982" s="202" t="s">
        <v>16</v>
      </c>
    </row>
    <row r="6983" spans="2:20" ht="34.799999999999997" customHeight="1" x14ac:dyDescent="0.3">
      <c r="B6983" s="368" t="s">
        <v>4606</v>
      </c>
      <c r="C6983" s="430" t="s">
        <v>4617</v>
      </c>
      <c r="D6983" s="116" t="s">
        <v>4615</v>
      </c>
      <c r="E6983" s="202">
        <v>30000</v>
      </c>
      <c r="F6983" s="202" t="s">
        <v>16</v>
      </c>
      <c r="G6983" s="202" t="s">
        <v>16</v>
      </c>
      <c r="H6983" s="202" t="s">
        <v>16</v>
      </c>
      <c r="I6983" s="202" t="s">
        <v>16</v>
      </c>
      <c r="J6983" s="202" t="s">
        <v>16</v>
      </c>
      <c r="K6983" s="1"/>
      <c r="L6983" s="368" t="s">
        <v>4606</v>
      </c>
      <c r="M6983" s="430" t="s">
        <v>4630</v>
      </c>
      <c r="N6983" s="368">
        <v>3</v>
      </c>
      <c r="O6983" s="202" t="s">
        <v>16</v>
      </c>
      <c r="P6983" s="202">
        <v>13000</v>
      </c>
      <c r="Q6983" s="202" t="s">
        <v>16</v>
      </c>
      <c r="R6983" s="202" t="s">
        <v>16</v>
      </c>
      <c r="S6983" s="202" t="s">
        <v>16</v>
      </c>
      <c r="T6983" s="202" t="s">
        <v>16</v>
      </c>
    </row>
    <row r="6984" spans="2:20" ht="41.4" x14ac:dyDescent="0.3">
      <c r="B6984" s="368" t="s">
        <v>4606</v>
      </c>
      <c r="C6984" s="430" t="s">
        <v>4622</v>
      </c>
      <c r="D6984" s="116" t="s">
        <v>4616</v>
      </c>
      <c r="E6984" s="202">
        <v>100000</v>
      </c>
      <c r="F6984" s="202" t="s">
        <v>16</v>
      </c>
      <c r="G6984" s="202" t="s">
        <v>16</v>
      </c>
      <c r="H6984" s="202" t="s">
        <v>16</v>
      </c>
      <c r="I6984" s="202" t="s">
        <v>16</v>
      </c>
      <c r="J6984" s="202" t="s">
        <v>16</v>
      </c>
      <c r="K6984" s="1"/>
      <c r="L6984" s="814" t="s">
        <v>4625</v>
      </c>
      <c r="M6984" s="430" t="s">
        <v>4134</v>
      </c>
      <c r="N6984" s="116" t="s">
        <v>4626</v>
      </c>
      <c r="O6984" s="821">
        <v>100000</v>
      </c>
      <c r="P6984" s="202" t="s">
        <v>16</v>
      </c>
      <c r="Q6984" s="202" t="s">
        <v>16</v>
      </c>
      <c r="R6984" s="202" t="s">
        <v>16</v>
      </c>
      <c r="S6984" s="202" t="s">
        <v>16</v>
      </c>
      <c r="T6984" s="202" t="s">
        <v>16</v>
      </c>
    </row>
    <row r="6985" spans="2:20" ht="27.6" x14ac:dyDescent="0.3">
      <c r="B6985" s="368" t="s">
        <v>4606</v>
      </c>
      <c r="C6985" s="430" t="s">
        <v>4619</v>
      </c>
      <c r="D6985" s="116" t="s">
        <v>4618</v>
      </c>
      <c r="E6985" s="202" t="s">
        <v>16</v>
      </c>
      <c r="F6985" s="202">
        <v>400000</v>
      </c>
      <c r="G6985" s="202" t="s">
        <v>16</v>
      </c>
      <c r="H6985" s="202" t="s">
        <v>16</v>
      </c>
      <c r="I6985" s="202" t="s">
        <v>16</v>
      </c>
      <c r="J6985" s="202" t="s">
        <v>16</v>
      </c>
      <c r="K6985" s="1"/>
      <c r="L6985" s="814" t="s">
        <v>4625</v>
      </c>
      <c r="M6985" s="202" t="s">
        <v>2541</v>
      </c>
      <c r="N6985" s="116" t="s">
        <v>4632</v>
      </c>
      <c r="O6985" s="821">
        <v>200000</v>
      </c>
      <c r="P6985" s="202" t="s">
        <v>16</v>
      </c>
      <c r="Q6985" s="202" t="s">
        <v>16</v>
      </c>
      <c r="R6985" s="202" t="s">
        <v>16</v>
      </c>
      <c r="S6985" s="202" t="s">
        <v>16</v>
      </c>
      <c r="T6985" s="202" t="s">
        <v>16</v>
      </c>
    </row>
    <row r="6986" spans="2:20" ht="43.2" customHeight="1" x14ac:dyDescent="0.3">
      <c r="B6986" s="368" t="s">
        <v>4625</v>
      </c>
      <c r="C6986" s="430" t="s">
        <v>4624</v>
      </c>
      <c r="D6986" s="116" t="s">
        <v>4626</v>
      </c>
      <c r="E6986" s="202">
        <v>100000</v>
      </c>
      <c r="F6986" s="202">
        <v>150000</v>
      </c>
      <c r="G6986" s="202" t="s">
        <v>16</v>
      </c>
      <c r="H6986" s="202" t="s">
        <v>16</v>
      </c>
      <c r="I6986" s="202" t="s">
        <v>16</v>
      </c>
      <c r="J6986" s="202" t="s">
        <v>16</v>
      </c>
      <c r="K6986" s="1"/>
      <c r="L6986" s="814" t="s">
        <v>4625</v>
      </c>
      <c r="M6986" s="430" t="s">
        <v>4635</v>
      </c>
      <c r="N6986" s="116" t="s">
        <v>4632</v>
      </c>
      <c r="O6986" s="821">
        <v>10500</v>
      </c>
      <c r="P6986" s="202" t="s">
        <v>16</v>
      </c>
      <c r="Q6986" s="202" t="s">
        <v>16</v>
      </c>
      <c r="R6986" s="202" t="s">
        <v>16</v>
      </c>
      <c r="S6986" s="202" t="s">
        <v>16</v>
      </c>
      <c r="T6986" s="202" t="s">
        <v>16</v>
      </c>
    </row>
    <row r="6987" spans="2:20" ht="32.4" customHeight="1" x14ac:dyDescent="0.3">
      <c r="B6987" s="368" t="s">
        <v>4625</v>
      </c>
      <c r="C6987" s="430" t="s">
        <v>4633</v>
      </c>
      <c r="D6987" s="116" t="s">
        <v>4632</v>
      </c>
      <c r="E6987" s="202">
        <v>200000</v>
      </c>
      <c r="F6987" s="202" t="s">
        <v>16</v>
      </c>
      <c r="G6987" s="202" t="s">
        <v>16</v>
      </c>
      <c r="H6987" s="202" t="s">
        <v>16</v>
      </c>
      <c r="I6987" s="202" t="s">
        <v>16</v>
      </c>
      <c r="J6987" s="202" t="s">
        <v>16</v>
      </c>
      <c r="K6987" s="1"/>
      <c r="L6987" s="368" t="s">
        <v>4625</v>
      </c>
      <c r="M6987" s="430" t="s">
        <v>4636</v>
      </c>
      <c r="N6987" s="368">
        <v>4</v>
      </c>
      <c r="O6987" s="202" t="s">
        <v>16</v>
      </c>
      <c r="P6987" s="202">
        <v>500000</v>
      </c>
      <c r="Q6987" s="202" t="s">
        <v>16</v>
      </c>
      <c r="R6987" s="202" t="s">
        <v>16</v>
      </c>
      <c r="S6987" s="202" t="s">
        <v>16</v>
      </c>
      <c r="T6987" s="202" t="s">
        <v>16</v>
      </c>
    </row>
    <row r="6988" spans="2:20" ht="33.6" customHeight="1" x14ac:dyDescent="0.3">
      <c r="B6988" s="368" t="s">
        <v>4625</v>
      </c>
      <c r="C6988" s="430" t="s">
        <v>4634</v>
      </c>
      <c r="D6988" s="116" t="s">
        <v>4653</v>
      </c>
      <c r="E6988" s="202">
        <v>10500</v>
      </c>
      <c r="F6988" s="202">
        <v>55000</v>
      </c>
      <c r="G6988" s="202" t="s">
        <v>16</v>
      </c>
      <c r="H6988" s="202" t="s">
        <v>16</v>
      </c>
      <c r="I6988" s="202" t="s">
        <v>16</v>
      </c>
      <c r="J6988" s="202" t="s">
        <v>16</v>
      </c>
      <c r="K6988" s="1"/>
      <c r="L6988" s="368" t="s">
        <v>4593</v>
      </c>
      <c r="M6988" s="497" t="s">
        <v>3801</v>
      </c>
      <c r="N6988" s="368">
        <v>5</v>
      </c>
      <c r="O6988" s="202" t="s">
        <v>16</v>
      </c>
      <c r="P6988" s="202">
        <v>1000</v>
      </c>
      <c r="Q6988" s="202" t="s">
        <v>16</v>
      </c>
      <c r="R6988" s="202" t="s">
        <v>16</v>
      </c>
      <c r="S6988" s="202" t="s">
        <v>16</v>
      </c>
      <c r="T6988" s="202" t="s">
        <v>16</v>
      </c>
    </row>
    <row r="6989" spans="2:20" ht="29.4" customHeight="1" x14ac:dyDescent="0.3">
      <c r="B6989" s="202" t="s">
        <v>16</v>
      </c>
      <c r="C6989" s="202" t="s">
        <v>16</v>
      </c>
      <c r="D6989" s="202" t="s">
        <v>16</v>
      </c>
      <c r="E6989" s="202" t="s">
        <v>16</v>
      </c>
      <c r="F6989" s="202" t="s">
        <v>16</v>
      </c>
      <c r="G6989" s="202" t="s">
        <v>16</v>
      </c>
      <c r="H6989" s="202" t="s">
        <v>16</v>
      </c>
      <c r="I6989" s="202" t="s">
        <v>16</v>
      </c>
      <c r="J6989" s="202" t="s">
        <v>16</v>
      </c>
      <c r="K6989" s="1"/>
      <c r="L6989" s="368" t="s">
        <v>4625</v>
      </c>
      <c r="M6989" s="430" t="s">
        <v>4637</v>
      </c>
      <c r="N6989" s="368">
        <v>6</v>
      </c>
      <c r="O6989" s="202" t="s">
        <v>16</v>
      </c>
      <c r="P6989" s="202">
        <v>100000</v>
      </c>
      <c r="Q6989" s="202" t="s">
        <v>16</v>
      </c>
      <c r="R6989" s="202" t="s">
        <v>16</v>
      </c>
      <c r="S6989" s="202" t="s">
        <v>16</v>
      </c>
      <c r="T6989" s="202" t="s">
        <v>16</v>
      </c>
    </row>
    <row r="6990" spans="2:20" ht="19.8" customHeight="1" x14ac:dyDescent="0.3">
      <c r="B6990" s="202" t="s">
        <v>16</v>
      </c>
      <c r="C6990" s="202" t="s">
        <v>16</v>
      </c>
      <c r="D6990" s="202" t="s">
        <v>16</v>
      </c>
      <c r="E6990" s="202" t="s">
        <v>16</v>
      </c>
      <c r="F6990" s="202" t="s">
        <v>16</v>
      </c>
      <c r="G6990" s="202" t="s">
        <v>16</v>
      </c>
      <c r="H6990" s="202" t="s">
        <v>16</v>
      </c>
      <c r="I6990" s="202" t="s">
        <v>16</v>
      </c>
      <c r="J6990" s="202" t="s">
        <v>16</v>
      </c>
      <c r="K6990" s="1"/>
      <c r="L6990" s="368" t="s">
        <v>4625</v>
      </c>
      <c r="M6990" s="497" t="s">
        <v>4638</v>
      </c>
      <c r="N6990" s="368">
        <v>7</v>
      </c>
      <c r="O6990" s="202" t="s">
        <v>16</v>
      </c>
      <c r="P6990" s="202">
        <v>10000</v>
      </c>
      <c r="Q6990" s="202" t="s">
        <v>16</v>
      </c>
      <c r="R6990" s="202" t="s">
        <v>16</v>
      </c>
      <c r="S6990" s="202" t="s">
        <v>16</v>
      </c>
      <c r="T6990" s="202" t="s">
        <v>16</v>
      </c>
    </row>
    <row r="6991" spans="2:20" ht="30" customHeight="1" x14ac:dyDescent="0.3">
      <c r="B6991" s="202" t="s">
        <v>16</v>
      </c>
      <c r="C6991" s="202" t="s">
        <v>16</v>
      </c>
      <c r="D6991" s="202" t="s">
        <v>16</v>
      </c>
      <c r="E6991" s="202" t="s">
        <v>16</v>
      </c>
      <c r="F6991" s="202" t="s">
        <v>16</v>
      </c>
      <c r="G6991" s="202" t="s">
        <v>16</v>
      </c>
      <c r="H6991" s="202" t="s">
        <v>16</v>
      </c>
      <c r="I6991" s="202" t="s">
        <v>16</v>
      </c>
      <c r="J6991" s="202" t="s">
        <v>16</v>
      </c>
      <c r="K6991" s="1"/>
      <c r="L6991" s="368" t="s">
        <v>4625</v>
      </c>
      <c r="M6991" s="430" t="s">
        <v>4639</v>
      </c>
      <c r="N6991" s="368">
        <v>8</v>
      </c>
      <c r="O6991" s="202" t="s">
        <v>16</v>
      </c>
      <c r="P6991" s="202">
        <v>1000</v>
      </c>
      <c r="Q6991" s="202" t="s">
        <v>16</v>
      </c>
      <c r="R6991" s="202" t="s">
        <v>16</v>
      </c>
      <c r="S6991" s="202" t="s">
        <v>16</v>
      </c>
      <c r="T6991" s="202" t="s">
        <v>16</v>
      </c>
    </row>
    <row r="6992" spans="2:20" ht="30.6" customHeight="1" x14ac:dyDescent="0.3">
      <c r="B6992" s="202" t="s">
        <v>16</v>
      </c>
      <c r="C6992" s="202" t="s">
        <v>16</v>
      </c>
      <c r="D6992" s="202" t="s">
        <v>16</v>
      </c>
      <c r="E6992" s="202" t="s">
        <v>16</v>
      </c>
      <c r="F6992" s="202" t="s">
        <v>16</v>
      </c>
      <c r="G6992" s="202" t="s">
        <v>16</v>
      </c>
      <c r="H6992" s="202" t="s">
        <v>16</v>
      </c>
      <c r="I6992" s="202" t="s">
        <v>16</v>
      </c>
      <c r="J6992" s="202" t="s">
        <v>16</v>
      </c>
      <c r="K6992" s="1"/>
      <c r="L6992" s="368" t="s">
        <v>4625</v>
      </c>
      <c r="M6992" s="430" t="s">
        <v>4640</v>
      </c>
      <c r="N6992" s="368">
        <v>9</v>
      </c>
      <c r="O6992" s="202" t="s">
        <v>16</v>
      </c>
      <c r="P6992" s="202">
        <v>26000</v>
      </c>
      <c r="Q6992" s="202" t="s">
        <v>16</v>
      </c>
      <c r="R6992" s="202" t="s">
        <v>16</v>
      </c>
      <c r="S6992" s="202" t="s">
        <v>16</v>
      </c>
      <c r="T6992" s="202" t="s">
        <v>16</v>
      </c>
    </row>
    <row r="6993" spans="2:20" ht="31.2" customHeight="1" x14ac:dyDescent="0.3">
      <c r="B6993" s="202" t="s">
        <v>16</v>
      </c>
      <c r="C6993" s="202" t="s">
        <v>16</v>
      </c>
      <c r="D6993" s="202" t="s">
        <v>16</v>
      </c>
      <c r="E6993" s="202" t="s">
        <v>16</v>
      </c>
      <c r="F6993" s="202" t="s">
        <v>16</v>
      </c>
      <c r="G6993" s="202" t="s">
        <v>16</v>
      </c>
      <c r="H6993" s="202" t="s">
        <v>16</v>
      </c>
      <c r="I6993" s="202" t="s">
        <v>16</v>
      </c>
      <c r="J6993" s="202" t="s">
        <v>16</v>
      </c>
      <c r="K6993" s="1"/>
      <c r="L6993" s="368" t="s">
        <v>4625</v>
      </c>
      <c r="M6993" s="430" t="s">
        <v>4641</v>
      </c>
      <c r="N6993" s="368">
        <v>10</v>
      </c>
      <c r="O6993" s="202" t="s">
        <v>16</v>
      </c>
      <c r="P6993" s="202">
        <v>12000</v>
      </c>
      <c r="Q6993" s="202" t="s">
        <v>16</v>
      </c>
      <c r="R6993" s="202" t="s">
        <v>16</v>
      </c>
      <c r="S6993" s="202" t="s">
        <v>16</v>
      </c>
      <c r="T6993" s="202" t="s">
        <v>16</v>
      </c>
    </row>
    <row r="6994" spans="2:20" ht="18" customHeight="1" x14ac:dyDescent="0.3">
      <c r="B6994" s="202" t="s">
        <v>16</v>
      </c>
      <c r="C6994" s="202" t="s">
        <v>16</v>
      </c>
      <c r="D6994" s="202" t="s">
        <v>16</v>
      </c>
      <c r="E6994" s="202" t="s">
        <v>16</v>
      </c>
      <c r="F6994" s="202" t="s">
        <v>16</v>
      </c>
      <c r="G6994" s="202" t="s">
        <v>16</v>
      </c>
      <c r="H6994" s="202" t="s">
        <v>16</v>
      </c>
      <c r="I6994" s="202" t="s">
        <v>16</v>
      </c>
      <c r="J6994" s="202" t="s">
        <v>16</v>
      </c>
      <c r="K6994" s="1"/>
      <c r="L6994" s="368" t="s">
        <v>4625</v>
      </c>
      <c r="M6994" s="430" t="s">
        <v>4642</v>
      </c>
      <c r="N6994" s="368">
        <v>11</v>
      </c>
      <c r="O6994" s="202" t="s">
        <v>16</v>
      </c>
      <c r="P6994" s="202">
        <v>10000</v>
      </c>
      <c r="Q6994" s="202" t="s">
        <v>16</v>
      </c>
      <c r="R6994" s="202" t="s">
        <v>16</v>
      </c>
      <c r="S6994" s="202" t="s">
        <v>16</v>
      </c>
      <c r="T6994" s="202" t="s">
        <v>16</v>
      </c>
    </row>
    <row r="6995" spans="2:20" ht="24.6" customHeight="1" x14ac:dyDescent="0.3">
      <c r="B6995" s="202" t="s">
        <v>16</v>
      </c>
      <c r="C6995" s="202" t="s">
        <v>16</v>
      </c>
      <c r="D6995" s="202" t="s">
        <v>16</v>
      </c>
      <c r="E6995" s="202" t="s">
        <v>16</v>
      </c>
      <c r="F6995" s="202" t="s">
        <v>16</v>
      </c>
      <c r="G6995" s="202" t="s">
        <v>16</v>
      </c>
      <c r="H6995" s="202" t="s">
        <v>16</v>
      </c>
      <c r="I6995" s="202" t="s">
        <v>16</v>
      </c>
      <c r="J6995" s="202" t="s">
        <v>16</v>
      </c>
      <c r="K6995" s="1"/>
      <c r="L6995" s="368" t="s">
        <v>4625</v>
      </c>
      <c r="M6995" s="430" t="s">
        <v>4643</v>
      </c>
      <c r="N6995" s="368">
        <v>12</v>
      </c>
      <c r="O6995" s="202" t="s">
        <v>16</v>
      </c>
      <c r="P6995" s="202">
        <v>33000</v>
      </c>
      <c r="Q6995" s="202" t="s">
        <v>16</v>
      </c>
      <c r="R6995" s="202" t="s">
        <v>16</v>
      </c>
      <c r="S6995" s="202" t="s">
        <v>16</v>
      </c>
      <c r="T6995" s="202" t="s">
        <v>16</v>
      </c>
    </row>
    <row r="6996" spans="2:20" ht="27.6" x14ac:dyDescent="0.3">
      <c r="B6996" s="202" t="s">
        <v>16</v>
      </c>
      <c r="C6996" s="202" t="s">
        <v>16</v>
      </c>
      <c r="D6996" s="202" t="s">
        <v>16</v>
      </c>
      <c r="E6996" s="202" t="s">
        <v>16</v>
      </c>
      <c r="F6996" s="202" t="s">
        <v>16</v>
      </c>
      <c r="G6996" s="202" t="s">
        <v>16</v>
      </c>
      <c r="H6996" s="202" t="s">
        <v>16</v>
      </c>
      <c r="I6996" s="202" t="s">
        <v>16</v>
      </c>
      <c r="J6996" s="202" t="s">
        <v>16</v>
      </c>
      <c r="K6996" s="1"/>
      <c r="L6996" s="368" t="s">
        <v>4625</v>
      </c>
      <c r="M6996" s="430" t="s">
        <v>4644</v>
      </c>
      <c r="N6996" s="368">
        <v>13</v>
      </c>
      <c r="O6996" s="202" t="s">
        <v>16</v>
      </c>
      <c r="P6996" s="202">
        <v>5000</v>
      </c>
      <c r="Q6996" s="202" t="s">
        <v>16</v>
      </c>
      <c r="R6996" s="202" t="s">
        <v>16</v>
      </c>
      <c r="S6996" s="202" t="s">
        <v>16</v>
      </c>
      <c r="T6996" s="202" t="s">
        <v>16</v>
      </c>
    </row>
    <row r="6997" spans="2:20" ht="27.6" x14ac:dyDescent="0.3">
      <c r="B6997" s="202" t="s">
        <v>16</v>
      </c>
      <c r="C6997" s="202" t="s">
        <v>16</v>
      </c>
      <c r="D6997" s="202" t="s">
        <v>16</v>
      </c>
      <c r="E6997" s="202" t="s">
        <v>16</v>
      </c>
      <c r="F6997" s="202" t="s">
        <v>16</v>
      </c>
      <c r="G6997" s="202" t="s">
        <v>16</v>
      </c>
      <c r="H6997" s="202" t="s">
        <v>16</v>
      </c>
      <c r="I6997" s="202" t="s">
        <v>16</v>
      </c>
      <c r="J6997" s="202" t="s">
        <v>16</v>
      </c>
      <c r="K6997" s="1"/>
      <c r="L6997" s="368" t="s">
        <v>4625</v>
      </c>
      <c r="M6997" s="430" t="s">
        <v>4645</v>
      </c>
      <c r="N6997" s="368">
        <v>14</v>
      </c>
      <c r="O6997" s="202" t="s">
        <v>16</v>
      </c>
      <c r="P6997" s="202">
        <v>5000</v>
      </c>
      <c r="Q6997" s="202" t="s">
        <v>16</v>
      </c>
      <c r="R6997" s="202" t="s">
        <v>16</v>
      </c>
      <c r="S6997" s="202" t="s">
        <v>16</v>
      </c>
      <c r="T6997" s="202" t="s">
        <v>16</v>
      </c>
    </row>
    <row r="6998" spans="2:20" ht="27.6" x14ac:dyDescent="0.3">
      <c r="B6998" s="202" t="s">
        <v>16</v>
      </c>
      <c r="C6998" s="202" t="s">
        <v>16</v>
      </c>
      <c r="D6998" s="202" t="s">
        <v>16</v>
      </c>
      <c r="E6998" s="202" t="s">
        <v>16</v>
      </c>
      <c r="F6998" s="202" t="s">
        <v>16</v>
      </c>
      <c r="G6998" s="202" t="s">
        <v>16</v>
      </c>
      <c r="H6998" s="202" t="s">
        <v>16</v>
      </c>
      <c r="I6998" s="202" t="s">
        <v>16</v>
      </c>
      <c r="J6998" s="202" t="s">
        <v>16</v>
      </c>
      <c r="K6998" s="1"/>
      <c r="L6998" s="368" t="s">
        <v>4625</v>
      </c>
      <c r="M6998" s="430" t="s">
        <v>4648</v>
      </c>
      <c r="N6998" s="368">
        <v>15</v>
      </c>
      <c r="O6998" s="202" t="s">
        <v>16</v>
      </c>
      <c r="P6998" s="202">
        <v>355</v>
      </c>
      <c r="Q6998" s="202" t="s">
        <v>16</v>
      </c>
      <c r="R6998" s="202" t="s">
        <v>16</v>
      </c>
      <c r="S6998" s="202" t="s">
        <v>16</v>
      </c>
      <c r="T6998" s="202" t="s">
        <v>16</v>
      </c>
    </row>
    <row r="6999" spans="2:20" ht="19.8" customHeight="1" x14ac:dyDescent="0.3">
      <c r="B6999" s="202" t="s">
        <v>16</v>
      </c>
      <c r="C6999" s="202" t="s">
        <v>16</v>
      </c>
      <c r="D6999" s="202" t="s">
        <v>16</v>
      </c>
      <c r="E6999" s="202" t="s">
        <v>16</v>
      </c>
      <c r="F6999" s="202" t="s">
        <v>16</v>
      </c>
      <c r="G6999" s="202" t="s">
        <v>16</v>
      </c>
      <c r="H6999" s="202" t="s">
        <v>16</v>
      </c>
      <c r="I6999" s="202" t="s">
        <v>16</v>
      </c>
      <c r="J6999" s="202" t="s">
        <v>16</v>
      </c>
      <c r="K6999" s="1"/>
      <c r="L6999" s="368" t="s">
        <v>4625</v>
      </c>
      <c r="M6999" s="430" t="s">
        <v>4484</v>
      </c>
      <c r="N6999" s="368">
        <v>16</v>
      </c>
      <c r="O6999" s="202" t="s">
        <v>16</v>
      </c>
      <c r="P6999" s="202">
        <v>350</v>
      </c>
      <c r="Q6999" s="202" t="s">
        <v>16</v>
      </c>
      <c r="R6999" s="202" t="s">
        <v>16</v>
      </c>
      <c r="S6999" s="202" t="s">
        <v>16</v>
      </c>
      <c r="T6999" s="202" t="s">
        <v>16</v>
      </c>
    </row>
    <row r="7000" spans="2:20" ht="16.8" customHeight="1" x14ac:dyDescent="0.3">
      <c r="B7000" s="202" t="s">
        <v>16</v>
      </c>
      <c r="C7000" s="202" t="s">
        <v>16</v>
      </c>
      <c r="D7000" s="202" t="s">
        <v>16</v>
      </c>
      <c r="E7000" s="202" t="s">
        <v>16</v>
      </c>
      <c r="F7000" s="202" t="s">
        <v>16</v>
      </c>
      <c r="G7000" s="202" t="s">
        <v>16</v>
      </c>
      <c r="H7000" s="202" t="s">
        <v>16</v>
      </c>
      <c r="I7000" s="202" t="s">
        <v>16</v>
      </c>
      <c r="J7000" s="202" t="s">
        <v>16</v>
      </c>
      <c r="K7000" s="1"/>
      <c r="L7000" s="368" t="s">
        <v>4625</v>
      </c>
      <c r="M7000" s="430" t="s">
        <v>4649</v>
      </c>
      <c r="N7000" s="368">
        <v>17</v>
      </c>
      <c r="O7000" s="202" t="s">
        <v>16</v>
      </c>
      <c r="P7000" s="202">
        <v>500</v>
      </c>
      <c r="Q7000" s="202" t="s">
        <v>16</v>
      </c>
      <c r="R7000" s="202" t="s">
        <v>16</v>
      </c>
      <c r="S7000" s="202" t="s">
        <v>16</v>
      </c>
      <c r="T7000" s="202" t="s">
        <v>16</v>
      </c>
    </row>
    <row r="7001" spans="2:20" ht="25.2" customHeight="1" x14ac:dyDescent="0.3">
      <c r="B7001" s="202" t="s">
        <v>16</v>
      </c>
      <c r="C7001" s="202" t="s">
        <v>16</v>
      </c>
      <c r="D7001" s="202" t="s">
        <v>16</v>
      </c>
      <c r="E7001" s="202" t="s">
        <v>16</v>
      </c>
      <c r="F7001" s="202" t="s">
        <v>16</v>
      </c>
      <c r="G7001" s="202" t="s">
        <v>16</v>
      </c>
      <c r="H7001" s="202" t="s">
        <v>16</v>
      </c>
      <c r="I7001" s="202" t="s">
        <v>16</v>
      </c>
      <c r="J7001" s="202" t="s">
        <v>16</v>
      </c>
      <c r="K7001" s="1"/>
      <c r="L7001" s="368" t="s">
        <v>4625</v>
      </c>
      <c r="M7001" s="430" t="s">
        <v>4650</v>
      </c>
      <c r="N7001" s="368">
        <v>18</v>
      </c>
      <c r="O7001" s="202" t="s">
        <v>16</v>
      </c>
      <c r="P7001" s="202">
        <v>2000</v>
      </c>
      <c r="Q7001" s="202" t="s">
        <v>16</v>
      </c>
      <c r="R7001" s="202" t="s">
        <v>16</v>
      </c>
      <c r="S7001" s="202" t="s">
        <v>16</v>
      </c>
      <c r="T7001" s="202" t="s">
        <v>16</v>
      </c>
    </row>
    <row r="7002" spans="2:20" x14ac:dyDescent="0.3">
      <c r="B7002" s="196"/>
      <c r="C7002" s="503" t="s">
        <v>49</v>
      </c>
      <c r="D7002" s="196" t="s">
        <v>16</v>
      </c>
      <c r="E7002" s="197">
        <f>SUM(E6972:E6999)</f>
        <v>643500</v>
      </c>
      <c r="F7002" s="197">
        <f>SUM(F6972:F6999)</f>
        <v>1013400</v>
      </c>
      <c r="G7002" s="197"/>
      <c r="H7002" s="504">
        <f>SUM(H6974:H6983)</f>
        <v>0</v>
      </c>
      <c r="I7002" s="197"/>
      <c r="J7002" s="197">
        <v>0</v>
      </c>
      <c r="K7002" s="1"/>
      <c r="L7002" s="202" t="s">
        <v>16</v>
      </c>
      <c r="M7002" s="202" t="s">
        <v>16</v>
      </c>
      <c r="N7002" s="202" t="s">
        <v>16</v>
      </c>
      <c r="O7002" s="202" t="s">
        <v>16</v>
      </c>
      <c r="P7002" s="202" t="s">
        <v>16</v>
      </c>
      <c r="Q7002" s="202" t="s">
        <v>16</v>
      </c>
      <c r="R7002" s="202" t="s">
        <v>16</v>
      </c>
      <c r="S7002" s="202" t="s">
        <v>16</v>
      </c>
      <c r="T7002" s="202" t="s">
        <v>16</v>
      </c>
    </row>
    <row r="7003" spans="2:20" x14ac:dyDescent="0.3">
      <c r="B7003" s="11"/>
      <c r="C7003" s="94"/>
      <c r="D7003" s="12"/>
      <c r="E7003" s="13"/>
      <c r="F7003" s="13"/>
      <c r="G7003" s="13"/>
      <c r="H7003" s="13"/>
      <c r="I7003" s="13"/>
      <c r="J7003" s="14"/>
      <c r="K7003" s="1"/>
      <c r="L7003" s="815"/>
      <c r="M7003" s="816"/>
      <c r="N7003" s="384"/>
      <c r="O7003" s="817"/>
      <c r="P7003" s="818"/>
      <c r="Q7003" s="818"/>
      <c r="R7003" s="818"/>
      <c r="S7003" s="818"/>
      <c r="T7003" s="819"/>
    </row>
    <row r="7004" spans="2:20" x14ac:dyDescent="0.3">
      <c r="B7004" s="25"/>
      <c r="C7004" s="26" t="s">
        <v>50</v>
      </c>
      <c r="D7004" s="26" t="s">
        <v>16</v>
      </c>
      <c r="E7004" s="28">
        <f>E7002</f>
        <v>643500</v>
      </c>
      <c r="F7004" s="28">
        <f>F6971+F7002</f>
        <v>1021276</v>
      </c>
      <c r="G7004" s="28">
        <f>G6971+G7002</f>
        <v>2708</v>
      </c>
      <c r="H7004" s="28">
        <f>H6971+H7002</f>
        <v>2751</v>
      </c>
      <c r="I7004" s="28">
        <f>I6971+I7002</f>
        <v>3334</v>
      </c>
      <c r="J7004" s="28">
        <f>J6971+J7002</f>
        <v>4260</v>
      </c>
      <c r="K7004" s="1"/>
      <c r="L7004" s="574" t="s">
        <v>16</v>
      </c>
      <c r="M7004" s="26" t="s">
        <v>50</v>
      </c>
      <c r="N7004" s="193" t="s">
        <v>16</v>
      </c>
      <c r="O7004" s="28">
        <f>SUM(O6972:O7003)</f>
        <v>643500</v>
      </c>
      <c r="P7004" s="28">
        <f>SUM(P6973:P7003)</f>
        <v>832205</v>
      </c>
      <c r="Q7004" s="28">
        <f>SUM(Q6972:Q7003)</f>
        <v>0</v>
      </c>
      <c r="R7004" s="28">
        <f>SUM(R6972:R7003)</f>
        <v>0</v>
      </c>
      <c r="S7004" s="28">
        <f>SUM(S6972:S7003)</f>
        <v>0</v>
      </c>
      <c r="T7004" s="28">
        <f>SUM(T6970:T7003)</f>
        <v>0</v>
      </c>
    </row>
    <row r="7005" spans="2:20" x14ac:dyDescent="0.3">
      <c r="F7005" s="314"/>
      <c r="G7005" s="215"/>
      <c r="H7005" s="215"/>
      <c r="L7005" s="2"/>
      <c r="M7005" s="3" t="s">
        <v>12</v>
      </c>
      <c r="N7005" s="15"/>
      <c r="O7005" s="16"/>
      <c r="P7005" s="62">
        <f>F7004-P7004</f>
        <v>189071</v>
      </c>
      <c r="Q7005" s="62">
        <f>G7004-Q7004</f>
        <v>2708</v>
      </c>
      <c r="R7005" s="62">
        <f t="shared" ref="R7005" si="787">H7004-R7004</f>
        <v>2751</v>
      </c>
      <c r="S7005" s="62">
        <f t="shared" ref="S7005" si="788">I7004-S7004</f>
        <v>3334</v>
      </c>
      <c r="T7005" s="62">
        <f t="shared" ref="T7005" si="789">J7004-T7004</f>
        <v>4260</v>
      </c>
    </row>
    <row r="7006" spans="2:20" x14ac:dyDescent="0.3">
      <c r="C7006" s="63"/>
      <c r="F7006" s="314"/>
      <c r="H7006" s="314"/>
      <c r="M7006" s="1356" t="s">
        <v>23</v>
      </c>
      <c r="N7006" s="1356"/>
      <c r="O7006" s="314"/>
      <c r="P7006" s="314"/>
      <c r="Q7006" s="314"/>
      <c r="R7006" s="314"/>
    </row>
    <row r="7007" spans="2:20" x14ac:dyDescent="0.3">
      <c r="C7007" s="830"/>
      <c r="D7007" s="830"/>
      <c r="E7007" s="673"/>
      <c r="F7007" s="281"/>
      <c r="G7007" s="830"/>
      <c r="H7007" s="830"/>
      <c r="I7007" s="830"/>
      <c r="J7007" s="145"/>
      <c r="M7007" s="346" t="s">
        <v>17</v>
      </c>
      <c r="N7007" s="126">
        <f>P7005</f>
        <v>189071</v>
      </c>
      <c r="O7007" s="1383"/>
      <c r="P7007" s="1384"/>
      <c r="Q7007" s="1384"/>
      <c r="R7007" s="1384"/>
      <c r="S7007" s="1384"/>
      <c r="T7007" s="1384"/>
    </row>
    <row r="7008" spans="2:20" x14ac:dyDescent="0.3">
      <c r="C7008" s="273"/>
      <c r="D7008" s="702"/>
      <c r="E7008" s="828"/>
      <c r="F7008" s="828"/>
      <c r="G7008" s="282"/>
      <c r="H7008" s="280"/>
      <c r="I7008" s="280"/>
      <c r="J7008" s="280"/>
      <c r="M7008" s="346" t="s">
        <v>18</v>
      </c>
      <c r="N7008" s="126">
        <f>Q7005</f>
        <v>2708</v>
      </c>
      <c r="O7008" s="606"/>
      <c r="P7008" s="131"/>
      <c r="Q7008" s="121"/>
      <c r="R7008" s="121"/>
      <c r="S7008" s="121"/>
      <c r="T7008" s="121"/>
    </row>
    <row r="7009" spans="2:20" x14ac:dyDescent="0.3">
      <c r="C7009" s="830"/>
      <c r="D7009" s="830"/>
      <c r="E7009" s="1376"/>
      <c r="F7009" s="1377"/>
      <c r="G7009" s="282"/>
      <c r="H7009" s="280"/>
      <c r="I7009" s="280"/>
      <c r="J7009" s="280"/>
      <c r="M7009" s="346" t="s">
        <v>19</v>
      </c>
      <c r="N7009" s="126">
        <f>R7005</f>
        <v>2751</v>
      </c>
      <c r="O7009" s="136"/>
      <c r="P7009" s="171"/>
      <c r="Q7009" s="324"/>
      <c r="R7009" s="240"/>
      <c r="S7009" s="314"/>
      <c r="T7009" s="314"/>
    </row>
    <row r="7010" spans="2:20" x14ac:dyDescent="0.3">
      <c r="C7010" s="190"/>
      <c r="D7010" s="190"/>
      <c r="E7010" s="1374"/>
      <c r="F7010" s="1374"/>
      <c r="G7010" s="278"/>
      <c r="H7010" s="279"/>
      <c r="I7010" s="280"/>
      <c r="J7010" s="281"/>
      <c r="M7010" s="346" t="s">
        <v>20</v>
      </c>
      <c r="N7010" s="126">
        <f>S7005</f>
        <v>3334</v>
      </c>
      <c r="O7010" s="324"/>
      <c r="P7010" s="324"/>
      <c r="Q7010" s="324"/>
      <c r="R7010" s="241"/>
    </row>
    <row r="7011" spans="2:20" x14ac:dyDescent="0.3">
      <c r="C7011" s="190"/>
      <c r="D7011" s="190"/>
      <c r="E7011" s="829"/>
      <c r="F7011" s="829"/>
      <c r="G7011" s="278"/>
      <c r="H7011" s="283"/>
      <c r="I7011" s="280"/>
      <c r="J7011" s="281"/>
      <c r="M7011" s="346" t="s">
        <v>21</v>
      </c>
      <c r="N7011" s="126">
        <f>T7005</f>
        <v>4260</v>
      </c>
      <c r="O7011" s="137"/>
      <c r="P7011" s="324"/>
      <c r="Q7011" s="324"/>
      <c r="R7011" s="314"/>
    </row>
    <row r="7012" spans="2:20" ht="16.2" thickBot="1" x14ac:dyDescent="0.35">
      <c r="C7012" s="830"/>
      <c r="D7012" s="190"/>
      <c r="E7012" s="829"/>
      <c r="F7012" s="829"/>
      <c r="G7012" s="278"/>
      <c r="H7012" s="283"/>
      <c r="I7012" s="280"/>
      <c r="J7012" s="281"/>
      <c r="M7012" s="768" t="s">
        <v>22</v>
      </c>
      <c r="N7012" s="794">
        <f>SUM(N7007:N7011)</f>
        <v>202124</v>
      </c>
      <c r="O7012" s="314"/>
      <c r="P7012" s="314"/>
      <c r="R7012" s="314"/>
      <c r="S7012" s="314"/>
    </row>
    <row r="7013" spans="2:20" ht="15" thickTop="1" x14ac:dyDescent="0.3">
      <c r="N7013" s="314"/>
    </row>
    <row r="7014" spans="2:20" x14ac:dyDescent="0.3">
      <c r="N7014" s="314"/>
    </row>
    <row r="7015" spans="2:20" x14ac:dyDescent="0.3">
      <c r="N7015" s="314"/>
    </row>
    <row r="7016" spans="2:20" x14ac:dyDescent="0.3">
      <c r="N7016" s="314"/>
    </row>
    <row r="7017" spans="2:20" x14ac:dyDescent="0.3">
      <c r="N7017" s="314"/>
    </row>
    <row r="7018" spans="2:20" x14ac:dyDescent="0.3">
      <c r="B7018" s="1357" t="s">
        <v>3490</v>
      </c>
      <c r="C7018" s="1357"/>
      <c r="D7018" s="1357"/>
      <c r="E7018" s="1357"/>
      <c r="F7018" s="1357"/>
      <c r="G7018" s="1357"/>
      <c r="H7018" s="1357"/>
      <c r="I7018" s="1357"/>
      <c r="J7018" s="1357"/>
      <c r="K7018" s="1357"/>
      <c r="L7018" s="1357"/>
      <c r="M7018" s="1357"/>
      <c r="N7018" s="1357"/>
      <c r="O7018" s="1357"/>
      <c r="P7018" s="1357"/>
      <c r="Q7018" s="1357"/>
      <c r="R7018" s="1357"/>
      <c r="S7018" s="1357"/>
      <c r="T7018" s="1357"/>
    </row>
    <row r="7024" spans="2:20" ht="15.6" x14ac:dyDescent="0.3">
      <c r="B7024" s="1349" t="s">
        <v>4651</v>
      </c>
      <c r="C7024" s="1349"/>
      <c r="D7024" s="1349"/>
      <c r="E7024" s="1349"/>
      <c r="F7024" s="1349"/>
      <c r="G7024" s="1349"/>
      <c r="H7024" s="1349"/>
      <c r="I7024" s="1349"/>
      <c r="J7024" s="1349"/>
      <c r="K7024" s="1349"/>
      <c r="L7024" s="1349"/>
      <c r="M7024" s="1349"/>
      <c r="N7024" s="1349"/>
      <c r="O7024" s="1349"/>
      <c r="P7024" s="1349"/>
      <c r="Q7024" s="1349"/>
      <c r="R7024" s="1349"/>
      <c r="S7024" s="1349"/>
      <c r="T7024" s="1349"/>
    </row>
    <row r="7025" spans="2:20" ht="15.6" x14ac:dyDescent="0.3">
      <c r="B7025" s="1350" t="s">
        <v>10</v>
      </c>
      <c r="C7025" s="1350"/>
      <c r="D7025" s="1350"/>
      <c r="E7025" s="1350"/>
      <c r="F7025" s="1350"/>
      <c r="G7025" s="1350"/>
      <c r="H7025" s="1350"/>
      <c r="I7025" s="1350"/>
      <c r="J7025" s="1350"/>
      <c r="K7025" s="1350"/>
      <c r="L7025" s="1350"/>
      <c r="M7025" s="1350"/>
      <c r="N7025" s="1350"/>
      <c r="O7025" s="1350"/>
      <c r="P7025" s="1350"/>
      <c r="Q7025" s="1350"/>
      <c r="R7025" s="1350"/>
      <c r="S7025" s="1350"/>
      <c r="T7025" s="1350"/>
    </row>
    <row r="7026" spans="2:20" x14ac:dyDescent="0.3">
      <c r="B7026" s="1351" t="s">
        <v>11</v>
      </c>
      <c r="C7026" s="1351"/>
      <c r="D7026" s="1351"/>
      <c r="E7026" s="1351"/>
      <c r="F7026" s="1351"/>
      <c r="G7026" s="1351"/>
      <c r="H7026" s="1351"/>
      <c r="I7026" s="1351"/>
      <c r="J7026" s="1351"/>
      <c r="K7026" s="1351"/>
      <c r="L7026" s="1351"/>
      <c r="M7026" s="1351"/>
      <c r="N7026" s="1351"/>
      <c r="O7026" s="1351"/>
      <c r="P7026" s="1351"/>
      <c r="Q7026" s="1351"/>
      <c r="R7026" s="1351"/>
      <c r="S7026" s="1351"/>
      <c r="T7026" s="1351"/>
    </row>
    <row r="7027" spans="2:20" x14ac:dyDescent="0.3">
      <c r="B7027" s="1352" t="s">
        <v>4678</v>
      </c>
      <c r="C7027" s="1352"/>
      <c r="D7027" s="1352"/>
      <c r="E7027" s="1352"/>
      <c r="F7027" s="1352"/>
      <c r="G7027" s="1352"/>
      <c r="H7027" s="1352"/>
      <c r="I7027" s="1352"/>
      <c r="J7027" s="1352"/>
      <c r="K7027" s="1352"/>
      <c r="L7027" s="1352"/>
      <c r="M7027" s="1352"/>
      <c r="N7027" s="1352"/>
      <c r="O7027" s="1352"/>
      <c r="P7027" s="1352"/>
      <c r="Q7027" s="1352"/>
      <c r="R7027" s="1352"/>
      <c r="S7027" s="1352"/>
      <c r="T7027" s="1352"/>
    </row>
    <row r="7028" spans="2:20" ht="15" thickBot="1" x14ac:dyDescent="0.35">
      <c r="B7028" s="309"/>
      <c r="C7028" s="309"/>
      <c r="D7028" s="309"/>
      <c r="E7028" s="309"/>
      <c r="F7028" s="309"/>
      <c r="G7028" s="309"/>
      <c r="H7028" s="309"/>
      <c r="I7028" s="309"/>
      <c r="J7028" s="309"/>
      <c r="L7028" s="309"/>
      <c r="M7028" s="309"/>
      <c r="N7028" s="309"/>
      <c r="O7028" s="309"/>
      <c r="P7028" s="309"/>
      <c r="Q7028" s="309"/>
      <c r="R7028" s="1362" t="s">
        <v>4679</v>
      </c>
      <c r="S7028" s="1363"/>
      <c r="T7028" s="1363"/>
    </row>
    <row r="7029" spans="2:20" ht="15" thickTop="1" x14ac:dyDescent="0.3">
      <c r="B7029" s="1354" t="s">
        <v>8</v>
      </c>
      <c r="C7029" s="1354"/>
      <c r="D7029" s="1354"/>
      <c r="E7029" s="1354"/>
      <c r="F7029" s="1354"/>
      <c r="G7029" s="1354"/>
      <c r="H7029" s="1354"/>
      <c r="I7029" s="1354"/>
      <c r="J7029" s="1354"/>
      <c r="L7029" s="1354" t="s">
        <v>9</v>
      </c>
      <c r="M7029" s="1354"/>
      <c r="N7029" s="1354"/>
      <c r="O7029" s="1354"/>
      <c r="P7029" s="1354"/>
      <c r="Q7029" s="1354"/>
      <c r="R7029" s="1354"/>
      <c r="S7029" s="1354"/>
      <c r="T7029" s="1354"/>
    </row>
    <row r="7030" spans="2:20" ht="27.6" x14ac:dyDescent="0.3">
      <c r="B7030" s="767" t="s">
        <v>0</v>
      </c>
      <c r="C7030" s="767" t="s">
        <v>1</v>
      </c>
      <c r="D7030" s="767" t="s">
        <v>2</v>
      </c>
      <c r="E7030" s="767" t="s">
        <v>13</v>
      </c>
      <c r="F7030" s="767" t="s">
        <v>3</v>
      </c>
      <c r="G7030" s="767" t="s">
        <v>4</v>
      </c>
      <c r="H7030" s="767" t="s">
        <v>5</v>
      </c>
      <c r="I7030" s="767" t="s">
        <v>6</v>
      </c>
      <c r="J7030" s="767" t="s">
        <v>7</v>
      </c>
      <c r="K7030" s="180"/>
      <c r="L7030" s="767" t="s">
        <v>0</v>
      </c>
      <c r="M7030" s="767" t="s">
        <v>1</v>
      </c>
      <c r="N7030" s="353" t="s">
        <v>1234</v>
      </c>
      <c r="O7030" s="767" t="s">
        <v>13</v>
      </c>
      <c r="P7030" s="767" t="s">
        <v>3</v>
      </c>
      <c r="Q7030" s="767" t="s">
        <v>4</v>
      </c>
      <c r="R7030" s="767" t="s">
        <v>5</v>
      </c>
      <c r="S7030" s="767" t="s">
        <v>6</v>
      </c>
      <c r="T7030" s="767" t="s">
        <v>7</v>
      </c>
    </row>
    <row r="7031" spans="2:20" x14ac:dyDescent="0.3">
      <c r="B7031" s="310"/>
      <c r="C7031" s="311"/>
      <c r="D7031" s="311"/>
      <c r="E7031" s="5"/>
      <c r="F7031" s="5"/>
      <c r="G7031" s="5"/>
      <c r="H7031" s="5"/>
      <c r="I7031" s="5"/>
      <c r="J7031" s="6"/>
      <c r="L7031" s="310"/>
      <c r="M7031" s="311"/>
      <c r="N7031" s="311"/>
      <c r="O7031" s="5"/>
      <c r="P7031" s="5"/>
      <c r="Q7031" s="5"/>
      <c r="R7031" s="5"/>
      <c r="S7031" s="5"/>
      <c r="T7031" s="6"/>
    </row>
    <row r="7032" spans="2:20" x14ac:dyDescent="0.3">
      <c r="B7032" s="814" t="s">
        <v>4652</v>
      </c>
      <c r="C7032" s="820" t="s">
        <v>2421</v>
      </c>
      <c r="D7032" s="821" t="s">
        <v>16</v>
      </c>
      <c r="E7032" s="821" t="s">
        <v>16</v>
      </c>
      <c r="F7032" s="822">
        <f>N7007</f>
        <v>189071</v>
      </c>
      <c r="G7032" s="823">
        <f>N7008</f>
        <v>2708</v>
      </c>
      <c r="H7032" s="823">
        <f>N7009</f>
        <v>2751</v>
      </c>
      <c r="I7032" s="824">
        <f>N7010</f>
        <v>3334</v>
      </c>
      <c r="J7032" s="824">
        <f>N7011</f>
        <v>4260</v>
      </c>
      <c r="K7032" s="1"/>
      <c r="L7032" s="814"/>
      <c r="M7032" s="814"/>
      <c r="N7032" s="814"/>
      <c r="O7032" s="814"/>
      <c r="P7032" s="814"/>
      <c r="Q7032" s="814"/>
      <c r="R7032" s="814"/>
      <c r="S7032" s="814"/>
      <c r="T7032" s="814"/>
    </row>
    <row r="7033" spans="2:20" ht="41.4" x14ac:dyDescent="0.3">
      <c r="B7033" s="814" t="s">
        <v>4652</v>
      </c>
      <c r="C7033" s="430" t="s">
        <v>4658</v>
      </c>
      <c r="D7033" s="116" t="s">
        <v>4654</v>
      </c>
      <c r="E7033" s="202">
        <v>10000</v>
      </c>
      <c r="F7033" s="821" t="s">
        <v>16</v>
      </c>
      <c r="G7033" s="821" t="s">
        <v>16</v>
      </c>
      <c r="H7033" s="821" t="s">
        <v>16</v>
      </c>
      <c r="I7033" s="821" t="s">
        <v>16</v>
      </c>
      <c r="J7033" s="821" t="s">
        <v>16</v>
      </c>
      <c r="K7033" s="1"/>
      <c r="L7033" s="814" t="s">
        <v>4652</v>
      </c>
      <c r="M7033" s="430" t="s">
        <v>4497</v>
      </c>
      <c r="N7033" s="116" t="s">
        <v>4654</v>
      </c>
      <c r="O7033" s="202">
        <v>10000</v>
      </c>
      <c r="P7033" s="821" t="s">
        <v>16</v>
      </c>
      <c r="Q7033" s="821" t="s">
        <v>16</v>
      </c>
      <c r="R7033" s="821" t="s">
        <v>16</v>
      </c>
      <c r="S7033" s="821" t="s">
        <v>16</v>
      </c>
      <c r="T7033" s="821" t="s">
        <v>16</v>
      </c>
    </row>
    <row r="7034" spans="2:20" ht="55.2" x14ac:dyDescent="0.3">
      <c r="B7034" s="814" t="s">
        <v>4652</v>
      </c>
      <c r="C7034" s="430" t="s">
        <v>4663</v>
      </c>
      <c r="D7034" s="116" t="s">
        <v>4655</v>
      </c>
      <c r="E7034" s="821" t="s">
        <v>16</v>
      </c>
      <c r="F7034" s="202">
        <v>250000</v>
      </c>
      <c r="G7034" s="821" t="s">
        <v>16</v>
      </c>
      <c r="H7034" s="821" t="s">
        <v>16</v>
      </c>
      <c r="I7034" s="821" t="s">
        <v>16</v>
      </c>
      <c r="J7034" s="821" t="s">
        <v>16</v>
      </c>
      <c r="K7034" s="1"/>
      <c r="L7034" s="814" t="s">
        <v>4652</v>
      </c>
      <c r="M7034" s="430" t="s">
        <v>4659</v>
      </c>
      <c r="N7034" s="368">
        <v>1</v>
      </c>
      <c r="O7034" s="821" t="s">
        <v>16</v>
      </c>
      <c r="P7034" s="202">
        <v>14000</v>
      </c>
      <c r="Q7034" s="821" t="s">
        <v>16</v>
      </c>
      <c r="R7034" s="821" t="s">
        <v>16</v>
      </c>
      <c r="S7034" s="821" t="s">
        <v>16</v>
      </c>
      <c r="T7034" s="821" t="s">
        <v>16</v>
      </c>
    </row>
    <row r="7035" spans="2:20" ht="41.4" x14ac:dyDescent="0.3">
      <c r="B7035" s="814" t="s">
        <v>4674</v>
      </c>
      <c r="C7035" s="430" t="s">
        <v>4666</v>
      </c>
      <c r="D7035" s="116" t="s">
        <v>4656</v>
      </c>
      <c r="E7035" s="821">
        <v>6000</v>
      </c>
      <c r="F7035" s="821" t="s">
        <v>16</v>
      </c>
      <c r="G7035" s="821" t="s">
        <v>16</v>
      </c>
      <c r="H7035" s="821" t="s">
        <v>16</v>
      </c>
      <c r="I7035" s="821" t="s">
        <v>16</v>
      </c>
      <c r="J7035" s="821" t="s">
        <v>16</v>
      </c>
      <c r="K7035" s="1"/>
      <c r="L7035" s="814" t="s">
        <v>4652</v>
      </c>
      <c r="M7035" s="430" t="s">
        <v>4578</v>
      </c>
      <c r="N7035" s="368">
        <v>2</v>
      </c>
      <c r="O7035" s="821" t="s">
        <v>16</v>
      </c>
      <c r="P7035" s="202">
        <v>2480</v>
      </c>
      <c r="Q7035" s="821" t="s">
        <v>16</v>
      </c>
      <c r="R7035" s="821" t="s">
        <v>16</v>
      </c>
      <c r="S7035" s="821" t="s">
        <v>16</v>
      </c>
      <c r="T7035" s="821" t="s">
        <v>16</v>
      </c>
    </row>
    <row r="7036" spans="2:20" ht="41.4" x14ac:dyDescent="0.3">
      <c r="B7036" s="814" t="s">
        <v>4674</v>
      </c>
      <c r="C7036" s="430" t="s">
        <v>4667</v>
      </c>
      <c r="D7036" s="116" t="s">
        <v>4657</v>
      </c>
      <c r="E7036" s="821">
        <v>6000</v>
      </c>
      <c r="F7036" s="821" t="s">
        <v>16</v>
      </c>
      <c r="G7036" s="821" t="s">
        <v>16</v>
      </c>
      <c r="H7036" s="821" t="s">
        <v>16</v>
      </c>
      <c r="I7036" s="821" t="s">
        <v>16</v>
      </c>
      <c r="J7036" s="821" t="s">
        <v>16</v>
      </c>
      <c r="K7036" s="1"/>
      <c r="L7036" s="814" t="s">
        <v>4652</v>
      </c>
      <c r="M7036" s="430" t="s">
        <v>4660</v>
      </c>
      <c r="N7036" s="368">
        <v>3</v>
      </c>
      <c r="O7036" s="821" t="s">
        <v>16</v>
      </c>
      <c r="P7036" s="202">
        <v>1020</v>
      </c>
      <c r="Q7036" s="821" t="s">
        <v>16</v>
      </c>
      <c r="R7036" s="821" t="s">
        <v>16</v>
      </c>
      <c r="S7036" s="821" t="s">
        <v>16</v>
      </c>
      <c r="T7036" s="821" t="s">
        <v>16</v>
      </c>
    </row>
    <row r="7037" spans="2:20" ht="41.4" x14ac:dyDescent="0.3">
      <c r="B7037" s="814" t="s">
        <v>4674</v>
      </c>
      <c r="C7037" s="430" t="s">
        <v>4668</v>
      </c>
      <c r="D7037" s="116" t="s">
        <v>4664</v>
      </c>
      <c r="E7037" s="202">
        <v>2000</v>
      </c>
      <c r="F7037" s="821" t="s">
        <v>16</v>
      </c>
      <c r="G7037" s="821" t="s">
        <v>16</v>
      </c>
      <c r="H7037" s="821" t="s">
        <v>16</v>
      </c>
      <c r="I7037" s="821" t="s">
        <v>16</v>
      </c>
      <c r="J7037" s="821" t="s">
        <v>16</v>
      </c>
      <c r="K7037" s="1"/>
      <c r="L7037" s="983" t="s">
        <v>4652</v>
      </c>
      <c r="M7037" s="760" t="s">
        <v>4661</v>
      </c>
      <c r="N7037" s="751">
        <v>4</v>
      </c>
      <c r="O7037" s="984" t="s">
        <v>16</v>
      </c>
      <c r="P7037" s="731">
        <v>20000</v>
      </c>
      <c r="Q7037" s="821" t="s">
        <v>16</v>
      </c>
      <c r="R7037" s="821" t="s">
        <v>16</v>
      </c>
      <c r="S7037" s="821" t="s">
        <v>16</v>
      </c>
      <c r="T7037" s="821" t="s">
        <v>16</v>
      </c>
    </row>
    <row r="7038" spans="2:20" ht="55.2" x14ac:dyDescent="0.3">
      <c r="B7038" s="814" t="s">
        <v>4674</v>
      </c>
      <c r="C7038" s="430" t="s">
        <v>4669</v>
      </c>
      <c r="D7038" s="116" t="s">
        <v>4665</v>
      </c>
      <c r="E7038" s="202">
        <v>2000</v>
      </c>
      <c r="F7038" s="821" t="s">
        <v>16</v>
      </c>
      <c r="G7038" s="821" t="s">
        <v>16</v>
      </c>
      <c r="H7038" s="821" t="s">
        <v>16</v>
      </c>
      <c r="I7038" s="821" t="s">
        <v>16</v>
      </c>
      <c r="J7038" s="821" t="s">
        <v>16</v>
      </c>
      <c r="K7038" s="1"/>
      <c r="L7038" s="814" t="s">
        <v>4674</v>
      </c>
      <c r="M7038" s="430" t="s">
        <v>4671</v>
      </c>
      <c r="N7038" s="116" t="s">
        <v>4673</v>
      </c>
      <c r="O7038" s="202">
        <v>36000</v>
      </c>
      <c r="P7038" s="202">
        <v>14000</v>
      </c>
      <c r="Q7038" s="821" t="s">
        <v>16</v>
      </c>
      <c r="R7038" s="821" t="s">
        <v>16</v>
      </c>
      <c r="S7038" s="821" t="s">
        <v>16</v>
      </c>
      <c r="T7038" s="821" t="s">
        <v>16</v>
      </c>
    </row>
    <row r="7039" spans="2:20" ht="41.4" x14ac:dyDescent="0.3">
      <c r="B7039" s="814" t="s">
        <v>4674</v>
      </c>
      <c r="C7039" s="430" t="s">
        <v>4670</v>
      </c>
      <c r="D7039" s="116" t="s">
        <v>4672</v>
      </c>
      <c r="E7039" s="202">
        <v>20000</v>
      </c>
      <c r="F7039" s="821" t="s">
        <v>16</v>
      </c>
      <c r="G7039" s="821" t="s">
        <v>16</v>
      </c>
      <c r="H7039" s="821" t="s">
        <v>16</v>
      </c>
      <c r="I7039" s="821" t="s">
        <v>16</v>
      </c>
      <c r="J7039" s="821" t="s">
        <v>16</v>
      </c>
      <c r="K7039" s="1"/>
      <c r="L7039" s="814" t="s">
        <v>4674</v>
      </c>
      <c r="M7039" s="430" t="s">
        <v>4675</v>
      </c>
      <c r="N7039" s="368">
        <v>6</v>
      </c>
      <c r="O7039" s="821" t="s">
        <v>16</v>
      </c>
      <c r="P7039" s="202">
        <v>120000</v>
      </c>
      <c r="Q7039" s="821" t="s">
        <v>16</v>
      </c>
      <c r="R7039" s="821" t="s">
        <v>16</v>
      </c>
      <c r="S7039" s="821" t="s">
        <v>16</v>
      </c>
      <c r="T7039" s="821" t="s">
        <v>16</v>
      </c>
    </row>
    <row r="7040" spans="2:20" ht="27.6" x14ac:dyDescent="0.3">
      <c r="B7040" s="821" t="s">
        <v>16</v>
      </c>
      <c r="C7040" s="821" t="s">
        <v>16</v>
      </c>
      <c r="D7040" s="821" t="s">
        <v>16</v>
      </c>
      <c r="E7040" s="821" t="s">
        <v>16</v>
      </c>
      <c r="F7040" s="821" t="s">
        <v>16</v>
      </c>
      <c r="G7040" s="821" t="s">
        <v>16</v>
      </c>
      <c r="H7040" s="821" t="s">
        <v>16</v>
      </c>
      <c r="I7040" s="821" t="s">
        <v>16</v>
      </c>
      <c r="J7040" s="821" t="s">
        <v>16</v>
      </c>
      <c r="K7040" s="1"/>
      <c r="L7040" s="814" t="s">
        <v>4674</v>
      </c>
      <c r="M7040" s="430" t="s">
        <v>4676</v>
      </c>
      <c r="N7040" s="368">
        <v>7</v>
      </c>
      <c r="O7040" s="821" t="s">
        <v>16</v>
      </c>
      <c r="P7040" s="202">
        <v>1260</v>
      </c>
      <c r="Q7040" s="821" t="s">
        <v>16</v>
      </c>
      <c r="R7040" s="821" t="s">
        <v>16</v>
      </c>
      <c r="S7040" s="821" t="s">
        <v>16</v>
      </c>
      <c r="T7040" s="821" t="s">
        <v>16</v>
      </c>
    </row>
    <row r="7041" spans="2:20" ht="27.6" x14ac:dyDescent="0.3">
      <c r="B7041" s="821" t="s">
        <v>16</v>
      </c>
      <c r="C7041" s="821" t="s">
        <v>16</v>
      </c>
      <c r="D7041" s="821" t="s">
        <v>16</v>
      </c>
      <c r="E7041" s="821" t="s">
        <v>16</v>
      </c>
      <c r="F7041" s="821" t="s">
        <v>16</v>
      </c>
      <c r="G7041" s="821" t="s">
        <v>16</v>
      </c>
      <c r="H7041" s="821" t="s">
        <v>16</v>
      </c>
      <c r="I7041" s="821" t="s">
        <v>16</v>
      </c>
      <c r="J7041" s="821" t="s">
        <v>16</v>
      </c>
      <c r="K7041" s="1"/>
      <c r="L7041" s="814" t="s">
        <v>4674</v>
      </c>
      <c r="M7041" s="430" t="s">
        <v>4677</v>
      </c>
      <c r="N7041" s="368">
        <v>8</v>
      </c>
      <c r="O7041" s="821" t="s">
        <v>16</v>
      </c>
      <c r="P7041" s="202">
        <v>10000</v>
      </c>
      <c r="Q7041" s="821" t="s">
        <v>16</v>
      </c>
      <c r="R7041" s="821" t="s">
        <v>16</v>
      </c>
      <c r="S7041" s="821" t="s">
        <v>16</v>
      </c>
      <c r="T7041" s="821" t="s">
        <v>16</v>
      </c>
    </row>
    <row r="7042" spans="2:20" x14ac:dyDescent="0.3">
      <c r="B7042" s="196"/>
      <c r="C7042" s="503" t="s">
        <v>49</v>
      </c>
      <c r="D7042" s="196" t="s">
        <v>16</v>
      </c>
      <c r="E7042" s="197">
        <f>SUM(E7033:E7041)</f>
        <v>46000</v>
      </c>
      <c r="F7042" s="197">
        <f>SUM(F7033:F7041)</f>
        <v>250000</v>
      </c>
      <c r="G7042" s="197"/>
      <c r="H7042" s="504">
        <f>SUM(H7035:H7039)</f>
        <v>0</v>
      </c>
      <c r="I7042" s="197"/>
      <c r="J7042" s="197">
        <v>0</v>
      </c>
      <c r="K7042" s="1"/>
      <c r="L7042" s="202" t="s">
        <v>16</v>
      </c>
      <c r="M7042" s="202" t="s">
        <v>16</v>
      </c>
      <c r="N7042" s="202" t="s">
        <v>16</v>
      </c>
      <c r="O7042" s="202" t="s">
        <v>16</v>
      </c>
      <c r="P7042" s="202" t="s">
        <v>16</v>
      </c>
      <c r="Q7042" s="202" t="s">
        <v>16</v>
      </c>
      <c r="R7042" s="202" t="s">
        <v>16</v>
      </c>
      <c r="S7042" s="202" t="s">
        <v>16</v>
      </c>
      <c r="T7042" s="202" t="s">
        <v>16</v>
      </c>
    </row>
    <row r="7043" spans="2:20" x14ac:dyDescent="0.3">
      <c r="B7043" s="11"/>
      <c r="C7043" s="94"/>
      <c r="D7043" s="12"/>
      <c r="E7043" s="13"/>
      <c r="F7043" s="13"/>
      <c r="G7043" s="13"/>
      <c r="H7043" s="13"/>
      <c r="I7043" s="13"/>
      <c r="J7043" s="14"/>
      <c r="K7043" s="1"/>
      <c r="L7043" s="815"/>
      <c r="M7043" s="816"/>
      <c r="N7043" s="384"/>
      <c r="O7043" s="817"/>
      <c r="P7043" s="818"/>
      <c r="Q7043" s="818"/>
      <c r="R7043" s="818"/>
      <c r="S7043" s="818"/>
      <c r="T7043" s="819"/>
    </row>
    <row r="7044" spans="2:20" x14ac:dyDescent="0.3">
      <c r="B7044" s="25"/>
      <c r="C7044" s="26" t="s">
        <v>50</v>
      </c>
      <c r="D7044" s="26" t="s">
        <v>16</v>
      </c>
      <c r="E7044" s="28">
        <f>E7042</f>
        <v>46000</v>
      </c>
      <c r="F7044" s="28">
        <f>F7032+F7042</f>
        <v>439071</v>
      </c>
      <c r="G7044" s="28">
        <f>G7032+G7042</f>
        <v>2708</v>
      </c>
      <c r="H7044" s="28">
        <f>H7032+H7042</f>
        <v>2751</v>
      </c>
      <c r="I7044" s="28">
        <f>I7032+I7042</f>
        <v>3334</v>
      </c>
      <c r="J7044" s="28">
        <f>J7032+J7042</f>
        <v>4260</v>
      </c>
      <c r="K7044" s="1"/>
      <c r="L7044" s="574" t="s">
        <v>16</v>
      </c>
      <c r="M7044" s="26" t="s">
        <v>50</v>
      </c>
      <c r="N7044" s="193" t="s">
        <v>16</v>
      </c>
      <c r="O7044" s="28">
        <f>SUM(O7033:O7043)</f>
        <v>46000</v>
      </c>
      <c r="P7044" s="28">
        <f>SUM(P7034:P7043)</f>
        <v>182760</v>
      </c>
      <c r="Q7044" s="28">
        <f>SUM(Q7033:Q7043)</f>
        <v>0</v>
      </c>
      <c r="R7044" s="28">
        <f>SUM(R7033:R7043)</f>
        <v>0</v>
      </c>
      <c r="S7044" s="28">
        <f>SUM(S7033:S7043)</f>
        <v>0</v>
      </c>
      <c r="T7044" s="28">
        <f>SUM(T7031:T7043)</f>
        <v>0</v>
      </c>
    </row>
    <row r="7045" spans="2:20" x14ac:dyDescent="0.3">
      <c r="F7045" s="314"/>
      <c r="G7045" s="215"/>
      <c r="H7045" s="215"/>
      <c r="L7045" s="2"/>
      <c r="M7045" s="3" t="s">
        <v>12</v>
      </c>
      <c r="N7045" s="15"/>
      <c r="O7045" s="16"/>
      <c r="P7045" s="62">
        <f>F7044-P7044</f>
        <v>256311</v>
      </c>
      <c r="Q7045" s="62">
        <f>G7044-Q7044</f>
        <v>2708</v>
      </c>
      <c r="R7045" s="62">
        <f t="shared" ref="R7045" si="790">H7044-R7044</f>
        <v>2751</v>
      </c>
      <c r="S7045" s="62">
        <f t="shared" ref="S7045" si="791">I7044-S7044</f>
        <v>3334</v>
      </c>
      <c r="T7045" s="62">
        <f t="shared" ref="T7045" si="792">J7044-T7044</f>
        <v>4260</v>
      </c>
    </row>
    <row r="7046" spans="2:20" x14ac:dyDescent="0.3">
      <c r="C7046" s="63"/>
      <c r="F7046" s="314"/>
      <c r="H7046" s="314"/>
      <c r="M7046" s="1356" t="s">
        <v>23</v>
      </c>
      <c r="N7046" s="1356"/>
      <c r="O7046" s="314"/>
      <c r="P7046" s="314"/>
      <c r="Q7046" s="314"/>
      <c r="R7046" s="314"/>
    </row>
    <row r="7047" spans="2:20" x14ac:dyDescent="0.3">
      <c r="C7047" s="834"/>
      <c r="D7047" s="834"/>
      <c r="E7047" s="673"/>
      <c r="F7047" s="281"/>
      <c r="G7047" s="834"/>
      <c r="H7047" s="834"/>
      <c r="I7047" s="834"/>
      <c r="J7047" s="145"/>
      <c r="M7047" s="346" t="s">
        <v>17</v>
      </c>
      <c r="N7047" s="126">
        <f>P7045</f>
        <v>256311</v>
      </c>
      <c r="O7047" s="1383" t="s">
        <v>4662</v>
      </c>
      <c r="P7047" s="1384"/>
      <c r="Q7047" s="1384"/>
      <c r="R7047" s="1384"/>
      <c r="S7047" s="1384"/>
      <c r="T7047" s="1384"/>
    </row>
    <row r="7048" spans="2:20" x14ac:dyDescent="0.3">
      <c r="C7048" s="273"/>
      <c r="D7048" s="702"/>
      <c r="E7048" s="832"/>
      <c r="F7048" s="832"/>
      <c r="G7048" s="282"/>
      <c r="H7048" s="280"/>
      <c r="I7048" s="280"/>
      <c r="J7048" s="280"/>
      <c r="M7048" s="346" t="s">
        <v>18</v>
      </c>
      <c r="N7048" s="126">
        <f>Q7045</f>
        <v>2708</v>
      </c>
      <c r="O7048" s="606"/>
      <c r="P7048" s="131"/>
      <c r="Q7048" s="121"/>
      <c r="R7048" s="121"/>
      <c r="S7048" s="121"/>
      <c r="T7048" s="121"/>
    </row>
    <row r="7049" spans="2:20" x14ac:dyDescent="0.3">
      <c r="C7049" s="834"/>
      <c r="D7049" s="834"/>
      <c r="E7049" s="1376"/>
      <c r="F7049" s="1377"/>
      <c r="G7049" s="282"/>
      <c r="H7049" s="280"/>
      <c r="I7049" s="280"/>
      <c r="J7049" s="280"/>
      <c r="M7049" s="346" t="s">
        <v>19</v>
      </c>
      <c r="N7049" s="126">
        <f>R7045</f>
        <v>2751</v>
      </c>
      <c r="O7049" s="136"/>
      <c r="P7049" s="171"/>
      <c r="Q7049" s="324"/>
      <c r="R7049" s="240"/>
      <c r="S7049" s="314"/>
      <c r="T7049" s="314"/>
    </row>
    <row r="7050" spans="2:20" x14ac:dyDescent="0.3">
      <c r="C7050" s="190"/>
      <c r="D7050" s="190"/>
      <c r="E7050" s="1374"/>
      <c r="F7050" s="1374"/>
      <c r="G7050" s="278"/>
      <c r="H7050" s="279"/>
      <c r="I7050" s="280"/>
      <c r="J7050" s="281"/>
      <c r="M7050" s="346" t="s">
        <v>20</v>
      </c>
      <c r="N7050" s="126">
        <f>S7045</f>
        <v>3334</v>
      </c>
      <c r="O7050" s="324"/>
      <c r="P7050" s="324"/>
      <c r="Q7050" s="324"/>
      <c r="R7050" s="241"/>
    </row>
    <row r="7051" spans="2:20" x14ac:dyDescent="0.3">
      <c r="C7051" s="190"/>
      <c r="D7051" s="190"/>
      <c r="E7051" s="833"/>
      <c r="F7051" s="833"/>
      <c r="G7051" s="278"/>
      <c r="H7051" s="283"/>
      <c r="I7051" s="280"/>
      <c r="J7051" s="281"/>
      <c r="M7051" s="346" t="s">
        <v>21</v>
      </c>
      <c r="N7051" s="126">
        <f>T7045</f>
        <v>4260</v>
      </c>
      <c r="O7051" s="137"/>
      <c r="P7051" s="324"/>
      <c r="Q7051" s="324"/>
      <c r="R7051" s="314"/>
    </row>
    <row r="7052" spans="2:20" ht="16.2" thickBot="1" x14ac:dyDescent="0.35">
      <c r="C7052" s="834"/>
      <c r="D7052" s="190"/>
      <c r="E7052" s="833"/>
      <c r="F7052" s="833"/>
      <c r="G7052" s="278"/>
      <c r="H7052" s="283"/>
      <c r="I7052" s="280"/>
      <c r="J7052" s="281"/>
      <c r="M7052" s="768" t="s">
        <v>22</v>
      </c>
      <c r="N7052" s="794">
        <f>SUM(N7047:N7051)</f>
        <v>269364</v>
      </c>
      <c r="O7052" s="314"/>
      <c r="P7052" s="314"/>
      <c r="R7052" s="314"/>
      <c r="S7052" s="314"/>
    </row>
    <row r="7053" spans="2:20" ht="15" thickTop="1" x14ac:dyDescent="0.3">
      <c r="N7053" s="314"/>
    </row>
    <row r="7054" spans="2:20" x14ac:dyDescent="0.3">
      <c r="N7054" s="314"/>
    </row>
    <row r="7055" spans="2:20" x14ac:dyDescent="0.3">
      <c r="N7055" s="314"/>
    </row>
    <row r="7056" spans="2:20" x14ac:dyDescent="0.3">
      <c r="N7056" s="314"/>
    </row>
    <row r="7057" spans="2:20" x14ac:dyDescent="0.3">
      <c r="N7057" s="314"/>
    </row>
    <row r="7058" spans="2:20" x14ac:dyDescent="0.3">
      <c r="B7058" s="1357" t="s">
        <v>3490</v>
      </c>
      <c r="C7058" s="1357"/>
      <c r="D7058" s="1357"/>
      <c r="E7058" s="1357"/>
      <c r="F7058" s="1357"/>
      <c r="G7058" s="1357"/>
      <c r="H7058" s="1357"/>
      <c r="I7058" s="1357"/>
      <c r="J7058" s="1357"/>
      <c r="K7058" s="1357"/>
      <c r="L7058" s="1357"/>
      <c r="M7058" s="1357"/>
      <c r="N7058" s="1357"/>
      <c r="O7058" s="1357"/>
      <c r="P7058" s="1357"/>
      <c r="Q7058" s="1357"/>
      <c r="R7058" s="1357"/>
      <c r="S7058" s="1357"/>
      <c r="T7058" s="1357"/>
    </row>
    <row r="7062" spans="2:20" ht="15.6" x14ac:dyDescent="0.3">
      <c r="B7062" s="1349" t="s">
        <v>4682</v>
      </c>
      <c r="C7062" s="1349"/>
      <c r="D7062" s="1349"/>
      <c r="E7062" s="1349"/>
      <c r="F7062" s="1349"/>
      <c r="G7062" s="1349"/>
      <c r="H7062" s="1349"/>
      <c r="I7062" s="1349"/>
      <c r="J7062" s="1349"/>
      <c r="K7062" s="1349"/>
      <c r="L7062" s="1349"/>
      <c r="M7062" s="1349"/>
      <c r="N7062" s="1349"/>
      <c r="O7062" s="1349"/>
      <c r="P7062" s="1349"/>
      <c r="Q7062" s="1349"/>
      <c r="R7062" s="1349"/>
      <c r="S7062" s="1349"/>
      <c r="T7062" s="1349"/>
    </row>
    <row r="7063" spans="2:20" ht="15.6" x14ac:dyDescent="0.3">
      <c r="B7063" s="1350" t="s">
        <v>10</v>
      </c>
      <c r="C7063" s="1350"/>
      <c r="D7063" s="1350"/>
      <c r="E7063" s="1350"/>
      <c r="F7063" s="1350"/>
      <c r="G7063" s="1350"/>
      <c r="H7063" s="1350"/>
      <c r="I7063" s="1350"/>
      <c r="J7063" s="1350"/>
      <c r="K7063" s="1350"/>
      <c r="L7063" s="1350"/>
      <c r="M7063" s="1350"/>
      <c r="N7063" s="1350"/>
      <c r="O7063" s="1350"/>
      <c r="P7063" s="1350"/>
      <c r="Q7063" s="1350"/>
      <c r="R7063" s="1350"/>
      <c r="S7063" s="1350"/>
      <c r="T7063" s="1350"/>
    </row>
    <row r="7064" spans="2:20" x14ac:dyDescent="0.3">
      <c r="B7064" s="1351" t="s">
        <v>11</v>
      </c>
      <c r="C7064" s="1351"/>
      <c r="D7064" s="1351"/>
      <c r="E7064" s="1351"/>
      <c r="F7064" s="1351"/>
      <c r="G7064" s="1351"/>
      <c r="H7064" s="1351"/>
      <c r="I7064" s="1351"/>
      <c r="J7064" s="1351"/>
      <c r="K7064" s="1351"/>
      <c r="L7064" s="1351"/>
      <c r="M7064" s="1351"/>
      <c r="N7064" s="1351"/>
      <c r="O7064" s="1351"/>
      <c r="P7064" s="1351"/>
      <c r="Q7064" s="1351"/>
      <c r="R7064" s="1351"/>
      <c r="S7064" s="1351"/>
      <c r="T7064" s="1351"/>
    </row>
    <row r="7065" spans="2:20" x14ac:dyDescent="0.3">
      <c r="B7065" s="1352" t="s">
        <v>4680</v>
      </c>
      <c r="C7065" s="1352"/>
      <c r="D7065" s="1352"/>
      <c r="E7065" s="1352"/>
      <c r="F7065" s="1352"/>
      <c r="G7065" s="1352"/>
      <c r="H7065" s="1352"/>
      <c r="I7065" s="1352"/>
      <c r="J7065" s="1352"/>
      <c r="K7065" s="1352"/>
      <c r="L7065" s="1352"/>
      <c r="M7065" s="1352"/>
      <c r="N7065" s="1352"/>
      <c r="O7065" s="1352"/>
      <c r="P7065" s="1352"/>
      <c r="Q7065" s="1352"/>
      <c r="R7065" s="1352"/>
      <c r="S7065" s="1352"/>
      <c r="T7065" s="1352"/>
    </row>
    <row r="7066" spans="2:20" ht="15" thickBot="1" x14ac:dyDescent="0.35">
      <c r="B7066" s="309"/>
      <c r="C7066" s="309"/>
      <c r="D7066" s="309"/>
      <c r="E7066" s="309"/>
      <c r="F7066" s="309"/>
      <c r="G7066" s="309"/>
      <c r="H7066" s="309"/>
      <c r="I7066" s="309"/>
      <c r="J7066" s="309"/>
      <c r="L7066" s="309"/>
      <c r="M7066" s="309"/>
      <c r="N7066" s="309"/>
      <c r="O7066" s="309"/>
      <c r="P7066" s="309"/>
      <c r="Q7066" s="309"/>
      <c r="R7066" s="1362" t="s">
        <v>4681</v>
      </c>
      <c r="S7066" s="1363"/>
      <c r="T7066" s="1363"/>
    </row>
    <row r="7067" spans="2:20" ht="15" thickTop="1" x14ac:dyDescent="0.3">
      <c r="B7067" s="1354" t="s">
        <v>8</v>
      </c>
      <c r="C7067" s="1354"/>
      <c r="D7067" s="1354"/>
      <c r="E7067" s="1354"/>
      <c r="F7067" s="1354"/>
      <c r="G7067" s="1354"/>
      <c r="H7067" s="1354"/>
      <c r="I7067" s="1354"/>
      <c r="J7067" s="1354"/>
      <c r="L7067" s="1354" t="s">
        <v>9</v>
      </c>
      <c r="M7067" s="1354"/>
      <c r="N7067" s="1354"/>
      <c r="O7067" s="1354"/>
      <c r="P7067" s="1354"/>
      <c r="Q7067" s="1354"/>
      <c r="R7067" s="1354"/>
      <c r="S7067" s="1354"/>
      <c r="T7067" s="1354"/>
    </row>
    <row r="7068" spans="2:20" ht="27.6" x14ac:dyDescent="0.3">
      <c r="B7068" s="767" t="s">
        <v>0</v>
      </c>
      <c r="C7068" s="767" t="s">
        <v>1</v>
      </c>
      <c r="D7068" s="767" t="s">
        <v>2</v>
      </c>
      <c r="E7068" s="767" t="s">
        <v>13</v>
      </c>
      <c r="F7068" s="767" t="s">
        <v>3</v>
      </c>
      <c r="G7068" s="767" t="s">
        <v>4</v>
      </c>
      <c r="H7068" s="767" t="s">
        <v>5</v>
      </c>
      <c r="I7068" s="767" t="s">
        <v>6</v>
      </c>
      <c r="J7068" s="767" t="s">
        <v>7</v>
      </c>
      <c r="K7068" s="180"/>
      <c r="L7068" s="767" t="s">
        <v>0</v>
      </c>
      <c r="M7068" s="767" t="s">
        <v>1</v>
      </c>
      <c r="N7068" s="353" t="s">
        <v>1234</v>
      </c>
      <c r="O7068" s="767" t="s">
        <v>13</v>
      </c>
      <c r="P7068" s="767" t="s">
        <v>3</v>
      </c>
      <c r="Q7068" s="767" t="s">
        <v>4</v>
      </c>
      <c r="R7068" s="767" t="s">
        <v>5</v>
      </c>
      <c r="S7068" s="767" t="s">
        <v>6</v>
      </c>
      <c r="T7068" s="767" t="s">
        <v>7</v>
      </c>
    </row>
    <row r="7069" spans="2:20" x14ac:dyDescent="0.3">
      <c r="B7069" s="310"/>
      <c r="C7069" s="311"/>
      <c r="D7069" s="311"/>
      <c r="E7069" s="5"/>
      <c r="F7069" s="5"/>
      <c r="G7069" s="5"/>
      <c r="H7069" s="5"/>
      <c r="I7069" s="5"/>
      <c r="J7069" s="6"/>
      <c r="L7069" s="310"/>
      <c r="M7069" s="311"/>
      <c r="N7069" s="311"/>
      <c r="O7069" s="5"/>
      <c r="P7069" s="5"/>
      <c r="Q7069" s="5"/>
      <c r="R7069" s="5"/>
      <c r="S7069" s="5"/>
      <c r="T7069" s="6"/>
    </row>
    <row r="7070" spans="2:20" x14ac:dyDescent="0.3">
      <c r="B7070" s="814" t="s">
        <v>4683</v>
      </c>
      <c r="C7070" s="820" t="s">
        <v>2421</v>
      </c>
      <c r="D7070" s="821" t="s">
        <v>16</v>
      </c>
      <c r="E7070" s="821" t="s">
        <v>16</v>
      </c>
      <c r="F7070" s="822">
        <f>N7047</f>
        <v>256311</v>
      </c>
      <c r="G7070" s="823">
        <f>N7048</f>
        <v>2708</v>
      </c>
      <c r="H7070" s="823">
        <f>N7049</f>
        <v>2751</v>
      </c>
      <c r="I7070" s="824">
        <f>N7050</f>
        <v>3334</v>
      </c>
      <c r="J7070" s="824">
        <f>N7051</f>
        <v>4260</v>
      </c>
      <c r="K7070" s="1"/>
      <c r="L7070" s="814"/>
      <c r="M7070" s="814"/>
      <c r="N7070" s="814"/>
      <c r="O7070" s="814"/>
      <c r="P7070" s="814"/>
      <c r="Q7070" s="814"/>
      <c r="R7070" s="814"/>
      <c r="S7070" s="814"/>
      <c r="T7070" s="814"/>
    </row>
    <row r="7071" spans="2:20" ht="33" customHeight="1" x14ac:dyDescent="0.3">
      <c r="B7071" s="814" t="s">
        <v>4683</v>
      </c>
      <c r="C7071" s="430" t="s">
        <v>4163</v>
      </c>
      <c r="D7071" s="116" t="s">
        <v>4684</v>
      </c>
      <c r="E7071" s="821" t="s">
        <v>16</v>
      </c>
      <c r="F7071" s="821">
        <v>1100</v>
      </c>
      <c r="G7071" s="821" t="s">
        <v>16</v>
      </c>
      <c r="H7071" s="821" t="s">
        <v>16</v>
      </c>
      <c r="I7071" s="821" t="s">
        <v>16</v>
      </c>
      <c r="J7071" s="821" t="s">
        <v>16</v>
      </c>
      <c r="K7071" s="1"/>
      <c r="L7071" s="814" t="s">
        <v>4683</v>
      </c>
      <c r="M7071" s="430" t="s">
        <v>4701</v>
      </c>
      <c r="N7071" s="368">
        <v>1</v>
      </c>
      <c r="O7071" s="821" t="s">
        <v>16</v>
      </c>
      <c r="P7071" s="821">
        <v>50000</v>
      </c>
      <c r="Q7071" s="821" t="s">
        <v>16</v>
      </c>
      <c r="R7071" s="821" t="s">
        <v>16</v>
      </c>
      <c r="S7071" s="821" t="s">
        <v>16</v>
      </c>
      <c r="T7071" s="821" t="s">
        <v>16</v>
      </c>
    </row>
    <row r="7072" spans="2:20" ht="34.799999999999997" customHeight="1" x14ac:dyDescent="0.3">
      <c r="B7072" s="814" t="s">
        <v>4683</v>
      </c>
      <c r="C7072" s="430" t="s">
        <v>4174</v>
      </c>
      <c r="D7072" s="116" t="s">
        <v>4685</v>
      </c>
      <c r="E7072" s="821" t="s">
        <v>16</v>
      </c>
      <c r="F7072" s="202">
        <v>1100</v>
      </c>
      <c r="G7072" s="821" t="s">
        <v>16</v>
      </c>
      <c r="H7072" s="821" t="s">
        <v>16</v>
      </c>
      <c r="I7072" s="821" t="s">
        <v>16</v>
      </c>
      <c r="J7072" s="821" t="s">
        <v>16</v>
      </c>
      <c r="K7072" s="1"/>
      <c r="L7072" s="821" t="s">
        <v>16</v>
      </c>
      <c r="M7072" s="821" t="s">
        <v>16</v>
      </c>
      <c r="N7072" s="821" t="s">
        <v>16</v>
      </c>
      <c r="O7072" s="821" t="s">
        <v>16</v>
      </c>
      <c r="P7072" s="821" t="s">
        <v>16</v>
      </c>
      <c r="Q7072" s="821" t="s">
        <v>16</v>
      </c>
      <c r="R7072" s="821" t="s">
        <v>16</v>
      </c>
      <c r="S7072" s="821" t="s">
        <v>16</v>
      </c>
      <c r="T7072" s="821" t="s">
        <v>16</v>
      </c>
    </row>
    <row r="7073" spans="2:20" ht="31.8" customHeight="1" x14ac:dyDescent="0.3">
      <c r="B7073" s="814" t="s">
        <v>4683</v>
      </c>
      <c r="C7073" s="430" t="s">
        <v>4164</v>
      </c>
      <c r="D7073" s="116" t="s">
        <v>4686</v>
      </c>
      <c r="E7073" s="821" t="s">
        <v>16</v>
      </c>
      <c r="F7073" s="821">
        <v>1100</v>
      </c>
      <c r="G7073" s="821" t="s">
        <v>16</v>
      </c>
      <c r="H7073" s="821" t="s">
        <v>16</v>
      </c>
      <c r="I7073" s="821" t="s">
        <v>16</v>
      </c>
      <c r="J7073" s="821" t="s">
        <v>16</v>
      </c>
      <c r="K7073" s="1"/>
      <c r="L7073" s="821" t="s">
        <v>16</v>
      </c>
      <c r="M7073" s="821" t="s">
        <v>16</v>
      </c>
      <c r="N7073" s="821" t="s">
        <v>16</v>
      </c>
      <c r="O7073" s="821" t="s">
        <v>16</v>
      </c>
      <c r="P7073" s="821" t="s">
        <v>16</v>
      </c>
      <c r="Q7073" s="821" t="s">
        <v>16</v>
      </c>
      <c r="R7073" s="821" t="s">
        <v>16</v>
      </c>
      <c r="S7073" s="821" t="s">
        <v>16</v>
      </c>
      <c r="T7073" s="821" t="s">
        <v>16</v>
      </c>
    </row>
    <row r="7074" spans="2:20" ht="30" customHeight="1" x14ac:dyDescent="0.3">
      <c r="B7074" s="814" t="s">
        <v>4683</v>
      </c>
      <c r="C7074" s="430" t="s">
        <v>2354</v>
      </c>
      <c r="D7074" s="116" t="s">
        <v>4687</v>
      </c>
      <c r="E7074" s="821" t="s">
        <v>16</v>
      </c>
      <c r="F7074" s="821">
        <v>1000</v>
      </c>
      <c r="G7074" s="821" t="s">
        <v>16</v>
      </c>
      <c r="H7074" s="821" t="s">
        <v>16</v>
      </c>
      <c r="I7074" s="821" t="s">
        <v>16</v>
      </c>
      <c r="J7074" s="821" t="s">
        <v>16</v>
      </c>
      <c r="K7074" s="1"/>
      <c r="L7074" s="821" t="s">
        <v>16</v>
      </c>
      <c r="M7074" s="821" t="s">
        <v>16</v>
      </c>
      <c r="N7074" s="821" t="s">
        <v>16</v>
      </c>
      <c r="O7074" s="821" t="s">
        <v>16</v>
      </c>
      <c r="P7074" s="821" t="s">
        <v>16</v>
      </c>
      <c r="Q7074" s="821" t="s">
        <v>16</v>
      </c>
      <c r="R7074" s="821" t="s">
        <v>16</v>
      </c>
      <c r="S7074" s="821" t="s">
        <v>16</v>
      </c>
      <c r="T7074" s="821" t="s">
        <v>16</v>
      </c>
    </row>
    <row r="7075" spans="2:20" ht="31.8" customHeight="1" x14ac:dyDescent="0.3">
      <c r="B7075" s="814" t="s">
        <v>4683</v>
      </c>
      <c r="C7075" s="430" t="s">
        <v>3218</v>
      </c>
      <c r="D7075" s="116" t="s">
        <v>4688</v>
      </c>
      <c r="E7075" s="821" t="s">
        <v>16</v>
      </c>
      <c r="F7075" s="821">
        <v>1000</v>
      </c>
      <c r="G7075" s="821" t="s">
        <v>16</v>
      </c>
      <c r="H7075" s="821" t="s">
        <v>16</v>
      </c>
      <c r="I7075" s="821" t="s">
        <v>16</v>
      </c>
      <c r="J7075" s="821" t="s">
        <v>16</v>
      </c>
      <c r="K7075" s="1"/>
      <c r="L7075" s="821" t="s">
        <v>16</v>
      </c>
      <c r="M7075" s="821" t="s">
        <v>16</v>
      </c>
      <c r="N7075" s="821" t="s">
        <v>16</v>
      </c>
      <c r="O7075" s="821" t="s">
        <v>16</v>
      </c>
      <c r="P7075" s="821" t="s">
        <v>16</v>
      </c>
      <c r="Q7075" s="821" t="s">
        <v>16</v>
      </c>
      <c r="R7075" s="821" t="s">
        <v>16</v>
      </c>
      <c r="S7075" s="821" t="s">
        <v>16</v>
      </c>
      <c r="T7075" s="821" t="s">
        <v>16</v>
      </c>
    </row>
    <row r="7076" spans="2:20" ht="32.4" customHeight="1" x14ac:dyDescent="0.3">
      <c r="B7076" s="814" t="s">
        <v>4683</v>
      </c>
      <c r="C7076" s="430" t="s">
        <v>1627</v>
      </c>
      <c r="D7076" s="116" t="s">
        <v>4689</v>
      </c>
      <c r="E7076" s="821" t="s">
        <v>16</v>
      </c>
      <c r="F7076" s="821">
        <v>1000</v>
      </c>
      <c r="G7076" s="821" t="s">
        <v>16</v>
      </c>
      <c r="H7076" s="821" t="s">
        <v>16</v>
      </c>
      <c r="I7076" s="821" t="s">
        <v>16</v>
      </c>
      <c r="J7076" s="821" t="s">
        <v>16</v>
      </c>
      <c r="K7076" s="1"/>
      <c r="L7076" s="821" t="s">
        <v>16</v>
      </c>
      <c r="M7076" s="821" t="s">
        <v>16</v>
      </c>
      <c r="N7076" s="821" t="s">
        <v>16</v>
      </c>
      <c r="O7076" s="821" t="s">
        <v>16</v>
      </c>
      <c r="P7076" s="821" t="s">
        <v>16</v>
      </c>
      <c r="Q7076" s="821" t="s">
        <v>16</v>
      </c>
      <c r="R7076" s="821" t="s">
        <v>16</v>
      </c>
      <c r="S7076" s="821" t="s">
        <v>16</v>
      </c>
      <c r="T7076" s="821" t="s">
        <v>16</v>
      </c>
    </row>
    <row r="7077" spans="2:20" ht="41.4" x14ac:dyDescent="0.3">
      <c r="B7077" s="814" t="s">
        <v>4683</v>
      </c>
      <c r="C7077" s="430" t="s">
        <v>4696</v>
      </c>
      <c r="D7077" s="116" t="s">
        <v>4690</v>
      </c>
      <c r="E7077" s="821" t="s">
        <v>16</v>
      </c>
      <c r="F7077" s="821">
        <v>3000</v>
      </c>
      <c r="G7077" s="821" t="s">
        <v>16</v>
      </c>
      <c r="H7077" s="821" t="s">
        <v>16</v>
      </c>
      <c r="I7077" s="821" t="s">
        <v>16</v>
      </c>
      <c r="J7077" s="821" t="s">
        <v>16</v>
      </c>
      <c r="K7077" s="1"/>
      <c r="L7077" s="821" t="s">
        <v>16</v>
      </c>
      <c r="M7077" s="821" t="s">
        <v>16</v>
      </c>
      <c r="N7077" s="821" t="s">
        <v>16</v>
      </c>
      <c r="O7077" s="821" t="s">
        <v>16</v>
      </c>
      <c r="P7077" s="821" t="s">
        <v>16</v>
      </c>
      <c r="Q7077" s="821" t="s">
        <v>16</v>
      </c>
      <c r="R7077" s="821" t="s">
        <v>16</v>
      </c>
      <c r="S7077" s="821" t="s">
        <v>16</v>
      </c>
      <c r="T7077" s="821" t="s">
        <v>16</v>
      </c>
    </row>
    <row r="7078" spans="2:20" ht="41.4" x14ac:dyDescent="0.3">
      <c r="B7078" s="814" t="s">
        <v>4683</v>
      </c>
      <c r="C7078" s="430" t="s">
        <v>4697</v>
      </c>
      <c r="D7078" s="116" t="s">
        <v>4691</v>
      </c>
      <c r="E7078" s="821" t="s">
        <v>16</v>
      </c>
      <c r="F7078" s="821">
        <v>3000</v>
      </c>
      <c r="G7078" s="821" t="s">
        <v>16</v>
      </c>
      <c r="H7078" s="821" t="s">
        <v>16</v>
      </c>
      <c r="I7078" s="821" t="s">
        <v>16</v>
      </c>
      <c r="J7078" s="821" t="s">
        <v>16</v>
      </c>
      <c r="K7078" s="1"/>
      <c r="L7078" s="821" t="s">
        <v>16</v>
      </c>
      <c r="M7078" s="821" t="s">
        <v>16</v>
      </c>
      <c r="N7078" s="821" t="s">
        <v>16</v>
      </c>
      <c r="O7078" s="821" t="s">
        <v>16</v>
      </c>
      <c r="P7078" s="821" t="s">
        <v>16</v>
      </c>
      <c r="Q7078" s="821" t="s">
        <v>16</v>
      </c>
      <c r="R7078" s="821" t="s">
        <v>16</v>
      </c>
      <c r="S7078" s="821" t="s">
        <v>16</v>
      </c>
      <c r="T7078" s="821" t="s">
        <v>16</v>
      </c>
    </row>
    <row r="7079" spans="2:20" ht="41.4" x14ac:dyDescent="0.3">
      <c r="B7079" s="814" t="s">
        <v>4683</v>
      </c>
      <c r="C7079" s="430" t="s">
        <v>4698</v>
      </c>
      <c r="D7079" s="116" t="s">
        <v>4692</v>
      </c>
      <c r="E7079" s="821" t="s">
        <v>16</v>
      </c>
      <c r="F7079" s="821">
        <v>6000</v>
      </c>
      <c r="G7079" s="821" t="s">
        <v>16</v>
      </c>
      <c r="H7079" s="821" t="s">
        <v>16</v>
      </c>
      <c r="I7079" s="821" t="s">
        <v>16</v>
      </c>
      <c r="J7079" s="821" t="s">
        <v>16</v>
      </c>
      <c r="K7079" s="1"/>
      <c r="L7079" s="821" t="s">
        <v>16</v>
      </c>
      <c r="M7079" s="821" t="s">
        <v>16</v>
      </c>
      <c r="N7079" s="821" t="s">
        <v>16</v>
      </c>
      <c r="O7079" s="821" t="s">
        <v>16</v>
      </c>
      <c r="P7079" s="821" t="s">
        <v>16</v>
      </c>
      <c r="Q7079" s="821" t="s">
        <v>16</v>
      </c>
      <c r="R7079" s="821" t="s">
        <v>16</v>
      </c>
      <c r="S7079" s="821" t="s">
        <v>16</v>
      </c>
      <c r="T7079" s="821" t="s">
        <v>16</v>
      </c>
    </row>
    <row r="7080" spans="2:20" ht="41.4" x14ac:dyDescent="0.3">
      <c r="B7080" s="814" t="s">
        <v>4683</v>
      </c>
      <c r="C7080" s="430" t="s">
        <v>4699</v>
      </c>
      <c r="D7080" s="116" t="s">
        <v>4693</v>
      </c>
      <c r="E7080" s="821" t="s">
        <v>16</v>
      </c>
      <c r="F7080" s="821">
        <v>2000</v>
      </c>
      <c r="G7080" s="821" t="s">
        <v>16</v>
      </c>
      <c r="H7080" s="821" t="s">
        <v>16</v>
      </c>
      <c r="I7080" s="821" t="s">
        <v>16</v>
      </c>
      <c r="J7080" s="821" t="s">
        <v>16</v>
      </c>
      <c r="K7080" s="1"/>
      <c r="L7080" s="821" t="s">
        <v>16</v>
      </c>
      <c r="M7080" s="821" t="s">
        <v>16</v>
      </c>
      <c r="N7080" s="821" t="s">
        <v>16</v>
      </c>
      <c r="O7080" s="821" t="s">
        <v>16</v>
      </c>
      <c r="P7080" s="821" t="s">
        <v>16</v>
      </c>
      <c r="Q7080" s="821" t="s">
        <v>16</v>
      </c>
      <c r="R7080" s="821" t="s">
        <v>16</v>
      </c>
      <c r="S7080" s="821" t="s">
        <v>16</v>
      </c>
      <c r="T7080" s="821" t="s">
        <v>16</v>
      </c>
    </row>
    <row r="7081" spans="2:20" ht="41.4" x14ac:dyDescent="0.3">
      <c r="B7081" s="814" t="s">
        <v>4683</v>
      </c>
      <c r="C7081" s="831" t="s">
        <v>4700</v>
      </c>
      <c r="D7081" s="116" t="s">
        <v>4694</v>
      </c>
      <c r="E7081" s="821" t="s">
        <v>16</v>
      </c>
      <c r="F7081" s="821">
        <v>50000</v>
      </c>
      <c r="G7081" s="821" t="s">
        <v>16</v>
      </c>
      <c r="H7081" s="821" t="s">
        <v>16</v>
      </c>
      <c r="I7081" s="821" t="s">
        <v>16</v>
      </c>
      <c r="J7081" s="821" t="s">
        <v>16</v>
      </c>
      <c r="K7081" s="1"/>
      <c r="L7081" s="821" t="s">
        <v>16</v>
      </c>
      <c r="M7081" s="821" t="s">
        <v>16</v>
      </c>
      <c r="N7081" s="821" t="s">
        <v>16</v>
      </c>
      <c r="O7081" s="821" t="s">
        <v>16</v>
      </c>
      <c r="P7081" s="821" t="s">
        <v>16</v>
      </c>
      <c r="Q7081" s="821" t="s">
        <v>16</v>
      </c>
      <c r="R7081" s="821" t="s">
        <v>16</v>
      </c>
      <c r="S7081" s="821" t="s">
        <v>16</v>
      </c>
      <c r="T7081" s="821" t="s">
        <v>16</v>
      </c>
    </row>
    <row r="7082" spans="2:20" ht="31.8" customHeight="1" x14ac:dyDescent="0.3">
      <c r="B7082" s="814" t="s">
        <v>4683</v>
      </c>
      <c r="C7082" s="831" t="s">
        <v>4323</v>
      </c>
      <c r="D7082" s="116" t="s">
        <v>4695</v>
      </c>
      <c r="E7082" s="821" t="s">
        <v>16</v>
      </c>
      <c r="F7082" s="821">
        <v>50000</v>
      </c>
      <c r="G7082" s="821" t="s">
        <v>16</v>
      </c>
      <c r="H7082" s="821" t="s">
        <v>16</v>
      </c>
      <c r="I7082" s="821" t="s">
        <v>16</v>
      </c>
      <c r="J7082" s="821" t="s">
        <v>16</v>
      </c>
      <c r="K7082" s="1"/>
      <c r="L7082" s="821" t="s">
        <v>16</v>
      </c>
      <c r="M7082" s="821" t="s">
        <v>16</v>
      </c>
      <c r="N7082" s="821" t="s">
        <v>16</v>
      </c>
      <c r="O7082" s="821" t="s">
        <v>16</v>
      </c>
      <c r="P7082" s="821" t="s">
        <v>16</v>
      </c>
      <c r="Q7082" s="821" t="s">
        <v>16</v>
      </c>
      <c r="R7082" s="821" t="s">
        <v>16</v>
      </c>
      <c r="S7082" s="821" t="s">
        <v>16</v>
      </c>
      <c r="T7082" s="821" t="s">
        <v>16</v>
      </c>
    </row>
    <row r="7083" spans="2:20" ht="29.4" customHeight="1" x14ac:dyDescent="0.3">
      <c r="B7083" s="814" t="s">
        <v>4683</v>
      </c>
      <c r="C7083" s="831" t="s">
        <v>4703</v>
      </c>
      <c r="D7083" s="116" t="s">
        <v>4702</v>
      </c>
      <c r="E7083" s="821" t="s">
        <v>16</v>
      </c>
      <c r="F7083" s="821">
        <v>4000</v>
      </c>
      <c r="G7083" s="821" t="s">
        <v>16</v>
      </c>
      <c r="H7083" s="821" t="s">
        <v>16</v>
      </c>
      <c r="I7083" s="821" t="s">
        <v>16</v>
      </c>
      <c r="J7083" s="821" t="s">
        <v>16</v>
      </c>
      <c r="K7083" s="1"/>
      <c r="L7083" s="821" t="s">
        <v>16</v>
      </c>
      <c r="M7083" s="821" t="s">
        <v>16</v>
      </c>
      <c r="N7083" s="821" t="s">
        <v>16</v>
      </c>
      <c r="O7083" s="821" t="s">
        <v>16</v>
      </c>
      <c r="P7083" s="821" t="s">
        <v>16</v>
      </c>
      <c r="Q7083" s="821" t="s">
        <v>16</v>
      </c>
      <c r="R7083" s="821" t="s">
        <v>16</v>
      </c>
      <c r="S7083" s="821" t="s">
        <v>16</v>
      </c>
      <c r="T7083" s="821" t="s">
        <v>16</v>
      </c>
    </row>
    <row r="7084" spans="2:20" x14ac:dyDescent="0.3">
      <c r="B7084" s="196"/>
      <c r="C7084" s="503" t="s">
        <v>49</v>
      </c>
      <c r="D7084" s="196" t="s">
        <v>16</v>
      </c>
      <c r="E7084" s="197">
        <f>SUM(E7071:E7079)</f>
        <v>0</v>
      </c>
      <c r="F7084" s="197">
        <f>SUM(F7071:F7083)</f>
        <v>124300</v>
      </c>
      <c r="G7084" s="197"/>
      <c r="H7084" s="504">
        <f>SUM(H7073:H7077)</f>
        <v>0</v>
      </c>
      <c r="I7084" s="197"/>
      <c r="J7084" s="197">
        <v>0</v>
      </c>
      <c r="K7084" s="1"/>
      <c r="L7084" s="202" t="s">
        <v>16</v>
      </c>
      <c r="M7084" s="202" t="s">
        <v>16</v>
      </c>
      <c r="N7084" s="202" t="s">
        <v>16</v>
      </c>
      <c r="O7084" s="202" t="s">
        <v>16</v>
      </c>
      <c r="P7084" s="202" t="s">
        <v>16</v>
      </c>
      <c r="Q7084" s="202" t="s">
        <v>16</v>
      </c>
      <c r="R7084" s="202" t="s">
        <v>16</v>
      </c>
      <c r="S7084" s="202" t="s">
        <v>16</v>
      </c>
      <c r="T7084" s="202" t="s">
        <v>16</v>
      </c>
    </row>
    <row r="7085" spans="2:20" x14ac:dyDescent="0.3">
      <c r="B7085" s="11"/>
      <c r="C7085" s="94"/>
      <c r="D7085" s="12"/>
      <c r="E7085" s="13"/>
      <c r="F7085" s="13"/>
      <c r="G7085" s="13"/>
      <c r="H7085" s="13"/>
      <c r="I7085" s="13"/>
      <c r="J7085" s="14"/>
      <c r="K7085" s="1"/>
      <c r="L7085" s="815"/>
      <c r="M7085" s="816"/>
      <c r="N7085" s="384"/>
      <c r="O7085" s="817"/>
      <c r="P7085" s="818"/>
      <c r="Q7085" s="818"/>
      <c r="R7085" s="818"/>
      <c r="S7085" s="818"/>
      <c r="T7085" s="819"/>
    </row>
    <row r="7086" spans="2:20" x14ac:dyDescent="0.3">
      <c r="B7086" s="25"/>
      <c r="C7086" s="26" t="s">
        <v>50</v>
      </c>
      <c r="D7086" s="26" t="s">
        <v>16</v>
      </c>
      <c r="E7086" s="28">
        <f>E7084</f>
        <v>0</v>
      </c>
      <c r="F7086" s="28">
        <f>F7070+F7084</f>
        <v>380611</v>
      </c>
      <c r="G7086" s="28">
        <f>G7070+G7084</f>
        <v>2708</v>
      </c>
      <c r="H7086" s="28">
        <f>H7070+H7084</f>
        <v>2751</v>
      </c>
      <c r="I7086" s="28">
        <f>I7070+I7084</f>
        <v>3334</v>
      </c>
      <c r="J7086" s="28">
        <f>J7070+J7084</f>
        <v>4260</v>
      </c>
      <c r="K7086" s="1"/>
      <c r="L7086" s="574" t="s">
        <v>16</v>
      </c>
      <c r="M7086" s="26" t="s">
        <v>50</v>
      </c>
      <c r="N7086" s="193" t="s">
        <v>16</v>
      </c>
      <c r="O7086" s="28">
        <f>SUM(O7071:O7085)</f>
        <v>0</v>
      </c>
      <c r="P7086" s="28">
        <f>SUM(P7071:P7085)</f>
        <v>50000</v>
      </c>
      <c r="Q7086" s="28">
        <f>SUM(Q7071:Q7085)</f>
        <v>0</v>
      </c>
      <c r="R7086" s="28">
        <f>SUM(R7071:R7085)</f>
        <v>0</v>
      </c>
      <c r="S7086" s="28">
        <f>SUM(S7071:S7085)</f>
        <v>0</v>
      </c>
      <c r="T7086" s="28">
        <f>SUM(T7069:T7085)</f>
        <v>0</v>
      </c>
    </row>
    <row r="7087" spans="2:20" x14ac:dyDescent="0.3">
      <c r="F7087" s="314"/>
      <c r="G7087" s="215"/>
      <c r="H7087" s="215"/>
      <c r="L7087" s="2"/>
      <c r="M7087" s="3" t="s">
        <v>12</v>
      </c>
      <c r="N7087" s="15"/>
      <c r="O7087" s="16"/>
      <c r="P7087" s="62">
        <f>F7086-P7086</f>
        <v>330611</v>
      </c>
      <c r="Q7087" s="62">
        <f>G7086-Q7086</f>
        <v>2708</v>
      </c>
      <c r="R7087" s="62">
        <f t="shared" ref="R7087" si="793">H7086-R7086</f>
        <v>2751</v>
      </c>
      <c r="S7087" s="62">
        <f t="shared" ref="S7087" si="794">I7086-S7086</f>
        <v>3334</v>
      </c>
      <c r="T7087" s="62">
        <f t="shared" ref="T7087" si="795">J7086-T7086</f>
        <v>4260</v>
      </c>
    </row>
    <row r="7088" spans="2:20" x14ac:dyDescent="0.3">
      <c r="C7088" s="63"/>
      <c r="F7088" s="314"/>
      <c r="H7088" s="314"/>
      <c r="M7088" s="1356" t="s">
        <v>23</v>
      </c>
      <c r="N7088" s="1356"/>
      <c r="O7088" s="314"/>
      <c r="P7088" s="314"/>
      <c r="Q7088" s="314"/>
      <c r="R7088" s="314"/>
    </row>
    <row r="7089" spans="2:20" x14ac:dyDescent="0.3">
      <c r="C7089" s="837"/>
      <c r="D7089" s="837"/>
      <c r="E7089" s="673"/>
      <c r="F7089" s="281"/>
      <c r="G7089" s="837"/>
      <c r="H7089" s="837"/>
      <c r="I7089" s="837"/>
      <c r="J7089" s="145"/>
      <c r="M7089" s="346" t="s">
        <v>17</v>
      </c>
      <c r="N7089" s="126">
        <f>P7087</f>
        <v>330611</v>
      </c>
      <c r="O7089" s="1383" t="s">
        <v>4662</v>
      </c>
      <c r="P7089" s="1384"/>
      <c r="Q7089" s="1384"/>
      <c r="R7089" s="1384"/>
      <c r="S7089" s="1384"/>
      <c r="T7089" s="1384"/>
    </row>
    <row r="7090" spans="2:20" x14ac:dyDescent="0.3">
      <c r="C7090" s="273"/>
      <c r="D7090" s="702"/>
      <c r="E7090" s="835"/>
      <c r="F7090" s="835"/>
      <c r="G7090" s="282"/>
      <c r="H7090" s="280"/>
      <c r="I7090" s="280"/>
      <c r="J7090" s="280"/>
      <c r="M7090" s="346" t="s">
        <v>18</v>
      </c>
      <c r="N7090" s="126">
        <f>Q7087</f>
        <v>2708</v>
      </c>
      <c r="O7090" s="606"/>
      <c r="P7090" s="131"/>
      <c r="Q7090" s="121"/>
      <c r="R7090" s="121"/>
      <c r="S7090" s="121"/>
      <c r="T7090" s="121"/>
    </row>
    <row r="7091" spans="2:20" x14ac:dyDescent="0.3">
      <c r="C7091" s="837"/>
      <c r="D7091" s="837"/>
      <c r="E7091" s="1376"/>
      <c r="F7091" s="1377"/>
      <c r="G7091" s="282"/>
      <c r="H7091" s="280"/>
      <c r="I7091" s="280"/>
      <c r="J7091" s="280"/>
      <c r="M7091" s="346" t="s">
        <v>19</v>
      </c>
      <c r="N7091" s="126">
        <f>R7087</f>
        <v>2751</v>
      </c>
      <c r="O7091" s="136"/>
      <c r="P7091" s="171"/>
      <c r="Q7091" s="324"/>
      <c r="R7091" s="240"/>
      <c r="S7091" s="314"/>
      <c r="T7091" s="314"/>
    </row>
    <row r="7092" spans="2:20" x14ac:dyDescent="0.3">
      <c r="C7092" s="190"/>
      <c r="D7092" s="190"/>
      <c r="E7092" s="1374"/>
      <c r="F7092" s="1374"/>
      <c r="G7092" s="278"/>
      <c r="H7092" s="279"/>
      <c r="I7092" s="280"/>
      <c r="J7092" s="281"/>
      <c r="M7092" s="346" t="s">
        <v>20</v>
      </c>
      <c r="N7092" s="126">
        <f>S7087</f>
        <v>3334</v>
      </c>
      <c r="O7092" s="324"/>
      <c r="P7092" s="324"/>
      <c r="Q7092" s="324"/>
      <c r="R7092" s="241"/>
    </row>
    <row r="7093" spans="2:20" x14ac:dyDescent="0.3">
      <c r="C7093" s="190"/>
      <c r="D7093" s="190"/>
      <c r="E7093" s="836"/>
      <c r="F7093" s="836"/>
      <c r="G7093" s="278"/>
      <c r="H7093" s="283"/>
      <c r="I7093" s="280"/>
      <c r="J7093" s="281"/>
      <c r="M7093" s="346" t="s">
        <v>21</v>
      </c>
      <c r="N7093" s="126">
        <f>T7087</f>
        <v>4260</v>
      </c>
      <c r="O7093" s="137"/>
      <c r="P7093" s="324"/>
      <c r="Q7093" s="324"/>
      <c r="R7093" s="314"/>
    </row>
    <row r="7094" spans="2:20" ht="16.2" thickBot="1" x14ac:dyDescent="0.35">
      <c r="C7094" s="837"/>
      <c r="D7094" s="190"/>
      <c r="E7094" s="836"/>
      <c r="F7094" s="836"/>
      <c r="G7094" s="278"/>
      <c r="H7094" s="283"/>
      <c r="I7094" s="280"/>
      <c r="J7094" s="281"/>
      <c r="M7094" s="768" t="s">
        <v>22</v>
      </c>
      <c r="N7094" s="794">
        <f>SUM(N7089:N7093)</f>
        <v>343664</v>
      </c>
      <c r="O7094" s="314"/>
      <c r="P7094" s="314"/>
      <c r="R7094" s="314"/>
      <c r="S7094" s="314"/>
    </row>
    <row r="7095" spans="2:20" ht="15" thickTop="1" x14ac:dyDescent="0.3">
      <c r="N7095" s="314"/>
    </row>
    <row r="7096" spans="2:20" x14ac:dyDescent="0.3">
      <c r="N7096" s="314"/>
    </row>
    <row r="7097" spans="2:20" x14ac:dyDescent="0.3">
      <c r="N7097" s="314"/>
    </row>
    <row r="7098" spans="2:20" x14ac:dyDescent="0.3">
      <c r="N7098" s="314"/>
    </row>
    <row r="7099" spans="2:20" x14ac:dyDescent="0.3">
      <c r="N7099" s="314"/>
    </row>
    <row r="7100" spans="2:20" x14ac:dyDescent="0.3">
      <c r="B7100" s="1357" t="s">
        <v>3490</v>
      </c>
      <c r="C7100" s="1357"/>
      <c r="D7100" s="1357"/>
      <c r="E7100" s="1357"/>
      <c r="F7100" s="1357"/>
      <c r="G7100" s="1357"/>
      <c r="H7100" s="1357"/>
      <c r="I7100" s="1357"/>
      <c r="J7100" s="1357"/>
      <c r="K7100" s="1357"/>
      <c r="L7100" s="1357"/>
      <c r="M7100" s="1357"/>
      <c r="N7100" s="1357"/>
      <c r="O7100" s="1357"/>
      <c r="P7100" s="1357"/>
      <c r="Q7100" s="1357"/>
      <c r="R7100" s="1357"/>
      <c r="S7100" s="1357"/>
      <c r="T7100" s="1357"/>
    </row>
    <row r="7105" spans="2:20" ht="15.6" x14ac:dyDescent="0.3">
      <c r="B7105" s="1349" t="s">
        <v>4704</v>
      </c>
      <c r="C7105" s="1349"/>
      <c r="D7105" s="1349"/>
      <c r="E7105" s="1349"/>
      <c r="F7105" s="1349"/>
      <c r="G7105" s="1349"/>
      <c r="H7105" s="1349"/>
      <c r="I7105" s="1349"/>
      <c r="J7105" s="1349"/>
      <c r="K7105" s="1349"/>
      <c r="L7105" s="1349"/>
      <c r="M7105" s="1349"/>
      <c r="N7105" s="1349"/>
      <c r="O7105" s="1349"/>
      <c r="P7105" s="1349"/>
      <c r="Q7105" s="1349"/>
      <c r="R7105" s="1349"/>
      <c r="S7105" s="1349"/>
      <c r="T7105" s="1349"/>
    </row>
    <row r="7106" spans="2:20" ht="15.6" x14ac:dyDescent="0.3">
      <c r="B7106" s="1350" t="s">
        <v>10</v>
      </c>
      <c r="C7106" s="1350"/>
      <c r="D7106" s="1350"/>
      <c r="E7106" s="1350"/>
      <c r="F7106" s="1350"/>
      <c r="G7106" s="1350"/>
      <c r="H7106" s="1350"/>
      <c r="I7106" s="1350"/>
      <c r="J7106" s="1350"/>
      <c r="K7106" s="1350"/>
      <c r="L7106" s="1350"/>
      <c r="M7106" s="1350"/>
      <c r="N7106" s="1350"/>
      <c r="O7106" s="1350"/>
      <c r="P7106" s="1350"/>
      <c r="Q7106" s="1350"/>
      <c r="R7106" s="1350"/>
      <c r="S7106" s="1350"/>
      <c r="T7106" s="1350"/>
    </row>
    <row r="7107" spans="2:20" x14ac:dyDescent="0.3">
      <c r="B7107" s="1351" t="s">
        <v>11</v>
      </c>
      <c r="C7107" s="1351"/>
      <c r="D7107" s="1351"/>
      <c r="E7107" s="1351"/>
      <c r="F7107" s="1351"/>
      <c r="G7107" s="1351"/>
      <c r="H7107" s="1351"/>
      <c r="I7107" s="1351"/>
      <c r="J7107" s="1351"/>
      <c r="K7107" s="1351"/>
      <c r="L7107" s="1351"/>
      <c r="M7107" s="1351"/>
      <c r="N7107" s="1351"/>
      <c r="O7107" s="1351"/>
      <c r="P7107" s="1351"/>
      <c r="Q7107" s="1351"/>
      <c r="R7107" s="1351"/>
      <c r="S7107" s="1351"/>
      <c r="T7107" s="1351"/>
    </row>
    <row r="7108" spans="2:20" x14ac:dyDescent="0.3">
      <c r="B7108" s="1352" t="s">
        <v>4705</v>
      </c>
      <c r="C7108" s="1352"/>
      <c r="D7108" s="1352"/>
      <c r="E7108" s="1352"/>
      <c r="F7108" s="1352"/>
      <c r="G7108" s="1352"/>
      <c r="H7108" s="1352"/>
      <c r="I7108" s="1352"/>
      <c r="J7108" s="1352"/>
      <c r="K7108" s="1352"/>
      <c r="L7108" s="1352"/>
      <c r="M7108" s="1352"/>
      <c r="N7108" s="1352"/>
      <c r="O7108" s="1352"/>
      <c r="P7108" s="1352"/>
      <c r="Q7108" s="1352"/>
      <c r="R7108" s="1352"/>
      <c r="S7108" s="1352"/>
      <c r="T7108" s="1352"/>
    </row>
    <row r="7109" spans="2:20" ht="15" thickBot="1" x14ac:dyDescent="0.35">
      <c r="B7109" s="309"/>
      <c r="C7109" s="309"/>
      <c r="D7109" s="309"/>
      <c r="E7109" s="309"/>
      <c r="F7109" s="309"/>
      <c r="G7109" s="309"/>
      <c r="H7109" s="309"/>
      <c r="I7109" s="309"/>
      <c r="J7109" s="309"/>
      <c r="L7109" s="309"/>
      <c r="M7109" s="309"/>
      <c r="N7109" s="309"/>
      <c r="O7109" s="309"/>
      <c r="P7109" s="309"/>
      <c r="Q7109" s="309"/>
      <c r="R7109" s="1362" t="s">
        <v>4706</v>
      </c>
      <c r="S7109" s="1363"/>
      <c r="T7109" s="1363"/>
    </row>
    <row r="7110" spans="2:20" ht="15" thickTop="1" x14ac:dyDescent="0.3">
      <c r="B7110" s="1354" t="s">
        <v>8</v>
      </c>
      <c r="C7110" s="1354"/>
      <c r="D7110" s="1354"/>
      <c r="E7110" s="1354"/>
      <c r="F7110" s="1354"/>
      <c r="G7110" s="1354"/>
      <c r="H7110" s="1354"/>
      <c r="I7110" s="1354"/>
      <c r="J7110" s="1354"/>
      <c r="L7110" s="1354" t="s">
        <v>9</v>
      </c>
      <c r="M7110" s="1354"/>
      <c r="N7110" s="1354"/>
      <c r="O7110" s="1354"/>
      <c r="P7110" s="1354"/>
      <c r="Q7110" s="1354"/>
      <c r="R7110" s="1354"/>
      <c r="S7110" s="1354"/>
      <c r="T7110" s="1354"/>
    </row>
    <row r="7111" spans="2:20" ht="27.6" x14ac:dyDescent="0.3">
      <c r="B7111" s="767" t="s">
        <v>0</v>
      </c>
      <c r="C7111" s="767" t="s">
        <v>1</v>
      </c>
      <c r="D7111" s="767" t="s">
        <v>2</v>
      </c>
      <c r="E7111" s="767" t="s">
        <v>13</v>
      </c>
      <c r="F7111" s="767" t="s">
        <v>3</v>
      </c>
      <c r="G7111" s="767" t="s">
        <v>4</v>
      </c>
      <c r="H7111" s="767" t="s">
        <v>5</v>
      </c>
      <c r="I7111" s="767" t="s">
        <v>6</v>
      </c>
      <c r="J7111" s="767" t="s">
        <v>7</v>
      </c>
      <c r="K7111" s="180"/>
      <c r="L7111" s="767" t="s">
        <v>0</v>
      </c>
      <c r="M7111" s="767" t="s">
        <v>1</v>
      </c>
      <c r="N7111" s="353" t="s">
        <v>1234</v>
      </c>
      <c r="O7111" s="767" t="s">
        <v>13</v>
      </c>
      <c r="P7111" s="767" t="s">
        <v>3</v>
      </c>
      <c r="Q7111" s="767" t="s">
        <v>4</v>
      </c>
      <c r="R7111" s="767" t="s">
        <v>5</v>
      </c>
      <c r="S7111" s="767" t="s">
        <v>6</v>
      </c>
      <c r="T7111" s="767" t="s">
        <v>7</v>
      </c>
    </row>
    <row r="7112" spans="2:20" x14ac:dyDescent="0.3">
      <c r="B7112" s="310"/>
      <c r="C7112" s="311"/>
      <c r="D7112" s="311"/>
      <c r="E7112" s="5"/>
      <c r="F7112" s="5"/>
      <c r="G7112" s="5"/>
      <c r="H7112" s="5"/>
      <c r="I7112" s="5"/>
      <c r="J7112" s="6"/>
      <c r="L7112" s="310"/>
      <c r="M7112" s="311"/>
      <c r="N7112" s="311"/>
      <c r="O7112" s="5"/>
      <c r="P7112" s="5"/>
      <c r="Q7112" s="5"/>
      <c r="R7112" s="5"/>
      <c r="S7112" s="5"/>
      <c r="T7112" s="6"/>
    </row>
    <row r="7113" spans="2:20" x14ac:dyDescent="0.3">
      <c r="B7113" s="814" t="s">
        <v>4707</v>
      </c>
      <c r="C7113" s="820" t="s">
        <v>2421</v>
      </c>
      <c r="D7113" s="821" t="s">
        <v>16</v>
      </c>
      <c r="E7113" s="821" t="s">
        <v>16</v>
      </c>
      <c r="F7113" s="822">
        <f>N7089</f>
        <v>330611</v>
      </c>
      <c r="G7113" s="823">
        <f>N7090</f>
        <v>2708</v>
      </c>
      <c r="H7113" s="823">
        <f>N7091</f>
        <v>2751</v>
      </c>
      <c r="I7113" s="824">
        <f>N7092</f>
        <v>3334</v>
      </c>
      <c r="J7113" s="824">
        <f>N7093</f>
        <v>4260</v>
      </c>
      <c r="K7113" s="1"/>
      <c r="L7113" s="814"/>
      <c r="M7113" s="814"/>
      <c r="N7113" s="814"/>
      <c r="O7113" s="814"/>
      <c r="P7113" s="814"/>
      <c r="Q7113" s="814"/>
      <c r="R7113" s="814"/>
      <c r="S7113" s="814"/>
      <c r="T7113" s="814"/>
    </row>
    <row r="7114" spans="2:20" ht="41.4" x14ac:dyDescent="0.3">
      <c r="B7114" s="814" t="s">
        <v>4707</v>
      </c>
      <c r="C7114" s="430" t="s">
        <v>4718</v>
      </c>
      <c r="D7114" s="116" t="s">
        <v>4708</v>
      </c>
      <c r="E7114" s="821" t="s">
        <v>16</v>
      </c>
      <c r="F7114" s="821">
        <v>30000</v>
      </c>
      <c r="G7114" s="821" t="s">
        <v>16</v>
      </c>
      <c r="H7114" s="821" t="s">
        <v>16</v>
      </c>
      <c r="I7114" s="821" t="s">
        <v>16</v>
      </c>
      <c r="J7114" s="821" t="s">
        <v>16</v>
      </c>
      <c r="K7114" s="1"/>
      <c r="L7114" s="814" t="s">
        <v>4707</v>
      </c>
      <c r="M7114" s="430" t="s">
        <v>4728</v>
      </c>
      <c r="N7114" s="116" t="s">
        <v>4712</v>
      </c>
      <c r="O7114" s="821">
        <v>22000</v>
      </c>
      <c r="P7114" s="202" t="s">
        <v>16</v>
      </c>
      <c r="Q7114" s="202" t="s">
        <v>16</v>
      </c>
      <c r="R7114" s="202" t="s">
        <v>16</v>
      </c>
      <c r="S7114" s="202" t="s">
        <v>16</v>
      </c>
      <c r="T7114" s="202" t="s">
        <v>16</v>
      </c>
    </row>
    <row r="7115" spans="2:20" ht="41.4" x14ac:dyDescent="0.3">
      <c r="B7115" s="814" t="s">
        <v>4707</v>
      </c>
      <c r="C7115" s="430" t="s">
        <v>4719</v>
      </c>
      <c r="D7115" s="116" t="s">
        <v>4709</v>
      </c>
      <c r="E7115" s="821" t="s">
        <v>16</v>
      </c>
      <c r="F7115" s="202">
        <v>20000</v>
      </c>
      <c r="G7115" s="821" t="s">
        <v>16</v>
      </c>
      <c r="H7115" s="821" t="s">
        <v>16</v>
      </c>
      <c r="I7115" s="821" t="s">
        <v>16</v>
      </c>
      <c r="J7115" s="821" t="s">
        <v>16</v>
      </c>
      <c r="K7115" s="1"/>
      <c r="L7115" s="368" t="s">
        <v>4537</v>
      </c>
      <c r="M7115" s="497" t="s">
        <v>4565</v>
      </c>
      <c r="N7115" s="116" t="s">
        <v>4716</v>
      </c>
      <c r="O7115" s="202" t="s">
        <v>16</v>
      </c>
      <c r="P7115" s="202">
        <v>100000</v>
      </c>
      <c r="Q7115" s="202" t="s">
        <v>16</v>
      </c>
      <c r="R7115" s="202" t="s">
        <v>16</v>
      </c>
      <c r="S7115" s="202" t="s">
        <v>16</v>
      </c>
      <c r="T7115" s="202" t="s">
        <v>16</v>
      </c>
    </row>
    <row r="7116" spans="2:20" ht="41.4" x14ac:dyDescent="0.3">
      <c r="B7116" s="814" t="s">
        <v>4707</v>
      </c>
      <c r="C7116" s="430" t="s">
        <v>4720</v>
      </c>
      <c r="D7116" s="116" t="s">
        <v>4710</v>
      </c>
      <c r="E7116" s="821" t="s">
        <v>16</v>
      </c>
      <c r="F7116" s="821">
        <v>50000</v>
      </c>
      <c r="G7116" s="821" t="s">
        <v>16</v>
      </c>
      <c r="H7116" s="821" t="s">
        <v>16</v>
      </c>
      <c r="I7116" s="821" t="s">
        <v>16</v>
      </c>
      <c r="J7116" s="821" t="s">
        <v>16</v>
      </c>
      <c r="K7116" s="1"/>
      <c r="L7116" s="368" t="s">
        <v>4725</v>
      </c>
      <c r="M7116" s="430" t="s">
        <v>4727</v>
      </c>
      <c r="N7116" s="116" t="s">
        <v>4716</v>
      </c>
      <c r="O7116" s="202">
        <v>39000</v>
      </c>
      <c r="P7116" s="202" t="s">
        <v>16</v>
      </c>
      <c r="Q7116" s="202" t="s">
        <v>16</v>
      </c>
      <c r="R7116" s="202" t="s">
        <v>16</v>
      </c>
      <c r="S7116" s="202" t="s">
        <v>16</v>
      </c>
      <c r="T7116" s="202" t="s">
        <v>16</v>
      </c>
    </row>
    <row r="7117" spans="2:20" ht="41.4" x14ac:dyDescent="0.3">
      <c r="B7117" s="814" t="s">
        <v>4707</v>
      </c>
      <c r="C7117" s="430" t="s">
        <v>4721</v>
      </c>
      <c r="D7117" s="116" t="s">
        <v>4711</v>
      </c>
      <c r="E7117" s="821" t="s">
        <v>16</v>
      </c>
      <c r="F7117" s="821">
        <v>50000</v>
      </c>
      <c r="G7117" s="821" t="s">
        <v>16</v>
      </c>
      <c r="H7117" s="821" t="s">
        <v>16</v>
      </c>
      <c r="I7117" s="821" t="s">
        <v>16</v>
      </c>
      <c r="J7117" s="821" t="s">
        <v>16</v>
      </c>
      <c r="K7117" s="1"/>
      <c r="L7117" s="368" t="s">
        <v>4725</v>
      </c>
      <c r="M7117" s="430" t="s">
        <v>4731</v>
      </c>
      <c r="N7117" s="116" t="s">
        <v>4729</v>
      </c>
      <c r="O7117" s="202">
        <v>40000</v>
      </c>
      <c r="P7117" s="202" t="s">
        <v>16</v>
      </c>
      <c r="Q7117" s="202" t="s">
        <v>16</v>
      </c>
      <c r="R7117" s="202" t="s">
        <v>16</v>
      </c>
      <c r="S7117" s="202" t="s">
        <v>16</v>
      </c>
      <c r="T7117" s="202" t="s">
        <v>16</v>
      </c>
    </row>
    <row r="7118" spans="2:20" ht="41.4" x14ac:dyDescent="0.3">
      <c r="B7118" s="814" t="s">
        <v>4707</v>
      </c>
      <c r="C7118" s="430" t="s">
        <v>4323</v>
      </c>
      <c r="D7118" s="116" t="s">
        <v>4712</v>
      </c>
      <c r="E7118" s="821">
        <v>22000</v>
      </c>
      <c r="F7118" s="821">
        <v>28000</v>
      </c>
      <c r="G7118" s="821" t="s">
        <v>16</v>
      </c>
      <c r="H7118" s="821" t="s">
        <v>16</v>
      </c>
      <c r="I7118" s="821" t="s">
        <v>16</v>
      </c>
      <c r="J7118" s="821" t="s">
        <v>16</v>
      </c>
      <c r="K7118" s="1"/>
      <c r="L7118" s="368" t="s">
        <v>4725</v>
      </c>
      <c r="M7118" s="430" t="s">
        <v>4274</v>
      </c>
      <c r="N7118" s="116" t="s">
        <v>4738</v>
      </c>
      <c r="O7118" s="821">
        <v>20000</v>
      </c>
      <c r="P7118" s="202" t="s">
        <v>16</v>
      </c>
      <c r="Q7118" s="202" t="s">
        <v>16</v>
      </c>
      <c r="R7118" s="202" t="s">
        <v>16</v>
      </c>
      <c r="S7118" s="202" t="s">
        <v>16</v>
      </c>
      <c r="T7118" s="202" t="s">
        <v>16</v>
      </c>
    </row>
    <row r="7119" spans="2:20" ht="41.4" x14ac:dyDescent="0.3">
      <c r="B7119" s="814" t="s">
        <v>4707</v>
      </c>
      <c r="C7119" s="430" t="s">
        <v>4722</v>
      </c>
      <c r="D7119" s="116" t="s">
        <v>4713</v>
      </c>
      <c r="E7119" s="821" t="s">
        <v>16</v>
      </c>
      <c r="F7119" s="821">
        <v>10000</v>
      </c>
      <c r="G7119" s="821" t="s">
        <v>16</v>
      </c>
      <c r="H7119" s="821" t="s">
        <v>16</v>
      </c>
      <c r="I7119" s="821" t="s">
        <v>16</v>
      </c>
      <c r="J7119" s="821" t="s">
        <v>16</v>
      </c>
      <c r="K7119" s="1"/>
      <c r="L7119" s="751" t="s">
        <v>4707</v>
      </c>
      <c r="M7119" s="760" t="s">
        <v>4732</v>
      </c>
      <c r="N7119" s="751">
        <v>1</v>
      </c>
      <c r="O7119" s="731" t="s">
        <v>16</v>
      </c>
      <c r="P7119" s="731">
        <v>50000</v>
      </c>
      <c r="Q7119" s="202" t="s">
        <v>16</v>
      </c>
      <c r="R7119" s="202" t="s">
        <v>16</v>
      </c>
      <c r="S7119" s="202" t="s">
        <v>16</v>
      </c>
      <c r="T7119" s="202" t="s">
        <v>16</v>
      </c>
    </row>
    <row r="7120" spans="2:20" ht="41.4" x14ac:dyDescent="0.3">
      <c r="B7120" s="814" t="s">
        <v>4707</v>
      </c>
      <c r="C7120" s="430" t="s">
        <v>4723</v>
      </c>
      <c r="D7120" s="116" t="s">
        <v>4714</v>
      </c>
      <c r="E7120" s="821" t="s">
        <v>16</v>
      </c>
      <c r="F7120" s="821">
        <v>30000</v>
      </c>
      <c r="G7120" s="821" t="s">
        <v>16</v>
      </c>
      <c r="H7120" s="821" t="s">
        <v>16</v>
      </c>
      <c r="I7120" s="821" t="s">
        <v>16</v>
      </c>
      <c r="J7120" s="821" t="s">
        <v>16</v>
      </c>
      <c r="K7120" s="1"/>
      <c r="L7120" s="814" t="s">
        <v>4725</v>
      </c>
      <c r="M7120" s="841" t="s">
        <v>4733</v>
      </c>
      <c r="N7120" s="368">
        <v>2</v>
      </c>
      <c r="O7120" s="202" t="s">
        <v>16</v>
      </c>
      <c r="P7120" s="47">
        <v>5000</v>
      </c>
      <c r="Q7120" s="202" t="s">
        <v>16</v>
      </c>
      <c r="R7120" s="202" t="s">
        <v>16</v>
      </c>
      <c r="S7120" s="202" t="s">
        <v>16</v>
      </c>
      <c r="T7120" s="202" t="s">
        <v>16</v>
      </c>
    </row>
    <row r="7121" spans="2:20" ht="41.4" x14ac:dyDescent="0.3">
      <c r="B7121" s="814" t="s">
        <v>4707</v>
      </c>
      <c r="C7121" s="430" t="s">
        <v>3176</v>
      </c>
      <c r="D7121" s="116" t="s">
        <v>4715</v>
      </c>
      <c r="E7121" s="821" t="s">
        <v>16</v>
      </c>
      <c r="F7121" s="821">
        <v>1100</v>
      </c>
      <c r="G7121" s="821" t="s">
        <v>16</v>
      </c>
      <c r="H7121" s="821" t="s">
        <v>16</v>
      </c>
      <c r="I7121" s="821" t="s">
        <v>16</v>
      </c>
      <c r="J7121" s="821" t="s">
        <v>16</v>
      </c>
      <c r="K7121" s="1"/>
      <c r="L7121" s="814" t="s">
        <v>4707</v>
      </c>
      <c r="M7121" s="831" t="s">
        <v>3308</v>
      </c>
      <c r="N7121" s="368">
        <v>3</v>
      </c>
      <c r="O7121" s="202" t="s">
        <v>16</v>
      </c>
      <c r="P7121" s="47">
        <v>5640</v>
      </c>
      <c r="Q7121" s="202" t="s">
        <v>16</v>
      </c>
      <c r="R7121" s="202" t="s">
        <v>16</v>
      </c>
      <c r="S7121" s="202" t="s">
        <v>16</v>
      </c>
      <c r="T7121" s="202" t="s">
        <v>16</v>
      </c>
    </row>
    <row r="7122" spans="2:20" ht="41.4" x14ac:dyDescent="0.3">
      <c r="B7122" s="814" t="s">
        <v>4725</v>
      </c>
      <c r="C7122" s="430" t="s">
        <v>4724</v>
      </c>
      <c r="D7122" s="116" t="s">
        <v>4716</v>
      </c>
      <c r="E7122" s="821">
        <v>39000</v>
      </c>
      <c r="F7122" s="821">
        <v>171000</v>
      </c>
      <c r="G7122" s="821" t="s">
        <v>16</v>
      </c>
      <c r="H7122" s="821" t="s">
        <v>16</v>
      </c>
      <c r="I7122" s="821" t="s">
        <v>16</v>
      </c>
      <c r="J7122" s="821" t="s">
        <v>16</v>
      </c>
      <c r="K7122" s="1"/>
      <c r="L7122" s="814" t="s">
        <v>4707</v>
      </c>
      <c r="M7122" s="831" t="s">
        <v>4735</v>
      </c>
      <c r="N7122" s="368">
        <v>4</v>
      </c>
      <c r="O7122" s="202" t="s">
        <v>16</v>
      </c>
      <c r="P7122" s="47">
        <v>258818</v>
      </c>
      <c r="Q7122" s="821" t="s">
        <v>16</v>
      </c>
      <c r="R7122" s="821" t="s">
        <v>16</v>
      </c>
      <c r="S7122" s="821" t="s">
        <v>16</v>
      </c>
      <c r="T7122" s="202" t="s">
        <v>16</v>
      </c>
    </row>
    <row r="7123" spans="2:20" ht="41.4" x14ac:dyDescent="0.3">
      <c r="B7123" s="814" t="s">
        <v>4725</v>
      </c>
      <c r="C7123" s="430" t="s">
        <v>4726</v>
      </c>
      <c r="D7123" s="116" t="s">
        <v>4717</v>
      </c>
      <c r="E7123" s="821" t="s">
        <v>16</v>
      </c>
      <c r="F7123" s="821">
        <v>100000</v>
      </c>
      <c r="G7123" s="821" t="s">
        <v>16</v>
      </c>
      <c r="H7123" s="821" t="s">
        <v>16</v>
      </c>
      <c r="I7123" s="821" t="s">
        <v>16</v>
      </c>
      <c r="J7123" s="821" t="s">
        <v>16</v>
      </c>
      <c r="K7123" s="1"/>
      <c r="L7123" s="983" t="s">
        <v>4725</v>
      </c>
      <c r="M7123" s="882" t="s">
        <v>4736</v>
      </c>
      <c r="N7123" s="751">
        <v>5</v>
      </c>
      <c r="O7123" s="731" t="s">
        <v>16</v>
      </c>
      <c r="P7123" s="984">
        <v>20000</v>
      </c>
      <c r="Q7123" s="202" t="s">
        <v>16</v>
      </c>
      <c r="R7123" s="202" t="s">
        <v>16</v>
      </c>
      <c r="S7123" s="202" t="s">
        <v>16</v>
      </c>
      <c r="T7123" s="202" t="s">
        <v>16</v>
      </c>
    </row>
    <row r="7124" spans="2:20" ht="41.4" x14ac:dyDescent="0.3">
      <c r="B7124" s="814" t="s">
        <v>4725</v>
      </c>
      <c r="C7124" s="831" t="s">
        <v>4730</v>
      </c>
      <c r="D7124" s="116" t="s">
        <v>4729</v>
      </c>
      <c r="E7124" s="821">
        <v>40000</v>
      </c>
      <c r="F7124" s="821">
        <v>60000</v>
      </c>
      <c r="G7124" s="821" t="s">
        <v>16</v>
      </c>
      <c r="H7124" s="821" t="s">
        <v>16</v>
      </c>
      <c r="I7124" s="821" t="s">
        <v>16</v>
      </c>
      <c r="J7124" s="821" t="s">
        <v>16</v>
      </c>
      <c r="K7124" s="1"/>
      <c r="L7124" s="814" t="s">
        <v>4725</v>
      </c>
      <c r="M7124" s="430" t="s">
        <v>4744</v>
      </c>
      <c r="N7124" s="368">
        <v>6</v>
      </c>
      <c r="O7124" s="821" t="s">
        <v>16</v>
      </c>
      <c r="P7124" s="47">
        <v>12500</v>
      </c>
      <c r="Q7124" s="202" t="s">
        <v>16</v>
      </c>
      <c r="R7124" s="202" t="s">
        <v>16</v>
      </c>
      <c r="S7124" s="202" t="s">
        <v>16</v>
      </c>
      <c r="T7124" s="202" t="s">
        <v>16</v>
      </c>
    </row>
    <row r="7125" spans="2:20" ht="41.4" x14ac:dyDescent="0.3">
      <c r="B7125" s="814" t="s">
        <v>4725</v>
      </c>
      <c r="C7125" s="831" t="s">
        <v>4742</v>
      </c>
      <c r="D7125" s="116" t="s">
        <v>4738</v>
      </c>
      <c r="E7125" s="821">
        <v>20000</v>
      </c>
      <c r="F7125" s="821">
        <v>30000</v>
      </c>
      <c r="G7125" s="821" t="s">
        <v>16</v>
      </c>
      <c r="H7125" s="821" t="s">
        <v>16</v>
      </c>
      <c r="I7125" s="821" t="s">
        <v>16</v>
      </c>
      <c r="J7125" s="821" t="s">
        <v>16</v>
      </c>
      <c r="K7125" s="1"/>
      <c r="L7125" s="814" t="s">
        <v>4725</v>
      </c>
      <c r="M7125" s="430" t="s">
        <v>4745</v>
      </c>
      <c r="N7125" s="368">
        <v>7</v>
      </c>
      <c r="O7125" s="821" t="s">
        <v>16</v>
      </c>
      <c r="P7125" s="47">
        <v>200000</v>
      </c>
      <c r="Q7125" s="202" t="s">
        <v>16</v>
      </c>
      <c r="R7125" s="202" t="s">
        <v>16</v>
      </c>
      <c r="S7125" s="202" t="s">
        <v>16</v>
      </c>
      <c r="T7125" s="202" t="s">
        <v>16</v>
      </c>
    </row>
    <row r="7126" spans="2:20" ht="41.4" x14ac:dyDescent="0.3">
      <c r="B7126" s="814" t="s">
        <v>4725</v>
      </c>
      <c r="C7126" s="430" t="s">
        <v>4264</v>
      </c>
      <c r="D7126" s="116" t="s">
        <v>4739</v>
      </c>
      <c r="E7126" s="821" t="s">
        <v>16</v>
      </c>
      <c r="F7126" s="202">
        <v>2200</v>
      </c>
      <c r="G7126" s="821" t="s">
        <v>16</v>
      </c>
      <c r="H7126" s="821" t="s">
        <v>16</v>
      </c>
      <c r="I7126" s="821" t="s">
        <v>16</v>
      </c>
      <c r="J7126" s="821" t="s">
        <v>16</v>
      </c>
      <c r="K7126" s="1"/>
      <c r="L7126" s="814" t="s">
        <v>4725</v>
      </c>
      <c r="M7126" s="430" t="s">
        <v>4746</v>
      </c>
      <c r="N7126" s="368">
        <v>8</v>
      </c>
      <c r="O7126" s="821" t="s">
        <v>16</v>
      </c>
      <c r="P7126" s="47">
        <v>4500</v>
      </c>
      <c r="Q7126" s="202" t="s">
        <v>16</v>
      </c>
      <c r="R7126" s="202" t="s">
        <v>16</v>
      </c>
      <c r="S7126" s="202" t="s">
        <v>16</v>
      </c>
      <c r="T7126" s="202" t="s">
        <v>16</v>
      </c>
    </row>
    <row r="7127" spans="2:20" ht="41.4" x14ac:dyDescent="0.3">
      <c r="B7127" s="814" t="s">
        <v>4725</v>
      </c>
      <c r="C7127" s="430" t="s">
        <v>4719</v>
      </c>
      <c r="D7127" s="116" t="s">
        <v>4740</v>
      </c>
      <c r="E7127" s="821" t="s">
        <v>16</v>
      </c>
      <c r="F7127" s="202">
        <v>20000</v>
      </c>
      <c r="G7127" s="821" t="s">
        <v>16</v>
      </c>
      <c r="H7127" s="821" t="s">
        <v>16</v>
      </c>
      <c r="I7127" s="821" t="s">
        <v>16</v>
      </c>
      <c r="J7127" s="821" t="s">
        <v>16</v>
      </c>
      <c r="K7127" s="1"/>
      <c r="L7127" s="814" t="s">
        <v>4725</v>
      </c>
      <c r="M7127" s="430" t="s">
        <v>4747</v>
      </c>
      <c r="N7127" s="368">
        <v>9</v>
      </c>
      <c r="O7127" s="821" t="s">
        <v>16</v>
      </c>
      <c r="P7127" s="47">
        <v>10000</v>
      </c>
      <c r="Q7127" s="202" t="s">
        <v>16</v>
      </c>
      <c r="R7127" s="202" t="s">
        <v>16</v>
      </c>
      <c r="S7127" s="202" t="s">
        <v>16</v>
      </c>
      <c r="T7127" s="202" t="s">
        <v>16</v>
      </c>
    </row>
    <row r="7128" spans="2:20" ht="41.4" x14ac:dyDescent="0.3">
      <c r="B7128" s="814" t="s">
        <v>4725</v>
      </c>
      <c r="C7128" s="430" t="s">
        <v>4743</v>
      </c>
      <c r="D7128" s="116" t="s">
        <v>4741</v>
      </c>
      <c r="E7128" s="821" t="s">
        <v>16</v>
      </c>
      <c r="F7128" s="202">
        <v>1300</v>
      </c>
      <c r="G7128" s="821" t="s">
        <v>16</v>
      </c>
      <c r="H7128" s="821" t="s">
        <v>16</v>
      </c>
      <c r="I7128" s="821" t="s">
        <v>16</v>
      </c>
      <c r="J7128" s="821" t="s">
        <v>16</v>
      </c>
      <c r="K7128" s="1"/>
      <c r="L7128" s="983" t="s">
        <v>4725</v>
      </c>
      <c r="M7128" s="882" t="s">
        <v>4751</v>
      </c>
      <c r="N7128" s="751">
        <v>10</v>
      </c>
      <c r="O7128" s="984" t="s">
        <v>16</v>
      </c>
      <c r="P7128" s="984">
        <v>50000</v>
      </c>
      <c r="Q7128" s="821" t="s">
        <v>16</v>
      </c>
      <c r="R7128" s="821" t="s">
        <v>16</v>
      </c>
      <c r="S7128" s="821" t="s">
        <v>16</v>
      </c>
      <c r="T7128" s="821" t="s">
        <v>16</v>
      </c>
    </row>
    <row r="7129" spans="2:20" ht="31.8" customHeight="1" x14ac:dyDescent="0.3">
      <c r="B7129" s="821" t="s">
        <v>16</v>
      </c>
      <c r="C7129" s="842" t="s">
        <v>2461</v>
      </c>
      <c r="D7129" s="821" t="s">
        <v>16</v>
      </c>
      <c r="E7129" s="821" t="s">
        <v>16</v>
      </c>
      <c r="F7129" s="821" t="s">
        <v>16</v>
      </c>
      <c r="G7129" s="821" t="s">
        <v>16</v>
      </c>
      <c r="H7129" s="821" t="s">
        <v>16</v>
      </c>
      <c r="I7129" s="821" t="s">
        <v>16</v>
      </c>
      <c r="J7129" s="821" t="s">
        <v>16</v>
      </c>
      <c r="K7129" s="1"/>
      <c r="L7129" s="814" t="s">
        <v>4707</v>
      </c>
      <c r="M7129" s="831" t="s">
        <v>4748</v>
      </c>
      <c r="N7129" s="368">
        <v>11</v>
      </c>
      <c r="O7129" s="821" t="s">
        <v>16</v>
      </c>
      <c r="P7129" s="47">
        <v>40000</v>
      </c>
      <c r="Q7129" s="821" t="s">
        <v>16</v>
      </c>
      <c r="R7129" s="821" t="s">
        <v>16</v>
      </c>
      <c r="S7129" s="821" t="s">
        <v>16</v>
      </c>
      <c r="T7129" s="821" t="s">
        <v>16</v>
      </c>
    </row>
    <row r="7130" spans="2:20" ht="27.6" x14ac:dyDescent="0.3">
      <c r="B7130" s="814" t="s">
        <v>4674</v>
      </c>
      <c r="C7130" s="430" t="s">
        <v>4676</v>
      </c>
      <c r="D7130" s="368">
        <v>15</v>
      </c>
      <c r="E7130" s="821" t="s">
        <v>16</v>
      </c>
      <c r="F7130" s="202">
        <v>1260</v>
      </c>
      <c r="G7130" s="821" t="s">
        <v>16</v>
      </c>
      <c r="H7130" s="821" t="s">
        <v>16</v>
      </c>
      <c r="I7130" s="821" t="s">
        <v>16</v>
      </c>
      <c r="J7130" s="821" t="s">
        <v>16</v>
      </c>
      <c r="K7130" s="1"/>
      <c r="L7130" s="814" t="s">
        <v>4725</v>
      </c>
      <c r="M7130" s="831" t="s">
        <v>4749</v>
      </c>
      <c r="N7130" s="368">
        <v>12</v>
      </c>
      <c r="O7130" s="821" t="s">
        <v>16</v>
      </c>
      <c r="P7130" s="47">
        <v>60250</v>
      </c>
      <c r="Q7130" s="821" t="s">
        <v>16</v>
      </c>
      <c r="R7130" s="821" t="s">
        <v>16</v>
      </c>
      <c r="S7130" s="821" t="s">
        <v>16</v>
      </c>
      <c r="T7130" s="821" t="s">
        <v>16</v>
      </c>
    </row>
    <row r="7131" spans="2:20" ht="27.6" x14ac:dyDescent="0.3">
      <c r="B7131" s="368" t="s">
        <v>4625</v>
      </c>
      <c r="C7131" s="430" t="s">
        <v>4645</v>
      </c>
      <c r="D7131" s="368">
        <v>16</v>
      </c>
      <c r="E7131" s="821" t="s">
        <v>16</v>
      </c>
      <c r="F7131" s="202">
        <v>5000</v>
      </c>
      <c r="G7131" s="821" t="s">
        <v>16</v>
      </c>
      <c r="H7131" s="821" t="s">
        <v>16</v>
      </c>
      <c r="I7131" s="821" t="s">
        <v>16</v>
      </c>
      <c r="J7131" s="821" t="s">
        <v>16</v>
      </c>
      <c r="K7131" s="1"/>
      <c r="L7131" s="814" t="s">
        <v>4725</v>
      </c>
      <c r="M7131" s="831" t="s">
        <v>2933</v>
      </c>
      <c r="N7131" s="368">
        <v>13</v>
      </c>
      <c r="O7131" s="821" t="s">
        <v>16</v>
      </c>
      <c r="P7131" s="47">
        <v>62580</v>
      </c>
      <c r="Q7131" s="821" t="s">
        <v>16</v>
      </c>
      <c r="R7131" s="821" t="s">
        <v>16</v>
      </c>
      <c r="S7131" s="821" t="s">
        <v>16</v>
      </c>
      <c r="T7131" s="821" t="s">
        <v>16</v>
      </c>
    </row>
    <row r="7132" spans="2:20" ht="31.8" customHeight="1" x14ac:dyDescent="0.3">
      <c r="B7132" s="814" t="s">
        <v>4683</v>
      </c>
      <c r="C7132" s="430" t="s">
        <v>4701</v>
      </c>
      <c r="D7132" s="368">
        <v>17</v>
      </c>
      <c r="E7132" s="821" t="s">
        <v>16</v>
      </c>
      <c r="F7132" s="821">
        <v>50000</v>
      </c>
      <c r="G7132" s="821" t="s">
        <v>16</v>
      </c>
      <c r="H7132" s="821" t="s">
        <v>16</v>
      </c>
      <c r="I7132" s="821" t="s">
        <v>16</v>
      </c>
      <c r="J7132" s="821" t="s">
        <v>16</v>
      </c>
      <c r="K7132" s="1"/>
      <c r="L7132" s="368" t="s">
        <v>4725</v>
      </c>
      <c r="M7132" s="430" t="s">
        <v>4750</v>
      </c>
      <c r="N7132" s="368">
        <v>14</v>
      </c>
      <c r="O7132" s="202" t="s">
        <v>16</v>
      </c>
      <c r="P7132" s="39">
        <v>10000</v>
      </c>
      <c r="Q7132" s="202" t="s">
        <v>16</v>
      </c>
      <c r="R7132" s="821" t="s">
        <v>16</v>
      </c>
      <c r="S7132" s="821" t="s">
        <v>16</v>
      </c>
      <c r="T7132" s="821" t="s">
        <v>16</v>
      </c>
    </row>
    <row r="7133" spans="2:20" x14ac:dyDescent="0.3">
      <c r="B7133" s="821" t="s">
        <v>16</v>
      </c>
      <c r="C7133" s="821" t="s">
        <v>16</v>
      </c>
      <c r="D7133" s="821" t="s">
        <v>16</v>
      </c>
      <c r="E7133" s="821" t="s">
        <v>16</v>
      </c>
      <c r="F7133" s="821" t="s">
        <v>16</v>
      </c>
      <c r="G7133" s="821" t="s">
        <v>16</v>
      </c>
      <c r="H7133" s="821" t="s">
        <v>16</v>
      </c>
      <c r="I7133" s="821" t="s">
        <v>16</v>
      </c>
      <c r="J7133" s="821" t="s">
        <v>16</v>
      </c>
      <c r="K7133" s="1"/>
      <c r="L7133" s="368"/>
      <c r="M7133" s="813" t="s">
        <v>2461</v>
      </c>
      <c r="N7133" s="202" t="s">
        <v>16</v>
      </c>
      <c r="O7133" s="202" t="s">
        <v>16</v>
      </c>
      <c r="P7133" s="202" t="s">
        <v>16</v>
      </c>
      <c r="Q7133" s="202" t="s">
        <v>16</v>
      </c>
      <c r="R7133" s="821" t="s">
        <v>16</v>
      </c>
      <c r="S7133" s="821" t="s">
        <v>16</v>
      </c>
      <c r="T7133" s="821" t="s">
        <v>16</v>
      </c>
    </row>
    <row r="7134" spans="2:20" ht="27.6" x14ac:dyDescent="0.3">
      <c r="B7134" s="821" t="s">
        <v>16</v>
      </c>
      <c r="C7134" s="821" t="s">
        <v>16</v>
      </c>
      <c r="D7134" s="821" t="s">
        <v>16</v>
      </c>
      <c r="E7134" s="821" t="s">
        <v>16</v>
      </c>
      <c r="F7134" s="821" t="s">
        <v>16</v>
      </c>
      <c r="G7134" s="821" t="s">
        <v>16</v>
      </c>
      <c r="H7134" s="821" t="s">
        <v>16</v>
      </c>
      <c r="I7134" s="821" t="s">
        <v>16</v>
      </c>
      <c r="J7134" s="821" t="s">
        <v>16</v>
      </c>
      <c r="K7134" s="1"/>
      <c r="L7134" s="368" t="s">
        <v>4707</v>
      </c>
      <c r="M7134" s="430" t="s">
        <v>4734</v>
      </c>
      <c r="N7134" s="368">
        <v>15</v>
      </c>
      <c r="O7134" s="202" t="s">
        <v>16</v>
      </c>
      <c r="P7134" s="202">
        <v>1260</v>
      </c>
      <c r="Q7134" s="202" t="s">
        <v>16</v>
      </c>
      <c r="R7134" s="202" t="s">
        <v>16</v>
      </c>
      <c r="S7134" s="821" t="s">
        <v>16</v>
      </c>
      <c r="T7134" s="821" t="s">
        <v>16</v>
      </c>
    </row>
    <row r="7135" spans="2:20" x14ac:dyDescent="0.3">
      <c r="B7135" s="821" t="s">
        <v>16</v>
      </c>
      <c r="C7135" s="821" t="s">
        <v>16</v>
      </c>
      <c r="D7135" s="821" t="s">
        <v>16</v>
      </c>
      <c r="E7135" s="821" t="s">
        <v>16</v>
      </c>
      <c r="F7135" s="821" t="s">
        <v>16</v>
      </c>
      <c r="G7135" s="821" t="s">
        <v>16</v>
      </c>
      <c r="H7135" s="821" t="s">
        <v>16</v>
      </c>
      <c r="I7135" s="821" t="s">
        <v>16</v>
      </c>
      <c r="J7135" s="821" t="s">
        <v>16</v>
      </c>
      <c r="K7135" s="1"/>
      <c r="L7135" s="368" t="s">
        <v>4707</v>
      </c>
      <c r="M7135" s="202" t="s">
        <v>3308</v>
      </c>
      <c r="N7135" s="368">
        <v>16</v>
      </c>
      <c r="O7135" s="202" t="s">
        <v>16</v>
      </c>
      <c r="P7135" s="202">
        <v>4700</v>
      </c>
      <c r="Q7135" s="202" t="s">
        <v>16</v>
      </c>
      <c r="R7135" s="202" t="s">
        <v>16</v>
      </c>
      <c r="S7135" s="202" t="s">
        <v>16</v>
      </c>
      <c r="T7135" s="202" t="s">
        <v>16</v>
      </c>
    </row>
    <row r="7136" spans="2:20" ht="27.6" x14ac:dyDescent="0.3">
      <c r="B7136" s="821" t="s">
        <v>16</v>
      </c>
      <c r="C7136" s="821" t="s">
        <v>16</v>
      </c>
      <c r="D7136" s="821" t="s">
        <v>16</v>
      </c>
      <c r="E7136" s="821" t="s">
        <v>16</v>
      </c>
      <c r="F7136" s="821" t="s">
        <v>16</v>
      </c>
      <c r="G7136" s="821" t="s">
        <v>16</v>
      </c>
      <c r="H7136" s="821" t="s">
        <v>16</v>
      </c>
      <c r="I7136" s="821" t="s">
        <v>16</v>
      </c>
      <c r="J7136" s="821" t="s">
        <v>16</v>
      </c>
      <c r="K7136" s="1"/>
      <c r="L7136" s="368" t="s">
        <v>4725</v>
      </c>
      <c r="M7136" s="430" t="s">
        <v>4737</v>
      </c>
      <c r="N7136" s="368">
        <v>17</v>
      </c>
      <c r="O7136" s="202" t="s">
        <v>16</v>
      </c>
      <c r="P7136" s="202">
        <v>45150</v>
      </c>
      <c r="Q7136" s="202"/>
      <c r="R7136" s="202"/>
      <c r="S7136" s="202"/>
      <c r="T7136" s="202"/>
    </row>
    <row r="7137" spans="2:20" x14ac:dyDescent="0.3">
      <c r="B7137" s="196"/>
      <c r="C7137" s="503" t="s">
        <v>49</v>
      </c>
      <c r="D7137" s="196" t="s">
        <v>16</v>
      </c>
      <c r="E7137" s="197">
        <f>SUM(E7114:E7135)</f>
        <v>121000</v>
      </c>
      <c r="F7137" s="197">
        <f>SUM(F7114:F7136)</f>
        <v>659860</v>
      </c>
      <c r="G7137" s="197"/>
      <c r="H7137" s="504">
        <f>SUM(H7116:H7120)</f>
        <v>0</v>
      </c>
      <c r="I7137" s="197"/>
      <c r="J7137" s="197">
        <v>0</v>
      </c>
      <c r="K7137" s="1"/>
      <c r="L7137" s="821" t="s">
        <v>16</v>
      </c>
      <c r="M7137" s="821" t="s">
        <v>16</v>
      </c>
      <c r="N7137" s="821" t="s">
        <v>16</v>
      </c>
      <c r="O7137" s="821" t="s">
        <v>16</v>
      </c>
      <c r="P7137" s="821" t="s">
        <v>16</v>
      </c>
      <c r="Q7137" s="821" t="s">
        <v>16</v>
      </c>
      <c r="R7137" s="821" t="s">
        <v>16</v>
      </c>
      <c r="S7137" s="821" t="s">
        <v>16</v>
      </c>
      <c r="T7137" s="821" t="s">
        <v>16</v>
      </c>
    </row>
    <row r="7138" spans="2:20" x14ac:dyDescent="0.3">
      <c r="B7138" s="11"/>
      <c r="C7138" s="94"/>
      <c r="D7138" s="12"/>
      <c r="E7138" s="13"/>
      <c r="F7138" s="13"/>
      <c r="G7138" s="13"/>
      <c r="H7138" s="13"/>
      <c r="I7138" s="13"/>
      <c r="J7138" s="14"/>
      <c r="K7138" s="1"/>
      <c r="L7138" s="11"/>
      <c r="M7138" s="588"/>
      <c r="N7138" s="12"/>
      <c r="O7138" s="169"/>
      <c r="P7138" s="13"/>
      <c r="Q7138" s="13"/>
      <c r="R7138" s="13"/>
      <c r="S7138" s="13"/>
      <c r="T7138" s="14"/>
    </row>
    <row r="7139" spans="2:20" x14ac:dyDescent="0.3">
      <c r="B7139" s="25"/>
      <c r="C7139" s="26" t="s">
        <v>50</v>
      </c>
      <c r="D7139" s="26" t="s">
        <v>16</v>
      </c>
      <c r="E7139" s="28">
        <f>E7137</f>
        <v>121000</v>
      </c>
      <c r="F7139" s="28">
        <f>F7113+F7137</f>
        <v>990471</v>
      </c>
      <c r="G7139" s="28">
        <f>G7113+G7137</f>
        <v>2708</v>
      </c>
      <c r="H7139" s="28">
        <f>H7113+H7137</f>
        <v>2751</v>
      </c>
      <c r="I7139" s="28">
        <f>I7113+I7137</f>
        <v>3334</v>
      </c>
      <c r="J7139" s="28">
        <f>J7113+J7137</f>
        <v>4260</v>
      </c>
      <c r="K7139" s="1"/>
      <c r="L7139" s="574" t="s">
        <v>16</v>
      </c>
      <c r="M7139" s="26" t="s">
        <v>50</v>
      </c>
      <c r="N7139" s="193" t="s">
        <v>16</v>
      </c>
      <c r="O7139" s="28">
        <f>SUM(O7114:O7138)</f>
        <v>121000</v>
      </c>
      <c r="P7139" s="28">
        <f>SUM(P7115:P7138)</f>
        <v>940398</v>
      </c>
      <c r="Q7139" s="28">
        <f>SUM(Q7114:Q7138)</f>
        <v>0</v>
      </c>
      <c r="R7139" s="28">
        <f>SUM(R7114:R7138)</f>
        <v>0</v>
      </c>
      <c r="S7139" s="28">
        <f>SUM(S7114:S7138)</f>
        <v>0</v>
      </c>
      <c r="T7139" s="28">
        <f>SUM(T7112:T7138)</f>
        <v>0</v>
      </c>
    </row>
    <row r="7140" spans="2:20" x14ac:dyDescent="0.3">
      <c r="F7140" s="314"/>
      <c r="G7140" s="215"/>
      <c r="H7140" s="215"/>
      <c r="L7140" s="2"/>
      <c r="M7140" s="3" t="s">
        <v>12</v>
      </c>
      <c r="N7140" s="15"/>
      <c r="O7140" s="16"/>
      <c r="P7140" s="62">
        <f>F7139-P7139</f>
        <v>50073</v>
      </c>
      <c r="Q7140" s="62">
        <f>G7139-Q7139</f>
        <v>2708</v>
      </c>
      <c r="R7140" s="62">
        <f t="shared" ref="R7140" si="796">H7139-R7139</f>
        <v>2751</v>
      </c>
      <c r="S7140" s="62">
        <f t="shared" ref="S7140" si="797">I7139-S7139</f>
        <v>3334</v>
      </c>
      <c r="T7140" s="62">
        <f t="shared" ref="T7140" si="798">J7139-T7139</f>
        <v>4260</v>
      </c>
    </row>
    <row r="7141" spans="2:20" x14ac:dyDescent="0.3">
      <c r="C7141" s="63"/>
      <c r="F7141" s="314"/>
      <c r="H7141" s="314"/>
      <c r="M7141" s="1356" t="s">
        <v>23</v>
      </c>
      <c r="N7141" s="1356"/>
      <c r="O7141" s="314"/>
      <c r="P7141" s="314"/>
      <c r="Q7141" s="314"/>
      <c r="R7141" s="314"/>
    </row>
    <row r="7142" spans="2:20" x14ac:dyDescent="0.3">
      <c r="C7142" s="840"/>
      <c r="D7142" s="840"/>
      <c r="E7142" s="673"/>
      <c r="F7142" s="281"/>
      <c r="G7142" s="840"/>
      <c r="H7142" s="840"/>
      <c r="I7142" s="840"/>
      <c r="J7142" s="145"/>
      <c r="M7142" s="346" t="s">
        <v>17</v>
      </c>
      <c r="N7142" s="126">
        <f>P7140</f>
        <v>50073</v>
      </c>
      <c r="O7142" s="1383"/>
      <c r="P7142" s="1384"/>
      <c r="Q7142" s="1384"/>
      <c r="R7142" s="1384"/>
      <c r="S7142" s="1384"/>
      <c r="T7142" s="1384"/>
    </row>
    <row r="7143" spans="2:20" x14ac:dyDescent="0.3">
      <c r="C7143" s="273"/>
      <c r="D7143" s="702"/>
      <c r="E7143" s="838"/>
      <c r="F7143" s="838"/>
      <c r="G7143" s="282"/>
      <c r="H7143" s="280"/>
      <c r="I7143" s="280"/>
      <c r="J7143" s="280"/>
      <c r="M7143" s="346" t="s">
        <v>18</v>
      </c>
      <c r="N7143" s="126">
        <f>Q7140</f>
        <v>2708</v>
      </c>
      <c r="O7143" s="606"/>
      <c r="P7143" s="131"/>
      <c r="Q7143" s="121"/>
      <c r="R7143" s="121"/>
      <c r="S7143" s="121"/>
      <c r="T7143" s="121"/>
    </row>
    <row r="7144" spans="2:20" x14ac:dyDescent="0.3">
      <c r="C7144" s="840"/>
      <c r="D7144" s="840"/>
      <c r="E7144" s="1376"/>
      <c r="F7144" s="1377"/>
      <c r="G7144" s="282"/>
      <c r="H7144" s="280" t="s">
        <v>1850</v>
      </c>
      <c r="I7144" s="280"/>
      <c r="J7144" s="280"/>
      <c r="M7144" s="346" t="s">
        <v>19</v>
      </c>
      <c r="N7144" s="126">
        <f>R7140</f>
        <v>2751</v>
      </c>
      <c r="O7144" s="136"/>
      <c r="P7144" s="171"/>
      <c r="Q7144" s="324"/>
      <c r="R7144" s="240"/>
      <c r="S7144" s="314"/>
      <c r="T7144" s="314"/>
    </row>
    <row r="7145" spans="2:20" x14ac:dyDescent="0.3">
      <c r="C7145" s="190"/>
      <c r="D7145" s="190"/>
      <c r="E7145" s="1374"/>
      <c r="F7145" s="1374"/>
      <c r="G7145" s="278"/>
      <c r="H7145" s="279"/>
      <c r="I7145" s="280"/>
      <c r="J7145" s="281"/>
      <c r="M7145" s="346" t="s">
        <v>20</v>
      </c>
      <c r="N7145" s="126">
        <f>S7140</f>
        <v>3334</v>
      </c>
      <c r="O7145" s="324"/>
      <c r="P7145" s="324"/>
      <c r="Q7145" s="324"/>
      <c r="R7145" s="241"/>
    </row>
    <row r="7146" spans="2:20" x14ac:dyDescent="0.3">
      <c r="C7146" s="190"/>
      <c r="D7146" s="190"/>
      <c r="E7146" s="839"/>
      <c r="F7146" s="839"/>
      <c r="G7146" s="278"/>
      <c r="H7146" s="283"/>
      <c r="I7146" s="280"/>
      <c r="J7146" s="281"/>
      <c r="M7146" s="346" t="s">
        <v>21</v>
      </c>
      <c r="N7146" s="126">
        <f>T7140</f>
        <v>4260</v>
      </c>
      <c r="O7146" s="137"/>
      <c r="P7146" s="324"/>
      <c r="Q7146" s="324"/>
      <c r="R7146" s="314"/>
    </row>
    <row r="7147" spans="2:20" ht="16.2" thickBot="1" x14ac:dyDescent="0.35">
      <c r="C7147" s="840"/>
      <c r="D7147" s="190"/>
      <c r="E7147" s="839"/>
      <c r="F7147" s="839"/>
      <c r="G7147" s="278"/>
      <c r="H7147" s="283"/>
      <c r="I7147" s="280"/>
      <c r="J7147" s="281"/>
      <c r="M7147" s="768" t="s">
        <v>22</v>
      </c>
      <c r="N7147" s="794">
        <f>SUM(N7142:N7146)</f>
        <v>63126</v>
      </c>
      <c r="O7147" s="314"/>
      <c r="P7147" s="314"/>
      <c r="R7147" s="314"/>
      <c r="S7147" s="314"/>
    </row>
    <row r="7148" spans="2:20" ht="15" thickTop="1" x14ac:dyDescent="0.3">
      <c r="N7148" s="314"/>
    </row>
    <row r="7149" spans="2:20" x14ac:dyDescent="0.3">
      <c r="N7149" s="314"/>
    </row>
    <row r="7150" spans="2:20" x14ac:dyDescent="0.3">
      <c r="N7150" s="314"/>
    </row>
    <row r="7151" spans="2:20" x14ac:dyDescent="0.3">
      <c r="N7151" s="314"/>
    </row>
    <row r="7152" spans="2:20" x14ac:dyDescent="0.3">
      <c r="N7152" s="314"/>
    </row>
    <row r="7153" spans="2:20" x14ac:dyDescent="0.3">
      <c r="B7153" s="1357" t="s">
        <v>3490</v>
      </c>
      <c r="C7153" s="1357"/>
      <c r="D7153" s="1357"/>
      <c r="E7153" s="1357"/>
      <c r="F7153" s="1357"/>
      <c r="G7153" s="1357"/>
      <c r="H7153" s="1357"/>
      <c r="I7153" s="1357"/>
      <c r="J7153" s="1357"/>
      <c r="K7153" s="1357"/>
      <c r="L7153" s="1357"/>
      <c r="M7153" s="1357"/>
      <c r="N7153" s="1357"/>
      <c r="O7153" s="1357"/>
      <c r="P7153" s="1357"/>
      <c r="Q7153" s="1357"/>
      <c r="R7153" s="1357"/>
      <c r="S7153" s="1357"/>
      <c r="T7153" s="1357"/>
    </row>
    <row r="7158" spans="2:20" ht="15.6" x14ac:dyDescent="0.3">
      <c r="B7158" s="1349" t="s">
        <v>4752</v>
      </c>
      <c r="C7158" s="1349"/>
      <c r="D7158" s="1349"/>
      <c r="E7158" s="1349"/>
      <c r="F7158" s="1349"/>
      <c r="G7158" s="1349"/>
      <c r="H7158" s="1349"/>
      <c r="I7158" s="1349"/>
      <c r="J7158" s="1349"/>
      <c r="K7158" s="1349"/>
      <c r="L7158" s="1349"/>
      <c r="M7158" s="1349"/>
      <c r="N7158" s="1349"/>
      <c r="O7158" s="1349"/>
      <c r="P7158" s="1349"/>
      <c r="Q7158" s="1349"/>
      <c r="R7158" s="1349"/>
      <c r="S7158" s="1349"/>
      <c r="T7158" s="1349"/>
    </row>
    <row r="7159" spans="2:20" ht="15.6" x14ac:dyDescent="0.3">
      <c r="B7159" s="1350" t="s">
        <v>10</v>
      </c>
      <c r="C7159" s="1350"/>
      <c r="D7159" s="1350"/>
      <c r="E7159" s="1350"/>
      <c r="F7159" s="1350"/>
      <c r="G7159" s="1350"/>
      <c r="H7159" s="1350"/>
      <c r="I7159" s="1350"/>
      <c r="J7159" s="1350"/>
      <c r="K7159" s="1350"/>
      <c r="L7159" s="1350"/>
      <c r="M7159" s="1350"/>
      <c r="N7159" s="1350"/>
      <c r="O7159" s="1350"/>
      <c r="P7159" s="1350"/>
      <c r="Q7159" s="1350"/>
      <c r="R7159" s="1350"/>
      <c r="S7159" s="1350"/>
      <c r="T7159" s="1350"/>
    </row>
    <row r="7160" spans="2:20" x14ac:dyDescent="0.3">
      <c r="B7160" s="1351" t="s">
        <v>11</v>
      </c>
      <c r="C7160" s="1351"/>
      <c r="D7160" s="1351"/>
      <c r="E7160" s="1351"/>
      <c r="F7160" s="1351"/>
      <c r="G7160" s="1351"/>
      <c r="H7160" s="1351"/>
      <c r="I7160" s="1351"/>
      <c r="J7160" s="1351"/>
      <c r="K7160" s="1351"/>
      <c r="L7160" s="1351"/>
      <c r="M7160" s="1351"/>
      <c r="N7160" s="1351"/>
      <c r="O7160" s="1351"/>
      <c r="P7160" s="1351"/>
      <c r="Q7160" s="1351"/>
      <c r="R7160" s="1351"/>
      <c r="S7160" s="1351"/>
      <c r="T7160" s="1351"/>
    </row>
    <row r="7161" spans="2:20" x14ac:dyDescent="0.3">
      <c r="B7161" s="1352" t="s">
        <v>4780</v>
      </c>
      <c r="C7161" s="1352"/>
      <c r="D7161" s="1352"/>
      <c r="E7161" s="1352"/>
      <c r="F7161" s="1352"/>
      <c r="G7161" s="1352"/>
      <c r="H7161" s="1352"/>
      <c r="I7161" s="1352"/>
      <c r="J7161" s="1352"/>
      <c r="K7161" s="1352"/>
      <c r="L7161" s="1352"/>
      <c r="M7161" s="1352"/>
      <c r="N7161" s="1352"/>
      <c r="O7161" s="1352"/>
      <c r="P7161" s="1352"/>
      <c r="Q7161" s="1352"/>
      <c r="R7161" s="1352"/>
      <c r="S7161" s="1352"/>
      <c r="T7161" s="1352"/>
    </row>
    <row r="7162" spans="2:20" ht="15" thickBot="1" x14ac:dyDescent="0.35">
      <c r="B7162" s="309"/>
      <c r="C7162" s="309"/>
      <c r="D7162" s="309"/>
      <c r="E7162" s="309"/>
      <c r="F7162" s="309"/>
      <c r="G7162" s="309"/>
      <c r="H7162" s="309"/>
      <c r="I7162" s="309"/>
      <c r="J7162" s="309"/>
      <c r="L7162" s="309"/>
      <c r="M7162" s="309"/>
      <c r="N7162" s="309"/>
      <c r="O7162" s="309"/>
      <c r="P7162" s="309"/>
      <c r="Q7162" s="309"/>
      <c r="R7162" s="1362" t="s">
        <v>4781</v>
      </c>
      <c r="S7162" s="1363"/>
      <c r="T7162" s="1363"/>
    </row>
    <row r="7163" spans="2:20" ht="15" thickTop="1" x14ac:dyDescent="0.3">
      <c r="B7163" s="1354" t="s">
        <v>8</v>
      </c>
      <c r="C7163" s="1354"/>
      <c r="D7163" s="1354"/>
      <c r="E7163" s="1354"/>
      <c r="F7163" s="1354"/>
      <c r="G7163" s="1354"/>
      <c r="H7163" s="1354"/>
      <c r="I7163" s="1354"/>
      <c r="J7163" s="1354"/>
      <c r="L7163" s="1354" t="s">
        <v>9</v>
      </c>
      <c r="M7163" s="1354"/>
      <c r="N7163" s="1354"/>
      <c r="O7163" s="1354"/>
      <c r="P7163" s="1354"/>
      <c r="Q7163" s="1354"/>
      <c r="R7163" s="1354"/>
      <c r="S7163" s="1354"/>
      <c r="T7163" s="1354"/>
    </row>
    <row r="7164" spans="2:20" ht="27.6" x14ac:dyDescent="0.3">
      <c r="B7164" s="767" t="s">
        <v>0</v>
      </c>
      <c r="C7164" s="767" t="s">
        <v>1</v>
      </c>
      <c r="D7164" s="767" t="s">
        <v>2</v>
      </c>
      <c r="E7164" s="767" t="s">
        <v>13</v>
      </c>
      <c r="F7164" s="767" t="s">
        <v>3</v>
      </c>
      <c r="G7164" s="767" t="s">
        <v>4</v>
      </c>
      <c r="H7164" s="767" t="s">
        <v>5</v>
      </c>
      <c r="I7164" s="767" t="s">
        <v>6</v>
      </c>
      <c r="J7164" s="767" t="s">
        <v>7</v>
      </c>
      <c r="K7164" s="180"/>
      <c r="L7164" s="767" t="s">
        <v>0</v>
      </c>
      <c r="M7164" s="767" t="s">
        <v>1</v>
      </c>
      <c r="N7164" s="353" t="s">
        <v>1234</v>
      </c>
      <c r="O7164" s="767" t="s">
        <v>13</v>
      </c>
      <c r="P7164" s="767" t="s">
        <v>3</v>
      </c>
      <c r="Q7164" s="767" t="s">
        <v>4</v>
      </c>
      <c r="R7164" s="767" t="s">
        <v>5</v>
      </c>
      <c r="S7164" s="767" t="s">
        <v>6</v>
      </c>
      <c r="T7164" s="767" t="s">
        <v>7</v>
      </c>
    </row>
    <row r="7165" spans="2:20" x14ac:dyDescent="0.3">
      <c r="B7165" s="310"/>
      <c r="C7165" s="311"/>
      <c r="D7165" s="311"/>
      <c r="E7165" s="5"/>
      <c r="F7165" s="5"/>
      <c r="G7165" s="5"/>
      <c r="H7165" s="5"/>
      <c r="I7165" s="5"/>
      <c r="J7165" s="6"/>
      <c r="L7165" s="310"/>
      <c r="M7165" s="311"/>
      <c r="N7165" s="311"/>
      <c r="O7165" s="5"/>
      <c r="P7165" s="5"/>
      <c r="Q7165" s="5"/>
      <c r="R7165" s="5"/>
      <c r="S7165" s="5"/>
      <c r="T7165" s="6"/>
    </row>
    <row r="7166" spans="2:20" x14ac:dyDescent="0.3">
      <c r="B7166" s="814" t="s">
        <v>4769</v>
      </c>
      <c r="C7166" s="820" t="s">
        <v>2421</v>
      </c>
      <c r="D7166" s="821" t="s">
        <v>16</v>
      </c>
      <c r="E7166" s="821" t="s">
        <v>16</v>
      </c>
      <c r="F7166" s="822">
        <f>N7142</f>
        <v>50073</v>
      </c>
      <c r="G7166" s="823">
        <f>N7143</f>
        <v>2708</v>
      </c>
      <c r="H7166" s="823">
        <f>N7144</f>
        <v>2751</v>
      </c>
      <c r="I7166" s="824">
        <f>N7145</f>
        <v>3334</v>
      </c>
      <c r="J7166" s="824">
        <f>N7146</f>
        <v>4260</v>
      </c>
      <c r="K7166" s="1"/>
      <c r="L7166" s="814"/>
      <c r="M7166" s="814"/>
      <c r="N7166" s="814"/>
      <c r="O7166" s="814"/>
      <c r="P7166" s="814"/>
      <c r="Q7166" s="814"/>
      <c r="R7166" s="814"/>
      <c r="S7166" s="814"/>
      <c r="T7166" s="814"/>
    </row>
    <row r="7167" spans="2:20" ht="41.4" x14ac:dyDescent="0.3">
      <c r="B7167" s="814" t="s">
        <v>4769</v>
      </c>
      <c r="C7167" s="430" t="s">
        <v>4770</v>
      </c>
      <c r="D7167" s="116" t="s">
        <v>4753</v>
      </c>
      <c r="E7167" s="821" t="s">
        <v>16</v>
      </c>
      <c r="F7167" s="821">
        <v>1100</v>
      </c>
      <c r="G7167" s="821" t="s">
        <v>16</v>
      </c>
      <c r="H7167" s="821" t="s">
        <v>16</v>
      </c>
      <c r="I7167" s="821" t="s">
        <v>16</v>
      </c>
      <c r="J7167" s="821" t="s">
        <v>16</v>
      </c>
      <c r="K7167" s="1"/>
      <c r="L7167" s="814" t="s">
        <v>4777</v>
      </c>
      <c r="M7167" s="430" t="s">
        <v>4782</v>
      </c>
      <c r="N7167" s="116" t="s">
        <v>4761</v>
      </c>
      <c r="O7167" s="821">
        <v>12000</v>
      </c>
      <c r="P7167" s="821" t="s">
        <v>16</v>
      </c>
      <c r="Q7167" s="821" t="s">
        <v>16</v>
      </c>
      <c r="R7167" s="821" t="s">
        <v>16</v>
      </c>
      <c r="S7167" s="821" t="s">
        <v>16</v>
      </c>
      <c r="T7167" s="821" t="s">
        <v>16</v>
      </c>
    </row>
    <row r="7168" spans="2:20" ht="41.4" x14ac:dyDescent="0.3">
      <c r="B7168" s="814" t="s">
        <v>4769</v>
      </c>
      <c r="C7168" s="430" t="s">
        <v>4743</v>
      </c>
      <c r="D7168" s="116" t="s">
        <v>4754</v>
      </c>
      <c r="E7168" s="821" t="s">
        <v>16</v>
      </c>
      <c r="F7168" s="202">
        <v>1100</v>
      </c>
      <c r="G7168" s="821" t="s">
        <v>16</v>
      </c>
      <c r="H7168" s="821" t="s">
        <v>16</v>
      </c>
      <c r="I7168" s="821" t="s">
        <v>16</v>
      </c>
      <c r="J7168" s="821" t="s">
        <v>16</v>
      </c>
      <c r="K7168" s="1"/>
      <c r="L7168" s="814" t="s">
        <v>4777</v>
      </c>
      <c r="M7168" s="430" t="s">
        <v>4782</v>
      </c>
      <c r="N7168" s="116" t="s">
        <v>4762</v>
      </c>
      <c r="O7168" s="821">
        <v>30000</v>
      </c>
      <c r="P7168" s="821" t="s">
        <v>16</v>
      </c>
      <c r="Q7168" s="821" t="s">
        <v>16</v>
      </c>
      <c r="R7168" s="821" t="s">
        <v>16</v>
      </c>
      <c r="S7168" s="821" t="s">
        <v>16</v>
      </c>
      <c r="T7168" s="821" t="s">
        <v>16</v>
      </c>
    </row>
    <row r="7169" spans="2:20" ht="41.4" x14ac:dyDescent="0.3">
      <c r="B7169" s="814" t="s">
        <v>4769</v>
      </c>
      <c r="C7169" s="430" t="s">
        <v>4771</v>
      </c>
      <c r="D7169" s="116" t="s">
        <v>4755</v>
      </c>
      <c r="E7169" s="821" t="s">
        <v>16</v>
      </c>
      <c r="F7169" s="202">
        <v>1100</v>
      </c>
      <c r="G7169" s="821" t="s">
        <v>16</v>
      </c>
      <c r="H7169" s="821" t="s">
        <v>16</v>
      </c>
      <c r="I7169" s="821" t="s">
        <v>16</v>
      </c>
      <c r="J7169" s="821" t="s">
        <v>16</v>
      </c>
      <c r="K7169" s="1"/>
      <c r="L7169" s="814" t="s">
        <v>4769</v>
      </c>
      <c r="M7169" s="430" t="s">
        <v>4783</v>
      </c>
      <c r="N7169" s="368">
        <v>1</v>
      </c>
      <c r="O7169" s="821" t="s">
        <v>16</v>
      </c>
      <c r="P7169" s="202">
        <v>3750</v>
      </c>
      <c r="Q7169" s="821" t="s">
        <v>16</v>
      </c>
      <c r="R7169" s="821" t="s">
        <v>16</v>
      </c>
      <c r="S7169" s="821" t="s">
        <v>16</v>
      </c>
      <c r="T7169" s="821" t="s">
        <v>16</v>
      </c>
    </row>
    <row r="7170" spans="2:20" ht="41.4" x14ac:dyDescent="0.3">
      <c r="B7170" s="814" t="s">
        <v>4769</v>
      </c>
      <c r="C7170" s="430" t="s">
        <v>4772</v>
      </c>
      <c r="D7170" s="116" t="s">
        <v>4756</v>
      </c>
      <c r="E7170" s="821" t="s">
        <v>16</v>
      </c>
      <c r="F7170" s="202">
        <v>1100</v>
      </c>
      <c r="G7170" s="821" t="s">
        <v>16</v>
      </c>
      <c r="H7170" s="821" t="s">
        <v>16</v>
      </c>
      <c r="I7170" s="821" t="s">
        <v>16</v>
      </c>
      <c r="J7170" s="821" t="s">
        <v>16</v>
      </c>
      <c r="K7170" s="1"/>
      <c r="L7170" s="814" t="s">
        <v>4769</v>
      </c>
      <c r="M7170" s="430" t="s">
        <v>4784</v>
      </c>
      <c r="N7170" s="368">
        <v>2</v>
      </c>
      <c r="O7170" s="821" t="s">
        <v>16</v>
      </c>
      <c r="P7170" s="202">
        <v>15000</v>
      </c>
      <c r="Q7170" s="821" t="s">
        <v>16</v>
      </c>
      <c r="R7170" s="821" t="s">
        <v>16</v>
      </c>
      <c r="S7170" s="821" t="s">
        <v>16</v>
      </c>
      <c r="T7170" s="821" t="s">
        <v>16</v>
      </c>
    </row>
    <row r="7171" spans="2:20" ht="41.4" x14ac:dyDescent="0.3">
      <c r="B7171" s="814" t="s">
        <v>4769</v>
      </c>
      <c r="C7171" s="430" t="s">
        <v>4773</v>
      </c>
      <c r="D7171" s="116" t="s">
        <v>4757</v>
      </c>
      <c r="E7171" s="821" t="s">
        <v>16</v>
      </c>
      <c r="F7171" s="202">
        <v>1100</v>
      </c>
      <c r="G7171" s="821" t="s">
        <v>16</v>
      </c>
      <c r="H7171" s="821" t="s">
        <v>16</v>
      </c>
      <c r="I7171" s="821" t="s">
        <v>16</v>
      </c>
      <c r="J7171" s="821" t="s">
        <v>16</v>
      </c>
      <c r="K7171" s="1"/>
      <c r="L7171" s="814" t="s">
        <v>4769</v>
      </c>
      <c r="M7171" s="430" t="s">
        <v>3801</v>
      </c>
      <c r="N7171" s="368">
        <v>3</v>
      </c>
      <c r="O7171" s="821" t="s">
        <v>16</v>
      </c>
      <c r="P7171" s="202">
        <v>4940</v>
      </c>
      <c r="Q7171" s="821" t="s">
        <v>16</v>
      </c>
      <c r="R7171" s="821" t="s">
        <v>16</v>
      </c>
      <c r="S7171" s="821" t="s">
        <v>16</v>
      </c>
      <c r="T7171" s="821" t="s">
        <v>16</v>
      </c>
    </row>
    <row r="7172" spans="2:20" ht="41.4" x14ac:dyDescent="0.3">
      <c r="B7172" s="814" t="s">
        <v>4769</v>
      </c>
      <c r="C7172" s="430" t="s">
        <v>4774</v>
      </c>
      <c r="D7172" s="116" t="s">
        <v>4758</v>
      </c>
      <c r="E7172" s="821" t="s">
        <v>16</v>
      </c>
      <c r="F7172" s="202">
        <v>1100</v>
      </c>
      <c r="G7172" s="821" t="s">
        <v>16</v>
      </c>
      <c r="H7172" s="821" t="s">
        <v>16</v>
      </c>
      <c r="I7172" s="821" t="s">
        <v>16</v>
      </c>
      <c r="J7172" s="821" t="s">
        <v>16</v>
      </c>
      <c r="K7172" s="1"/>
      <c r="L7172" s="814" t="s">
        <v>4786</v>
      </c>
      <c r="M7172" s="430" t="s">
        <v>4785</v>
      </c>
      <c r="N7172" s="368">
        <v>4</v>
      </c>
      <c r="O7172" s="821" t="s">
        <v>16</v>
      </c>
      <c r="P7172" s="39">
        <v>10000</v>
      </c>
      <c r="Q7172" s="821" t="s">
        <v>16</v>
      </c>
      <c r="R7172" s="821" t="s">
        <v>16</v>
      </c>
      <c r="S7172" s="821" t="s">
        <v>16</v>
      </c>
      <c r="T7172" s="821" t="s">
        <v>16</v>
      </c>
    </row>
    <row r="7173" spans="2:20" ht="41.4" x14ac:dyDescent="0.3">
      <c r="B7173" s="814" t="s">
        <v>4777</v>
      </c>
      <c r="C7173" s="430" t="s">
        <v>4775</v>
      </c>
      <c r="D7173" s="116" t="s">
        <v>4759</v>
      </c>
      <c r="E7173" s="821" t="s">
        <v>16</v>
      </c>
      <c r="F7173" s="821" t="s">
        <v>16</v>
      </c>
      <c r="G7173" s="821">
        <v>100000</v>
      </c>
      <c r="H7173" s="821" t="s">
        <v>16</v>
      </c>
      <c r="I7173" s="821" t="s">
        <v>16</v>
      </c>
      <c r="J7173" s="821" t="s">
        <v>16</v>
      </c>
      <c r="K7173" s="1"/>
      <c r="L7173" s="821" t="s">
        <v>16</v>
      </c>
      <c r="M7173" s="821" t="s">
        <v>16</v>
      </c>
      <c r="N7173" s="821" t="s">
        <v>16</v>
      </c>
      <c r="O7173" s="821" t="s">
        <v>16</v>
      </c>
      <c r="P7173" s="821" t="s">
        <v>16</v>
      </c>
      <c r="Q7173" s="821" t="s">
        <v>16</v>
      </c>
      <c r="R7173" s="821" t="s">
        <v>16</v>
      </c>
      <c r="S7173" s="821" t="s">
        <v>16</v>
      </c>
      <c r="T7173" s="821" t="s">
        <v>16</v>
      </c>
    </row>
    <row r="7174" spans="2:20" ht="41.4" x14ac:dyDescent="0.3">
      <c r="B7174" s="814" t="s">
        <v>4777</v>
      </c>
      <c r="C7174" s="430" t="s">
        <v>4776</v>
      </c>
      <c r="D7174" s="116" t="s">
        <v>4760</v>
      </c>
      <c r="E7174" s="821" t="s">
        <v>16</v>
      </c>
      <c r="F7174" s="821">
        <v>11000</v>
      </c>
      <c r="G7174" s="821">
        <v>4000</v>
      </c>
      <c r="H7174" s="821" t="s">
        <v>16</v>
      </c>
      <c r="I7174" s="821" t="s">
        <v>16</v>
      </c>
      <c r="J7174" s="821" t="s">
        <v>16</v>
      </c>
      <c r="K7174" s="1"/>
      <c r="L7174" s="821" t="s">
        <v>16</v>
      </c>
      <c r="M7174" s="821" t="s">
        <v>16</v>
      </c>
      <c r="N7174" s="821" t="s">
        <v>16</v>
      </c>
      <c r="O7174" s="821" t="s">
        <v>16</v>
      </c>
      <c r="P7174" s="821" t="s">
        <v>16</v>
      </c>
      <c r="Q7174" s="821" t="s">
        <v>16</v>
      </c>
      <c r="R7174" s="821" t="s">
        <v>16</v>
      </c>
      <c r="S7174" s="821" t="s">
        <v>16</v>
      </c>
      <c r="T7174" s="821" t="s">
        <v>16</v>
      </c>
    </row>
    <row r="7175" spans="2:20" ht="41.4" x14ac:dyDescent="0.3">
      <c r="B7175" s="814" t="s">
        <v>4777</v>
      </c>
      <c r="C7175" s="430" t="s">
        <v>4778</v>
      </c>
      <c r="D7175" s="116" t="s">
        <v>4761</v>
      </c>
      <c r="E7175" s="821">
        <v>12000</v>
      </c>
      <c r="F7175" s="821" t="s">
        <v>16</v>
      </c>
      <c r="G7175" s="821" t="s">
        <v>16</v>
      </c>
      <c r="H7175" s="821" t="s">
        <v>16</v>
      </c>
      <c r="I7175" s="821" t="s">
        <v>16</v>
      </c>
      <c r="J7175" s="821" t="s">
        <v>16</v>
      </c>
      <c r="K7175" s="1"/>
      <c r="L7175" s="821" t="s">
        <v>16</v>
      </c>
      <c r="M7175" s="821" t="s">
        <v>16</v>
      </c>
      <c r="N7175" s="821" t="s">
        <v>16</v>
      </c>
      <c r="O7175" s="821" t="s">
        <v>16</v>
      </c>
      <c r="P7175" s="821" t="s">
        <v>16</v>
      </c>
      <c r="Q7175" s="821" t="s">
        <v>16</v>
      </c>
      <c r="R7175" s="821" t="s">
        <v>16</v>
      </c>
      <c r="S7175" s="821" t="s">
        <v>16</v>
      </c>
      <c r="T7175" s="821" t="s">
        <v>16</v>
      </c>
    </row>
    <row r="7176" spans="2:20" ht="41.4" x14ac:dyDescent="0.3">
      <c r="B7176" s="814" t="s">
        <v>4777</v>
      </c>
      <c r="C7176" s="430" t="s">
        <v>4127</v>
      </c>
      <c r="D7176" s="116" t="s">
        <v>4762</v>
      </c>
      <c r="E7176" s="821">
        <v>30000</v>
      </c>
      <c r="F7176" s="821" t="s">
        <v>16</v>
      </c>
      <c r="G7176" s="821" t="s">
        <v>16</v>
      </c>
      <c r="H7176" s="821" t="s">
        <v>16</v>
      </c>
      <c r="I7176" s="821" t="s">
        <v>16</v>
      </c>
      <c r="J7176" s="821" t="s">
        <v>16</v>
      </c>
      <c r="K7176" s="1"/>
      <c r="L7176" s="821" t="s">
        <v>16</v>
      </c>
      <c r="M7176" s="821" t="s">
        <v>16</v>
      </c>
      <c r="N7176" s="821" t="s">
        <v>16</v>
      </c>
      <c r="O7176" s="821" t="s">
        <v>16</v>
      </c>
      <c r="P7176" s="821" t="s">
        <v>16</v>
      </c>
      <c r="Q7176" s="821" t="s">
        <v>16</v>
      </c>
      <c r="R7176" s="821" t="s">
        <v>16</v>
      </c>
      <c r="S7176" s="821" t="s">
        <v>16</v>
      </c>
      <c r="T7176" s="821" t="s">
        <v>16</v>
      </c>
    </row>
    <row r="7177" spans="2:20" ht="41.4" x14ac:dyDescent="0.3">
      <c r="B7177" s="814" t="s">
        <v>4777</v>
      </c>
      <c r="C7177" s="831" t="s">
        <v>4779</v>
      </c>
      <c r="D7177" s="116" t="s">
        <v>4763</v>
      </c>
      <c r="E7177" s="821" t="s">
        <v>16</v>
      </c>
      <c r="F7177" s="821"/>
      <c r="G7177" s="821" t="s">
        <v>16</v>
      </c>
      <c r="H7177" s="821" t="s">
        <v>16</v>
      </c>
      <c r="I7177" s="821">
        <v>50000</v>
      </c>
      <c r="J7177" s="821" t="s">
        <v>16</v>
      </c>
      <c r="K7177" s="1"/>
      <c r="L7177" s="821" t="s">
        <v>16</v>
      </c>
      <c r="M7177" s="821" t="s">
        <v>16</v>
      </c>
      <c r="N7177" s="821" t="s">
        <v>16</v>
      </c>
      <c r="O7177" s="821" t="s">
        <v>16</v>
      </c>
      <c r="P7177" s="821" t="s">
        <v>16</v>
      </c>
      <c r="Q7177" s="821" t="s">
        <v>16</v>
      </c>
      <c r="R7177" s="821" t="s">
        <v>16</v>
      </c>
      <c r="S7177" s="821" t="s">
        <v>16</v>
      </c>
      <c r="T7177" s="821" t="s">
        <v>16</v>
      </c>
    </row>
    <row r="7178" spans="2:20" ht="41.4" x14ac:dyDescent="0.3">
      <c r="B7178" s="814" t="s">
        <v>4786</v>
      </c>
      <c r="C7178" s="831" t="s">
        <v>4787</v>
      </c>
      <c r="D7178" s="116" t="s">
        <v>4764</v>
      </c>
      <c r="E7178" s="821" t="s">
        <v>16</v>
      </c>
      <c r="F7178" s="821" t="s">
        <v>16</v>
      </c>
      <c r="G7178" s="821">
        <v>58000</v>
      </c>
      <c r="H7178" s="821" t="s">
        <v>16</v>
      </c>
      <c r="I7178" s="821" t="s">
        <v>16</v>
      </c>
      <c r="J7178" s="821" t="s">
        <v>16</v>
      </c>
      <c r="K7178" s="1"/>
      <c r="L7178" s="821" t="s">
        <v>16</v>
      </c>
      <c r="M7178" s="821" t="s">
        <v>16</v>
      </c>
      <c r="N7178" s="821" t="s">
        <v>16</v>
      </c>
      <c r="O7178" s="821" t="s">
        <v>16</v>
      </c>
      <c r="P7178" s="821" t="s">
        <v>16</v>
      </c>
      <c r="Q7178" s="821" t="s">
        <v>16</v>
      </c>
      <c r="R7178" s="821" t="s">
        <v>16</v>
      </c>
      <c r="S7178" s="821" t="s">
        <v>16</v>
      </c>
      <c r="T7178" s="821" t="s">
        <v>16</v>
      </c>
    </row>
    <row r="7179" spans="2:20" ht="41.4" x14ac:dyDescent="0.3">
      <c r="B7179" s="814" t="s">
        <v>4786</v>
      </c>
      <c r="C7179" s="430" t="s">
        <v>4788</v>
      </c>
      <c r="D7179" s="116" t="s">
        <v>4765</v>
      </c>
      <c r="E7179" s="821" t="s">
        <v>16</v>
      </c>
      <c r="F7179" s="202"/>
      <c r="G7179" s="821" t="s">
        <v>16</v>
      </c>
      <c r="H7179" s="821" t="s">
        <v>16</v>
      </c>
      <c r="I7179" s="202">
        <v>100000</v>
      </c>
      <c r="J7179" s="821" t="s">
        <v>16</v>
      </c>
      <c r="K7179" s="1"/>
      <c r="L7179" s="821" t="s">
        <v>16</v>
      </c>
      <c r="M7179" s="821" t="s">
        <v>16</v>
      </c>
      <c r="N7179" s="821" t="s">
        <v>16</v>
      </c>
      <c r="O7179" s="821" t="s">
        <v>16</v>
      </c>
      <c r="P7179" s="821" t="s">
        <v>16</v>
      </c>
      <c r="Q7179" s="821" t="s">
        <v>16</v>
      </c>
      <c r="R7179" s="821" t="s">
        <v>16</v>
      </c>
      <c r="S7179" s="821" t="s">
        <v>16</v>
      </c>
      <c r="T7179" s="821" t="s">
        <v>16</v>
      </c>
    </row>
    <row r="7180" spans="2:20" ht="41.4" x14ac:dyDescent="0.3">
      <c r="B7180" s="814" t="s">
        <v>4786</v>
      </c>
      <c r="C7180" s="430" t="s">
        <v>4789</v>
      </c>
      <c r="D7180" s="116" t="s">
        <v>4766</v>
      </c>
      <c r="E7180" s="821" t="s">
        <v>16</v>
      </c>
      <c r="F7180" s="202">
        <v>1100</v>
      </c>
      <c r="G7180" s="821" t="s">
        <v>16</v>
      </c>
      <c r="H7180" s="821" t="s">
        <v>16</v>
      </c>
      <c r="I7180" s="821" t="s">
        <v>16</v>
      </c>
      <c r="J7180" s="821" t="s">
        <v>16</v>
      </c>
      <c r="K7180" s="1"/>
      <c r="L7180" s="821" t="s">
        <v>16</v>
      </c>
      <c r="M7180" s="821" t="s">
        <v>16</v>
      </c>
      <c r="N7180" s="821" t="s">
        <v>16</v>
      </c>
      <c r="O7180" s="821" t="s">
        <v>16</v>
      </c>
      <c r="P7180" s="821" t="s">
        <v>16</v>
      </c>
      <c r="Q7180" s="821" t="s">
        <v>16</v>
      </c>
      <c r="R7180" s="821" t="s">
        <v>16</v>
      </c>
      <c r="S7180" s="821" t="s">
        <v>16</v>
      </c>
      <c r="T7180" s="821" t="s">
        <v>16</v>
      </c>
    </row>
    <row r="7181" spans="2:20" ht="41.4" x14ac:dyDescent="0.3">
      <c r="B7181" s="814" t="s">
        <v>4786</v>
      </c>
      <c r="C7181" s="831" t="s">
        <v>4790</v>
      </c>
      <c r="D7181" s="116" t="s">
        <v>4767</v>
      </c>
      <c r="E7181" s="821" t="s">
        <v>16</v>
      </c>
      <c r="F7181" s="821" t="s">
        <v>16</v>
      </c>
      <c r="G7181" s="821" t="s">
        <v>16</v>
      </c>
      <c r="H7181" s="821" t="s">
        <v>16</v>
      </c>
      <c r="I7181" s="821">
        <v>50000</v>
      </c>
      <c r="J7181" s="821" t="s">
        <v>16</v>
      </c>
      <c r="K7181" s="1"/>
      <c r="L7181" s="821" t="s">
        <v>16</v>
      </c>
      <c r="M7181" s="821" t="s">
        <v>16</v>
      </c>
      <c r="N7181" s="821" t="s">
        <v>16</v>
      </c>
      <c r="O7181" s="821" t="s">
        <v>16</v>
      </c>
      <c r="P7181" s="821" t="s">
        <v>16</v>
      </c>
      <c r="Q7181" s="821" t="s">
        <v>16</v>
      </c>
      <c r="R7181" s="821" t="s">
        <v>16</v>
      </c>
      <c r="S7181" s="821" t="s">
        <v>16</v>
      </c>
      <c r="T7181" s="821" t="s">
        <v>16</v>
      </c>
    </row>
    <row r="7182" spans="2:20" ht="41.4" x14ac:dyDescent="0.3">
      <c r="B7182" s="814" t="s">
        <v>4786</v>
      </c>
      <c r="C7182" s="831" t="s">
        <v>4791</v>
      </c>
      <c r="D7182" s="116" t="s">
        <v>4768</v>
      </c>
      <c r="E7182" s="821" t="s">
        <v>16</v>
      </c>
      <c r="F7182" s="821">
        <v>5000</v>
      </c>
      <c r="G7182" s="821" t="s">
        <v>16</v>
      </c>
      <c r="H7182" s="821" t="s">
        <v>16</v>
      </c>
      <c r="I7182" s="821" t="s">
        <v>16</v>
      </c>
      <c r="J7182" s="821" t="s">
        <v>16</v>
      </c>
      <c r="K7182" s="1"/>
      <c r="L7182" s="821" t="s">
        <v>16</v>
      </c>
      <c r="M7182" s="821" t="s">
        <v>16</v>
      </c>
      <c r="N7182" s="821" t="s">
        <v>16</v>
      </c>
      <c r="O7182" s="821" t="s">
        <v>16</v>
      </c>
      <c r="P7182" s="821" t="s">
        <v>16</v>
      </c>
      <c r="Q7182" s="821" t="s">
        <v>16</v>
      </c>
      <c r="R7182" s="821" t="s">
        <v>16</v>
      </c>
      <c r="S7182" s="821" t="s">
        <v>16</v>
      </c>
      <c r="T7182" s="821" t="s">
        <v>16</v>
      </c>
    </row>
    <row r="7183" spans="2:20" x14ac:dyDescent="0.3">
      <c r="B7183" s="821"/>
      <c r="C7183" s="821"/>
      <c r="D7183" s="821"/>
      <c r="E7183" s="821"/>
      <c r="F7183" s="821"/>
      <c r="G7183" s="821"/>
      <c r="H7183" s="821"/>
      <c r="I7183" s="821"/>
      <c r="J7183" s="821"/>
      <c r="K7183" s="1"/>
      <c r="L7183" s="821" t="s">
        <v>16</v>
      </c>
      <c r="M7183" s="821" t="s">
        <v>16</v>
      </c>
      <c r="N7183" s="821" t="s">
        <v>16</v>
      </c>
      <c r="O7183" s="821" t="s">
        <v>16</v>
      </c>
      <c r="P7183" s="821" t="s">
        <v>16</v>
      </c>
      <c r="Q7183" s="821" t="s">
        <v>16</v>
      </c>
      <c r="R7183" s="821" t="s">
        <v>16</v>
      </c>
      <c r="S7183" s="821" t="s">
        <v>16</v>
      </c>
      <c r="T7183" s="821" t="s">
        <v>16</v>
      </c>
    </row>
    <row r="7184" spans="2:20" x14ac:dyDescent="0.3">
      <c r="B7184" s="196"/>
      <c r="C7184" s="503" t="s">
        <v>49</v>
      </c>
      <c r="D7184" s="196" t="s">
        <v>16</v>
      </c>
      <c r="E7184" s="197">
        <f>SUM(E7167:E7183)</f>
        <v>42000</v>
      </c>
      <c r="F7184" s="197">
        <f>SUM(F7167:F7183)</f>
        <v>23700</v>
      </c>
      <c r="G7184" s="197">
        <f>SUM(G7167:G7183)</f>
        <v>162000</v>
      </c>
      <c r="H7184" s="504">
        <f>SUM(H7167:H7183)</f>
        <v>0</v>
      </c>
      <c r="I7184" s="197">
        <f>SUM(I7167:I7183)</f>
        <v>200000</v>
      </c>
      <c r="J7184" s="197">
        <v>0</v>
      </c>
      <c r="K7184" s="1"/>
      <c r="L7184" s="821" t="s">
        <v>16</v>
      </c>
      <c r="M7184" s="821" t="s">
        <v>16</v>
      </c>
      <c r="N7184" s="821" t="s">
        <v>16</v>
      </c>
      <c r="O7184" s="821" t="s">
        <v>16</v>
      </c>
      <c r="P7184" s="821" t="s">
        <v>16</v>
      </c>
      <c r="Q7184" s="821" t="s">
        <v>16</v>
      </c>
      <c r="R7184" s="821" t="s">
        <v>16</v>
      </c>
      <c r="S7184" s="821" t="s">
        <v>16</v>
      </c>
      <c r="T7184" s="821" t="s">
        <v>16</v>
      </c>
    </row>
    <row r="7185" spans="2:20" x14ac:dyDescent="0.3">
      <c r="B7185" s="11"/>
      <c r="C7185" s="94"/>
      <c r="D7185" s="12"/>
      <c r="E7185" s="13"/>
      <c r="F7185" s="13"/>
      <c r="G7185" s="13"/>
      <c r="H7185" s="13"/>
      <c r="I7185" s="13"/>
      <c r="J7185" s="14"/>
      <c r="K7185" s="1"/>
      <c r="L7185" s="11"/>
      <c r="M7185" s="588"/>
      <c r="N7185" s="12"/>
      <c r="O7185" s="169"/>
      <c r="P7185" s="13"/>
      <c r="Q7185" s="13"/>
      <c r="R7185" s="13"/>
      <c r="S7185" s="13"/>
      <c r="T7185" s="14"/>
    </row>
    <row r="7186" spans="2:20" x14ac:dyDescent="0.3">
      <c r="B7186" s="25"/>
      <c r="C7186" s="26" t="s">
        <v>50</v>
      </c>
      <c r="D7186" s="26" t="s">
        <v>16</v>
      </c>
      <c r="E7186" s="28">
        <f>E7184</f>
        <v>42000</v>
      </c>
      <c r="F7186" s="28">
        <f>F7166+F7184</f>
        <v>73773</v>
      </c>
      <c r="G7186" s="28">
        <f>G7166+G7184</f>
        <v>164708</v>
      </c>
      <c r="H7186" s="28">
        <f>H7166+H7184</f>
        <v>2751</v>
      </c>
      <c r="I7186" s="28">
        <f>I7166+I7184</f>
        <v>203334</v>
      </c>
      <c r="J7186" s="28">
        <f>J7166+J7184</f>
        <v>4260</v>
      </c>
      <c r="K7186" s="1"/>
      <c r="L7186" s="574" t="s">
        <v>16</v>
      </c>
      <c r="M7186" s="26" t="s">
        <v>50</v>
      </c>
      <c r="N7186" s="193" t="s">
        <v>16</v>
      </c>
      <c r="O7186" s="28">
        <f>SUM(O7167:O7185)</f>
        <v>42000</v>
      </c>
      <c r="P7186" s="28">
        <f>SUM(P7167:P7185)</f>
        <v>33690</v>
      </c>
      <c r="Q7186" s="28">
        <f>SUM(Q7167:Q7185)</f>
        <v>0</v>
      </c>
      <c r="R7186" s="28">
        <f>SUM(R7167:R7185)</f>
        <v>0</v>
      </c>
      <c r="S7186" s="28">
        <f>SUM(S7167:S7185)</f>
        <v>0</v>
      </c>
      <c r="T7186" s="28">
        <f>SUM(T7165:T7185)</f>
        <v>0</v>
      </c>
    </row>
    <row r="7187" spans="2:20" x14ac:dyDescent="0.3">
      <c r="F7187" s="314"/>
      <c r="G7187" s="215"/>
      <c r="H7187" s="215"/>
      <c r="L7187" s="2"/>
      <c r="M7187" s="3" t="s">
        <v>12</v>
      </c>
      <c r="N7187" s="15"/>
      <c r="O7187" s="16"/>
      <c r="P7187" s="62">
        <f>F7186-P7186</f>
        <v>40083</v>
      </c>
      <c r="Q7187" s="62">
        <f>G7186-Q7186</f>
        <v>164708</v>
      </c>
      <c r="R7187" s="62">
        <f t="shared" ref="R7187" si="799">H7186-R7186</f>
        <v>2751</v>
      </c>
      <c r="S7187" s="62">
        <f t="shared" ref="S7187" si="800">I7186-S7186</f>
        <v>203334</v>
      </c>
      <c r="T7187" s="62">
        <f t="shared" ref="T7187" si="801">J7186-T7186</f>
        <v>4260</v>
      </c>
    </row>
    <row r="7188" spans="2:20" x14ac:dyDescent="0.3">
      <c r="C7188" s="63"/>
      <c r="F7188" s="314"/>
      <c r="H7188" s="314"/>
      <c r="M7188" s="1356" t="s">
        <v>23</v>
      </c>
      <c r="N7188" s="1356"/>
      <c r="O7188" s="314"/>
      <c r="P7188" s="314"/>
      <c r="Q7188" s="314"/>
      <c r="R7188" s="314"/>
    </row>
    <row r="7189" spans="2:20" x14ac:dyDescent="0.3">
      <c r="C7189" s="845"/>
      <c r="D7189" s="845"/>
      <c r="E7189" s="673"/>
      <c r="F7189" s="281"/>
      <c r="G7189" s="845"/>
      <c r="H7189" s="845"/>
      <c r="I7189" s="845"/>
      <c r="J7189" s="145"/>
      <c r="M7189" s="346" t="s">
        <v>17</v>
      </c>
      <c r="N7189" s="126">
        <f>P7187</f>
        <v>40083</v>
      </c>
      <c r="O7189" s="1383"/>
      <c r="P7189" s="1384"/>
      <c r="Q7189" s="1384"/>
      <c r="R7189" s="1384"/>
      <c r="S7189" s="1384"/>
      <c r="T7189" s="1384"/>
    </row>
    <row r="7190" spans="2:20" x14ac:dyDescent="0.3">
      <c r="C7190" s="273"/>
      <c r="D7190" s="702"/>
      <c r="E7190" s="843"/>
      <c r="F7190" s="843"/>
      <c r="G7190" s="282"/>
      <c r="H7190" s="280"/>
      <c r="I7190" s="280"/>
      <c r="J7190" s="280"/>
      <c r="M7190" s="346" t="s">
        <v>18</v>
      </c>
      <c r="N7190" s="126">
        <f>Q7187</f>
        <v>164708</v>
      </c>
      <c r="O7190" s="606"/>
      <c r="P7190" s="131"/>
      <c r="Q7190" s="121"/>
      <c r="R7190" s="121"/>
      <c r="S7190" s="121"/>
      <c r="T7190" s="121"/>
    </row>
    <row r="7191" spans="2:20" x14ac:dyDescent="0.3">
      <c r="C7191" s="845"/>
      <c r="D7191" s="845"/>
      <c r="E7191" s="1376"/>
      <c r="F7191" s="1377"/>
      <c r="G7191" s="282"/>
      <c r="H7191" s="280" t="s">
        <v>1850</v>
      </c>
      <c r="I7191" s="280"/>
      <c r="J7191" s="280"/>
      <c r="M7191" s="346" t="s">
        <v>19</v>
      </c>
      <c r="N7191" s="126">
        <f>R7187</f>
        <v>2751</v>
      </c>
      <c r="O7191" s="136"/>
      <c r="P7191" s="171"/>
      <c r="Q7191" s="324"/>
      <c r="R7191" s="240"/>
      <c r="S7191" s="314"/>
      <c r="T7191" s="314"/>
    </row>
    <row r="7192" spans="2:20" x14ac:dyDescent="0.3">
      <c r="C7192" s="190"/>
      <c r="D7192" s="190"/>
      <c r="E7192" s="1374"/>
      <c r="F7192" s="1374"/>
      <c r="G7192" s="278"/>
      <c r="H7192" s="279"/>
      <c r="I7192" s="280"/>
      <c r="J7192" s="281"/>
      <c r="M7192" s="346" t="s">
        <v>20</v>
      </c>
      <c r="N7192" s="126">
        <f>S7187</f>
        <v>203334</v>
      </c>
      <c r="O7192" s="324"/>
      <c r="P7192" s="324"/>
      <c r="Q7192" s="324"/>
      <c r="R7192" s="241"/>
    </row>
    <row r="7193" spans="2:20" x14ac:dyDescent="0.3">
      <c r="C7193" s="190"/>
      <c r="D7193" s="190"/>
      <c r="E7193" s="844"/>
      <c r="F7193" s="844"/>
      <c r="G7193" s="278"/>
      <c r="H7193" s="283"/>
      <c r="I7193" s="280"/>
      <c r="J7193" s="281"/>
      <c r="M7193" s="346" t="s">
        <v>21</v>
      </c>
      <c r="N7193" s="126">
        <f>T7187</f>
        <v>4260</v>
      </c>
      <c r="O7193" s="137"/>
      <c r="P7193" s="324"/>
      <c r="Q7193" s="324"/>
      <c r="R7193" s="314"/>
    </row>
    <row r="7194" spans="2:20" ht="16.2" thickBot="1" x14ac:dyDescent="0.35">
      <c r="C7194" s="845"/>
      <c r="D7194" s="190"/>
      <c r="E7194" s="844"/>
      <c r="F7194" s="844"/>
      <c r="G7194" s="278"/>
      <c r="H7194" s="283"/>
      <c r="I7194" s="280"/>
      <c r="J7194" s="281"/>
      <c r="M7194" s="768" t="s">
        <v>22</v>
      </c>
      <c r="N7194" s="794">
        <f>SUM(N7189:N7193)</f>
        <v>415136</v>
      </c>
      <c r="O7194" s="314"/>
      <c r="P7194" s="314"/>
      <c r="R7194" s="314"/>
      <c r="S7194" s="314"/>
    </row>
    <row r="7195" spans="2:20" ht="15" thickTop="1" x14ac:dyDescent="0.3">
      <c r="N7195" s="314"/>
    </row>
    <row r="7196" spans="2:20" x14ac:dyDescent="0.3">
      <c r="N7196" s="314"/>
    </row>
    <row r="7197" spans="2:20" x14ac:dyDescent="0.3">
      <c r="N7197" s="314"/>
    </row>
    <row r="7198" spans="2:20" x14ac:dyDescent="0.3">
      <c r="N7198" s="314"/>
    </row>
    <row r="7199" spans="2:20" x14ac:dyDescent="0.3">
      <c r="N7199" s="314"/>
    </row>
    <row r="7200" spans="2:20" x14ac:dyDescent="0.3">
      <c r="B7200" s="1357" t="s">
        <v>3490</v>
      </c>
      <c r="C7200" s="1357"/>
      <c r="D7200" s="1357"/>
      <c r="E7200" s="1357"/>
      <c r="F7200" s="1357"/>
      <c r="G7200" s="1357"/>
      <c r="H7200" s="1357"/>
      <c r="I7200" s="1357"/>
      <c r="J7200" s="1357"/>
      <c r="K7200" s="1357"/>
      <c r="L7200" s="1357"/>
      <c r="M7200" s="1357"/>
      <c r="N7200" s="1357"/>
      <c r="O7200" s="1357"/>
      <c r="P7200" s="1357"/>
      <c r="Q7200" s="1357"/>
      <c r="R7200" s="1357"/>
      <c r="S7200" s="1357"/>
      <c r="T7200" s="1357"/>
    </row>
    <row r="7206" spans="2:20" ht="15.6" x14ac:dyDescent="0.3">
      <c r="B7206" s="1349" t="s">
        <v>4792</v>
      </c>
      <c r="C7206" s="1349"/>
      <c r="D7206" s="1349"/>
      <c r="E7206" s="1349"/>
      <c r="F7206" s="1349"/>
      <c r="G7206" s="1349"/>
      <c r="H7206" s="1349"/>
      <c r="I7206" s="1349"/>
      <c r="J7206" s="1349"/>
      <c r="K7206" s="1349"/>
      <c r="L7206" s="1349"/>
      <c r="M7206" s="1349"/>
      <c r="N7206" s="1349"/>
      <c r="O7206" s="1349"/>
      <c r="P7206" s="1349"/>
      <c r="Q7206" s="1349"/>
      <c r="R7206" s="1349"/>
      <c r="S7206" s="1349"/>
      <c r="T7206" s="1349"/>
    </row>
    <row r="7207" spans="2:20" ht="15.6" x14ac:dyDescent="0.3">
      <c r="B7207" s="1350" t="s">
        <v>10</v>
      </c>
      <c r="C7207" s="1350"/>
      <c r="D7207" s="1350"/>
      <c r="E7207" s="1350"/>
      <c r="F7207" s="1350"/>
      <c r="G7207" s="1350"/>
      <c r="H7207" s="1350"/>
      <c r="I7207" s="1350"/>
      <c r="J7207" s="1350"/>
      <c r="K7207" s="1350"/>
      <c r="L7207" s="1350"/>
      <c r="M7207" s="1350"/>
      <c r="N7207" s="1350"/>
      <c r="O7207" s="1350"/>
      <c r="P7207" s="1350"/>
      <c r="Q7207" s="1350"/>
      <c r="R7207" s="1350"/>
      <c r="S7207" s="1350"/>
      <c r="T7207" s="1350"/>
    </row>
    <row r="7208" spans="2:20" x14ac:dyDescent="0.3">
      <c r="B7208" s="1351" t="s">
        <v>11</v>
      </c>
      <c r="C7208" s="1351"/>
      <c r="D7208" s="1351"/>
      <c r="E7208" s="1351"/>
      <c r="F7208" s="1351"/>
      <c r="G7208" s="1351"/>
      <c r="H7208" s="1351"/>
      <c r="I7208" s="1351"/>
      <c r="J7208" s="1351"/>
      <c r="K7208" s="1351"/>
      <c r="L7208" s="1351"/>
      <c r="M7208" s="1351"/>
      <c r="N7208" s="1351"/>
      <c r="O7208" s="1351"/>
      <c r="P7208" s="1351"/>
      <c r="Q7208" s="1351"/>
      <c r="R7208" s="1351"/>
      <c r="S7208" s="1351"/>
      <c r="T7208" s="1351"/>
    </row>
    <row r="7209" spans="2:20" x14ac:dyDescent="0.3">
      <c r="B7209" s="1352" cm="1">
        <f t="array" aca="1" ref="B7209" ca="1">B72:C7217</f>
        <v>0</v>
      </c>
      <c r="C7209" s="1352"/>
      <c r="D7209" s="1352"/>
      <c r="E7209" s="1352"/>
      <c r="F7209" s="1352"/>
      <c r="G7209" s="1352"/>
      <c r="H7209" s="1352"/>
      <c r="I7209" s="1352"/>
      <c r="J7209" s="1352"/>
      <c r="K7209" s="1352"/>
      <c r="L7209" s="1352"/>
      <c r="M7209" s="1352"/>
      <c r="N7209" s="1352"/>
      <c r="O7209" s="1352"/>
      <c r="P7209" s="1352"/>
      <c r="Q7209" s="1352"/>
      <c r="R7209" s="1352"/>
      <c r="S7209" s="1352"/>
      <c r="T7209" s="1352"/>
    </row>
    <row r="7210" spans="2:20" ht="15" thickBot="1" x14ac:dyDescent="0.35">
      <c r="B7210" s="309"/>
      <c r="C7210" s="309"/>
      <c r="D7210" s="309"/>
      <c r="E7210" s="309"/>
      <c r="F7210" s="309"/>
      <c r="G7210" s="309"/>
      <c r="H7210" s="309"/>
      <c r="I7210" s="309"/>
      <c r="J7210" s="309"/>
      <c r="L7210" s="309"/>
      <c r="M7210" s="309"/>
      <c r="N7210" s="309"/>
      <c r="O7210" s="309"/>
      <c r="P7210" s="309"/>
      <c r="Q7210" s="309"/>
      <c r="R7210" s="1362" t="s">
        <v>4793</v>
      </c>
      <c r="S7210" s="1363"/>
      <c r="T7210" s="1363"/>
    </row>
    <row r="7211" spans="2:20" ht="15" thickTop="1" x14ac:dyDescent="0.3">
      <c r="B7211" s="1354" t="s">
        <v>8</v>
      </c>
      <c r="C7211" s="1354"/>
      <c r="D7211" s="1354"/>
      <c r="E7211" s="1354"/>
      <c r="F7211" s="1354"/>
      <c r="G7211" s="1354"/>
      <c r="H7211" s="1354"/>
      <c r="I7211" s="1354"/>
      <c r="J7211" s="1354"/>
      <c r="L7211" s="1354" t="s">
        <v>9</v>
      </c>
      <c r="M7211" s="1354"/>
      <c r="N7211" s="1354"/>
      <c r="O7211" s="1354"/>
      <c r="P7211" s="1354"/>
      <c r="Q7211" s="1354"/>
      <c r="R7211" s="1354"/>
      <c r="S7211" s="1354"/>
      <c r="T7211" s="1354"/>
    </row>
    <row r="7212" spans="2:20" ht="27.6" x14ac:dyDescent="0.3">
      <c r="B7212" s="767" t="s">
        <v>0</v>
      </c>
      <c r="C7212" s="767" t="s">
        <v>1</v>
      </c>
      <c r="D7212" s="767" t="s">
        <v>2</v>
      </c>
      <c r="E7212" s="767" t="s">
        <v>13</v>
      </c>
      <c r="F7212" s="767" t="s">
        <v>3</v>
      </c>
      <c r="G7212" s="767" t="s">
        <v>4</v>
      </c>
      <c r="H7212" s="767" t="s">
        <v>5</v>
      </c>
      <c r="I7212" s="767" t="s">
        <v>6</v>
      </c>
      <c r="J7212" s="767" t="s">
        <v>7</v>
      </c>
      <c r="K7212" s="180"/>
      <c r="L7212" s="767" t="s">
        <v>0</v>
      </c>
      <c r="M7212" s="767" t="s">
        <v>1</v>
      </c>
      <c r="N7212" s="353" t="s">
        <v>1234</v>
      </c>
      <c r="O7212" s="767" t="s">
        <v>13</v>
      </c>
      <c r="P7212" s="767" t="s">
        <v>3</v>
      </c>
      <c r="Q7212" s="767" t="s">
        <v>4</v>
      </c>
      <c r="R7212" s="767" t="s">
        <v>5</v>
      </c>
      <c r="S7212" s="767" t="s">
        <v>6</v>
      </c>
      <c r="T7212" s="767" t="s">
        <v>7</v>
      </c>
    </row>
    <row r="7213" spans="2:20" x14ac:dyDescent="0.3">
      <c r="B7213" s="310"/>
      <c r="C7213" s="311"/>
      <c r="D7213" s="311"/>
      <c r="E7213" s="5"/>
      <c r="F7213" s="5"/>
      <c r="G7213" s="5"/>
      <c r="H7213" s="5"/>
      <c r="I7213" s="5"/>
      <c r="J7213" s="6"/>
      <c r="L7213" s="310"/>
      <c r="M7213" s="311"/>
      <c r="N7213" s="311"/>
      <c r="O7213" s="5"/>
      <c r="P7213" s="5"/>
      <c r="Q7213" s="5"/>
      <c r="R7213" s="5"/>
      <c r="S7213" s="5"/>
      <c r="T7213" s="6"/>
    </row>
    <row r="7214" spans="2:20" x14ac:dyDescent="0.3">
      <c r="B7214" s="814" t="s">
        <v>4794</v>
      </c>
      <c r="C7214" s="820" t="s">
        <v>2421</v>
      </c>
      <c r="D7214" s="821" t="s">
        <v>16</v>
      </c>
      <c r="E7214" s="821" t="s">
        <v>16</v>
      </c>
      <c r="F7214" s="822">
        <f>N7189</f>
        <v>40083</v>
      </c>
      <c r="G7214" s="823">
        <f>N7190</f>
        <v>164708</v>
      </c>
      <c r="H7214" s="823">
        <f>N7191</f>
        <v>2751</v>
      </c>
      <c r="I7214" s="824">
        <f>N7192</f>
        <v>203334</v>
      </c>
      <c r="J7214" s="824">
        <f>N7193</f>
        <v>4260</v>
      </c>
      <c r="K7214" s="1"/>
      <c r="L7214" s="814"/>
      <c r="M7214" s="814"/>
      <c r="N7214" s="814"/>
      <c r="O7214" s="814"/>
      <c r="P7214" s="814"/>
      <c r="Q7214" s="814"/>
      <c r="R7214" s="814"/>
      <c r="S7214" s="814"/>
      <c r="T7214" s="814"/>
    </row>
    <row r="7215" spans="2:20" ht="41.4" x14ac:dyDescent="0.3">
      <c r="B7215" s="814" t="s">
        <v>4794</v>
      </c>
      <c r="C7215" s="430" t="s">
        <v>4807</v>
      </c>
      <c r="D7215" s="116" t="s">
        <v>4795</v>
      </c>
      <c r="E7215" s="821" t="s">
        <v>16</v>
      </c>
      <c r="F7215" s="821" t="s">
        <v>16</v>
      </c>
      <c r="G7215" s="821">
        <v>100000</v>
      </c>
      <c r="H7215" s="821" t="s">
        <v>16</v>
      </c>
      <c r="I7215" s="821" t="s">
        <v>16</v>
      </c>
      <c r="J7215" s="821" t="s">
        <v>16</v>
      </c>
      <c r="K7215" s="1"/>
      <c r="L7215" s="814" t="s">
        <v>4794</v>
      </c>
      <c r="M7215" s="430" t="s">
        <v>4810</v>
      </c>
      <c r="N7215" s="368">
        <v>1</v>
      </c>
      <c r="O7215" s="821" t="s">
        <v>16</v>
      </c>
      <c r="P7215" s="821">
        <v>15445</v>
      </c>
      <c r="Q7215" s="821" t="s">
        <v>16</v>
      </c>
      <c r="R7215" s="821" t="s">
        <v>16</v>
      </c>
      <c r="S7215" s="821" t="s">
        <v>16</v>
      </c>
      <c r="T7215" s="821" t="s">
        <v>16</v>
      </c>
    </row>
    <row r="7216" spans="2:20" ht="41.4" x14ac:dyDescent="0.3">
      <c r="B7216" s="814" t="s">
        <v>4794</v>
      </c>
      <c r="C7216" s="430" t="s">
        <v>2699</v>
      </c>
      <c r="D7216" s="116" t="s">
        <v>4796</v>
      </c>
      <c r="E7216" s="821" t="s">
        <v>16</v>
      </c>
      <c r="F7216" s="821" t="s">
        <v>16</v>
      </c>
      <c r="G7216" s="202">
        <v>165000</v>
      </c>
      <c r="H7216" s="821" t="s">
        <v>16</v>
      </c>
      <c r="I7216" s="821" t="s">
        <v>16</v>
      </c>
      <c r="J7216" s="821" t="s">
        <v>16</v>
      </c>
      <c r="K7216" s="1"/>
      <c r="L7216" s="821" t="s">
        <v>16</v>
      </c>
      <c r="M7216" s="821" t="s">
        <v>16</v>
      </c>
      <c r="N7216" s="821" t="s">
        <v>16</v>
      </c>
      <c r="O7216" s="821" t="s">
        <v>16</v>
      </c>
      <c r="P7216" s="821" t="s">
        <v>16</v>
      </c>
      <c r="Q7216" s="821" t="s">
        <v>16</v>
      </c>
      <c r="R7216" s="821" t="s">
        <v>16</v>
      </c>
      <c r="S7216" s="821" t="s">
        <v>16</v>
      </c>
      <c r="T7216" s="821" t="s">
        <v>16</v>
      </c>
    </row>
    <row r="7217" spans="2:20" ht="41.4" x14ac:dyDescent="0.3">
      <c r="B7217" s="814" t="s">
        <v>4794</v>
      </c>
      <c r="C7217" s="430" t="s">
        <v>4174</v>
      </c>
      <c r="D7217" s="116" t="s">
        <v>4797</v>
      </c>
      <c r="E7217" s="821" t="s">
        <v>16</v>
      </c>
      <c r="F7217" s="821" t="s">
        <v>16</v>
      </c>
      <c r="G7217" s="202">
        <v>1100</v>
      </c>
      <c r="H7217" s="821" t="s">
        <v>16</v>
      </c>
      <c r="I7217" s="821" t="s">
        <v>16</v>
      </c>
      <c r="J7217" s="821" t="s">
        <v>16</v>
      </c>
      <c r="K7217" s="1"/>
      <c r="L7217" s="821" t="s">
        <v>16</v>
      </c>
      <c r="M7217" s="821" t="s">
        <v>16</v>
      </c>
      <c r="N7217" s="821" t="s">
        <v>16</v>
      </c>
      <c r="O7217" s="821" t="s">
        <v>16</v>
      </c>
      <c r="P7217" s="821" t="s">
        <v>16</v>
      </c>
      <c r="Q7217" s="821" t="s">
        <v>16</v>
      </c>
      <c r="R7217" s="821" t="s">
        <v>16</v>
      </c>
      <c r="S7217" s="821" t="s">
        <v>16</v>
      </c>
      <c r="T7217" s="821" t="s">
        <v>16</v>
      </c>
    </row>
    <row r="7218" spans="2:20" ht="41.4" x14ac:dyDescent="0.3">
      <c r="B7218" s="814" t="s">
        <v>4794</v>
      </c>
      <c r="C7218" s="430" t="s">
        <v>4808</v>
      </c>
      <c r="D7218" s="116" t="s">
        <v>4798</v>
      </c>
      <c r="E7218" s="821" t="s">
        <v>16</v>
      </c>
      <c r="F7218" s="821" t="s">
        <v>16</v>
      </c>
      <c r="G7218" s="202">
        <v>1100</v>
      </c>
      <c r="H7218" s="821" t="s">
        <v>16</v>
      </c>
      <c r="I7218" s="821" t="s">
        <v>16</v>
      </c>
      <c r="J7218" s="821" t="s">
        <v>16</v>
      </c>
      <c r="K7218" s="1"/>
      <c r="L7218" s="821" t="s">
        <v>16</v>
      </c>
      <c r="M7218" s="821" t="s">
        <v>16</v>
      </c>
      <c r="N7218" s="821" t="s">
        <v>16</v>
      </c>
      <c r="O7218" s="821" t="s">
        <v>16</v>
      </c>
      <c r="P7218" s="821" t="s">
        <v>16</v>
      </c>
      <c r="Q7218" s="821" t="s">
        <v>16</v>
      </c>
      <c r="R7218" s="821" t="s">
        <v>16</v>
      </c>
      <c r="S7218" s="821" t="s">
        <v>16</v>
      </c>
      <c r="T7218" s="821" t="s">
        <v>16</v>
      </c>
    </row>
    <row r="7219" spans="2:20" ht="41.4" x14ac:dyDescent="0.3">
      <c r="B7219" s="814" t="s">
        <v>4794</v>
      </c>
      <c r="C7219" s="430" t="s">
        <v>4163</v>
      </c>
      <c r="D7219" s="116" t="s">
        <v>4799</v>
      </c>
      <c r="E7219" s="821" t="s">
        <v>16</v>
      </c>
      <c r="F7219" s="821" t="s">
        <v>16</v>
      </c>
      <c r="G7219" s="202">
        <v>1100</v>
      </c>
      <c r="H7219" s="821" t="s">
        <v>16</v>
      </c>
      <c r="I7219" s="821" t="s">
        <v>16</v>
      </c>
      <c r="J7219" s="821" t="s">
        <v>16</v>
      </c>
      <c r="K7219" s="1"/>
      <c r="L7219" s="821" t="s">
        <v>16</v>
      </c>
      <c r="M7219" s="821" t="s">
        <v>16</v>
      </c>
      <c r="N7219" s="821" t="s">
        <v>16</v>
      </c>
      <c r="O7219" s="821" t="s">
        <v>16</v>
      </c>
      <c r="P7219" s="821" t="s">
        <v>16</v>
      </c>
      <c r="Q7219" s="821" t="s">
        <v>16</v>
      </c>
      <c r="R7219" s="821" t="s">
        <v>16</v>
      </c>
      <c r="S7219" s="821" t="s">
        <v>16</v>
      </c>
      <c r="T7219" s="821" t="s">
        <v>16</v>
      </c>
    </row>
    <row r="7220" spans="2:20" ht="41.4" x14ac:dyDescent="0.3">
      <c r="B7220" s="814" t="s">
        <v>4794</v>
      </c>
      <c r="C7220" s="430" t="s">
        <v>4809</v>
      </c>
      <c r="D7220" s="116" t="s">
        <v>4800</v>
      </c>
      <c r="E7220" s="821" t="s">
        <v>16</v>
      </c>
      <c r="F7220" s="821" t="s">
        <v>16</v>
      </c>
      <c r="G7220" s="202">
        <v>1100</v>
      </c>
      <c r="H7220" s="821" t="s">
        <v>16</v>
      </c>
      <c r="I7220" s="821" t="s">
        <v>16</v>
      </c>
      <c r="J7220" s="821" t="s">
        <v>16</v>
      </c>
      <c r="K7220" s="1"/>
      <c r="L7220" s="821" t="s">
        <v>16</v>
      </c>
      <c r="M7220" s="821" t="s">
        <v>16</v>
      </c>
      <c r="N7220" s="821" t="s">
        <v>16</v>
      </c>
      <c r="O7220" s="821" t="s">
        <v>16</v>
      </c>
      <c r="P7220" s="821" t="s">
        <v>16</v>
      </c>
      <c r="Q7220" s="821" t="s">
        <v>16</v>
      </c>
      <c r="R7220" s="821" t="s">
        <v>16</v>
      </c>
      <c r="S7220" s="821" t="s">
        <v>16</v>
      </c>
      <c r="T7220" s="821" t="s">
        <v>16</v>
      </c>
    </row>
    <row r="7221" spans="2:20" ht="41.4" x14ac:dyDescent="0.3">
      <c r="B7221" s="814" t="s">
        <v>4794</v>
      </c>
      <c r="C7221" s="430" t="s">
        <v>3218</v>
      </c>
      <c r="D7221" s="116" t="s">
        <v>4801</v>
      </c>
      <c r="E7221" s="821" t="s">
        <v>16</v>
      </c>
      <c r="F7221" s="821" t="s">
        <v>16</v>
      </c>
      <c r="G7221" s="202">
        <v>1100</v>
      </c>
      <c r="H7221" s="821" t="s">
        <v>16</v>
      </c>
      <c r="I7221" s="821" t="s">
        <v>16</v>
      </c>
      <c r="J7221" s="821" t="s">
        <v>16</v>
      </c>
      <c r="K7221" s="1"/>
      <c r="L7221" s="821" t="s">
        <v>16</v>
      </c>
      <c r="M7221" s="821" t="s">
        <v>16</v>
      </c>
      <c r="N7221" s="821" t="s">
        <v>16</v>
      </c>
      <c r="O7221" s="821" t="s">
        <v>16</v>
      </c>
      <c r="P7221" s="821" t="s">
        <v>16</v>
      </c>
      <c r="Q7221" s="821" t="s">
        <v>16</v>
      </c>
      <c r="R7221" s="821" t="s">
        <v>16</v>
      </c>
      <c r="S7221" s="821" t="s">
        <v>16</v>
      </c>
      <c r="T7221" s="821" t="s">
        <v>16</v>
      </c>
    </row>
    <row r="7222" spans="2:20" ht="41.4" x14ac:dyDescent="0.3">
      <c r="B7222" s="814" t="s">
        <v>4794</v>
      </c>
      <c r="C7222" s="430" t="s">
        <v>1627</v>
      </c>
      <c r="D7222" s="116" t="s">
        <v>4802</v>
      </c>
      <c r="E7222" s="821" t="s">
        <v>16</v>
      </c>
      <c r="F7222" s="821" t="s">
        <v>16</v>
      </c>
      <c r="G7222" s="821">
        <v>1100</v>
      </c>
      <c r="H7222" s="821" t="s">
        <v>16</v>
      </c>
      <c r="I7222" s="821" t="s">
        <v>16</v>
      </c>
      <c r="J7222" s="821" t="s">
        <v>16</v>
      </c>
      <c r="K7222" s="1"/>
      <c r="L7222" s="821" t="s">
        <v>16</v>
      </c>
      <c r="M7222" s="821" t="s">
        <v>16</v>
      </c>
      <c r="N7222" s="821" t="s">
        <v>16</v>
      </c>
      <c r="O7222" s="821" t="s">
        <v>16</v>
      </c>
      <c r="P7222" s="821" t="s">
        <v>16</v>
      </c>
      <c r="Q7222" s="821" t="s">
        <v>16</v>
      </c>
      <c r="R7222" s="821" t="s">
        <v>16</v>
      </c>
      <c r="S7222" s="821" t="s">
        <v>16</v>
      </c>
      <c r="T7222" s="821" t="s">
        <v>16</v>
      </c>
    </row>
    <row r="7223" spans="2:20" ht="41.4" x14ac:dyDescent="0.3">
      <c r="B7223" s="814" t="s">
        <v>4794</v>
      </c>
      <c r="C7223" s="430" t="s">
        <v>4696</v>
      </c>
      <c r="D7223" s="116" t="s">
        <v>4803</v>
      </c>
      <c r="E7223" s="821" t="s">
        <v>16</v>
      </c>
      <c r="F7223" s="821" t="s">
        <v>16</v>
      </c>
      <c r="G7223" s="821">
        <v>3000</v>
      </c>
      <c r="H7223" s="821" t="s">
        <v>16</v>
      </c>
      <c r="I7223" s="821" t="s">
        <v>16</v>
      </c>
      <c r="J7223" s="821" t="s">
        <v>16</v>
      </c>
      <c r="K7223" s="1"/>
      <c r="L7223" s="821" t="s">
        <v>16</v>
      </c>
      <c r="M7223" s="821" t="s">
        <v>16</v>
      </c>
      <c r="N7223" s="821" t="s">
        <v>16</v>
      </c>
      <c r="O7223" s="821" t="s">
        <v>16</v>
      </c>
      <c r="P7223" s="821" t="s">
        <v>16</v>
      </c>
      <c r="Q7223" s="821" t="s">
        <v>16</v>
      </c>
      <c r="R7223" s="821" t="s">
        <v>16</v>
      </c>
      <c r="S7223" s="821" t="s">
        <v>16</v>
      </c>
      <c r="T7223" s="821" t="s">
        <v>16</v>
      </c>
    </row>
    <row r="7224" spans="2:20" ht="41.4" x14ac:dyDescent="0.3">
      <c r="B7224" s="814" t="s">
        <v>4794</v>
      </c>
      <c r="C7224" s="430" t="s">
        <v>4697</v>
      </c>
      <c r="D7224" s="116" t="s">
        <v>4804</v>
      </c>
      <c r="E7224" s="821" t="s">
        <v>16</v>
      </c>
      <c r="F7224" s="821" t="s">
        <v>16</v>
      </c>
      <c r="G7224" s="821">
        <v>3000</v>
      </c>
      <c r="H7224" s="821" t="s">
        <v>16</v>
      </c>
      <c r="I7224" s="821" t="s">
        <v>16</v>
      </c>
      <c r="J7224" s="821" t="s">
        <v>16</v>
      </c>
      <c r="K7224" s="1"/>
      <c r="L7224" s="821" t="s">
        <v>16</v>
      </c>
      <c r="M7224" s="821" t="s">
        <v>16</v>
      </c>
      <c r="N7224" s="821" t="s">
        <v>16</v>
      </c>
      <c r="O7224" s="821" t="s">
        <v>16</v>
      </c>
      <c r="P7224" s="821" t="s">
        <v>16</v>
      </c>
      <c r="Q7224" s="821" t="s">
        <v>16</v>
      </c>
      <c r="R7224" s="821" t="s">
        <v>16</v>
      </c>
      <c r="S7224" s="821" t="s">
        <v>16</v>
      </c>
      <c r="T7224" s="821" t="s">
        <v>16</v>
      </c>
    </row>
    <row r="7225" spans="2:20" ht="41.4" x14ac:dyDescent="0.3">
      <c r="B7225" s="814" t="s">
        <v>4794</v>
      </c>
      <c r="C7225" s="831" t="s">
        <v>4698</v>
      </c>
      <c r="D7225" s="116" t="s">
        <v>4805</v>
      </c>
      <c r="E7225" s="821" t="s">
        <v>16</v>
      </c>
      <c r="F7225" s="821" t="s">
        <v>16</v>
      </c>
      <c r="G7225" s="821">
        <v>5700</v>
      </c>
      <c r="H7225" s="821" t="s">
        <v>16</v>
      </c>
      <c r="I7225" s="821" t="s">
        <v>16</v>
      </c>
      <c r="J7225" s="821" t="s">
        <v>16</v>
      </c>
      <c r="K7225" s="1"/>
      <c r="L7225" s="821" t="s">
        <v>16</v>
      </c>
      <c r="M7225" s="821" t="s">
        <v>16</v>
      </c>
      <c r="N7225" s="821" t="s">
        <v>16</v>
      </c>
      <c r="O7225" s="821" t="s">
        <v>16</v>
      </c>
      <c r="P7225" s="821" t="s">
        <v>16</v>
      </c>
      <c r="Q7225" s="821" t="s">
        <v>16</v>
      </c>
      <c r="R7225" s="821" t="s">
        <v>16</v>
      </c>
      <c r="S7225" s="821" t="s">
        <v>16</v>
      </c>
      <c r="T7225" s="821" t="s">
        <v>16</v>
      </c>
    </row>
    <row r="7226" spans="2:20" ht="41.4" x14ac:dyDescent="0.3">
      <c r="B7226" s="814" t="s">
        <v>4794</v>
      </c>
      <c r="C7226" s="831" t="s">
        <v>4699</v>
      </c>
      <c r="D7226" s="116" t="s">
        <v>4806</v>
      </c>
      <c r="E7226" s="821" t="s">
        <v>16</v>
      </c>
      <c r="F7226" s="821" t="s">
        <v>16</v>
      </c>
      <c r="G7226" s="821">
        <v>6000</v>
      </c>
      <c r="H7226" s="821" t="s">
        <v>16</v>
      </c>
      <c r="I7226" s="821" t="s">
        <v>16</v>
      </c>
      <c r="J7226" s="821" t="s">
        <v>16</v>
      </c>
      <c r="K7226" s="1"/>
      <c r="L7226" s="821" t="s">
        <v>16</v>
      </c>
      <c r="M7226" s="821" t="s">
        <v>16</v>
      </c>
      <c r="N7226" s="821" t="s">
        <v>16</v>
      </c>
      <c r="O7226" s="821" t="s">
        <v>16</v>
      </c>
      <c r="P7226" s="821" t="s">
        <v>16</v>
      </c>
      <c r="Q7226" s="821" t="s">
        <v>16</v>
      </c>
      <c r="R7226" s="821" t="s">
        <v>16</v>
      </c>
      <c r="S7226" s="821" t="s">
        <v>16</v>
      </c>
      <c r="T7226" s="821" t="s">
        <v>16</v>
      </c>
    </row>
    <row r="7227" spans="2:20" ht="41.4" x14ac:dyDescent="0.3">
      <c r="B7227" s="814" t="s">
        <v>4794</v>
      </c>
      <c r="C7227" s="430" t="s">
        <v>4812</v>
      </c>
      <c r="D7227" s="116" t="s">
        <v>4811</v>
      </c>
      <c r="E7227" s="821" t="s">
        <v>16</v>
      </c>
      <c r="F7227" s="821" t="s">
        <v>16</v>
      </c>
      <c r="G7227" s="821">
        <v>4000</v>
      </c>
      <c r="H7227" s="821" t="s">
        <v>16</v>
      </c>
      <c r="I7227" s="821" t="s">
        <v>16</v>
      </c>
      <c r="J7227" s="821" t="s">
        <v>16</v>
      </c>
      <c r="K7227" s="1"/>
      <c r="L7227" s="821" t="s">
        <v>16</v>
      </c>
      <c r="M7227" s="821" t="s">
        <v>16</v>
      </c>
      <c r="N7227" s="821" t="s">
        <v>16</v>
      </c>
      <c r="O7227" s="821" t="s">
        <v>16</v>
      </c>
      <c r="P7227" s="821" t="s">
        <v>16</v>
      </c>
      <c r="Q7227" s="821" t="s">
        <v>16</v>
      </c>
      <c r="R7227" s="821" t="s">
        <v>16</v>
      </c>
      <c r="S7227" s="821" t="s">
        <v>16</v>
      </c>
      <c r="T7227" s="821" t="s">
        <v>16</v>
      </c>
    </row>
    <row r="7228" spans="2:20" x14ac:dyDescent="0.3">
      <c r="B7228" s="196"/>
      <c r="C7228" s="503" t="s">
        <v>49</v>
      </c>
      <c r="D7228" s="196" t="s">
        <v>16</v>
      </c>
      <c r="E7228" s="197">
        <f>SUM(E7215:E7227)</f>
        <v>0</v>
      </c>
      <c r="F7228" s="197"/>
      <c r="G7228" s="197">
        <f>SUM(G7215:G7227)</f>
        <v>293300</v>
      </c>
      <c r="H7228" s="504">
        <f>SUM(H7215:H7227)</f>
        <v>0</v>
      </c>
      <c r="I7228" s="197">
        <f>SUM(I7215:I7227)</f>
        <v>0</v>
      </c>
      <c r="J7228" s="197">
        <v>0</v>
      </c>
      <c r="K7228" s="1"/>
      <c r="L7228" s="821" t="s">
        <v>16</v>
      </c>
      <c r="M7228" s="821" t="s">
        <v>16</v>
      </c>
      <c r="N7228" s="821" t="s">
        <v>16</v>
      </c>
      <c r="O7228" s="821" t="s">
        <v>16</v>
      </c>
      <c r="P7228" s="821" t="s">
        <v>16</v>
      </c>
      <c r="Q7228" s="821" t="s">
        <v>16</v>
      </c>
      <c r="R7228" s="821" t="s">
        <v>16</v>
      </c>
      <c r="S7228" s="821" t="s">
        <v>16</v>
      </c>
      <c r="T7228" s="821" t="s">
        <v>16</v>
      </c>
    </row>
    <row r="7229" spans="2:20" x14ac:dyDescent="0.3">
      <c r="B7229" s="11"/>
      <c r="C7229" s="94"/>
      <c r="D7229" s="12"/>
      <c r="E7229" s="13"/>
      <c r="F7229" s="13"/>
      <c r="G7229" s="13"/>
      <c r="H7229" s="13"/>
      <c r="I7229" s="13"/>
      <c r="J7229" s="14"/>
      <c r="K7229" s="1"/>
      <c r="L7229" s="11"/>
      <c r="M7229" s="588"/>
      <c r="N7229" s="12"/>
      <c r="O7229" s="169"/>
      <c r="P7229" s="13"/>
      <c r="Q7229" s="13"/>
      <c r="R7229" s="13"/>
      <c r="S7229" s="13"/>
      <c r="T7229" s="14"/>
    </row>
    <row r="7230" spans="2:20" x14ac:dyDescent="0.3">
      <c r="B7230" s="25"/>
      <c r="C7230" s="26" t="s">
        <v>50</v>
      </c>
      <c r="D7230" s="26" t="s">
        <v>16</v>
      </c>
      <c r="E7230" s="28">
        <f>E7228</f>
        <v>0</v>
      </c>
      <c r="F7230" s="28">
        <f>F7214+F7228</f>
        <v>40083</v>
      </c>
      <c r="G7230" s="28">
        <f>G7214+G7228</f>
        <v>458008</v>
      </c>
      <c r="H7230" s="28">
        <f>H7214+H7228</f>
        <v>2751</v>
      </c>
      <c r="I7230" s="28">
        <f>I7214+I7228</f>
        <v>203334</v>
      </c>
      <c r="J7230" s="28">
        <f>J7214+J7228</f>
        <v>4260</v>
      </c>
      <c r="K7230" s="1"/>
      <c r="L7230" s="574" t="s">
        <v>16</v>
      </c>
      <c r="M7230" s="26" t="s">
        <v>50</v>
      </c>
      <c r="N7230" s="193" t="s">
        <v>16</v>
      </c>
      <c r="O7230" s="28">
        <f>SUM(O7215:O7229)</f>
        <v>0</v>
      </c>
      <c r="P7230" s="28">
        <f>SUM(P7215:P7229)</f>
        <v>15445</v>
      </c>
      <c r="Q7230" s="28">
        <f>SUM(Q7215:Q7229)</f>
        <v>0</v>
      </c>
      <c r="R7230" s="28">
        <f>SUM(R7215:R7229)</f>
        <v>0</v>
      </c>
      <c r="S7230" s="28">
        <f>SUM(S7215:S7229)</f>
        <v>0</v>
      </c>
      <c r="T7230" s="28">
        <f>SUM(T7213:T7229)</f>
        <v>0</v>
      </c>
    </row>
    <row r="7231" spans="2:20" x14ac:dyDescent="0.3">
      <c r="F7231" s="314"/>
      <c r="G7231" s="215"/>
      <c r="H7231" s="215"/>
      <c r="L7231" s="2"/>
      <c r="M7231" s="3" t="s">
        <v>12</v>
      </c>
      <c r="N7231" s="15"/>
      <c r="O7231" s="16"/>
      <c r="P7231" s="62">
        <f>F7230-P7230</f>
        <v>24638</v>
      </c>
      <c r="Q7231" s="62">
        <f>G7230-Q7230</f>
        <v>458008</v>
      </c>
      <c r="R7231" s="62">
        <f t="shared" ref="R7231" si="802">H7230-R7230</f>
        <v>2751</v>
      </c>
      <c r="S7231" s="62">
        <f t="shared" ref="S7231" si="803">I7230-S7230</f>
        <v>203334</v>
      </c>
      <c r="T7231" s="62">
        <f t="shared" ref="T7231" si="804">J7230-T7230</f>
        <v>4260</v>
      </c>
    </row>
    <row r="7232" spans="2:20" x14ac:dyDescent="0.3">
      <c r="C7232" s="63"/>
      <c r="F7232" s="314"/>
      <c r="H7232" s="314"/>
      <c r="M7232" s="1356" t="s">
        <v>23</v>
      </c>
      <c r="N7232" s="1356"/>
      <c r="O7232" s="314"/>
      <c r="P7232" s="314"/>
      <c r="Q7232" s="314"/>
      <c r="R7232" s="314"/>
    </row>
    <row r="7233" spans="2:20" x14ac:dyDescent="0.3">
      <c r="C7233" s="848"/>
      <c r="D7233" s="848"/>
      <c r="E7233" s="673"/>
      <c r="F7233" s="281"/>
      <c r="G7233" s="848"/>
      <c r="H7233" s="848"/>
      <c r="I7233" s="848"/>
      <c r="J7233" s="145"/>
      <c r="M7233" s="346" t="s">
        <v>17</v>
      </c>
      <c r="N7233" s="126">
        <f>P7231</f>
        <v>24638</v>
      </c>
      <c r="O7233" s="1383"/>
      <c r="P7233" s="1384"/>
      <c r="Q7233" s="1384"/>
      <c r="R7233" s="1384"/>
      <c r="S7233" s="1384"/>
      <c r="T7233" s="1384"/>
    </row>
    <row r="7234" spans="2:20" x14ac:dyDescent="0.3">
      <c r="C7234" s="273"/>
      <c r="D7234" s="702"/>
      <c r="E7234" s="846"/>
      <c r="F7234" s="846"/>
      <c r="G7234" s="282"/>
      <c r="H7234" s="280"/>
      <c r="I7234" s="280"/>
      <c r="J7234" s="280"/>
      <c r="M7234" s="346" t="s">
        <v>18</v>
      </c>
      <c r="N7234" s="126">
        <f>Q7231</f>
        <v>458008</v>
      </c>
      <c r="O7234" s="606"/>
      <c r="P7234" s="131"/>
      <c r="Q7234" s="121"/>
      <c r="R7234" s="121"/>
      <c r="S7234" s="121"/>
      <c r="T7234" s="121"/>
    </row>
    <row r="7235" spans="2:20" x14ac:dyDescent="0.3">
      <c r="C7235" s="848"/>
      <c r="D7235" s="848"/>
      <c r="E7235" s="1376"/>
      <c r="F7235" s="1377"/>
      <c r="G7235" s="282"/>
      <c r="H7235" s="280" t="s">
        <v>1850</v>
      </c>
      <c r="I7235" s="280"/>
      <c r="J7235" s="280"/>
      <c r="M7235" s="346" t="s">
        <v>19</v>
      </c>
      <c r="N7235" s="126">
        <f>R7231</f>
        <v>2751</v>
      </c>
      <c r="O7235" s="136"/>
      <c r="P7235" s="171"/>
      <c r="Q7235" s="324"/>
      <c r="R7235" s="240"/>
      <c r="S7235" s="314"/>
      <c r="T7235" s="314"/>
    </row>
    <row r="7236" spans="2:20" x14ac:dyDescent="0.3">
      <c r="C7236" s="190"/>
      <c r="D7236" s="190"/>
      <c r="E7236" s="1374"/>
      <c r="F7236" s="1374"/>
      <c r="G7236" s="278"/>
      <c r="H7236" s="279"/>
      <c r="I7236" s="280"/>
      <c r="J7236" s="281"/>
      <c r="M7236" s="346" t="s">
        <v>20</v>
      </c>
      <c r="N7236" s="126">
        <f>S7231</f>
        <v>203334</v>
      </c>
      <c r="O7236" s="324"/>
      <c r="P7236" s="324"/>
      <c r="Q7236" s="324"/>
      <c r="R7236" s="241"/>
    </row>
    <row r="7237" spans="2:20" x14ac:dyDescent="0.3">
      <c r="C7237" s="190"/>
      <c r="D7237" s="190"/>
      <c r="E7237" s="847"/>
      <c r="F7237" s="847"/>
      <c r="G7237" s="278"/>
      <c r="H7237" s="283"/>
      <c r="I7237" s="280"/>
      <c r="J7237" s="281"/>
      <c r="M7237" s="346" t="s">
        <v>21</v>
      </c>
      <c r="N7237" s="126">
        <f>T7231</f>
        <v>4260</v>
      </c>
      <c r="O7237" s="137"/>
      <c r="P7237" s="324"/>
      <c r="Q7237" s="324"/>
      <c r="R7237" s="314"/>
    </row>
    <row r="7238" spans="2:20" ht="16.2" thickBot="1" x14ac:dyDescent="0.35">
      <c r="C7238" s="848"/>
      <c r="D7238" s="190"/>
      <c r="E7238" s="847"/>
      <c r="F7238" s="847"/>
      <c r="G7238" s="278"/>
      <c r="H7238" s="283"/>
      <c r="I7238" s="280"/>
      <c r="J7238" s="281"/>
      <c r="M7238" s="768" t="s">
        <v>22</v>
      </c>
      <c r="N7238" s="794">
        <f>SUM(N7233:N7237)</f>
        <v>692991</v>
      </c>
      <c r="O7238" s="314"/>
      <c r="P7238" s="314"/>
      <c r="R7238" s="314"/>
      <c r="S7238" s="314"/>
    </row>
    <row r="7239" spans="2:20" ht="15" thickTop="1" x14ac:dyDescent="0.3">
      <c r="N7239" s="314"/>
    </row>
    <row r="7240" spans="2:20" x14ac:dyDescent="0.3">
      <c r="N7240" s="314"/>
    </row>
    <row r="7241" spans="2:20" x14ac:dyDescent="0.3">
      <c r="N7241" s="314"/>
    </row>
    <row r="7242" spans="2:20" x14ac:dyDescent="0.3">
      <c r="N7242" s="314"/>
    </row>
    <row r="7243" spans="2:20" x14ac:dyDescent="0.3">
      <c r="N7243" s="314"/>
    </row>
    <row r="7244" spans="2:20" x14ac:dyDescent="0.3">
      <c r="B7244" s="1357" t="s">
        <v>3490</v>
      </c>
      <c r="C7244" s="1357"/>
      <c r="D7244" s="1357"/>
      <c r="E7244" s="1357"/>
      <c r="F7244" s="1357"/>
      <c r="G7244" s="1357"/>
      <c r="H7244" s="1357"/>
      <c r="I7244" s="1357"/>
      <c r="J7244" s="1357"/>
      <c r="K7244" s="1357"/>
      <c r="L7244" s="1357"/>
      <c r="M7244" s="1357"/>
      <c r="N7244" s="1357"/>
      <c r="O7244" s="1357"/>
      <c r="P7244" s="1357"/>
      <c r="Q7244" s="1357"/>
      <c r="R7244" s="1357"/>
      <c r="S7244" s="1357"/>
      <c r="T7244" s="1357"/>
    </row>
    <row r="7253" spans="2:20" ht="15.6" x14ac:dyDescent="0.3">
      <c r="B7253" s="1349" t="s">
        <v>4813</v>
      </c>
      <c r="C7253" s="1349"/>
      <c r="D7253" s="1349"/>
      <c r="E7253" s="1349"/>
      <c r="F7253" s="1349"/>
      <c r="G7253" s="1349"/>
      <c r="H7253" s="1349"/>
      <c r="I7253" s="1349"/>
      <c r="J7253" s="1349"/>
      <c r="K7253" s="1349"/>
      <c r="L7253" s="1349"/>
      <c r="M7253" s="1349"/>
      <c r="N7253" s="1349"/>
      <c r="O7253" s="1349"/>
      <c r="P7253" s="1349"/>
      <c r="Q7253" s="1349"/>
      <c r="R7253" s="1349"/>
      <c r="S7253" s="1349"/>
      <c r="T7253" s="1349"/>
    </row>
    <row r="7254" spans="2:20" ht="15.6" x14ac:dyDescent="0.3">
      <c r="B7254" s="1350" t="s">
        <v>10</v>
      </c>
      <c r="C7254" s="1350"/>
      <c r="D7254" s="1350"/>
      <c r="E7254" s="1350"/>
      <c r="F7254" s="1350"/>
      <c r="G7254" s="1350"/>
      <c r="H7254" s="1350"/>
      <c r="I7254" s="1350"/>
      <c r="J7254" s="1350"/>
      <c r="K7254" s="1350"/>
      <c r="L7254" s="1350"/>
      <c r="M7254" s="1350"/>
      <c r="N7254" s="1350"/>
      <c r="O7254" s="1350"/>
      <c r="P7254" s="1350"/>
      <c r="Q7254" s="1350"/>
      <c r="R7254" s="1350"/>
      <c r="S7254" s="1350"/>
      <c r="T7254" s="1350"/>
    </row>
    <row r="7255" spans="2:20" x14ac:dyDescent="0.3">
      <c r="B7255" s="1351" t="s">
        <v>11</v>
      </c>
      <c r="C7255" s="1351"/>
      <c r="D7255" s="1351"/>
      <c r="E7255" s="1351"/>
      <c r="F7255" s="1351"/>
      <c r="G7255" s="1351"/>
      <c r="H7255" s="1351"/>
      <c r="I7255" s="1351"/>
      <c r="J7255" s="1351"/>
      <c r="K7255" s="1351"/>
      <c r="L7255" s="1351"/>
      <c r="M7255" s="1351"/>
      <c r="N7255" s="1351"/>
      <c r="O7255" s="1351"/>
      <c r="P7255" s="1351"/>
      <c r="Q7255" s="1351"/>
      <c r="R7255" s="1351"/>
      <c r="S7255" s="1351"/>
      <c r="T7255" s="1351"/>
    </row>
    <row r="7256" spans="2:20" x14ac:dyDescent="0.3">
      <c r="B7256" s="1352" t="s">
        <v>4821</v>
      </c>
      <c r="C7256" s="1352"/>
      <c r="D7256" s="1352"/>
      <c r="E7256" s="1352"/>
      <c r="F7256" s="1352"/>
      <c r="G7256" s="1352"/>
      <c r="H7256" s="1352"/>
      <c r="I7256" s="1352"/>
      <c r="J7256" s="1352"/>
      <c r="K7256" s="1352"/>
      <c r="L7256" s="1352"/>
      <c r="M7256" s="1352"/>
      <c r="N7256" s="1352"/>
      <c r="O7256" s="1352"/>
      <c r="P7256" s="1352"/>
      <c r="Q7256" s="1352"/>
      <c r="R7256" s="1352"/>
      <c r="S7256" s="1352"/>
      <c r="T7256" s="1352"/>
    </row>
    <row r="7257" spans="2:20" ht="15" thickBot="1" x14ac:dyDescent="0.35">
      <c r="B7257" s="309"/>
      <c r="C7257" s="309"/>
      <c r="D7257" s="309"/>
      <c r="E7257" s="309"/>
      <c r="F7257" s="309"/>
      <c r="G7257" s="309"/>
      <c r="H7257" s="309"/>
      <c r="I7257" s="309"/>
      <c r="J7257" s="309"/>
      <c r="L7257" s="309"/>
      <c r="M7257" s="309"/>
      <c r="N7257" s="309"/>
      <c r="O7257" s="309"/>
      <c r="P7257" s="309"/>
      <c r="Q7257" s="309"/>
      <c r="R7257" s="1362" t="s">
        <v>4822</v>
      </c>
      <c r="S7257" s="1363"/>
      <c r="T7257" s="1363"/>
    </row>
    <row r="7258" spans="2:20" ht="15" thickTop="1" x14ac:dyDescent="0.3">
      <c r="B7258" s="1354" t="s">
        <v>8</v>
      </c>
      <c r="C7258" s="1354"/>
      <c r="D7258" s="1354"/>
      <c r="E7258" s="1354"/>
      <c r="F7258" s="1354"/>
      <c r="G7258" s="1354"/>
      <c r="H7258" s="1354"/>
      <c r="I7258" s="1354"/>
      <c r="J7258" s="1354"/>
      <c r="L7258" s="1354" t="s">
        <v>9</v>
      </c>
      <c r="M7258" s="1354"/>
      <c r="N7258" s="1354"/>
      <c r="O7258" s="1354"/>
      <c r="P7258" s="1354"/>
      <c r="Q7258" s="1354"/>
      <c r="R7258" s="1354"/>
      <c r="S7258" s="1354"/>
      <c r="T7258" s="1354"/>
    </row>
    <row r="7259" spans="2:20" ht="27.6" x14ac:dyDescent="0.3">
      <c r="B7259" s="767" t="s">
        <v>0</v>
      </c>
      <c r="C7259" s="767" t="s">
        <v>1</v>
      </c>
      <c r="D7259" s="767" t="s">
        <v>2</v>
      </c>
      <c r="E7259" s="767" t="s">
        <v>13</v>
      </c>
      <c r="F7259" s="767" t="s">
        <v>3</v>
      </c>
      <c r="G7259" s="767" t="s">
        <v>4</v>
      </c>
      <c r="H7259" s="767" t="s">
        <v>5</v>
      </c>
      <c r="I7259" s="767" t="s">
        <v>6</v>
      </c>
      <c r="J7259" s="767" t="s">
        <v>7</v>
      </c>
      <c r="K7259" s="180"/>
      <c r="L7259" s="767" t="s">
        <v>0</v>
      </c>
      <c r="M7259" s="767" t="s">
        <v>1</v>
      </c>
      <c r="N7259" s="353" t="s">
        <v>1234</v>
      </c>
      <c r="O7259" s="767" t="s">
        <v>13</v>
      </c>
      <c r="P7259" s="767" t="s">
        <v>3</v>
      </c>
      <c r="Q7259" s="767" t="s">
        <v>4</v>
      </c>
      <c r="R7259" s="767" t="s">
        <v>5</v>
      </c>
      <c r="S7259" s="767" t="s">
        <v>6</v>
      </c>
      <c r="T7259" s="767" t="s">
        <v>7</v>
      </c>
    </row>
    <row r="7260" spans="2:20" x14ac:dyDescent="0.3">
      <c r="B7260" s="310"/>
      <c r="C7260" s="311"/>
      <c r="D7260" s="311"/>
      <c r="E7260" s="5"/>
      <c r="F7260" s="5"/>
      <c r="G7260" s="5"/>
      <c r="H7260" s="5"/>
      <c r="I7260" s="5"/>
      <c r="J7260" s="6"/>
      <c r="L7260" s="310"/>
      <c r="M7260" s="311"/>
      <c r="N7260" s="311"/>
      <c r="O7260" s="5"/>
      <c r="P7260" s="5"/>
      <c r="Q7260" s="5"/>
      <c r="R7260" s="5"/>
      <c r="S7260" s="5"/>
      <c r="T7260" s="6"/>
    </row>
    <row r="7261" spans="2:20" x14ac:dyDescent="0.3">
      <c r="B7261" s="814" t="s">
        <v>4815</v>
      </c>
      <c r="C7261" s="820" t="s">
        <v>2421</v>
      </c>
      <c r="D7261" s="821" t="s">
        <v>16</v>
      </c>
      <c r="E7261" s="821" t="s">
        <v>16</v>
      </c>
      <c r="F7261" s="822">
        <f>N7233</f>
        <v>24638</v>
      </c>
      <c r="G7261" s="823">
        <f>N7234</f>
        <v>458008</v>
      </c>
      <c r="H7261" s="823">
        <f>N7235</f>
        <v>2751</v>
      </c>
      <c r="I7261" s="824">
        <f>N7236</f>
        <v>203334</v>
      </c>
      <c r="J7261" s="824">
        <f>N7237</f>
        <v>4260</v>
      </c>
      <c r="K7261" s="1"/>
      <c r="L7261" s="814"/>
      <c r="M7261" s="814"/>
      <c r="N7261" s="814"/>
      <c r="O7261" s="814"/>
      <c r="P7261" s="814"/>
      <c r="Q7261" s="814"/>
      <c r="R7261" s="814"/>
      <c r="S7261" s="821"/>
      <c r="T7261" s="814"/>
    </row>
    <row r="7262" spans="2:20" ht="41.4" x14ac:dyDescent="0.3">
      <c r="B7262" s="814" t="s">
        <v>4815</v>
      </c>
      <c r="C7262" s="430" t="s">
        <v>4819</v>
      </c>
      <c r="D7262" s="116" t="s">
        <v>4817</v>
      </c>
      <c r="E7262" s="821" t="s">
        <v>16</v>
      </c>
      <c r="F7262" s="202">
        <v>3300</v>
      </c>
      <c r="G7262" s="821" t="s">
        <v>16</v>
      </c>
      <c r="H7262" s="821" t="s">
        <v>16</v>
      </c>
      <c r="I7262" s="821" t="s">
        <v>16</v>
      </c>
      <c r="J7262" s="821" t="s">
        <v>16</v>
      </c>
      <c r="K7262" s="1"/>
      <c r="L7262" s="368" t="s">
        <v>4815</v>
      </c>
      <c r="M7262" s="430" t="s">
        <v>4816</v>
      </c>
      <c r="N7262" s="368">
        <v>1</v>
      </c>
      <c r="O7262" s="821" t="s">
        <v>16</v>
      </c>
      <c r="P7262" s="821">
        <v>6500</v>
      </c>
      <c r="Q7262" s="821" t="s">
        <v>16</v>
      </c>
      <c r="R7262" s="821" t="s">
        <v>16</v>
      </c>
      <c r="S7262" s="821" t="s">
        <v>16</v>
      </c>
      <c r="T7262" s="821" t="s">
        <v>16</v>
      </c>
    </row>
    <row r="7263" spans="2:20" ht="41.4" x14ac:dyDescent="0.3">
      <c r="B7263" s="814" t="s">
        <v>4815</v>
      </c>
      <c r="C7263" s="430" t="s">
        <v>4820</v>
      </c>
      <c r="D7263" s="116" t="s">
        <v>4818</v>
      </c>
      <c r="E7263" s="821" t="s">
        <v>16</v>
      </c>
      <c r="F7263" s="202">
        <v>3300</v>
      </c>
      <c r="G7263" s="821" t="s">
        <v>16</v>
      </c>
      <c r="H7263" s="821" t="s">
        <v>16</v>
      </c>
      <c r="I7263" s="821" t="s">
        <v>16</v>
      </c>
      <c r="J7263" s="821" t="s">
        <v>16</v>
      </c>
      <c r="K7263" s="1"/>
      <c r="L7263" s="368" t="s">
        <v>4815</v>
      </c>
      <c r="M7263" s="430" t="s">
        <v>4814</v>
      </c>
      <c r="N7263" s="368">
        <v>478</v>
      </c>
      <c r="O7263" s="821" t="s">
        <v>16</v>
      </c>
      <c r="P7263" s="821" t="s">
        <v>16</v>
      </c>
      <c r="Q7263" s="821">
        <v>146250</v>
      </c>
      <c r="R7263" s="821" t="s">
        <v>16</v>
      </c>
      <c r="S7263" s="821">
        <v>199000</v>
      </c>
      <c r="T7263" s="821" t="s">
        <v>16</v>
      </c>
    </row>
    <row r="7264" spans="2:20" x14ac:dyDescent="0.3">
      <c r="B7264" s="196"/>
      <c r="C7264" s="503" t="s">
        <v>49</v>
      </c>
      <c r="D7264" s="196" t="s">
        <v>16</v>
      </c>
      <c r="E7264" s="197">
        <f>SUM(E7262:E7263)</f>
        <v>0</v>
      </c>
      <c r="F7264" s="197">
        <f>SUM(F7262:F7263)</f>
        <v>6600</v>
      </c>
      <c r="G7264" s="197">
        <f>SUM(G7262:G7263)</f>
        <v>0</v>
      </c>
      <c r="H7264" s="504">
        <f>SUM(H7262:H7263)</f>
        <v>0</v>
      </c>
      <c r="I7264" s="197">
        <f>SUM(I7262:I7263)</f>
        <v>0</v>
      </c>
      <c r="J7264" s="197">
        <v>0</v>
      </c>
      <c r="K7264" s="1"/>
      <c r="L7264" s="821" t="s">
        <v>16</v>
      </c>
      <c r="M7264" s="821" t="s">
        <v>16</v>
      </c>
      <c r="N7264" s="821" t="s">
        <v>16</v>
      </c>
      <c r="O7264" s="821" t="s">
        <v>16</v>
      </c>
      <c r="P7264" s="821" t="s">
        <v>16</v>
      </c>
      <c r="Q7264" s="821" t="s">
        <v>16</v>
      </c>
      <c r="R7264" s="821" t="s">
        <v>16</v>
      </c>
      <c r="S7264" s="821" t="s">
        <v>16</v>
      </c>
      <c r="T7264" s="821" t="s">
        <v>16</v>
      </c>
    </row>
    <row r="7265" spans="2:20" x14ac:dyDescent="0.3">
      <c r="B7265" s="11"/>
      <c r="C7265" s="94"/>
      <c r="D7265" s="12"/>
      <c r="E7265" s="13"/>
      <c r="F7265" s="13"/>
      <c r="G7265" s="13"/>
      <c r="H7265" s="13"/>
      <c r="I7265" s="13"/>
      <c r="J7265" s="14"/>
      <c r="K7265" s="1"/>
      <c r="L7265" s="11"/>
      <c r="M7265" s="588"/>
      <c r="N7265" s="12"/>
      <c r="O7265" s="169"/>
      <c r="P7265" s="13"/>
      <c r="Q7265" s="13"/>
      <c r="R7265" s="13"/>
      <c r="S7265" s="13"/>
      <c r="T7265" s="14"/>
    </row>
    <row r="7266" spans="2:20" x14ac:dyDescent="0.3">
      <c r="B7266" s="25"/>
      <c r="C7266" s="26" t="s">
        <v>50</v>
      </c>
      <c r="D7266" s="26" t="s">
        <v>16</v>
      </c>
      <c r="E7266" s="28">
        <f>E7264</f>
        <v>0</v>
      </c>
      <c r="F7266" s="28">
        <f>F7261+F7264</f>
        <v>31238</v>
      </c>
      <c r="G7266" s="28">
        <f>G7261+G7264</f>
        <v>458008</v>
      </c>
      <c r="H7266" s="28">
        <f>H7261+H7264</f>
        <v>2751</v>
      </c>
      <c r="I7266" s="28">
        <f>I7261+I7264</f>
        <v>203334</v>
      </c>
      <c r="J7266" s="28">
        <f>J7261+J7264</f>
        <v>4260</v>
      </c>
      <c r="K7266" s="1"/>
      <c r="L7266" s="574" t="s">
        <v>16</v>
      </c>
      <c r="M7266" s="26" t="s">
        <v>50</v>
      </c>
      <c r="N7266" s="193" t="s">
        <v>16</v>
      </c>
      <c r="O7266" s="28">
        <f>SUM(O7262:O7265)</f>
        <v>0</v>
      </c>
      <c r="P7266" s="28">
        <f>SUM(P7262:P7265)</f>
        <v>6500</v>
      </c>
      <c r="Q7266" s="28">
        <f>SUM(Q7262:Q7265)</f>
        <v>146250</v>
      </c>
      <c r="R7266" s="28">
        <f>SUM(R7262:R7265)</f>
        <v>0</v>
      </c>
      <c r="S7266" s="28">
        <f>SUM(S7262:S7265)</f>
        <v>199000</v>
      </c>
      <c r="T7266" s="28">
        <f>SUM(T7260:T7265)</f>
        <v>0</v>
      </c>
    </row>
    <row r="7267" spans="2:20" x14ac:dyDescent="0.3">
      <c r="F7267" s="314"/>
      <c r="G7267" s="215"/>
      <c r="H7267" s="215"/>
      <c r="L7267" s="2"/>
      <c r="M7267" s="3" t="s">
        <v>12</v>
      </c>
      <c r="N7267" s="15"/>
      <c r="O7267" s="16"/>
      <c r="P7267" s="62">
        <f>F7266-P7266</f>
        <v>24738</v>
      </c>
      <c r="Q7267" s="62">
        <f>G7266-Q7266</f>
        <v>311758</v>
      </c>
      <c r="R7267" s="62">
        <f t="shared" ref="R7267" si="805">H7266-R7266</f>
        <v>2751</v>
      </c>
      <c r="S7267" s="62">
        <f t="shared" ref="S7267" si="806">I7266-S7266</f>
        <v>4334</v>
      </c>
      <c r="T7267" s="62">
        <f t="shared" ref="T7267" si="807">J7266-T7266</f>
        <v>4260</v>
      </c>
    </row>
    <row r="7268" spans="2:20" x14ac:dyDescent="0.3">
      <c r="C7268" s="63"/>
      <c r="F7268" s="314"/>
      <c r="H7268" s="314"/>
      <c r="M7268" s="1356" t="s">
        <v>23</v>
      </c>
      <c r="N7268" s="1356"/>
      <c r="O7268" s="314"/>
      <c r="P7268" s="314"/>
      <c r="Q7268" s="314"/>
      <c r="R7268" s="314"/>
    </row>
    <row r="7269" spans="2:20" x14ac:dyDescent="0.3">
      <c r="C7269" s="851"/>
      <c r="D7269" s="851"/>
      <c r="E7269" s="673"/>
      <c r="F7269" s="281"/>
      <c r="G7269" s="851"/>
      <c r="H7269" s="851"/>
      <c r="I7269" s="851"/>
      <c r="J7269" s="145"/>
      <c r="M7269" s="346" t="s">
        <v>17</v>
      </c>
      <c r="N7269" s="126">
        <f>P7267</f>
        <v>24738</v>
      </c>
      <c r="O7269" s="1383"/>
      <c r="P7269" s="1384"/>
      <c r="Q7269" s="1384"/>
      <c r="R7269" s="1384"/>
      <c r="S7269" s="1384"/>
      <c r="T7269" s="1384"/>
    </row>
    <row r="7270" spans="2:20" x14ac:dyDescent="0.3">
      <c r="C7270" s="273"/>
      <c r="D7270" s="702"/>
      <c r="E7270" s="849"/>
      <c r="F7270" s="849"/>
      <c r="G7270" s="282"/>
      <c r="H7270" s="280"/>
      <c r="I7270" s="280"/>
      <c r="J7270" s="280"/>
      <c r="M7270" s="346" t="s">
        <v>18</v>
      </c>
      <c r="N7270" s="126">
        <f>Q7267</f>
        <v>311758</v>
      </c>
      <c r="O7270" s="606"/>
      <c r="P7270" s="131"/>
      <c r="Q7270" s="121"/>
      <c r="R7270" s="121"/>
      <c r="S7270" s="121"/>
      <c r="T7270" s="121"/>
    </row>
    <row r="7271" spans="2:20" x14ac:dyDescent="0.3">
      <c r="C7271" s="851"/>
      <c r="D7271" s="851"/>
      <c r="E7271" s="1376"/>
      <c r="F7271" s="1377"/>
      <c r="G7271" s="282"/>
      <c r="H7271" s="280" t="s">
        <v>1850</v>
      </c>
      <c r="I7271" s="280"/>
      <c r="J7271" s="280"/>
      <c r="M7271" s="346" t="s">
        <v>19</v>
      </c>
      <c r="N7271" s="126">
        <f>R7267</f>
        <v>2751</v>
      </c>
      <c r="O7271" s="136"/>
      <c r="P7271" s="171"/>
      <c r="Q7271" s="324"/>
      <c r="R7271" s="240"/>
      <c r="S7271" s="314"/>
      <c r="T7271" s="314"/>
    </row>
    <row r="7272" spans="2:20" x14ac:dyDescent="0.3">
      <c r="C7272" s="190"/>
      <c r="D7272" s="190"/>
      <c r="E7272" s="1374"/>
      <c r="F7272" s="1374"/>
      <c r="G7272" s="278"/>
      <c r="H7272" s="279"/>
      <c r="I7272" s="280"/>
      <c r="J7272" s="281"/>
      <c r="M7272" s="346" t="s">
        <v>20</v>
      </c>
      <c r="N7272" s="126">
        <f>S7267</f>
        <v>4334</v>
      </c>
      <c r="O7272" s="324"/>
      <c r="P7272" s="324"/>
      <c r="Q7272" s="324"/>
      <c r="R7272" s="241"/>
    </row>
    <row r="7273" spans="2:20" x14ac:dyDescent="0.3">
      <c r="C7273" s="190"/>
      <c r="D7273" s="190"/>
      <c r="E7273" s="850"/>
      <c r="F7273" s="850"/>
      <c r="G7273" s="278"/>
      <c r="H7273" s="283"/>
      <c r="I7273" s="280"/>
      <c r="J7273" s="281"/>
      <c r="M7273" s="346" t="s">
        <v>21</v>
      </c>
      <c r="N7273" s="126">
        <f>T7267</f>
        <v>4260</v>
      </c>
      <c r="O7273" s="137"/>
      <c r="P7273" s="324"/>
      <c r="Q7273" s="324"/>
      <c r="R7273" s="314"/>
    </row>
    <row r="7274" spans="2:20" ht="16.2" thickBot="1" x14ac:dyDescent="0.35">
      <c r="C7274" s="851"/>
      <c r="D7274" s="190"/>
      <c r="E7274" s="850"/>
      <c r="F7274" s="850"/>
      <c r="G7274" s="278"/>
      <c r="H7274" s="283"/>
      <c r="I7274" s="280"/>
      <c r="J7274" s="281"/>
      <c r="M7274" s="768" t="s">
        <v>22</v>
      </c>
      <c r="N7274" s="794">
        <f>SUM(N7269:N7273)</f>
        <v>347841</v>
      </c>
      <c r="O7274" s="314"/>
      <c r="P7274" s="314"/>
      <c r="R7274" s="314"/>
      <c r="S7274" s="314"/>
    </row>
    <row r="7275" spans="2:20" ht="15" thickTop="1" x14ac:dyDescent="0.3">
      <c r="N7275" s="314"/>
    </row>
    <row r="7276" spans="2:20" x14ac:dyDescent="0.3">
      <c r="N7276" s="314"/>
    </row>
    <row r="7277" spans="2:20" x14ac:dyDescent="0.3">
      <c r="N7277" s="314"/>
    </row>
    <row r="7278" spans="2:20" x14ac:dyDescent="0.3">
      <c r="N7278" s="314"/>
    </row>
    <row r="7279" spans="2:20" x14ac:dyDescent="0.3">
      <c r="N7279" s="314"/>
    </row>
    <row r="7280" spans="2:20" x14ac:dyDescent="0.3">
      <c r="B7280" s="1357" t="s">
        <v>3490</v>
      </c>
      <c r="C7280" s="1357"/>
      <c r="D7280" s="1357"/>
      <c r="E7280" s="1357"/>
      <c r="F7280" s="1357"/>
      <c r="G7280" s="1357"/>
      <c r="H7280" s="1357"/>
      <c r="I7280" s="1357"/>
      <c r="J7280" s="1357"/>
      <c r="K7280" s="1357"/>
      <c r="L7280" s="1357"/>
      <c r="M7280" s="1357"/>
      <c r="N7280" s="1357"/>
      <c r="O7280" s="1357"/>
      <c r="P7280" s="1357"/>
      <c r="Q7280" s="1357"/>
      <c r="R7280" s="1357"/>
      <c r="S7280" s="1357"/>
      <c r="T7280" s="1357"/>
    </row>
    <row r="7286" spans="2:20" ht="15.6" x14ac:dyDescent="0.3">
      <c r="B7286" s="1349" t="s">
        <v>4823</v>
      </c>
      <c r="C7286" s="1349"/>
      <c r="D7286" s="1349"/>
      <c r="E7286" s="1349"/>
      <c r="F7286" s="1349"/>
      <c r="G7286" s="1349"/>
      <c r="H7286" s="1349"/>
      <c r="I7286" s="1349"/>
      <c r="J7286" s="1349"/>
      <c r="K7286" s="1349"/>
      <c r="L7286" s="1349"/>
      <c r="M7286" s="1349"/>
      <c r="N7286" s="1349"/>
      <c r="O7286" s="1349"/>
      <c r="P7286" s="1349"/>
      <c r="Q7286" s="1349"/>
      <c r="R7286" s="1349"/>
      <c r="S7286" s="1349"/>
      <c r="T7286" s="1349"/>
    </row>
    <row r="7287" spans="2:20" ht="15.6" x14ac:dyDescent="0.3">
      <c r="B7287" s="1350" t="s">
        <v>10</v>
      </c>
      <c r="C7287" s="1350"/>
      <c r="D7287" s="1350"/>
      <c r="E7287" s="1350"/>
      <c r="F7287" s="1350"/>
      <c r="G7287" s="1350"/>
      <c r="H7287" s="1350"/>
      <c r="I7287" s="1350"/>
      <c r="J7287" s="1350"/>
      <c r="K7287" s="1350"/>
      <c r="L7287" s="1350"/>
      <c r="M7287" s="1350"/>
      <c r="N7287" s="1350"/>
      <c r="O7287" s="1350"/>
      <c r="P7287" s="1350"/>
      <c r="Q7287" s="1350"/>
      <c r="R7287" s="1350"/>
      <c r="S7287" s="1350"/>
      <c r="T7287" s="1350"/>
    </row>
    <row r="7288" spans="2:20" x14ac:dyDescent="0.3">
      <c r="B7288" s="1351" t="s">
        <v>11</v>
      </c>
      <c r="C7288" s="1351"/>
      <c r="D7288" s="1351"/>
      <c r="E7288" s="1351"/>
      <c r="F7288" s="1351"/>
      <c r="G7288" s="1351"/>
      <c r="H7288" s="1351"/>
      <c r="I7288" s="1351"/>
      <c r="J7288" s="1351"/>
      <c r="K7288" s="1351"/>
      <c r="L7288" s="1351"/>
      <c r="M7288" s="1351"/>
      <c r="N7288" s="1351"/>
      <c r="O7288" s="1351"/>
      <c r="P7288" s="1351"/>
      <c r="Q7288" s="1351"/>
      <c r="R7288" s="1351"/>
      <c r="S7288" s="1351"/>
      <c r="T7288" s="1351"/>
    </row>
    <row r="7289" spans="2:20" x14ac:dyDescent="0.3">
      <c r="B7289" s="1352" t="s">
        <v>4824</v>
      </c>
      <c r="C7289" s="1352"/>
      <c r="D7289" s="1352"/>
      <c r="E7289" s="1352"/>
      <c r="F7289" s="1352"/>
      <c r="G7289" s="1352"/>
      <c r="H7289" s="1352"/>
      <c r="I7289" s="1352"/>
      <c r="J7289" s="1352"/>
      <c r="K7289" s="1352"/>
      <c r="L7289" s="1352"/>
      <c r="M7289" s="1352"/>
      <c r="N7289" s="1352"/>
      <c r="O7289" s="1352"/>
      <c r="P7289" s="1352"/>
      <c r="Q7289" s="1352"/>
      <c r="R7289" s="1352"/>
      <c r="S7289" s="1352"/>
      <c r="T7289" s="1352"/>
    </row>
    <row r="7290" spans="2:20" ht="15" thickBot="1" x14ac:dyDescent="0.35">
      <c r="B7290" s="309"/>
      <c r="C7290" s="309"/>
      <c r="D7290" s="309"/>
      <c r="E7290" s="309"/>
      <c r="F7290" s="309"/>
      <c r="G7290" s="309"/>
      <c r="H7290" s="309"/>
      <c r="I7290" s="309"/>
      <c r="J7290" s="309"/>
      <c r="L7290" s="309"/>
      <c r="M7290" s="309"/>
      <c r="N7290" s="309"/>
      <c r="O7290" s="309"/>
      <c r="P7290" s="309"/>
      <c r="Q7290" s="309"/>
      <c r="R7290" s="1362" t="s">
        <v>4825</v>
      </c>
      <c r="S7290" s="1363"/>
      <c r="T7290" s="1363"/>
    </row>
    <row r="7291" spans="2:20" ht="15" thickTop="1" x14ac:dyDescent="0.3">
      <c r="B7291" s="1354" t="s">
        <v>8</v>
      </c>
      <c r="C7291" s="1354"/>
      <c r="D7291" s="1354"/>
      <c r="E7291" s="1354"/>
      <c r="F7291" s="1354"/>
      <c r="G7291" s="1354"/>
      <c r="H7291" s="1354"/>
      <c r="I7291" s="1354"/>
      <c r="J7291" s="1354"/>
      <c r="L7291" s="1354" t="s">
        <v>9</v>
      </c>
      <c r="M7291" s="1354"/>
      <c r="N7291" s="1354"/>
      <c r="O7291" s="1354"/>
      <c r="P7291" s="1354"/>
      <c r="Q7291" s="1354"/>
      <c r="R7291" s="1354"/>
      <c r="S7291" s="1354"/>
      <c r="T7291" s="1354"/>
    </row>
    <row r="7292" spans="2:20" ht="27.6" x14ac:dyDescent="0.3">
      <c r="B7292" s="767" t="s">
        <v>0</v>
      </c>
      <c r="C7292" s="767" t="s">
        <v>1</v>
      </c>
      <c r="D7292" s="767" t="s">
        <v>2</v>
      </c>
      <c r="E7292" s="767" t="s">
        <v>13</v>
      </c>
      <c r="F7292" s="767" t="s">
        <v>3</v>
      </c>
      <c r="G7292" s="767" t="s">
        <v>4</v>
      </c>
      <c r="H7292" s="767" t="s">
        <v>5</v>
      </c>
      <c r="I7292" s="767" t="s">
        <v>6</v>
      </c>
      <c r="J7292" s="767" t="s">
        <v>7</v>
      </c>
      <c r="K7292" s="180"/>
      <c r="L7292" s="767" t="s">
        <v>0</v>
      </c>
      <c r="M7292" s="767" t="s">
        <v>1</v>
      </c>
      <c r="N7292" s="353" t="s">
        <v>1234</v>
      </c>
      <c r="O7292" s="767" t="s">
        <v>13</v>
      </c>
      <c r="P7292" s="767" t="s">
        <v>3</v>
      </c>
      <c r="Q7292" s="767" t="s">
        <v>4</v>
      </c>
      <c r="R7292" s="767" t="s">
        <v>5</v>
      </c>
      <c r="S7292" s="767" t="s">
        <v>6</v>
      </c>
      <c r="T7292" s="767" t="s">
        <v>7</v>
      </c>
    </row>
    <row r="7293" spans="2:20" x14ac:dyDescent="0.3">
      <c r="B7293" s="310"/>
      <c r="C7293" s="311"/>
      <c r="D7293" s="311"/>
      <c r="E7293" s="5"/>
      <c r="F7293" s="5"/>
      <c r="G7293" s="5"/>
      <c r="H7293" s="5"/>
      <c r="I7293" s="5"/>
      <c r="J7293" s="6"/>
      <c r="L7293" s="310"/>
      <c r="M7293" s="311"/>
      <c r="N7293" s="311"/>
      <c r="O7293" s="5"/>
      <c r="P7293" s="5"/>
      <c r="Q7293" s="5"/>
      <c r="R7293" s="5"/>
      <c r="S7293" s="5"/>
      <c r="T7293" s="6"/>
    </row>
    <row r="7294" spans="2:20" x14ac:dyDescent="0.3">
      <c r="B7294" s="814" t="s">
        <v>4833</v>
      </c>
      <c r="C7294" s="820" t="s">
        <v>2421</v>
      </c>
      <c r="D7294" s="821" t="s">
        <v>16</v>
      </c>
      <c r="E7294" s="821" t="s">
        <v>16</v>
      </c>
      <c r="F7294" s="822">
        <f>N7269</f>
        <v>24738</v>
      </c>
      <c r="G7294" s="823">
        <f>N7270</f>
        <v>311758</v>
      </c>
      <c r="H7294" s="823">
        <f>N7271</f>
        <v>2751</v>
      </c>
      <c r="I7294" s="824">
        <f>N7272</f>
        <v>4334</v>
      </c>
      <c r="J7294" s="824">
        <f>N7273</f>
        <v>4260</v>
      </c>
      <c r="K7294" s="1"/>
      <c r="L7294" s="814"/>
      <c r="M7294" s="814"/>
      <c r="N7294" s="814"/>
      <c r="O7294" s="814"/>
      <c r="P7294" s="814"/>
      <c r="Q7294" s="814"/>
      <c r="R7294" s="814"/>
      <c r="S7294" s="821"/>
      <c r="T7294" s="814"/>
    </row>
    <row r="7295" spans="2:20" ht="41.4" x14ac:dyDescent="0.3">
      <c r="B7295" s="814" t="s">
        <v>4833</v>
      </c>
      <c r="C7295" s="855" t="s">
        <v>4830</v>
      </c>
      <c r="D7295" s="116" t="s">
        <v>4826</v>
      </c>
      <c r="E7295" s="821" t="s">
        <v>16</v>
      </c>
      <c r="F7295" s="821">
        <v>100000</v>
      </c>
      <c r="G7295" s="821" t="s">
        <v>16</v>
      </c>
      <c r="H7295" s="821" t="s">
        <v>16</v>
      </c>
      <c r="I7295" s="821" t="s">
        <v>16</v>
      </c>
      <c r="J7295" s="821" t="s">
        <v>16</v>
      </c>
      <c r="K7295" s="1"/>
      <c r="L7295" s="814" t="s">
        <v>4833</v>
      </c>
      <c r="M7295" s="855" t="s">
        <v>4834</v>
      </c>
      <c r="N7295" s="368">
        <v>1</v>
      </c>
      <c r="O7295" s="821" t="s">
        <v>16</v>
      </c>
      <c r="P7295" s="821">
        <v>5500</v>
      </c>
      <c r="Q7295" s="821" t="s">
        <v>16</v>
      </c>
      <c r="R7295" s="821" t="s">
        <v>16</v>
      </c>
      <c r="S7295" s="821" t="s">
        <v>16</v>
      </c>
      <c r="T7295" s="821" t="s">
        <v>16</v>
      </c>
    </row>
    <row r="7296" spans="2:20" ht="41.4" x14ac:dyDescent="0.3">
      <c r="B7296" s="814" t="s">
        <v>4833</v>
      </c>
      <c r="C7296" s="855" t="s">
        <v>4831</v>
      </c>
      <c r="D7296" s="116" t="s">
        <v>4827</v>
      </c>
      <c r="E7296" s="821" t="s">
        <v>16</v>
      </c>
      <c r="F7296" s="821">
        <v>100000</v>
      </c>
      <c r="G7296" s="821" t="s">
        <v>16</v>
      </c>
      <c r="H7296" s="821" t="s">
        <v>16</v>
      </c>
      <c r="I7296" s="821" t="s">
        <v>16</v>
      </c>
      <c r="J7296" s="821" t="s">
        <v>16</v>
      </c>
      <c r="K7296" s="1"/>
      <c r="L7296" s="814" t="s">
        <v>4833</v>
      </c>
      <c r="M7296" s="855" t="s">
        <v>4835</v>
      </c>
      <c r="N7296" s="368">
        <v>2</v>
      </c>
      <c r="O7296" s="821" t="s">
        <v>16</v>
      </c>
      <c r="P7296" s="821">
        <v>300000</v>
      </c>
      <c r="Q7296" s="821" t="s">
        <v>16</v>
      </c>
      <c r="R7296" s="821" t="s">
        <v>16</v>
      </c>
      <c r="S7296" s="821" t="s">
        <v>16</v>
      </c>
      <c r="T7296" s="821" t="s">
        <v>16</v>
      </c>
    </row>
    <row r="7297" spans="2:20" ht="41.4" x14ac:dyDescent="0.3">
      <c r="B7297" s="814" t="s">
        <v>4833</v>
      </c>
      <c r="C7297" s="855" t="s">
        <v>4381</v>
      </c>
      <c r="D7297" s="116" t="s">
        <v>4828</v>
      </c>
      <c r="E7297" s="821" t="s">
        <v>16</v>
      </c>
      <c r="F7297" s="821">
        <v>100000</v>
      </c>
      <c r="G7297" s="821" t="s">
        <v>16</v>
      </c>
      <c r="H7297" s="821" t="s">
        <v>16</v>
      </c>
      <c r="I7297" s="821" t="s">
        <v>16</v>
      </c>
      <c r="J7297" s="821" t="s">
        <v>16</v>
      </c>
      <c r="K7297" s="1"/>
      <c r="L7297" s="814" t="s">
        <v>4833</v>
      </c>
      <c r="M7297" s="855" t="s">
        <v>4840</v>
      </c>
      <c r="N7297" s="368">
        <v>3</v>
      </c>
      <c r="O7297" s="821" t="s">
        <v>16</v>
      </c>
      <c r="P7297" s="821">
        <v>40000</v>
      </c>
      <c r="Q7297" s="821" t="s">
        <v>16</v>
      </c>
      <c r="R7297" s="821" t="s">
        <v>16</v>
      </c>
      <c r="S7297" s="821" t="s">
        <v>16</v>
      </c>
      <c r="T7297" s="821" t="s">
        <v>16</v>
      </c>
    </row>
    <row r="7298" spans="2:20" ht="41.4" x14ac:dyDescent="0.3">
      <c r="B7298" s="814" t="s">
        <v>4833</v>
      </c>
      <c r="C7298" s="855" t="s">
        <v>4832</v>
      </c>
      <c r="D7298" s="116" t="s">
        <v>4829</v>
      </c>
      <c r="E7298" s="821" t="s">
        <v>16</v>
      </c>
      <c r="F7298" s="821">
        <v>50000</v>
      </c>
      <c r="G7298" s="821" t="s">
        <v>16</v>
      </c>
      <c r="H7298" s="821" t="s">
        <v>16</v>
      </c>
      <c r="I7298" s="821" t="s">
        <v>16</v>
      </c>
      <c r="J7298" s="821" t="s">
        <v>16</v>
      </c>
      <c r="K7298" s="1"/>
      <c r="L7298" s="814" t="s">
        <v>4833</v>
      </c>
      <c r="M7298" s="859" t="s">
        <v>4836</v>
      </c>
      <c r="N7298" s="368">
        <v>4</v>
      </c>
      <c r="O7298" s="821" t="s">
        <v>16</v>
      </c>
      <c r="P7298" s="821">
        <v>12486</v>
      </c>
      <c r="Q7298" s="821" t="s">
        <v>16</v>
      </c>
      <c r="R7298" s="821" t="s">
        <v>16</v>
      </c>
      <c r="S7298" s="821" t="s">
        <v>16</v>
      </c>
      <c r="T7298" s="821" t="s">
        <v>16</v>
      </c>
    </row>
    <row r="7299" spans="2:20" ht="41.4" x14ac:dyDescent="0.3">
      <c r="B7299" s="814" t="s">
        <v>4833</v>
      </c>
      <c r="C7299" s="855" t="s">
        <v>4846</v>
      </c>
      <c r="D7299" s="116" t="s">
        <v>4841</v>
      </c>
      <c r="E7299" s="821" t="s">
        <v>16</v>
      </c>
      <c r="F7299" s="821">
        <v>4400</v>
      </c>
      <c r="G7299" s="821" t="s">
        <v>16</v>
      </c>
      <c r="H7299" s="821" t="s">
        <v>16</v>
      </c>
      <c r="I7299" s="821" t="s">
        <v>16</v>
      </c>
      <c r="J7299" s="821" t="s">
        <v>16</v>
      </c>
      <c r="K7299" s="1"/>
      <c r="L7299" s="814" t="s">
        <v>4833</v>
      </c>
      <c r="M7299" s="859" t="s">
        <v>4838</v>
      </c>
      <c r="N7299" s="368">
        <v>4</v>
      </c>
      <c r="O7299" s="821" t="s">
        <v>16</v>
      </c>
      <c r="P7299" s="821">
        <v>500</v>
      </c>
      <c r="Q7299" s="821" t="s">
        <v>16</v>
      </c>
      <c r="R7299" s="821" t="s">
        <v>16</v>
      </c>
      <c r="S7299" s="821" t="s">
        <v>16</v>
      </c>
      <c r="T7299" s="821" t="s">
        <v>16</v>
      </c>
    </row>
    <row r="7300" spans="2:20" ht="41.4" x14ac:dyDescent="0.3">
      <c r="B7300" s="814" t="s">
        <v>4833</v>
      </c>
      <c r="C7300" s="855" t="s">
        <v>4847</v>
      </c>
      <c r="D7300" s="116" t="s">
        <v>4842</v>
      </c>
      <c r="E7300" s="821" t="s">
        <v>16</v>
      </c>
      <c r="F7300" s="821">
        <v>4400</v>
      </c>
      <c r="G7300" s="821" t="s">
        <v>16</v>
      </c>
      <c r="H7300" s="821" t="s">
        <v>16</v>
      </c>
      <c r="I7300" s="821" t="s">
        <v>16</v>
      </c>
      <c r="J7300" s="821" t="s">
        <v>16</v>
      </c>
      <c r="K7300" s="1"/>
      <c r="L7300" s="814" t="s">
        <v>4833</v>
      </c>
      <c r="M7300" s="859" t="s">
        <v>4839</v>
      </c>
      <c r="N7300" s="368">
        <v>4</v>
      </c>
      <c r="O7300" s="821" t="s">
        <v>16</v>
      </c>
      <c r="P7300" s="821">
        <v>2000</v>
      </c>
      <c r="Q7300" s="821" t="s">
        <v>16</v>
      </c>
      <c r="R7300" s="821" t="s">
        <v>16</v>
      </c>
      <c r="S7300" s="821" t="s">
        <v>16</v>
      </c>
      <c r="T7300" s="821" t="s">
        <v>16</v>
      </c>
    </row>
    <row r="7301" spans="2:20" ht="41.4" x14ac:dyDescent="0.3">
      <c r="B7301" s="814" t="s">
        <v>4833</v>
      </c>
      <c r="C7301" s="855" t="s">
        <v>4848</v>
      </c>
      <c r="D7301" s="116" t="s">
        <v>4843</v>
      </c>
      <c r="E7301" s="821" t="s">
        <v>16</v>
      </c>
      <c r="F7301" s="821">
        <v>4400</v>
      </c>
      <c r="G7301" s="821" t="s">
        <v>16</v>
      </c>
      <c r="H7301" s="821" t="s">
        <v>16</v>
      </c>
      <c r="I7301" s="821" t="s">
        <v>16</v>
      </c>
      <c r="J7301" s="821" t="s">
        <v>16</v>
      </c>
      <c r="K7301" s="1"/>
      <c r="L7301" s="814" t="s">
        <v>4833</v>
      </c>
      <c r="M7301" s="859" t="s">
        <v>4837</v>
      </c>
      <c r="N7301" s="368">
        <v>5</v>
      </c>
      <c r="O7301" s="821" t="s">
        <v>16</v>
      </c>
      <c r="P7301" s="821">
        <v>1800</v>
      </c>
      <c r="Q7301" s="821" t="s">
        <v>16</v>
      </c>
      <c r="R7301" s="821" t="s">
        <v>16</v>
      </c>
      <c r="S7301" s="821" t="s">
        <v>16</v>
      </c>
      <c r="T7301" s="821" t="s">
        <v>16</v>
      </c>
    </row>
    <row r="7302" spans="2:20" ht="41.4" x14ac:dyDescent="0.3">
      <c r="B7302" s="814" t="s">
        <v>4833</v>
      </c>
      <c r="C7302" s="855" t="s">
        <v>4849</v>
      </c>
      <c r="D7302" s="116" t="s">
        <v>4844</v>
      </c>
      <c r="E7302" s="821" t="s">
        <v>16</v>
      </c>
      <c r="F7302" s="821">
        <v>4400</v>
      </c>
      <c r="G7302" s="821" t="s">
        <v>16</v>
      </c>
      <c r="H7302" s="821" t="s">
        <v>16</v>
      </c>
      <c r="I7302" s="821" t="s">
        <v>16</v>
      </c>
      <c r="J7302" s="821" t="s">
        <v>16</v>
      </c>
      <c r="K7302" s="1"/>
      <c r="L7302" s="814" t="s">
        <v>4833</v>
      </c>
      <c r="M7302" s="859" t="s">
        <v>4851</v>
      </c>
      <c r="N7302" s="368">
        <v>6</v>
      </c>
      <c r="O7302" s="821" t="s">
        <v>16</v>
      </c>
      <c r="P7302" s="821">
        <v>23000</v>
      </c>
      <c r="Q7302" s="821" t="s">
        <v>16</v>
      </c>
      <c r="R7302" s="821" t="s">
        <v>16</v>
      </c>
      <c r="S7302" s="821" t="s">
        <v>16</v>
      </c>
      <c r="T7302" s="821" t="s">
        <v>16</v>
      </c>
    </row>
    <row r="7303" spans="2:20" ht="41.4" x14ac:dyDescent="0.3">
      <c r="B7303" s="814" t="s">
        <v>4833</v>
      </c>
      <c r="C7303" s="855" t="s">
        <v>4850</v>
      </c>
      <c r="D7303" s="116" t="s">
        <v>4845</v>
      </c>
      <c r="E7303" s="821">
        <v>4000</v>
      </c>
      <c r="F7303" s="202">
        <v>400</v>
      </c>
      <c r="G7303" s="821" t="s">
        <v>16</v>
      </c>
      <c r="H7303" s="821" t="s">
        <v>16</v>
      </c>
      <c r="I7303" s="821" t="s">
        <v>16</v>
      </c>
      <c r="J7303" s="821" t="s">
        <v>16</v>
      </c>
      <c r="K7303" s="1"/>
      <c r="L7303" s="814" t="s">
        <v>4833</v>
      </c>
      <c r="M7303" s="430" t="s">
        <v>2988</v>
      </c>
      <c r="N7303" s="116" t="s">
        <v>4845</v>
      </c>
      <c r="O7303" s="821">
        <v>4000</v>
      </c>
      <c r="P7303" s="821" t="s">
        <v>16</v>
      </c>
      <c r="Q7303" s="821" t="s">
        <v>16</v>
      </c>
      <c r="R7303" s="821" t="s">
        <v>16</v>
      </c>
      <c r="S7303" s="821" t="s">
        <v>16</v>
      </c>
      <c r="T7303" s="821" t="s">
        <v>16</v>
      </c>
    </row>
    <row r="7304" spans="2:20" x14ac:dyDescent="0.3">
      <c r="B7304" s="196"/>
      <c r="C7304" s="503" t="s">
        <v>49</v>
      </c>
      <c r="D7304" s="196" t="s">
        <v>16</v>
      </c>
      <c r="E7304" s="197">
        <f>SUM(E7295:E7303)</f>
        <v>4000</v>
      </c>
      <c r="F7304" s="197">
        <f>SUM(F7295:F7303)</f>
        <v>368000</v>
      </c>
      <c r="G7304" s="197">
        <f>SUM(G7303:G7303)</f>
        <v>0</v>
      </c>
      <c r="H7304" s="504">
        <f>SUM(H7303:H7303)</f>
        <v>0</v>
      </c>
      <c r="I7304" s="197">
        <f>SUM(I7303:I7303)</f>
        <v>0</v>
      </c>
      <c r="J7304" s="197">
        <v>0</v>
      </c>
      <c r="K7304" s="1"/>
      <c r="L7304" s="821" t="s">
        <v>16</v>
      </c>
      <c r="M7304" s="821" t="s">
        <v>16</v>
      </c>
      <c r="N7304" s="821" t="s">
        <v>16</v>
      </c>
      <c r="O7304" s="821" t="s">
        <v>16</v>
      </c>
      <c r="P7304" s="821" t="s">
        <v>16</v>
      </c>
      <c r="Q7304" s="821" t="s">
        <v>16</v>
      </c>
      <c r="R7304" s="821" t="s">
        <v>16</v>
      </c>
      <c r="S7304" s="821" t="s">
        <v>16</v>
      </c>
      <c r="T7304" s="821" t="s">
        <v>16</v>
      </c>
    </row>
    <row r="7305" spans="2:20" x14ac:dyDescent="0.3">
      <c r="B7305" s="11"/>
      <c r="C7305" s="94"/>
      <c r="D7305" s="12"/>
      <c r="E7305" s="13"/>
      <c r="F7305" s="13"/>
      <c r="G7305" s="13"/>
      <c r="H7305" s="13"/>
      <c r="I7305" s="13"/>
      <c r="J7305" s="14"/>
      <c r="K7305" s="1"/>
      <c r="L7305" s="11"/>
      <c r="M7305" s="588"/>
      <c r="N7305" s="12"/>
      <c r="O7305" s="169"/>
      <c r="P7305" s="13"/>
      <c r="Q7305" s="13"/>
      <c r="R7305" s="13"/>
      <c r="S7305" s="13"/>
      <c r="T7305" s="14"/>
    </row>
    <row r="7306" spans="2:20" x14ac:dyDescent="0.3">
      <c r="B7306" s="25"/>
      <c r="C7306" s="26" t="s">
        <v>50</v>
      </c>
      <c r="D7306" s="26" t="s">
        <v>16</v>
      </c>
      <c r="E7306" s="28">
        <f>E7304</f>
        <v>4000</v>
      </c>
      <c r="F7306" s="28">
        <f>F7294+F7304</f>
        <v>392738</v>
      </c>
      <c r="G7306" s="28">
        <f>G7294+G7304</f>
        <v>311758</v>
      </c>
      <c r="H7306" s="28">
        <f>H7294+H7304</f>
        <v>2751</v>
      </c>
      <c r="I7306" s="28">
        <f>I7294+I7304</f>
        <v>4334</v>
      </c>
      <c r="J7306" s="28">
        <f>J7294+J7304</f>
        <v>4260</v>
      </c>
      <c r="K7306" s="1"/>
      <c r="L7306" s="574" t="s">
        <v>16</v>
      </c>
      <c r="M7306" s="26" t="s">
        <v>50</v>
      </c>
      <c r="N7306" s="193" t="s">
        <v>16</v>
      </c>
      <c r="O7306" s="28">
        <f>SUM(O7295:O7305)</f>
        <v>4000</v>
      </c>
      <c r="P7306" s="28">
        <f>SUM(P7295:P7305)</f>
        <v>385286</v>
      </c>
      <c r="Q7306" s="28">
        <f>SUM(Q7303:Q7305)</f>
        <v>0</v>
      </c>
      <c r="R7306" s="28">
        <f>SUM(R7303:R7305)</f>
        <v>0</v>
      </c>
      <c r="S7306" s="28">
        <f>SUM(S7303:S7305)</f>
        <v>0</v>
      </c>
      <c r="T7306" s="28">
        <f>SUM(T7293:T7305)</f>
        <v>0</v>
      </c>
    </row>
    <row r="7307" spans="2:20" x14ac:dyDescent="0.3">
      <c r="F7307" s="314"/>
      <c r="G7307" s="215"/>
      <c r="H7307" s="215"/>
      <c r="L7307" s="2"/>
      <c r="M7307" s="3" t="s">
        <v>12</v>
      </c>
      <c r="N7307" s="15"/>
      <c r="O7307" s="16"/>
      <c r="P7307" s="62">
        <f>F7306-P7306</f>
        <v>7452</v>
      </c>
      <c r="Q7307" s="62">
        <f>G7306-Q7306</f>
        <v>311758</v>
      </c>
      <c r="R7307" s="62">
        <f t="shared" ref="R7307" si="808">H7306-R7306</f>
        <v>2751</v>
      </c>
      <c r="S7307" s="62">
        <f t="shared" ref="S7307" si="809">I7306-S7306</f>
        <v>4334</v>
      </c>
      <c r="T7307" s="62">
        <f t="shared" ref="T7307" si="810">J7306-T7306</f>
        <v>4260</v>
      </c>
    </row>
    <row r="7308" spans="2:20" x14ac:dyDescent="0.3">
      <c r="C7308" s="63"/>
      <c r="F7308" s="314"/>
      <c r="H7308" s="314"/>
      <c r="M7308" s="1356" t="s">
        <v>23</v>
      </c>
      <c r="N7308" s="1356"/>
      <c r="O7308" s="314"/>
      <c r="P7308" s="314"/>
      <c r="Q7308" s="314"/>
      <c r="R7308" s="314"/>
    </row>
    <row r="7309" spans="2:20" x14ac:dyDescent="0.3">
      <c r="C7309" s="854"/>
      <c r="D7309" s="854"/>
      <c r="E7309" s="673"/>
      <c r="F7309" s="281"/>
      <c r="G7309" s="854"/>
      <c r="H7309" s="854"/>
      <c r="I7309" s="854"/>
      <c r="J7309" s="145"/>
      <c r="M7309" s="346" t="s">
        <v>17</v>
      </c>
      <c r="N7309" s="126">
        <f>P7307</f>
        <v>7452</v>
      </c>
      <c r="O7309" s="1383"/>
      <c r="P7309" s="1384"/>
      <c r="Q7309" s="1384"/>
      <c r="R7309" s="1384"/>
      <c r="S7309" s="1384"/>
      <c r="T7309" s="1384"/>
    </row>
    <row r="7310" spans="2:20" x14ac:dyDescent="0.3">
      <c r="C7310" s="273"/>
      <c r="D7310" s="702"/>
      <c r="E7310" s="852"/>
      <c r="F7310" s="852"/>
      <c r="G7310" s="282"/>
      <c r="H7310" s="280"/>
      <c r="I7310" s="280"/>
      <c r="J7310" s="280"/>
      <c r="M7310" s="346" t="s">
        <v>18</v>
      </c>
      <c r="N7310" s="126">
        <f>Q7307</f>
        <v>311758</v>
      </c>
      <c r="O7310" s="606"/>
      <c r="P7310" s="131"/>
      <c r="Q7310" s="121"/>
      <c r="R7310" s="121"/>
      <c r="S7310" s="121"/>
      <c r="T7310" s="121"/>
    </row>
    <row r="7311" spans="2:20" x14ac:dyDescent="0.3">
      <c r="C7311" s="854"/>
      <c r="D7311" s="854"/>
      <c r="E7311" s="1376"/>
      <c r="F7311" s="1377"/>
      <c r="G7311" s="282"/>
      <c r="H7311" s="280" t="s">
        <v>1850</v>
      </c>
      <c r="I7311" s="280"/>
      <c r="J7311" s="280"/>
      <c r="M7311" s="346" t="s">
        <v>19</v>
      </c>
      <c r="N7311" s="126">
        <f>R7307</f>
        <v>2751</v>
      </c>
      <c r="O7311" s="136"/>
      <c r="P7311" s="171"/>
      <c r="Q7311" s="324"/>
      <c r="R7311" s="240"/>
      <c r="S7311" s="314"/>
      <c r="T7311" s="314"/>
    </row>
    <row r="7312" spans="2:20" x14ac:dyDescent="0.3">
      <c r="C7312" s="190"/>
      <c r="D7312" s="190"/>
      <c r="E7312" s="1374"/>
      <c r="F7312" s="1374"/>
      <c r="G7312" s="278"/>
      <c r="H7312" s="279"/>
      <c r="I7312" s="280"/>
      <c r="J7312" s="281"/>
      <c r="M7312" s="346" t="s">
        <v>20</v>
      </c>
      <c r="N7312" s="126">
        <f>S7307</f>
        <v>4334</v>
      </c>
      <c r="O7312" s="324"/>
      <c r="P7312" s="324"/>
      <c r="Q7312" s="324"/>
      <c r="R7312" s="241"/>
    </row>
    <row r="7313" spans="2:20" x14ac:dyDescent="0.3">
      <c r="C7313" s="190"/>
      <c r="D7313" s="190"/>
      <c r="E7313" s="853"/>
      <c r="F7313" s="853"/>
      <c r="G7313" s="278"/>
      <c r="H7313" s="283"/>
      <c r="I7313" s="280"/>
      <c r="J7313" s="281"/>
      <c r="M7313" s="346" t="s">
        <v>21</v>
      </c>
      <c r="N7313" s="126">
        <f>T7307</f>
        <v>4260</v>
      </c>
      <c r="O7313" s="137"/>
      <c r="P7313" s="324"/>
      <c r="Q7313" s="324"/>
      <c r="R7313" s="314"/>
    </row>
    <row r="7314" spans="2:20" ht="16.2" thickBot="1" x14ac:dyDescent="0.35">
      <c r="C7314" s="854"/>
      <c r="D7314" s="190"/>
      <c r="E7314" s="853"/>
      <c r="F7314" s="853"/>
      <c r="G7314" s="278"/>
      <c r="H7314" s="283"/>
      <c r="I7314" s="280"/>
      <c r="J7314" s="281"/>
      <c r="M7314" s="768" t="s">
        <v>22</v>
      </c>
      <c r="N7314" s="794">
        <f>SUM(N7309:N7313)</f>
        <v>330555</v>
      </c>
      <c r="O7314" s="314"/>
      <c r="P7314" s="314"/>
      <c r="R7314" s="314"/>
      <c r="S7314" s="314"/>
    </row>
    <row r="7315" spans="2:20" ht="15" thickTop="1" x14ac:dyDescent="0.3">
      <c r="N7315" s="314"/>
    </row>
    <row r="7316" spans="2:20" x14ac:dyDescent="0.3">
      <c r="N7316" s="314"/>
    </row>
    <row r="7317" spans="2:20" x14ac:dyDescent="0.3">
      <c r="N7317" s="314"/>
    </row>
    <row r="7318" spans="2:20" x14ac:dyDescent="0.3">
      <c r="N7318" s="314"/>
    </row>
    <row r="7319" spans="2:20" x14ac:dyDescent="0.3">
      <c r="N7319" s="314"/>
    </row>
    <row r="7320" spans="2:20" x14ac:dyDescent="0.3">
      <c r="B7320" s="1357" t="s">
        <v>3490</v>
      </c>
      <c r="C7320" s="1357"/>
      <c r="D7320" s="1357"/>
      <c r="E7320" s="1357"/>
      <c r="F7320" s="1357"/>
      <c r="G7320" s="1357"/>
      <c r="H7320" s="1357"/>
      <c r="I7320" s="1357"/>
      <c r="J7320" s="1357"/>
      <c r="K7320" s="1357"/>
      <c r="L7320" s="1357"/>
      <c r="M7320" s="1357"/>
      <c r="N7320" s="1357"/>
      <c r="O7320" s="1357"/>
      <c r="P7320" s="1357"/>
      <c r="Q7320" s="1357"/>
      <c r="R7320" s="1357"/>
      <c r="S7320" s="1357"/>
      <c r="T7320" s="1357"/>
    </row>
    <row r="7325" spans="2:20" ht="15.6" x14ac:dyDescent="0.3">
      <c r="B7325" s="1349" t="s">
        <v>4852</v>
      </c>
      <c r="C7325" s="1349"/>
      <c r="D7325" s="1349"/>
      <c r="E7325" s="1349"/>
      <c r="F7325" s="1349"/>
      <c r="G7325" s="1349"/>
      <c r="H7325" s="1349"/>
      <c r="I7325" s="1349"/>
      <c r="J7325" s="1349"/>
      <c r="K7325" s="1349"/>
      <c r="L7325" s="1349"/>
      <c r="M7325" s="1349"/>
      <c r="N7325" s="1349"/>
      <c r="O7325" s="1349"/>
      <c r="P7325" s="1349"/>
      <c r="Q7325" s="1349"/>
      <c r="R7325" s="1349"/>
      <c r="S7325" s="1349"/>
      <c r="T7325" s="1349"/>
    </row>
    <row r="7326" spans="2:20" ht="15.6" x14ac:dyDescent="0.3">
      <c r="B7326" s="1350" t="s">
        <v>10</v>
      </c>
      <c r="C7326" s="1350"/>
      <c r="D7326" s="1350"/>
      <c r="E7326" s="1350"/>
      <c r="F7326" s="1350"/>
      <c r="G7326" s="1350"/>
      <c r="H7326" s="1350"/>
      <c r="I7326" s="1350"/>
      <c r="J7326" s="1350"/>
      <c r="K7326" s="1350"/>
      <c r="L7326" s="1350"/>
      <c r="M7326" s="1350"/>
      <c r="N7326" s="1350"/>
      <c r="O7326" s="1350"/>
      <c r="P7326" s="1350"/>
      <c r="Q7326" s="1350"/>
      <c r="R7326" s="1350"/>
      <c r="S7326" s="1350"/>
      <c r="T7326" s="1350"/>
    </row>
    <row r="7327" spans="2:20" x14ac:dyDescent="0.3">
      <c r="B7327" s="1351" t="s">
        <v>11</v>
      </c>
      <c r="C7327" s="1351"/>
      <c r="D7327" s="1351"/>
      <c r="E7327" s="1351"/>
      <c r="F7327" s="1351"/>
      <c r="G7327" s="1351"/>
      <c r="H7327" s="1351"/>
      <c r="I7327" s="1351"/>
      <c r="J7327" s="1351"/>
      <c r="K7327" s="1351"/>
      <c r="L7327" s="1351"/>
      <c r="M7327" s="1351"/>
      <c r="N7327" s="1351"/>
      <c r="O7327" s="1351"/>
      <c r="P7327" s="1351"/>
      <c r="Q7327" s="1351"/>
      <c r="R7327" s="1351"/>
      <c r="S7327" s="1351"/>
      <c r="T7327" s="1351"/>
    </row>
    <row r="7328" spans="2:20" x14ac:dyDescent="0.3">
      <c r="B7328" s="1352" t="s">
        <v>4853</v>
      </c>
      <c r="C7328" s="1352"/>
      <c r="D7328" s="1352"/>
      <c r="E7328" s="1352"/>
      <c r="F7328" s="1352"/>
      <c r="G7328" s="1352"/>
      <c r="H7328" s="1352"/>
      <c r="I7328" s="1352"/>
      <c r="J7328" s="1352"/>
      <c r="K7328" s="1352"/>
      <c r="L7328" s="1352"/>
      <c r="M7328" s="1352"/>
      <c r="N7328" s="1352"/>
      <c r="O7328" s="1352"/>
      <c r="P7328" s="1352"/>
      <c r="Q7328" s="1352"/>
      <c r="R7328" s="1352"/>
      <c r="S7328" s="1352"/>
      <c r="T7328" s="1352"/>
    </row>
    <row r="7329" spans="2:20" ht="15" thickBot="1" x14ac:dyDescent="0.35">
      <c r="B7329" s="309"/>
      <c r="C7329" s="309"/>
      <c r="D7329" s="309"/>
      <c r="E7329" s="309"/>
      <c r="F7329" s="309"/>
      <c r="G7329" s="309"/>
      <c r="H7329" s="309"/>
      <c r="I7329" s="309"/>
      <c r="J7329" s="309"/>
      <c r="L7329" s="309"/>
      <c r="M7329" s="309"/>
      <c r="N7329" s="309"/>
      <c r="O7329" s="309"/>
      <c r="P7329" s="309"/>
      <c r="Q7329" s="309"/>
      <c r="R7329" s="1362" t="s">
        <v>4854</v>
      </c>
      <c r="S7329" s="1363"/>
      <c r="T7329" s="1363"/>
    </row>
    <row r="7330" spans="2:20" ht="15" thickTop="1" x14ac:dyDescent="0.3">
      <c r="B7330" s="1354" t="s">
        <v>8</v>
      </c>
      <c r="C7330" s="1354"/>
      <c r="D7330" s="1354"/>
      <c r="E7330" s="1354"/>
      <c r="F7330" s="1354"/>
      <c r="G7330" s="1354"/>
      <c r="H7330" s="1354"/>
      <c r="I7330" s="1354"/>
      <c r="J7330" s="1354"/>
      <c r="L7330" s="1354" t="s">
        <v>9</v>
      </c>
      <c r="M7330" s="1354"/>
      <c r="N7330" s="1354"/>
      <c r="O7330" s="1354"/>
      <c r="P7330" s="1354"/>
      <c r="Q7330" s="1354"/>
      <c r="R7330" s="1354"/>
      <c r="S7330" s="1354"/>
      <c r="T7330" s="1354"/>
    </row>
    <row r="7331" spans="2:20" ht="27.6" x14ac:dyDescent="0.3">
      <c r="B7331" s="767" t="s">
        <v>0</v>
      </c>
      <c r="C7331" s="767" t="s">
        <v>1</v>
      </c>
      <c r="D7331" s="767" t="s">
        <v>2</v>
      </c>
      <c r="E7331" s="767" t="s">
        <v>13</v>
      </c>
      <c r="F7331" s="767" t="s">
        <v>3</v>
      </c>
      <c r="G7331" s="767" t="s">
        <v>4</v>
      </c>
      <c r="H7331" s="767" t="s">
        <v>5</v>
      </c>
      <c r="I7331" s="767" t="s">
        <v>6</v>
      </c>
      <c r="J7331" s="767" t="s">
        <v>7</v>
      </c>
      <c r="K7331" s="180"/>
      <c r="L7331" s="767" t="s">
        <v>0</v>
      </c>
      <c r="M7331" s="767" t="s">
        <v>1</v>
      </c>
      <c r="N7331" s="353" t="s">
        <v>1234</v>
      </c>
      <c r="O7331" s="767" t="s">
        <v>13</v>
      </c>
      <c r="P7331" s="767" t="s">
        <v>3</v>
      </c>
      <c r="Q7331" s="767" t="s">
        <v>4</v>
      </c>
      <c r="R7331" s="767" t="s">
        <v>5</v>
      </c>
      <c r="S7331" s="767" t="s">
        <v>6</v>
      </c>
      <c r="T7331" s="767" t="s">
        <v>7</v>
      </c>
    </row>
    <row r="7332" spans="2:20" x14ac:dyDescent="0.3">
      <c r="B7332" s="310"/>
      <c r="C7332" s="311"/>
      <c r="D7332" s="311"/>
      <c r="E7332" s="5"/>
      <c r="F7332" s="5"/>
      <c r="G7332" s="5"/>
      <c r="H7332" s="5"/>
      <c r="I7332" s="5"/>
      <c r="J7332" s="6"/>
      <c r="L7332" s="310"/>
      <c r="M7332" s="311"/>
      <c r="N7332" s="311"/>
      <c r="O7332" s="5"/>
      <c r="P7332" s="5"/>
      <c r="Q7332" s="5"/>
      <c r="R7332" s="5"/>
      <c r="S7332" s="5"/>
      <c r="T7332" s="6"/>
    </row>
    <row r="7333" spans="2:20" x14ac:dyDescent="0.3">
      <c r="B7333" s="814" t="s">
        <v>4855</v>
      </c>
      <c r="C7333" s="820" t="s">
        <v>2421</v>
      </c>
      <c r="D7333" s="821" t="s">
        <v>16</v>
      </c>
      <c r="E7333" s="821" t="s">
        <v>16</v>
      </c>
      <c r="F7333" s="822">
        <f>N7309</f>
        <v>7452</v>
      </c>
      <c r="G7333" s="823">
        <f>N7310</f>
        <v>311758</v>
      </c>
      <c r="H7333" s="823">
        <f>N7311</f>
        <v>2751</v>
      </c>
      <c r="I7333" s="824">
        <f>N7312</f>
        <v>4334</v>
      </c>
      <c r="J7333" s="824">
        <f>N7313</f>
        <v>4260</v>
      </c>
      <c r="K7333" s="1"/>
      <c r="L7333" s="814"/>
      <c r="M7333" s="814"/>
      <c r="N7333" s="814"/>
      <c r="O7333" s="814"/>
      <c r="P7333" s="814"/>
      <c r="Q7333" s="814"/>
      <c r="R7333" s="814"/>
      <c r="S7333" s="821"/>
      <c r="T7333" s="814"/>
    </row>
    <row r="7334" spans="2:20" ht="41.4" x14ac:dyDescent="0.3">
      <c r="B7334" s="814" t="s">
        <v>4855</v>
      </c>
      <c r="C7334" s="855" t="s">
        <v>4862</v>
      </c>
      <c r="D7334" s="116" t="s">
        <v>4856</v>
      </c>
      <c r="E7334" s="821" t="s">
        <v>16</v>
      </c>
      <c r="F7334" s="821">
        <v>15000</v>
      </c>
      <c r="G7334" s="821" t="s">
        <v>16</v>
      </c>
      <c r="H7334" s="821" t="s">
        <v>16</v>
      </c>
      <c r="I7334" s="821" t="s">
        <v>16</v>
      </c>
      <c r="J7334" s="821" t="s">
        <v>16</v>
      </c>
      <c r="K7334" s="1"/>
      <c r="L7334" s="814" t="s">
        <v>4855</v>
      </c>
      <c r="M7334" s="855" t="s">
        <v>4000</v>
      </c>
      <c r="N7334" s="116" t="s">
        <v>4857</v>
      </c>
      <c r="O7334" s="821">
        <v>10500</v>
      </c>
      <c r="P7334" s="821" t="s">
        <v>16</v>
      </c>
      <c r="Q7334" s="821" t="s">
        <v>16</v>
      </c>
      <c r="R7334" s="821" t="s">
        <v>16</v>
      </c>
      <c r="S7334" s="821" t="s">
        <v>16</v>
      </c>
      <c r="T7334" s="821" t="s">
        <v>16</v>
      </c>
    </row>
    <row r="7335" spans="2:20" ht="30" customHeight="1" x14ac:dyDescent="0.3">
      <c r="B7335" s="814" t="s">
        <v>4855</v>
      </c>
      <c r="C7335" s="855" t="s">
        <v>4292</v>
      </c>
      <c r="D7335" s="116" t="s">
        <v>4857</v>
      </c>
      <c r="E7335" s="821">
        <v>10500</v>
      </c>
      <c r="F7335" s="821">
        <v>239500</v>
      </c>
      <c r="G7335" s="821" t="s">
        <v>16</v>
      </c>
      <c r="H7335" s="821" t="s">
        <v>16</v>
      </c>
      <c r="I7335" s="821" t="s">
        <v>16</v>
      </c>
      <c r="J7335" s="821" t="s">
        <v>16</v>
      </c>
      <c r="K7335" s="1"/>
      <c r="L7335" s="814" t="s">
        <v>4855</v>
      </c>
      <c r="M7335" s="855" t="s">
        <v>4000</v>
      </c>
      <c r="N7335" s="116" t="s">
        <v>4860</v>
      </c>
      <c r="O7335" s="821">
        <v>100000</v>
      </c>
      <c r="P7335" s="821" t="s">
        <v>16</v>
      </c>
      <c r="Q7335" s="821" t="s">
        <v>16</v>
      </c>
      <c r="R7335" s="821" t="s">
        <v>16</v>
      </c>
      <c r="S7335" s="821" t="s">
        <v>16</v>
      </c>
      <c r="T7335" s="821" t="s">
        <v>16</v>
      </c>
    </row>
    <row r="7336" spans="2:20" ht="30" customHeight="1" x14ac:dyDescent="0.3">
      <c r="B7336" s="814" t="s">
        <v>4855</v>
      </c>
      <c r="C7336" s="855" t="s">
        <v>4863</v>
      </c>
      <c r="D7336" s="116" t="s">
        <v>4858</v>
      </c>
      <c r="E7336" s="821" t="s">
        <v>16</v>
      </c>
      <c r="F7336" s="821">
        <v>115000</v>
      </c>
      <c r="G7336" s="821" t="s">
        <v>16</v>
      </c>
      <c r="H7336" s="821" t="s">
        <v>16</v>
      </c>
      <c r="I7336" s="821" t="s">
        <v>16</v>
      </c>
      <c r="J7336" s="821" t="s">
        <v>16</v>
      </c>
      <c r="K7336" s="1"/>
      <c r="L7336" s="814" t="s">
        <v>4855</v>
      </c>
      <c r="M7336" s="855" t="s">
        <v>4000</v>
      </c>
      <c r="N7336" s="116" t="s">
        <v>4861</v>
      </c>
      <c r="O7336" s="821">
        <v>14100</v>
      </c>
      <c r="P7336" s="821" t="s">
        <v>16</v>
      </c>
      <c r="Q7336" s="821" t="s">
        <v>16</v>
      </c>
      <c r="R7336" s="821" t="s">
        <v>16</v>
      </c>
      <c r="S7336" s="821" t="s">
        <v>16</v>
      </c>
      <c r="T7336" s="821" t="s">
        <v>16</v>
      </c>
    </row>
    <row r="7337" spans="2:20" ht="31.2" customHeight="1" x14ac:dyDescent="0.3">
      <c r="B7337" s="814" t="s">
        <v>4855</v>
      </c>
      <c r="C7337" s="855" t="s">
        <v>4075</v>
      </c>
      <c r="D7337" s="116" t="s">
        <v>4859</v>
      </c>
      <c r="E7337" s="821" t="s">
        <v>16</v>
      </c>
      <c r="F7337" s="821">
        <v>1100</v>
      </c>
      <c r="G7337" s="821" t="s">
        <v>16</v>
      </c>
      <c r="H7337" s="821" t="s">
        <v>16</v>
      </c>
      <c r="I7337" s="821" t="s">
        <v>16</v>
      </c>
      <c r="J7337" s="821" t="s">
        <v>16</v>
      </c>
      <c r="K7337" s="1"/>
      <c r="L7337" s="814" t="s">
        <v>4855</v>
      </c>
      <c r="M7337" s="855" t="s">
        <v>3961</v>
      </c>
      <c r="N7337" s="116" t="s">
        <v>4873</v>
      </c>
      <c r="O7337" s="821">
        <v>50000</v>
      </c>
      <c r="P7337" s="821"/>
      <c r="Q7337" s="821" t="s">
        <v>16</v>
      </c>
      <c r="R7337" s="821" t="s">
        <v>16</v>
      </c>
      <c r="S7337" s="821" t="s">
        <v>16</v>
      </c>
      <c r="T7337" s="821" t="s">
        <v>16</v>
      </c>
    </row>
    <row r="7338" spans="2:20" ht="28.2" customHeight="1" x14ac:dyDescent="0.3">
      <c r="B7338" s="814" t="s">
        <v>4855</v>
      </c>
      <c r="C7338" s="855" t="s">
        <v>4864</v>
      </c>
      <c r="D7338" s="116" t="s">
        <v>4860</v>
      </c>
      <c r="E7338" s="821">
        <v>100000</v>
      </c>
      <c r="F7338" s="821" t="s">
        <v>16</v>
      </c>
      <c r="G7338" s="821" t="s">
        <v>16</v>
      </c>
      <c r="H7338" s="821" t="s">
        <v>16</v>
      </c>
      <c r="I7338" s="821" t="s">
        <v>16</v>
      </c>
      <c r="J7338" s="821" t="s">
        <v>16</v>
      </c>
      <c r="K7338" s="1"/>
      <c r="L7338" s="814" t="s">
        <v>4855</v>
      </c>
      <c r="M7338" s="855" t="s">
        <v>4866</v>
      </c>
      <c r="N7338" s="368">
        <v>1</v>
      </c>
      <c r="O7338" s="821" t="s">
        <v>16</v>
      </c>
      <c r="P7338" s="821">
        <v>33000</v>
      </c>
      <c r="Q7338" s="821" t="s">
        <v>16</v>
      </c>
      <c r="R7338" s="821" t="s">
        <v>16</v>
      </c>
      <c r="S7338" s="821" t="s">
        <v>16</v>
      </c>
      <c r="T7338" s="821" t="s">
        <v>16</v>
      </c>
    </row>
    <row r="7339" spans="2:20" ht="33" customHeight="1" x14ac:dyDescent="0.3">
      <c r="B7339" s="814" t="s">
        <v>4855</v>
      </c>
      <c r="C7339" s="855" t="s">
        <v>4865</v>
      </c>
      <c r="D7339" s="116" t="s">
        <v>4861</v>
      </c>
      <c r="E7339" s="821">
        <v>14100</v>
      </c>
      <c r="F7339" s="821" t="s">
        <v>16</v>
      </c>
      <c r="G7339" s="821" t="s">
        <v>16</v>
      </c>
      <c r="H7339" s="821" t="s">
        <v>16</v>
      </c>
      <c r="I7339" s="821" t="s">
        <v>16</v>
      </c>
      <c r="J7339" s="821" t="s">
        <v>16</v>
      </c>
      <c r="K7339" s="1"/>
      <c r="L7339" s="814" t="s">
        <v>4855</v>
      </c>
      <c r="M7339" s="855" t="s">
        <v>4867</v>
      </c>
      <c r="N7339" s="368">
        <v>2</v>
      </c>
      <c r="O7339" s="821" t="s">
        <v>16</v>
      </c>
      <c r="P7339" s="821">
        <v>100000</v>
      </c>
      <c r="Q7339" s="202" t="s">
        <v>16</v>
      </c>
      <c r="R7339" s="202" t="s">
        <v>16</v>
      </c>
      <c r="S7339" s="202" t="s">
        <v>16</v>
      </c>
      <c r="T7339" s="202" t="s">
        <v>16</v>
      </c>
    </row>
    <row r="7340" spans="2:20" ht="55.2" x14ac:dyDescent="0.3">
      <c r="B7340" s="814" t="s">
        <v>4855</v>
      </c>
      <c r="C7340" s="855" t="s">
        <v>4878</v>
      </c>
      <c r="D7340" s="116" t="s">
        <v>4871</v>
      </c>
      <c r="E7340" s="821" t="s">
        <v>16</v>
      </c>
      <c r="F7340" s="821">
        <v>100000</v>
      </c>
      <c r="G7340" s="821" t="s">
        <v>16</v>
      </c>
      <c r="H7340" s="821" t="s">
        <v>16</v>
      </c>
      <c r="I7340" s="821" t="s">
        <v>16</v>
      </c>
      <c r="J7340" s="821" t="s">
        <v>16</v>
      </c>
      <c r="K7340" s="1"/>
      <c r="L7340" s="368" t="s">
        <v>4855</v>
      </c>
      <c r="M7340" s="665" t="s">
        <v>3308</v>
      </c>
      <c r="N7340" s="368">
        <v>3</v>
      </c>
      <c r="O7340" s="202" t="s">
        <v>16</v>
      </c>
      <c r="P7340" s="202">
        <v>2600</v>
      </c>
      <c r="Q7340" s="202" t="s">
        <v>16</v>
      </c>
      <c r="R7340" s="202" t="s">
        <v>16</v>
      </c>
      <c r="S7340" s="202" t="s">
        <v>16</v>
      </c>
      <c r="T7340" s="202" t="s">
        <v>16</v>
      </c>
    </row>
    <row r="7341" spans="2:20" ht="53.4" customHeight="1" x14ac:dyDescent="0.3">
      <c r="B7341" s="814" t="s">
        <v>4855</v>
      </c>
      <c r="C7341" s="855" t="s">
        <v>4879</v>
      </c>
      <c r="D7341" s="116" t="s">
        <v>4872</v>
      </c>
      <c r="E7341" s="821" t="s">
        <v>16</v>
      </c>
      <c r="F7341" s="821">
        <v>50000</v>
      </c>
      <c r="G7341" s="821" t="s">
        <v>16</v>
      </c>
      <c r="H7341" s="821" t="s">
        <v>16</v>
      </c>
      <c r="I7341" s="821" t="s">
        <v>16</v>
      </c>
      <c r="J7341" s="821" t="s">
        <v>16</v>
      </c>
      <c r="K7341" s="1"/>
      <c r="L7341" s="368" t="s">
        <v>4855</v>
      </c>
      <c r="M7341" s="855" t="s">
        <v>4875</v>
      </c>
      <c r="N7341" s="368">
        <v>4</v>
      </c>
      <c r="O7341" s="202" t="s">
        <v>16</v>
      </c>
      <c r="P7341" s="821">
        <v>100000</v>
      </c>
      <c r="Q7341" s="202" t="s">
        <v>16</v>
      </c>
      <c r="R7341" s="202" t="s">
        <v>16</v>
      </c>
      <c r="S7341" s="202" t="s">
        <v>16</v>
      </c>
      <c r="T7341" s="202" t="s">
        <v>16</v>
      </c>
    </row>
    <row r="7342" spans="2:20" ht="41.4" x14ac:dyDescent="0.3">
      <c r="B7342" s="814" t="s">
        <v>4855</v>
      </c>
      <c r="C7342" s="855" t="s">
        <v>4874</v>
      </c>
      <c r="D7342" s="116" t="s">
        <v>4873</v>
      </c>
      <c r="E7342" s="821">
        <v>50000</v>
      </c>
      <c r="F7342" s="821" t="s">
        <v>16</v>
      </c>
      <c r="G7342" s="821" t="s">
        <v>16</v>
      </c>
      <c r="H7342" s="821" t="s">
        <v>16</v>
      </c>
      <c r="I7342" s="821" t="s">
        <v>16</v>
      </c>
      <c r="J7342" s="821" t="s">
        <v>16</v>
      </c>
      <c r="K7342" s="1"/>
      <c r="L7342" s="368" t="s">
        <v>4855</v>
      </c>
      <c r="M7342" s="831" t="s">
        <v>4877</v>
      </c>
      <c r="N7342" s="368">
        <v>5</v>
      </c>
      <c r="O7342" s="202" t="s">
        <v>16</v>
      </c>
      <c r="P7342" s="821">
        <v>1000</v>
      </c>
      <c r="Q7342" s="202" t="s">
        <v>16</v>
      </c>
      <c r="R7342" s="202" t="s">
        <v>16</v>
      </c>
      <c r="S7342" s="202" t="s">
        <v>16</v>
      </c>
      <c r="T7342" s="202" t="s">
        <v>16</v>
      </c>
    </row>
    <row r="7343" spans="2:20" x14ac:dyDescent="0.3">
      <c r="B7343" s="821" t="s">
        <v>16</v>
      </c>
      <c r="C7343" s="821" t="s">
        <v>16</v>
      </c>
      <c r="D7343" s="821" t="s">
        <v>16</v>
      </c>
      <c r="E7343" s="821" t="s">
        <v>16</v>
      </c>
      <c r="F7343" s="821" t="s">
        <v>16</v>
      </c>
      <c r="G7343" s="821" t="s">
        <v>16</v>
      </c>
      <c r="H7343" s="821" t="s">
        <v>16</v>
      </c>
      <c r="I7343" s="821" t="s">
        <v>16</v>
      </c>
      <c r="J7343" s="821" t="s">
        <v>16</v>
      </c>
      <c r="K7343" s="1"/>
      <c r="L7343" s="368" t="s">
        <v>4855</v>
      </c>
      <c r="M7343" s="831" t="s">
        <v>2221</v>
      </c>
      <c r="N7343" s="368">
        <v>6</v>
      </c>
      <c r="O7343" s="202" t="s">
        <v>16</v>
      </c>
      <c r="P7343" s="821">
        <v>535</v>
      </c>
      <c r="Q7343" s="821"/>
      <c r="R7343" s="202"/>
      <c r="S7343" s="202"/>
      <c r="T7343" s="202"/>
    </row>
    <row r="7344" spans="2:20" x14ac:dyDescent="0.3">
      <c r="B7344" s="821" t="s">
        <v>16</v>
      </c>
      <c r="C7344" s="821" t="s">
        <v>16</v>
      </c>
      <c r="D7344" s="821" t="s">
        <v>16</v>
      </c>
      <c r="E7344" s="821" t="s">
        <v>16</v>
      </c>
      <c r="F7344" s="821" t="s">
        <v>16</v>
      </c>
      <c r="G7344" s="821" t="s">
        <v>16</v>
      </c>
      <c r="H7344" s="821" t="s">
        <v>16</v>
      </c>
      <c r="I7344" s="821" t="s">
        <v>16</v>
      </c>
      <c r="J7344" s="821" t="s">
        <v>16</v>
      </c>
      <c r="K7344" s="1"/>
      <c r="L7344" s="368" t="s">
        <v>4855</v>
      </c>
      <c r="M7344" s="665" t="s">
        <v>4876</v>
      </c>
      <c r="N7344" s="368">
        <v>7</v>
      </c>
      <c r="O7344" s="202" t="s">
        <v>16</v>
      </c>
      <c r="P7344" s="821">
        <v>25000</v>
      </c>
      <c r="Q7344" s="821"/>
      <c r="R7344" s="202"/>
      <c r="S7344" s="202"/>
      <c r="T7344" s="202"/>
    </row>
    <row r="7345" spans="2:20" x14ac:dyDescent="0.3">
      <c r="B7345" s="368"/>
      <c r="C7345" s="678" t="s">
        <v>2461</v>
      </c>
      <c r="D7345" s="821" t="s">
        <v>16</v>
      </c>
      <c r="E7345" s="821" t="s">
        <v>16</v>
      </c>
      <c r="F7345" s="821" t="s">
        <v>16</v>
      </c>
      <c r="G7345" s="821" t="s">
        <v>16</v>
      </c>
      <c r="H7345" s="821" t="s">
        <v>16</v>
      </c>
      <c r="I7345" s="821" t="s">
        <v>16</v>
      </c>
      <c r="J7345" s="821" t="s">
        <v>16</v>
      </c>
      <c r="K7345" s="1"/>
      <c r="L7345" s="814"/>
      <c r="M7345" s="860" t="s">
        <v>2461</v>
      </c>
      <c r="N7345" s="821" t="s">
        <v>16</v>
      </c>
      <c r="O7345" s="202" t="s">
        <v>16</v>
      </c>
      <c r="P7345" s="821" t="s">
        <v>16</v>
      </c>
      <c r="Q7345" s="202" t="s">
        <v>16</v>
      </c>
      <c r="R7345" s="202" t="s">
        <v>16</v>
      </c>
      <c r="S7345" s="202" t="s">
        <v>16</v>
      </c>
      <c r="T7345" s="202" t="s">
        <v>16</v>
      </c>
    </row>
    <row r="7346" spans="2:20" ht="27.6" x14ac:dyDescent="0.3">
      <c r="B7346" s="368" t="s">
        <v>4786</v>
      </c>
      <c r="C7346" s="430" t="s">
        <v>4785</v>
      </c>
      <c r="D7346" s="368">
        <v>4</v>
      </c>
      <c r="E7346" s="202" t="s">
        <v>16</v>
      </c>
      <c r="F7346" s="39">
        <v>10000</v>
      </c>
      <c r="G7346" s="821" t="s">
        <v>16</v>
      </c>
      <c r="H7346" s="821" t="s">
        <v>16</v>
      </c>
      <c r="I7346" s="821" t="s">
        <v>16</v>
      </c>
      <c r="J7346" s="821" t="s">
        <v>16</v>
      </c>
      <c r="K7346" s="1"/>
      <c r="L7346" s="368" t="s">
        <v>4855</v>
      </c>
      <c r="M7346" s="855" t="s">
        <v>4868</v>
      </c>
      <c r="N7346" s="368">
        <v>8</v>
      </c>
      <c r="O7346" s="202" t="s">
        <v>16</v>
      </c>
      <c r="P7346" s="821">
        <v>5000</v>
      </c>
      <c r="Q7346" s="202" t="s">
        <v>16</v>
      </c>
      <c r="R7346" s="202" t="s">
        <v>16</v>
      </c>
      <c r="S7346" s="202" t="s">
        <v>16</v>
      </c>
      <c r="T7346" s="202" t="s">
        <v>16</v>
      </c>
    </row>
    <row r="7347" spans="2:20" x14ac:dyDescent="0.3">
      <c r="B7347" s="821" t="s">
        <v>16</v>
      </c>
      <c r="C7347" s="821" t="s">
        <v>16</v>
      </c>
      <c r="D7347" s="821" t="s">
        <v>16</v>
      </c>
      <c r="E7347" s="821" t="s">
        <v>16</v>
      </c>
      <c r="F7347" s="821" t="s">
        <v>16</v>
      </c>
      <c r="G7347" s="821" t="s">
        <v>16</v>
      </c>
      <c r="H7347" s="821" t="s">
        <v>16</v>
      </c>
      <c r="I7347" s="821" t="s">
        <v>16</v>
      </c>
      <c r="J7347" s="821" t="s">
        <v>16</v>
      </c>
      <c r="K7347" s="1"/>
      <c r="L7347" s="368" t="s">
        <v>4855</v>
      </c>
      <c r="M7347" s="855" t="s">
        <v>4869</v>
      </c>
      <c r="N7347" s="368">
        <v>9</v>
      </c>
      <c r="O7347" s="202" t="s">
        <v>16</v>
      </c>
      <c r="P7347" s="821">
        <v>4300</v>
      </c>
      <c r="Q7347" s="202" t="s">
        <v>16</v>
      </c>
      <c r="R7347" s="202" t="s">
        <v>16</v>
      </c>
      <c r="S7347" s="202" t="s">
        <v>16</v>
      </c>
      <c r="T7347" s="202" t="s">
        <v>16</v>
      </c>
    </row>
    <row r="7348" spans="2:20" ht="27.6" x14ac:dyDescent="0.3">
      <c r="B7348" s="821" t="s">
        <v>16</v>
      </c>
      <c r="C7348" s="821" t="s">
        <v>16</v>
      </c>
      <c r="D7348" s="821" t="s">
        <v>16</v>
      </c>
      <c r="E7348" s="821" t="s">
        <v>16</v>
      </c>
      <c r="F7348" s="821" t="s">
        <v>16</v>
      </c>
      <c r="G7348" s="821" t="s">
        <v>16</v>
      </c>
      <c r="H7348" s="821" t="s">
        <v>16</v>
      </c>
      <c r="I7348" s="821" t="s">
        <v>16</v>
      </c>
      <c r="J7348" s="821" t="s">
        <v>16</v>
      </c>
      <c r="K7348" s="1"/>
      <c r="L7348" s="368" t="s">
        <v>4855</v>
      </c>
      <c r="M7348" s="430" t="s">
        <v>4870</v>
      </c>
      <c r="N7348" s="368">
        <v>10</v>
      </c>
      <c r="O7348" s="202" t="s">
        <v>16</v>
      </c>
      <c r="P7348" s="821">
        <v>300</v>
      </c>
      <c r="Q7348" s="821" t="s">
        <v>16</v>
      </c>
      <c r="R7348" s="821" t="s">
        <v>16</v>
      </c>
      <c r="S7348" s="821" t="s">
        <v>16</v>
      </c>
      <c r="T7348" s="821" t="s">
        <v>16</v>
      </c>
    </row>
    <row r="7349" spans="2:20" x14ac:dyDescent="0.3">
      <c r="B7349" s="196"/>
      <c r="C7349" s="503" t="s">
        <v>49</v>
      </c>
      <c r="D7349" s="196" t="s">
        <v>16</v>
      </c>
      <c r="E7349" s="197">
        <f>SUM(E7334:E7348)</f>
        <v>174600</v>
      </c>
      <c r="F7349" s="197">
        <f>SUM(F7334:F7348)</f>
        <v>530600</v>
      </c>
      <c r="G7349" s="197">
        <f>SUM(G7348:G7348)</f>
        <v>0</v>
      </c>
      <c r="H7349" s="504">
        <f>SUM(H7348:H7348)</f>
        <v>0</v>
      </c>
      <c r="I7349" s="197">
        <f>SUM(I7348:I7348)</f>
        <v>0</v>
      </c>
      <c r="J7349" s="197">
        <v>0</v>
      </c>
      <c r="K7349" s="1"/>
      <c r="L7349" s="821" t="s">
        <v>16</v>
      </c>
      <c r="M7349" s="821" t="s">
        <v>16</v>
      </c>
      <c r="N7349" s="821" t="s">
        <v>16</v>
      </c>
      <c r="O7349" s="202" t="s">
        <v>16</v>
      </c>
      <c r="P7349" s="821" t="s">
        <v>16</v>
      </c>
      <c r="Q7349" s="821" t="s">
        <v>16</v>
      </c>
      <c r="R7349" s="821" t="s">
        <v>16</v>
      </c>
      <c r="S7349" s="821" t="s">
        <v>16</v>
      </c>
      <c r="T7349" s="821" t="s">
        <v>16</v>
      </c>
    </row>
    <row r="7350" spans="2:20" x14ac:dyDescent="0.3">
      <c r="B7350" s="11"/>
      <c r="C7350" s="94"/>
      <c r="D7350" s="12"/>
      <c r="E7350" s="13"/>
      <c r="F7350" s="13"/>
      <c r="G7350" s="13"/>
      <c r="H7350" s="13"/>
      <c r="I7350" s="13"/>
      <c r="J7350" s="14"/>
      <c r="K7350" s="1"/>
      <c r="L7350" s="11"/>
      <c r="M7350" s="588"/>
      <c r="N7350" s="12"/>
      <c r="O7350" s="169"/>
      <c r="P7350" s="13"/>
      <c r="Q7350" s="13"/>
      <c r="R7350" s="13"/>
      <c r="S7350" s="13"/>
      <c r="T7350" s="14"/>
    </row>
    <row r="7351" spans="2:20" x14ac:dyDescent="0.3">
      <c r="B7351" s="25"/>
      <c r="C7351" s="26" t="s">
        <v>50</v>
      </c>
      <c r="D7351" s="26" t="s">
        <v>16</v>
      </c>
      <c r="E7351" s="28">
        <f>E7349</f>
        <v>174600</v>
      </c>
      <c r="F7351" s="28">
        <f>F7333+F7349</f>
        <v>538052</v>
      </c>
      <c r="G7351" s="28">
        <f>G7333+G7349</f>
        <v>311758</v>
      </c>
      <c r="H7351" s="28">
        <f>H7333+H7349</f>
        <v>2751</v>
      </c>
      <c r="I7351" s="28">
        <f>I7333+I7349</f>
        <v>4334</v>
      </c>
      <c r="J7351" s="28">
        <f>J7333+J7349</f>
        <v>4260</v>
      </c>
      <c r="K7351" s="1"/>
      <c r="L7351" s="574" t="s">
        <v>16</v>
      </c>
      <c r="M7351" s="26" t="s">
        <v>50</v>
      </c>
      <c r="N7351" s="193" t="s">
        <v>16</v>
      </c>
      <c r="O7351" s="28">
        <f>SUM(O7334:O7350)</f>
        <v>174600</v>
      </c>
      <c r="P7351" s="28">
        <f>SUM(P7338:P7350)</f>
        <v>271735</v>
      </c>
      <c r="Q7351" s="28">
        <f>SUM(Q7348:Q7350)</f>
        <v>0</v>
      </c>
      <c r="R7351" s="28">
        <f>SUM(R7348:R7350)</f>
        <v>0</v>
      </c>
      <c r="S7351" s="28">
        <f>SUM(S7348:S7350)</f>
        <v>0</v>
      </c>
      <c r="T7351" s="28">
        <f>SUM(T7332:T7350)</f>
        <v>0</v>
      </c>
    </row>
    <row r="7352" spans="2:20" x14ac:dyDescent="0.3">
      <c r="F7352" s="314"/>
      <c r="G7352" s="215"/>
      <c r="H7352" s="215"/>
      <c r="L7352" s="2"/>
      <c r="M7352" s="3" t="s">
        <v>12</v>
      </c>
      <c r="N7352" s="15"/>
      <c r="O7352" s="16"/>
      <c r="P7352" s="62">
        <f>F7351-P7351</f>
        <v>266317</v>
      </c>
      <c r="Q7352" s="62">
        <f>G7351-Q7351</f>
        <v>311758</v>
      </c>
      <c r="R7352" s="62">
        <f t="shared" ref="R7352" si="811">H7351-R7351</f>
        <v>2751</v>
      </c>
      <c r="S7352" s="62">
        <f t="shared" ref="S7352" si="812">I7351-S7351</f>
        <v>4334</v>
      </c>
      <c r="T7352" s="62">
        <f t="shared" ref="T7352" si="813">J7351-T7351</f>
        <v>4260</v>
      </c>
    </row>
    <row r="7353" spans="2:20" x14ac:dyDescent="0.3">
      <c r="C7353" s="63"/>
      <c r="F7353" s="314"/>
      <c r="H7353" s="314"/>
      <c r="M7353" s="1356" t="s">
        <v>23</v>
      </c>
      <c r="N7353" s="1356"/>
      <c r="O7353" s="314"/>
      <c r="P7353" s="314"/>
      <c r="Q7353" s="314"/>
      <c r="R7353" s="314"/>
    </row>
    <row r="7354" spans="2:20" x14ac:dyDescent="0.3">
      <c r="C7354" s="858"/>
      <c r="D7354" s="858"/>
      <c r="E7354" s="673"/>
      <c r="F7354" s="281"/>
      <c r="G7354" s="858"/>
      <c r="H7354" s="858"/>
      <c r="I7354" s="858"/>
      <c r="J7354" s="145"/>
      <c r="M7354" s="346" t="s">
        <v>17</v>
      </c>
      <c r="N7354" s="126">
        <f>P7352</f>
        <v>266317</v>
      </c>
      <c r="O7354" s="1364" t="s">
        <v>4880</v>
      </c>
      <c r="P7354" s="1365"/>
      <c r="Q7354" s="1365"/>
      <c r="R7354" s="1365"/>
      <c r="S7354" s="1365"/>
      <c r="T7354" s="1365"/>
    </row>
    <row r="7355" spans="2:20" x14ac:dyDescent="0.3">
      <c r="C7355" s="273"/>
      <c r="D7355" s="702"/>
      <c r="E7355" s="856"/>
      <c r="F7355" s="856"/>
      <c r="G7355" s="282"/>
      <c r="H7355" s="280"/>
      <c r="I7355" s="280"/>
      <c r="J7355" s="280"/>
      <c r="M7355" s="346" t="s">
        <v>18</v>
      </c>
      <c r="N7355" s="126">
        <f>Q7352</f>
        <v>311758</v>
      </c>
      <c r="O7355" s="606"/>
      <c r="P7355" s="131"/>
      <c r="Q7355" s="121"/>
      <c r="R7355" s="121"/>
      <c r="S7355" s="121"/>
      <c r="T7355" s="121"/>
    </row>
    <row r="7356" spans="2:20" x14ac:dyDescent="0.3">
      <c r="C7356" s="858"/>
      <c r="D7356" s="858"/>
      <c r="E7356" s="1376"/>
      <c r="F7356" s="1377"/>
      <c r="G7356" s="282"/>
      <c r="H7356" s="280" t="s">
        <v>1850</v>
      </c>
      <c r="I7356" s="280"/>
      <c r="J7356" s="280"/>
      <c r="M7356" s="346" t="s">
        <v>19</v>
      </c>
      <c r="N7356" s="126">
        <f>R7352</f>
        <v>2751</v>
      </c>
      <c r="O7356" s="136"/>
      <c r="P7356" s="171"/>
      <c r="Q7356" s="324"/>
      <c r="R7356" s="240"/>
      <c r="S7356" s="314"/>
      <c r="T7356" s="314"/>
    </row>
    <row r="7357" spans="2:20" x14ac:dyDescent="0.3">
      <c r="C7357" s="190"/>
      <c r="D7357" s="190"/>
      <c r="E7357" s="1374"/>
      <c r="F7357" s="1374"/>
      <c r="G7357" s="278"/>
      <c r="H7357" s="279"/>
      <c r="I7357" s="280"/>
      <c r="J7357" s="281"/>
      <c r="M7357" s="346" t="s">
        <v>20</v>
      </c>
      <c r="N7357" s="126">
        <f>S7352</f>
        <v>4334</v>
      </c>
      <c r="O7357" s="324"/>
      <c r="P7357" s="324"/>
      <c r="Q7357" s="324"/>
      <c r="R7357" s="241"/>
    </row>
    <row r="7358" spans="2:20" x14ac:dyDescent="0.3">
      <c r="C7358" s="190"/>
      <c r="D7358" s="190"/>
      <c r="E7358" s="857"/>
      <c r="F7358" s="857"/>
      <c r="G7358" s="278"/>
      <c r="H7358" s="283"/>
      <c r="I7358" s="280"/>
      <c r="J7358" s="281"/>
      <c r="M7358" s="346" t="s">
        <v>21</v>
      </c>
      <c r="N7358" s="126">
        <f>T7352</f>
        <v>4260</v>
      </c>
      <c r="O7358" s="137"/>
      <c r="P7358" s="324"/>
      <c r="Q7358" s="324"/>
      <c r="R7358" s="314"/>
    </row>
    <row r="7359" spans="2:20" ht="16.2" thickBot="1" x14ac:dyDescent="0.35">
      <c r="C7359" s="858"/>
      <c r="D7359" s="190"/>
      <c r="E7359" s="857"/>
      <c r="F7359" s="857"/>
      <c r="G7359" s="278"/>
      <c r="H7359" s="283"/>
      <c r="I7359" s="280"/>
      <c r="J7359" s="281"/>
      <c r="M7359" s="768" t="s">
        <v>22</v>
      </c>
      <c r="N7359" s="794">
        <f>SUM(N7354:N7358)</f>
        <v>589420</v>
      </c>
      <c r="O7359" s="314"/>
      <c r="P7359" s="314"/>
      <c r="R7359" s="314"/>
      <c r="S7359" s="314"/>
    </row>
    <row r="7360" spans="2:20" ht="15" thickTop="1" x14ac:dyDescent="0.3">
      <c r="N7360" s="314"/>
    </row>
    <row r="7361" spans="2:20" x14ac:dyDescent="0.3">
      <c r="N7361" s="314"/>
    </row>
    <row r="7362" spans="2:20" x14ac:dyDescent="0.3">
      <c r="N7362" s="314"/>
    </row>
    <row r="7363" spans="2:20" x14ac:dyDescent="0.3">
      <c r="B7363" s="1357" t="s">
        <v>3490</v>
      </c>
      <c r="C7363" s="1357"/>
      <c r="D7363" s="1357"/>
      <c r="E7363" s="1357"/>
      <c r="F7363" s="1357"/>
      <c r="G7363" s="1357"/>
      <c r="H7363" s="1357"/>
      <c r="I7363" s="1357"/>
      <c r="J7363" s="1357"/>
      <c r="K7363" s="1357"/>
      <c r="L7363" s="1357"/>
      <c r="M7363" s="1357"/>
      <c r="N7363" s="1357"/>
      <c r="O7363" s="1357"/>
      <c r="P7363" s="1357"/>
      <c r="Q7363" s="1357"/>
      <c r="R7363" s="1357"/>
      <c r="S7363" s="1357"/>
      <c r="T7363" s="1357"/>
    </row>
    <row r="7364" spans="2:20" x14ac:dyDescent="0.3">
      <c r="N7364" s="314"/>
    </row>
    <row r="7365" spans="2:20" x14ac:dyDescent="0.3">
      <c r="N7365" s="314"/>
    </row>
    <row r="7368" spans="2:20" ht="15.6" x14ac:dyDescent="0.3">
      <c r="B7368" s="1349" t="s">
        <v>4881</v>
      </c>
      <c r="C7368" s="1349"/>
      <c r="D7368" s="1349"/>
      <c r="E7368" s="1349"/>
      <c r="F7368" s="1349"/>
      <c r="G7368" s="1349"/>
      <c r="H7368" s="1349"/>
      <c r="I7368" s="1349"/>
      <c r="J7368" s="1349"/>
      <c r="K7368" s="1349"/>
      <c r="L7368" s="1349"/>
      <c r="M7368" s="1349"/>
      <c r="N7368" s="1349"/>
      <c r="O7368" s="1349"/>
      <c r="P7368" s="1349"/>
      <c r="Q7368" s="1349"/>
      <c r="R7368" s="1349"/>
      <c r="S7368" s="1349"/>
      <c r="T7368" s="1349"/>
    </row>
    <row r="7369" spans="2:20" ht="15.6" x14ac:dyDescent="0.3">
      <c r="B7369" s="1350" t="s">
        <v>10</v>
      </c>
      <c r="C7369" s="1350"/>
      <c r="D7369" s="1350"/>
      <c r="E7369" s="1350"/>
      <c r="F7369" s="1350"/>
      <c r="G7369" s="1350"/>
      <c r="H7369" s="1350"/>
      <c r="I7369" s="1350"/>
      <c r="J7369" s="1350"/>
      <c r="K7369" s="1350"/>
      <c r="L7369" s="1350"/>
      <c r="M7369" s="1350"/>
      <c r="N7369" s="1350"/>
      <c r="O7369" s="1350"/>
      <c r="P7369" s="1350"/>
      <c r="Q7369" s="1350"/>
      <c r="R7369" s="1350"/>
      <c r="S7369" s="1350"/>
      <c r="T7369" s="1350"/>
    </row>
    <row r="7370" spans="2:20" x14ac:dyDescent="0.3">
      <c r="B7370" s="1351" t="s">
        <v>11</v>
      </c>
      <c r="C7370" s="1351"/>
      <c r="D7370" s="1351"/>
      <c r="E7370" s="1351"/>
      <c r="F7370" s="1351"/>
      <c r="G7370" s="1351"/>
      <c r="H7370" s="1351"/>
      <c r="I7370" s="1351"/>
      <c r="J7370" s="1351"/>
      <c r="K7370" s="1351"/>
      <c r="L7370" s="1351"/>
      <c r="M7370" s="1351"/>
      <c r="N7370" s="1351"/>
      <c r="O7370" s="1351"/>
      <c r="P7370" s="1351"/>
      <c r="Q7370" s="1351"/>
      <c r="R7370" s="1351"/>
      <c r="S7370" s="1351"/>
      <c r="T7370" s="1351"/>
    </row>
    <row r="7371" spans="2:20" x14ac:dyDescent="0.3">
      <c r="B7371" s="1352" t="s">
        <v>4894</v>
      </c>
      <c r="C7371" s="1352"/>
      <c r="D7371" s="1352"/>
      <c r="E7371" s="1352"/>
      <c r="F7371" s="1352"/>
      <c r="G7371" s="1352"/>
      <c r="H7371" s="1352"/>
      <c r="I7371" s="1352"/>
      <c r="J7371" s="1352"/>
      <c r="K7371" s="1352"/>
      <c r="L7371" s="1352"/>
      <c r="M7371" s="1352"/>
      <c r="N7371" s="1352"/>
      <c r="O7371" s="1352"/>
      <c r="P7371" s="1352"/>
      <c r="Q7371" s="1352"/>
      <c r="R7371" s="1352"/>
      <c r="S7371" s="1352"/>
      <c r="T7371" s="1352"/>
    </row>
    <row r="7372" spans="2:20" ht="15" thickBot="1" x14ac:dyDescent="0.35">
      <c r="B7372" s="309"/>
      <c r="C7372" s="309"/>
      <c r="D7372" s="309"/>
      <c r="E7372" s="309"/>
      <c r="F7372" s="309"/>
      <c r="G7372" s="309"/>
      <c r="H7372" s="309"/>
      <c r="I7372" s="309"/>
      <c r="J7372" s="309"/>
      <c r="L7372" s="309"/>
      <c r="M7372" s="309"/>
      <c r="N7372" s="309"/>
      <c r="O7372" s="309"/>
      <c r="P7372" s="309"/>
      <c r="Q7372" s="309"/>
      <c r="R7372" s="1362" t="s">
        <v>4882</v>
      </c>
      <c r="S7372" s="1363"/>
      <c r="T7372" s="1363"/>
    </row>
    <row r="7373" spans="2:20" ht="15" thickTop="1" x14ac:dyDescent="0.3">
      <c r="B7373" s="1354" t="s">
        <v>8</v>
      </c>
      <c r="C7373" s="1354"/>
      <c r="D7373" s="1354"/>
      <c r="E7373" s="1354"/>
      <c r="F7373" s="1354"/>
      <c r="G7373" s="1354"/>
      <c r="H7373" s="1354"/>
      <c r="I7373" s="1354"/>
      <c r="J7373" s="1354"/>
      <c r="L7373" s="1354" t="s">
        <v>9</v>
      </c>
      <c r="M7373" s="1354"/>
      <c r="N7373" s="1354"/>
      <c r="O7373" s="1354"/>
      <c r="P7373" s="1354"/>
      <c r="Q7373" s="1354"/>
      <c r="R7373" s="1354"/>
      <c r="S7373" s="1354"/>
      <c r="T7373" s="1354"/>
    </row>
    <row r="7374" spans="2:20" ht="27.6" x14ac:dyDescent="0.3">
      <c r="B7374" s="767" t="s">
        <v>0</v>
      </c>
      <c r="C7374" s="767" t="s">
        <v>1</v>
      </c>
      <c r="D7374" s="767" t="s">
        <v>2</v>
      </c>
      <c r="E7374" s="767" t="s">
        <v>13</v>
      </c>
      <c r="F7374" s="767" t="s">
        <v>3</v>
      </c>
      <c r="G7374" s="767" t="s">
        <v>4</v>
      </c>
      <c r="H7374" s="767" t="s">
        <v>5</v>
      </c>
      <c r="I7374" s="767" t="s">
        <v>6</v>
      </c>
      <c r="J7374" s="767" t="s">
        <v>7</v>
      </c>
      <c r="K7374" s="180"/>
      <c r="L7374" s="767" t="s">
        <v>0</v>
      </c>
      <c r="M7374" s="767" t="s">
        <v>1</v>
      </c>
      <c r="N7374" s="353" t="s">
        <v>1234</v>
      </c>
      <c r="O7374" s="767" t="s">
        <v>13</v>
      </c>
      <c r="P7374" s="767" t="s">
        <v>3</v>
      </c>
      <c r="Q7374" s="767" t="s">
        <v>4</v>
      </c>
      <c r="R7374" s="767" t="s">
        <v>5</v>
      </c>
      <c r="S7374" s="767" t="s">
        <v>6</v>
      </c>
      <c r="T7374" s="767" t="s">
        <v>7</v>
      </c>
    </row>
    <row r="7375" spans="2:20" x14ac:dyDescent="0.3">
      <c r="B7375" s="310"/>
      <c r="C7375" s="311"/>
      <c r="D7375" s="311"/>
      <c r="E7375" s="5"/>
      <c r="F7375" s="5"/>
      <c r="G7375" s="5"/>
      <c r="H7375" s="5"/>
      <c r="I7375" s="5"/>
      <c r="J7375" s="6"/>
      <c r="L7375" s="310"/>
      <c r="M7375" s="311"/>
      <c r="N7375" s="311"/>
      <c r="O7375" s="5"/>
      <c r="P7375" s="5"/>
      <c r="Q7375" s="5"/>
      <c r="R7375" s="5"/>
      <c r="S7375" s="5"/>
      <c r="T7375" s="6"/>
    </row>
    <row r="7376" spans="2:20" x14ac:dyDescent="0.3">
      <c r="B7376" s="814" t="s">
        <v>4883</v>
      </c>
      <c r="C7376" s="820" t="s">
        <v>2421</v>
      </c>
      <c r="D7376" s="821" t="s">
        <v>16</v>
      </c>
      <c r="E7376" s="821" t="s">
        <v>16</v>
      </c>
      <c r="F7376" s="822">
        <f>N7354</f>
        <v>266317</v>
      </c>
      <c r="G7376" s="823">
        <f>N7355</f>
        <v>311758</v>
      </c>
      <c r="H7376" s="823">
        <f>N7356</f>
        <v>2751</v>
      </c>
      <c r="I7376" s="824">
        <f>N7357</f>
        <v>4334</v>
      </c>
      <c r="J7376" s="824">
        <f>N7358</f>
        <v>4260</v>
      </c>
      <c r="K7376" s="1"/>
      <c r="L7376" s="814"/>
      <c r="M7376" s="814"/>
      <c r="N7376" s="814"/>
      <c r="O7376" s="814"/>
      <c r="P7376" s="821"/>
      <c r="Q7376" s="814"/>
      <c r="R7376" s="814"/>
      <c r="S7376" s="821"/>
      <c r="T7376" s="814"/>
    </row>
    <row r="7377" spans="2:20" x14ac:dyDescent="0.3">
      <c r="B7377" s="814" t="s">
        <v>4883</v>
      </c>
      <c r="C7377" s="855" t="s">
        <v>2263</v>
      </c>
      <c r="D7377" s="821" t="s">
        <v>16</v>
      </c>
      <c r="E7377" s="821" t="s">
        <v>16</v>
      </c>
      <c r="F7377" s="821" t="s">
        <v>16</v>
      </c>
      <c r="G7377" s="821" t="s">
        <v>16</v>
      </c>
      <c r="H7377" s="821">
        <v>190000</v>
      </c>
      <c r="I7377" s="821" t="s">
        <v>16</v>
      </c>
      <c r="J7377" s="824"/>
      <c r="K7377" s="1"/>
      <c r="L7377" s="814" t="s">
        <v>4883</v>
      </c>
      <c r="M7377" s="859" t="s">
        <v>2383</v>
      </c>
      <c r="N7377" s="821" t="s">
        <v>16</v>
      </c>
      <c r="O7377" s="821" t="s">
        <v>16</v>
      </c>
      <c r="P7377" s="821">
        <v>215000</v>
      </c>
      <c r="Q7377" s="821" t="s">
        <v>16</v>
      </c>
      <c r="R7377" s="821" t="s">
        <v>16</v>
      </c>
      <c r="S7377" s="821" t="s">
        <v>16</v>
      </c>
      <c r="T7377" s="821" t="s">
        <v>16</v>
      </c>
    </row>
    <row r="7378" spans="2:20" ht="27.6" x14ac:dyDescent="0.3">
      <c r="B7378" s="814" t="s">
        <v>4883</v>
      </c>
      <c r="C7378" s="855" t="s">
        <v>4886</v>
      </c>
      <c r="D7378" s="821" t="s">
        <v>16</v>
      </c>
      <c r="E7378" s="821" t="s">
        <v>16</v>
      </c>
      <c r="F7378" s="821" t="s">
        <v>16</v>
      </c>
      <c r="G7378" s="821" t="s">
        <v>16</v>
      </c>
      <c r="H7378" s="821" t="s">
        <v>16</v>
      </c>
      <c r="I7378" s="821">
        <v>25000</v>
      </c>
      <c r="J7378" s="821" t="s">
        <v>16</v>
      </c>
      <c r="K7378" s="1"/>
      <c r="L7378" s="814" t="s">
        <v>4883</v>
      </c>
      <c r="M7378" s="855" t="s">
        <v>3961</v>
      </c>
      <c r="N7378" s="116" t="s">
        <v>4884</v>
      </c>
      <c r="O7378" s="821">
        <v>30000</v>
      </c>
      <c r="P7378" s="821" t="s">
        <v>16</v>
      </c>
      <c r="Q7378" s="821" t="s">
        <v>16</v>
      </c>
      <c r="R7378" s="821" t="s">
        <v>16</v>
      </c>
      <c r="S7378" s="821" t="s">
        <v>16</v>
      </c>
      <c r="T7378" s="821" t="s">
        <v>16</v>
      </c>
    </row>
    <row r="7379" spans="2:20" ht="41.4" x14ac:dyDescent="0.3">
      <c r="B7379" s="814" t="s">
        <v>4883</v>
      </c>
      <c r="C7379" s="855" t="s">
        <v>2987</v>
      </c>
      <c r="D7379" s="116" t="s">
        <v>4884</v>
      </c>
      <c r="E7379" s="821">
        <v>30000</v>
      </c>
      <c r="F7379" s="821" t="s">
        <v>16</v>
      </c>
      <c r="G7379" s="821" t="s">
        <v>16</v>
      </c>
      <c r="H7379" s="821" t="s">
        <v>16</v>
      </c>
      <c r="I7379" s="821" t="s">
        <v>16</v>
      </c>
      <c r="J7379" s="821" t="s">
        <v>16</v>
      </c>
      <c r="K7379" s="1"/>
      <c r="L7379" s="814" t="s">
        <v>4883</v>
      </c>
      <c r="M7379" s="855" t="s">
        <v>3961</v>
      </c>
      <c r="N7379" s="116" t="s">
        <v>4885</v>
      </c>
      <c r="O7379" s="821">
        <v>10000</v>
      </c>
      <c r="P7379" s="821" t="s">
        <v>16</v>
      </c>
      <c r="Q7379" s="821" t="s">
        <v>16</v>
      </c>
      <c r="R7379" s="821" t="s">
        <v>16</v>
      </c>
      <c r="S7379" s="821" t="s">
        <v>16</v>
      </c>
      <c r="T7379" s="821" t="s">
        <v>16</v>
      </c>
    </row>
    <row r="7380" spans="2:20" ht="41.4" x14ac:dyDescent="0.3">
      <c r="B7380" s="368" t="s">
        <v>4883</v>
      </c>
      <c r="C7380" s="369" t="s">
        <v>4887</v>
      </c>
      <c r="D7380" s="116" t="s">
        <v>4885</v>
      </c>
      <c r="E7380" s="202">
        <v>10000</v>
      </c>
      <c r="F7380" s="202" t="s">
        <v>16</v>
      </c>
      <c r="G7380" s="202" t="s">
        <v>16</v>
      </c>
      <c r="H7380" s="202" t="s">
        <v>16</v>
      </c>
      <c r="I7380" s="202" t="s">
        <v>16</v>
      </c>
      <c r="J7380" s="202" t="s">
        <v>16</v>
      </c>
      <c r="K7380" s="1"/>
      <c r="L7380" s="814" t="s">
        <v>4883</v>
      </c>
      <c r="M7380" s="855" t="s">
        <v>4888</v>
      </c>
      <c r="N7380" s="368">
        <v>1</v>
      </c>
      <c r="O7380" s="821" t="s">
        <v>16</v>
      </c>
      <c r="P7380" s="821">
        <v>30000</v>
      </c>
      <c r="Q7380" s="821" t="s">
        <v>16</v>
      </c>
      <c r="R7380" s="821" t="s">
        <v>16</v>
      </c>
      <c r="S7380" s="821" t="s">
        <v>16</v>
      </c>
      <c r="T7380" s="821" t="s">
        <v>16</v>
      </c>
    </row>
    <row r="7381" spans="2:20" ht="41.4" x14ac:dyDescent="0.3">
      <c r="B7381" s="368" t="s">
        <v>4883</v>
      </c>
      <c r="C7381" s="855" t="s">
        <v>4892</v>
      </c>
      <c r="D7381" s="116" t="s">
        <v>4893</v>
      </c>
      <c r="E7381" s="202" t="s">
        <v>16</v>
      </c>
      <c r="F7381" s="202">
        <v>2400</v>
      </c>
      <c r="G7381" s="202" t="s">
        <v>16</v>
      </c>
      <c r="H7381" s="202" t="s">
        <v>16</v>
      </c>
      <c r="I7381" s="202" t="s">
        <v>16</v>
      </c>
      <c r="J7381" s="202" t="s">
        <v>16</v>
      </c>
      <c r="K7381" s="1"/>
      <c r="L7381" s="814" t="s">
        <v>4883</v>
      </c>
      <c r="M7381" s="855" t="s">
        <v>4889</v>
      </c>
      <c r="N7381" s="368">
        <v>2</v>
      </c>
      <c r="O7381" s="821" t="s">
        <v>16</v>
      </c>
      <c r="P7381" s="821">
        <v>15000</v>
      </c>
      <c r="Q7381" s="821" t="s">
        <v>16</v>
      </c>
      <c r="R7381" s="821" t="s">
        <v>16</v>
      </c>
      <c r="S7381" s="821" t="s">
        <v>16</v>
      </c>
      <c r="T7381" s="821" t="s">
        <v>16</v>
      </c>
    </row>
    <row r="7382" spans="2:20" ht="27.6" x14ac:dyDescent="0.3">
      <c r="B7382" s="202" t="s">
        <v>16</v>
      </c>
      <c r="C7382" s="202" t="s">
        <v>16</v>
      </c>
      <c r="D7382" s="202" t="s">
        <v>16</v>
      </c>
      <c r="E7382" s="202" t="s">
        <v>16</v>
      </c>
      <c r="F7382" s="202" t="s">
        <v>16</v>
      </c>
      <c r="G7382" s="202" t="s">
        <v>16</v>
      </c>
      <c r="H7382" s="202" t="s">
        <v>16</v>
      </c>
      <c r="I7382" s="202" t="s">
        <v>16</v>
      </c>
      <c r="J7382" s="202" t="s">
        <v>16</v>
      </c>
      <c r="K7382" s="1"/>
      <c r="L7382" s="814" t="s">
        <v>4883</v>
      </c>
      <c r="M7382" s="855" t="s">
        <v>4890</v>
      </c>
      <c r="N7382" s="368">
        <v>3</v>
      </c>
      <c r="O7382" s="821" t="s">
        <v>16</v>
      </c>
      <c r="P7382" s="821">
        <v>3000</v>
      </c>
      <c r="Q7382" s="821" t="s">
        <v>16</v>
      </c>
      <c r="R7382" s="821" t="s">
        <v>16</v>
      </c>
      <c r="S7382" s="821" t="s">
        <v>16</v>
      </c>
      <c r="T7382" s="821" t="s">
        <v>16</v>
      </c>
    </row>
    <row r="7383" spans="2:20" x14ac:dyDescent="0.3">
      <c r="B7383" s="202" t="s">
        <v>16</v>
      </c>
      <c r="C7383" s="202" t="s">
        <v>16</v>
      </c>
      <c r="D7383" s="202" t="s">
        <v>16</v>
      </c>
      <c r="E7383" s="202" t="s">
        <v>16</v>
      </c>
      <c r="F7383" s="202" t="s">
        <v>16</v>
      </c>
      <c r="G7383" s="202" t="s">
        <v>16</v>
      </c>
      <c r="H7383" s="202" t="s">
        <v>16</v>
      </c>
      <c r="I7383" s="202" t="s">
        <v>16</v>
      </c>
      <c r="J7383" s="202" t="s">
        <v>16</v>
      </c>
      <c r="K7383" s="1"/>
      <c r="L7383" s="814" t="s">
        <v>4883</v>
      </c>
      <c r="M7383" s="855" t="s">
        <v>3770</v>
      </c>
      <c r="N7383" s="368">
        <v>4</v>
      </c>
      <c r="O7383" s="821" t="s">
        <v>16</v>
      </c>
      <c r="P7383" s="821">
        <v>4320</v>
      </c>
      <c r="Q7383" s="821" t="s">
        <v>16</v>
      </c>
      <c r="R7383" s="821" t="s">
        <v>16</v>
      </c>
      <c r="S7383" s="821" t="s">
        <v>16</v>
      </c>
      <c r="T7383" s="821" t="s">
        <v>16</v>
      </c>
    </row>
    <row r="7384" spans="2:20" ht="27.6" x14ac:dyDescent="0.3">
      <c r="B7384" s="202" t="s">
        <v>16</v>
      </c>
      <c r="C7384" s="202" t="s">
        <v>16</v>
      </c>
      <c r="D7384" s="202" t="s">
        <v>16</v>
      </c>
      <c r="E7384" s="202" t="s">
        <v>16</v>
      </c>
      <c r="F7384" s="202" t="s">
        <v>16</v>
      </c>
      <c r="G7384" s="202" t="s">
        <v>16</v>
      </c>
      <c r="H7384" s="202" t="s">
        <v>16</v>
      </c>
      <c r="I7384" s="202" t="s">
        <v>16</v>
      </c>
      <c r="J7384" s="202" t="s">
        <v>16</v>
      </c>
      <c r="K7384" s="1"/>
      <c r="L7384" s="814" t="s">
        <v>4883</v>
      </c>
      <c r="M7384" s="855" t="s">
        <v>4891</v>
      </c>
      <c r="N7384" s="368" t="s">
        <v>4304</v>
      </c>
      <c r="O7384" s="821" t="s">
        <v>16</v>
      </c>
      <c r="P7384" s="821" t="s">
        <v>16</v>
      </c>
      <c r="Q7384" s="821" t="s">
        <v>16</v>
      </c>
      <c r="R7384" s="821" t="s">
        <v>16</v>
      </c>
      <c r="S7384" s="202">
        <v>26000</v>
      </c>
      <c r="T7384" s="821" t="s">
        <v>16</v>
      </c>
    </row>
    <row r="7385" spans="2:20" x14ac:dyDescent="0.3">
      <c r="B7385" s="196"/>
      <c r="C7385" s="503" t="s">
        <v>49</v>
      </c>
      <c r="D7385" s="196" t="s">
        <v>16</v>
      </c>
      <c r="E7385" s="197">
        <f>SUM(E7377:E7384)</f>
        <v>40000</v>
      </c>
      <c r="F7385" s="197">
        <f>SUM(F7377:F7384)</f>
        <v>2400</v>
      </c>
      <c r="G7385" s="197"/>
      <c r="H7385" s="504">
        <f>SUM(H7377:H7384)</f>
        <v>190000</v>
      </c>
      <c r="I7385" s="197">
        <f>SUM(I7377:I7384)</f>
        <v>25000</v>
      </c>
      <c r="J7385" s="197">
        <v>0</v>
      </c>
      <c r="K7385" s="1"/>
      <c r="L7385" s="821"/>
      <c r="M7385" s="821"/>
      <c r="N7385" s="821"/>
      <c r="O7385" s="202"/>
      <c r="P7385" s="821"/>
      <c r="Q7385" s="821"/>
      <c r="R7385" s="821"/>
      <c r="S7385" s="821"/>
      <c r="T7385" s="821"/>
    </row>
    <row r="7386" spans="2:20" x14ac:dyDescent="0.3">
      <c r="B7386" s="11"/>
      <c r="C7386" s="94"/>
      <c r="D7386" s="12"/>
      <c r="E7386" s="13"/>
      <c r="F7386" s="13"/>
      <c r="G7386" s="13"/>
      <c r="H7386" s="13"/>
      <c r="I7386" s="13"/>
      <c r="J7386" s="14"/>
      <c r="K7386" s="1"/>
      <c r="L7386" s="11"/>
      <c r="M7386" s="588"/>
      <c r="N7386" s="12"/>
      <c r="O7386" s="169"/>
      <c r="P7386" s="13"/>
      <c r="Q7386" s="13"/>
      <c r="R7386" s="13"/>
      <c r="S7386" s="13"/>
      <c r="T7386" s="14"/>
    </row>
    <row r="7387" spans="2:20" x14ac:dyDescent="0.3">
      <c r="B7387" s="25"/>
      <c r="C7387" s="26" t="s">
        <v>50</v>
      </c>
      <c r="D7387" s="26" t="s">
        <v>16</v>
      </c>
      <c r="E7387" s="28">
        <f>E7385</f>
        <v>40000</v>
      </c>
      <c r="F7387" s="28">
        <f>F7376+F7385</f>
        <v>268717</v>
      </c>
      <c r="G7387" s="28">
        <f>G7376+G7385</f>
        <v>311758</v>
      </c>
      <c r="H7387" s="28">
        <f>H7376+H7385</f>
        <v>192751</v>
      </c>
      <c r="I7387" s="28">
        <f>I7376+I7385</f>
        <v>29334</v>
      </c>
      <c r="J7387" s="28">
        <f>J7376+J7385</f>
        <v>4260</v>
      </c>
      <c r="K7387" s="1"/>
      <c r="L7387" s="574" t="s">
        <v>16</v>
      </c>
      <c r="M7387" s="26" t="s">
        <v>50</v>
      </c>
      <c r="N7387" s="193" t="s">
        <v>16</v>
      </c>
      <c r="O7387" s="28">
        <f>SUM(O7377:O7386)</f>
        <v>40000</v>
      </c>
      <c r="P7387" s="28">
        <f>SUM(P7377:P7386)</f>
        <v>267320</v>
      </c>
      <c r="Q7387" s="28"/>
      <c r="R7387" s="28"/>
      <c r="S7387" s="28">
        <f>SUM(S7377:S7386)</f>
        <v>26000</v>
      </c>
      <c r="T7387" s="28">
        <f>SUM(T7375:T7386)</f>
        <v>0</v>
      </c>
    </row>
    <row r="7388" spans="2:20" x14ac:dyDescent="0.3">
      <c r="F7388" s="314"/>
      <c r="G7388" s="215"/>
      <c r="H7388" s="215"/>
      <c r="L7388" s="2"/>
      <c r="M7388" s="3" t="s">
        <v>12</v>
      </c>
      <c r="N7388" s="15"/>
      <c r="O7388" s="16"/>
      <c r="P7388" s="62">
        <f>F7387-P7387</f>
        <v>1397</v>
      </c>
      <c r="Q7388" s="62">
        <f>G7387-Q7387</f>
        <v>311758</v>
      </c>
      <c r="R7388" s="62">
        <f t="shared" ref="R7388" si="814">H7387-R7387</f>
        <v>192751</v>
      </c>
      <c r="S7388" s="62">
        <f t="shared" ref="S7388" si="815">I7387-S7387</f>
        <v>3334</v>
      </c>
      <c r="T7388" s="62">
        <f t="shared" ref="T7388" si="816">J7387-T7387</f>
        <v>4260</v>
      </c>
    </row>
    <row r="7389" spans="2:20" x14ac:dyDescent="0.3">
      <c r="C7389" s="63"/>
      <c r="F7389" s="314"/>
      <c r="H7389" s="314"/>
      <c r="M7389" s="1356" t="s">
        <v>23</v>
      </c>
      <c r="N7389" s="1356"/>
      <c r="O7389" s="314"/>
      <c r="P7389" s="314"/>
      <c r="Q7389" s="314"/>
      <c r="R7389" s="314"/>
    </row>
    <row r="7390" spans="2:20" x14ac:dyDescent="0.3">
      <c r="C7390" s="863"/>
      <c r="D7390" s="863"/>
      <c r="E7390" s="673"/>
      <c r="F7390" s="281"/>
      <c r="G7390" s="863"/>
      <c r="H7390" s="863"/>
      <c r="I7390" s="863"/>
      <c r="J7390" s="145"/>
      <c r="M7390" s="346" t="s">
        <v>17</v>
      </c>
      <c r="N7390" s="126">
        <f>P7388</f>
        <v>1397</v>
      </c>
      <c r="O7390" s="1364"/>
      <c r="P7390" s="1365"/>
      <c r="Q7390" s="1365"/>
      <c r="R7390" s="1365"/>
      <c r="S7390" s="1365"/>
      <c r="T7390" s="1365"/>
    </row>
    <row r="7391" spans="2:20" x14ac:dyDescent="0.3">
      <c r="C7391" s="273"/>
      <c r="D7391" s="702"/>
      <c r="E7391" s="861"/>
      <c r="F7391" s="861"/>
      <c r="G7391" s="282"/>
      <c r="H7391" s="280"/>
      <c r="I7391" s="280"/>
      <c r="J7391" s="280"/>
      <c r="M7391" s="346" t="s">
        <v>18</v>
      </c>
      <c r="N7391" s="126">
        <f>Q7388</f>
        <v>311758</v>
      </c>
      <c r="O7391" s="606"/>
      <c r="P7391" s="131"/>
      <c r="Q7391" s="121"/>
      <c r="R7391" s="121"/>
      <c r="S7391" s="121"/>
      <c r="T7391" s="121"/>
    </row>
    <row r="7392" spans="2:20" x14ac:dyDescent="0.3">
      <c r="C7392" s="863"/>
      <c r="D7392" s="863"/>
      <c r="E7392" s="1376"/>
      <c r="F7392" s="1377"/>
      <c r="G7392" s="282"/>
      <c r="H7392" s="280" t="s">
        <v>1850</v>
      </c>
      <c r="I7392" s="280"/>
      <c r="J7392" s="280"/>
      <c r="M7392" s="346" t="s">
        <v>19</v>
      </c>
      <c r="N7392" s="126">
        <f>R7388</f>
        <v>192751</v>
      </c>
      <c r="O7392" s="136"/>
      <c r="P7392" s="171"/>
      <c r="Q7392" s="324"/>
      <c r="R7392" s="240"/>
      <c r="S7392" s="314"/>
      <c r="T7392" s="314"/>
    </row>
    <row r="7393" spans="2:20" x14ac:dyDescent="0.3">
      <c r="C7393" s="190"/>
      <c r="D7393" s="190"/>
      <c r="E7393" s="1374"/>
      <c r="F7393" s="1374"/>
      <c r="G7393" s="278"/>
      <c r="H7393" s="279"/>
      <c r="I7393" s="280"/>
      <c r="J7393" s="281"/>
      <c r="M7393" s="346" t="s">
        <v>20</v>
      </c>
      <c r="N7393" s="126">
        <f>S7388</f>
        <v>3334</v>
      </c>
      <c r="O7393" s="324"/>
      <c r="P7393" s="324"/>
      <c r="Q7393" s="324"/>
      <c r="R7393" s="241"/>
    </row>
    <row r="7394" spans="2:20" x14ac:dyDescent="0.3">
      <c r="C7394" s="190"/>
      <c r="D7394" s="190"/>
      <c r="E7394" s="862"/>
      <c r="F7394" s="862"/>
      <c r="G7394" s="278"/>
      <c r="H7394" s="283"/>
      <c r="I7394" s="280"/>
      <c r="J7394" s="281"/>
      <c r="M7394" s="346" t="s">
        <v>21</v>
      </c>
      <c r="N7394" s="126">
        <f>T7388</f>
        <v>4260</v>
      </c>
      <c r="O7394" s="137"/>
      <c r="P7394" s="324"/>
      <c r="Q7394" s="324"/>
      <c r="R7394" s="314"/>
    </row>
    <row r="7395" spans="2:20" ht="16.2" thickBot="1" x14ac:dyDescent="0.35">
      <c r="C7395" s="863"/>
      <c r="D7395" s="190"/>
      <c r="E7395" s="862"/>
      <c r="F7395" s="862"/>
      <c r="G7395" s="278"/>
      <c r="H7395" s="283"/>
      <c r="I7395" s="280"/>
      <c r="J7395" s="281"/>
      <c r="M7395" s="768" t="s">
        <v>22</v>
      </c>
      <c r="N7395" s="794">
        <f>SUM(N7390:N7394)</f>
        <v>513500</v>
      </c>
      <c r="O7395" s="314"/>
      <c r="P7395" s="314"/>
      <c r="R7395" s="314"/>
      <c r="S7395" s="314"/>
    </row>
    <row r="7396" spans="2:20" ht="15" thickTop="1" x14ac:dyDescent="0.3">
      <c r="N7396" s="314"/>
    </row>
    <row r="7397" spans="2:20" x14ac:dyDescent="0.3">
      <c r="N7397" s="314"/>
    </row>
    <row r="7398" spans="2:20" x14ac:dyDescent="0.3">
      <c r="N7398" s="314"/>
    </row>
    <row r="7399" spans="2:20" x14ac:dyDescent="0.3">
      <c r="N7399" s="314"/>
    </row>
    <row r="7400" spans="2:20" x14ac:dyDescent="0.3">
      <c r="N7400" s="314"/>
    </row>
    <row r="7401" spans="2:20" x14ac:dyDescent="0.3">
      <c r="N7401" s="314"/>
    </row>
    <row r="7402" spans="2:20" x14ac:dyDescent="0.3">
      <c r="B7402" s="1357" t="s">
        <v>3490</v>
      </c>
      <c r="C7402" s="1357"/>
      <c r="D7402" s="1357"/>
      <c r="E7402" s="1357"/>
      <c r="F7402" s="1357"/>
      <c r="G7402" s="1357"/>
      <c r="H7402" s="1357"/>
      <c r="I7402" s="1357"/>
      <c r="J7402" s="1357"/>
      <c r="K7402" s="1357"/>
      <c r="L7402" s="1357"/>
      <c r="M7402" s="1357"/>
      <c r="N7402" s="1357"/>
      <c r="O7402" s="1357"/>
      <c r="P7402" s="1357"/>
      <c r="Q7402" s="1357"/>
      <c r="R7402" s="1357"/>
      <c r="S7402" s="1357"/>
      <c r="T7402" s="1357"/>
    </row>
    <row r="7403" spans="2:20" x14ac:dyDescent="0.3">
      <c r="N7403" s="314"/>
    </row>
    <row r="7408" spans="2:20" ht="15.6" x14ac:dyDescent="0.3">
      <c r="B7408" s="1349" t="s">
        <v>4895</v>
      </c>
      <c r="C7408" s="1349"/>
      <c r="D7408" s="1349"/>
      <c r="E7408" s="1349"/>
      <c r="F7408" s="1349"/>
      <c r="G7408" s="1349"/>
      <c r="H7408" s="1349"/>
      <c r="I7408" s="1349"/>
      <c r="J7408" s="1349"/>
      <c r="K7408" s="1349"/>
      <c r="L7408" s="1349"/>
      <c r="M7408" s="1349"/>
      <c r="N7408" s="1349"/>
      <c r="O7408" s="1349"/>
      <c r="P7408" s="1349"/>
      <c r="Q7408" s="1349"/>
      <c r="R7408" s="1349"/>
      <c r="S7408" s="1349"/>
      <c r="T7408" s="1349"/>
    </row>
    <row r="7409" spans="2:20" ht="15.6" x14ac:dyDescent="0.3">
      <c r="B7409" s="1350" t="s">
        <v>10</v>
      </c>
      <c r="C7409" s="1350"/>
      <c r="D7409" s="1350"/>
      <c r="E7409" s="1350"/>
      <c r="F7409" s="1350"/>
      <c r="G7409" s="1350"/>
      <c r="H7409" s="1350"/>
      <c r="I7409" s="1350"/>
      <c r="J7409" s="1350"/>
      <c r="K7409" s="1350"/>
      <c r="L7409" s="1350"/>
      <c r="M7409" s="1350"/>
      <c r="N7409" s="1350"/>
      <c r="O7409" s="1350"/>
      <c r="P7409" s="1350"/>
      <c r="Q7409" s="1350"/>
      <c r="R7409" s="1350"/>
      <c r="S7409" s="1350"/>
      <c r="T7409" s="1350"/>
    </row>
    <row r="7410" spans="2:20" x14ac:dyDescent="0.3">
      <c r="B7410" s="1351" t="s">
        <v>11</v>
      </c>
      <c r="C7410" s="1351"/>
      <c r="D7410" s="1351"/>
      <c r="E7410" s="1351"/>
      <c r="F7410" s="1351"/>
      <c r="G7410" s="1351"/>
      <c r="H7410" s="1351"/>
      <c r="I7410" s="1351"/>
      <c r="J7410" s="1351"/>
      <c r="K7410" s="1351"/>
      <c r="L7410" s="1351"/>
      <c r="M7410" s="1351"/>
      <c r="N7410" s="1351"/>
      <c r="O7410" s="1351"/>
      <c r="P7410" s="1351"/>
      <c r="Q7410" s="1351"/>
      <c r="R7410" s="1351"/>
      <c r="S7410" s="1351"/>
      <c r="T7410" s="1351"/>
    </row>
    <row r="7411" spans="2:20" x14ac:dyDescent="0.3">
      <c r="B7411" s="1352" t="s">
        <v>4896</v>
      </c>
      <c r="C7411" s="1352"/>
      <c r="D7411" s="1352"/>
      <c r="E7411" s="1352"/>
      <c r="F7411" s="1352"/>
      <c r="G7411" s="1352"/>
      <c r="H7411" s="1352"/>
      <c r="I7411" s="1352"/>
      <c r="J7411" s="1352"/>
      <c r="K7411" s="1352"/>
      <c r="L7411" s="1352"/>
      <c r="M7411" s="1352"/>
      <c r="N7411" s="1352"/>
      <c r="O7411" s="1352"/>
      <c r="P7411" s="1352"/>
      <c r="Q7411" s="1352"/>
      <c r="R7411" s="1352"/>
      <c r="S7411" s="1352"/>
      <c r="T7411" s="1352"/>
    </row>
    <row r="7412" spans="2:20" ht="15" thickBot="1" x14ac:dyDescent="0.35">
      <c r="B7412" s="309"/>
      <c r="C7412" s="309"/>
      <c r="D7412" s="309"/>
      <c r="E7412" s="309"/>
      <c r="F7412" s="309"/>
      <c r="G7412" s="309"/>
      <c r="H7412" s="309"/>
      <c r="I7412" s="309"/>
      <c r="J7412" s="309"/>
      <c r="L7412" s="309"/>
      <c r="M7412" s="309"/>
      <c r="N7412" s="309"/>
      <c r="O7412" s="309"/>
      <c r="P7412" s="309"/>
      <c r="Q7412" s="309"/>
      <c r="R7412" s="1362" t="s">
        <v>4897</v>
      </c>
      <c r="S7412" s="1363"/>
      <c r="T7412" s="1363"/>
    </row>
    <row r="7413" spans="2:20" ht="15" thickTop="1" x14ac:dyDescent="0.3">
      <c r="B7413" s="1354" t="s">
        <v>8</v>
      </c>
      <c r="C7413" s="1354"/>
      <c r="D7413" s="1354"/>
      <c r="E7413" s="1354"/>
      <c r="F7413" s="1354"/>
      <c r="G7413" s="1354"/>
      <c r="H7413" s="1354"/>
      <c r="I7413" s="1354"/>
      <c r="J7413" s="1354"/>
      <c r="L7413" s="1354" t="s">
        <v>9</v>
      </c>
      <c r="M7413" s="1354"/>
      <c r="N7413" s="1354"/>
      <c r="O7413" s="1354"/>
      <c r="P7413" s="1354"/>
      <c r="Q7413" s="1354"/>
      <c r="R7413" s="1354"/>
      <c r="S7413" s="1354"/>
      <c r="T7413" s="1354"/>
    </row>
    <row r="7414" spans="2:20" ht="27.6" x14ac:dyDescent="0.3">
      <c r="B7414" s="767" t="s">
        <v>0</v>
      </c>
      <c r="C7414" s="767" t="s">
        <v>1</v>
      </c>
      <c r="D7414" s="767" t="s">
        <v>2</v>
      </c>
      <c r="E7414" s="767" t="s">
        <v>13</v>
      </c>
      <c r="F7414" s="767" t="s">
        <v>3</v>
      </c>
      <c r="G7414" s="767" t="s">
        <v>4</v>
      </c>
      <c r="H7414" s="767" t="s">
        <v>5</v>
      </c>
      <c r="I7414" s="767" t="s">
        <v>6</v>
      </c>
      <c r="J7414" s="767" t="s">
        <v>7</v>
      </c>
      <c r="K7414" s="180"/>
      <c r="L7414" s="767" t="s">
        <v>0</v>
      </c>
      <c r="M7414" s="767" t="s">
        <v>1</v>
      </c>
      <c r="N7414" s="353" t="s">
        <v>1234</v>
      </c>
      <c r="O7414" s="767" t="s">
        <v>13</v>
      </c>
      <c r="P7414" s="767" t="s">
        <v>3</v>
      </c>
      <c r="Q7414" s="767" t="s">
        <v>4</v>
      </c>
      <c r="R7414" s="767" t="s">
        <v>5</v>
      </c>
      <c r="S7414" s="767" t="s">
        <v>6</v>
      </c>
      <c r="T7414" s="767" t="s">
        <v>7</v>
      </c>
    </row>
    <row r="7415" spans="2:20" x14ac:dyDescent="0.3">
      <c r="B7415" s="310"/>
      <c r="C7415" s="311"/>
      <c r="D7415" s="311"/>
      <c r="E7415" s="5"/>
      <c r="F7415" s="5"/>
      <c r="G7415" s="5"/>
      <c r="H7415" s="5"/>
      <c r="I7415" s="5"/>
      <c r="J7415" s="6"/>
      <c r="L7415" s="310"/>
      <c r="M7415" s="311"/>
      <c r="N7415" s="311"/>
      <c r="O7415" s="5"/>
      <c r="P7415" s="5"/>
      <c r="Q7415" s="5"/>
      <c r="R7415" s="5"/>
      <c r="S7415" s="5"/>
      <c r="T7415" s="6"/>
    </row>
    <row r="7416" spans="2:20" x14ac:dyDescent="0.3">
      <c r="B7416" s="814" t="s">
        <v>4898</v>
      </c>
      <c r="C7416" s="820" t="s">
        <v>2421</v>
      </c>
      <c r="D7416" s="821" t="s">
        <v>16</v>
      </c>
      <c r="E7416" s="821" t="s">
        <v>16</v>
      </c>
      <c r="F7416" s="822">
        <f>N7390</f>
        <v>1397</v>
      </c>
      <c r="G7416" s="823">
        <f>N7391</f>
        <v>311758</v>
      </c>
      <c r="H7416" s="823">
        <f>N7392</f>
        <v>192751</v>
      </c>
      <c r="I7416" s="824">
        <f>N7393</f>
        <v>3334</v>
      </c>
      <c r="J7416" s="824">
        <f>N7394</f>
        <v>4260</v>
      </c>
      <c r="K7416" s="1"/>
      <c r="L7416" s="814"/>
      <c r="M7416" s="814"/>
      <c r="N7416" s="814"/>
      <c r="O7416" s="814"/>
      <c r="P7416" s="821"/>
      <c r="Q7416" s="814"/>
      <c r="R7416" s="814"/>
      <c r="S7416" s="821"/>
      <c r="T7416" s="814"/>
    </row>
    <row r="7417" spans="2:20" ht="41.4" x14ac:dyDescent="0.3">
      <c r="B7417" s="814" t="s">
        <v>4898</v>
      </c>
      <c r="C7417" s="855" t="s">
        <v>4902</v>
      </c>
      <c r="D7417" s="116" t="s">
        <v>4899</v>
      </c>
      <c r="E7417" s="821" t="s">
        <v>16</v>
      </c>
      <c r="F7417" s="821" t="s">
        <v>16</v>
      </c>
      <c r="G7417" s="821">
        <v>30000</v>
      </c>
      <c r="H7417" s="821" t="s">
        <v>16</v>
      </c>
      <c r="I7417" s="821" t="s">
        <v>16</v>
      </c>
      <c r="J7417" s="821" t="s">
        <v>16</v>
      </c>
      <c r="K7417" s="1"/>
      <c r="L7417" s="814" t="s">
        <v>4898</v>
      </c>
      <c r="M7417" s="855" t="s">
        <v>4134</v>
      </c>
      <c r="N7417" s="116" t="s">
        <v>4900</v>
      </c>
      <c r="O7417" s="821">
        <v>20000</v>
      </c>
      <c r="P7417" s="821" t="s">
        <v>16</v>
      </c>
      <c r="Q7417" s="821" t="s">
        <v>16</v>
      </c>
      <c r="R7417" s="821" t="s">
        <v>16</v>
      </c>
      <c r="S7417" s="821" t="s">
        <v>16</v>
      </c>
      <c r="T7417" s="821" t="s">
        <v>16</v>
      </c>
    </row>
    <row r="7418" spans="2:20" ht="41.4" x14ac:dyDescent="0.3">
      <c r="B7418" s="814" t="s">
        <v>4898</v>
      </c>
      <c r="C7418" s="855" t="s">
        <v>4591</v>
      </c>
      <c r="D7418" s="116" t="s">
        <v>4900</v>
      </c>
      <c r="E7418" s="821">
        <v>20000</v>
      </c>
      <c r="F7418" s="821">
        <v>10000</v>
      </c>
      <c r="G7418" s="821">
        <v>20000</v>
      </c>
      <c r="H7418" s="821" t="s">
        <v>16</v>
      </c>
      <c r="I7418" s="821" t="s">
        <v>16</v>
      </c>
      <c r="J7418" s="821" t="s">
        <v>16</v>
      </c>
      <c r="K7418" s="1"/>
      <c r="L7418" s="814" t="s">
        <v>4898</v>
      </c>
      <c r="M7418" s="855" t="s">
        <v>4903</v>
      </c>
      <c r="N7418" s="368">
        <v>479</v>
      </c>
      <c r="O7418" s="821" t="s">
        <v>16</v>
      </c>
      <c r="P7418" s="821" t="s">
        <v>16</v>
      </c>
      <c r="Q7418" s="821">
        <v>200000</v>
      </c>
      <c r="R7418" s="821" t="s">
        <v>16</v>
      </c>
      <c r="S7418" s="821" t="s">
        <v>16</v>
      </c>
      <c r="T7418" s="821" t="s">
        <v>16</v>
      </c>
    </row>
    <row r="7419" spans="2:20" ht="55.2" x14ac:dyDescent="0.3">
      <c r="B7419" s="814" t="s">
        <v>4898</v>
      </c>
      <c r="C7419" s="855" t="s">
        <v>4292</v>
      </c>
      <c r="D7419" s="116" t="s">
        <v>4901</v>
      </c>
      <c r="E7419" s="821" t="s">
        <v>16</v>
      </c>
      <c r="F7419" s="821">
        <v>110000</v>
      </c>
      <c r="G7419" s="821" t="s">
        <v>16</v>
      </c>
      <c r="H7419" s="821" t="s">
        <v>16</v>
      </c>
      <c r="I7419" s="821" t="s">
        <v>16</v>
      </c>
      <c r="J7419" s="821" t="s">
        <v>16</v>
      </c>
      <c r="K7419" s="1"/>
      <c r="L7419" s="814" t="s">
        <v>4898</v>
      </c>
      <c r="M7419" s="855" t="s">
        <v>4904</v>
      </c>
      <c r="N7419" s="368">
        <v>479</v>
      </c>
      <c r="O7419" s="821" t="s">
        <v>16</v>
      </c>
      <c r="P7419" s="821" t="s">
        <v>16</v>
      </c>
      <c r="Q7419" s="202">
        <v>50000</v>
      </c>
      <c r="R7419" s="821" t="s">
        <v>16</v>
      </c>
      <c r="S7419" s="821" t="s">
        <v>16</v>
      </c>
      <c r="T7419" s="821" t="s">
        <v>16</v>
      </c>
    </row>
    <row r="7420" spans="2:20" ht="41.4" x14ac:dyDescent="0.3">
      <c r="B7420" s="814" t="s">
        <v>4898</v>
      </c>
      <c r="C7420" s="855" t="s">
        <v>4906</v>
      </c>
      <c r="D7420" s="116" t="s">
        <v>4907</v>
      </c>
      <c r="E7420" s="821">
        <v>2200</v>
      </c>
      <c r="F7420" s="821" t="s">
        <v>16</v>
      </c>
      <c r="G7420" s="821" t="s">
        <v>16</v>
      </c>
      <c r="H7420" s="821" t="s">
        <v>16</v>
      </c>
      <c r="I7420" s="821" t="s">
        <v>16</v>
      </c>
      <c r="J7420" s="821" t="s">
        <v>16</v>
      </c>
      <c r="K7420" s="1"/>
      <c r="L7420" s="814" t="s">
        <v>4898</v>
      </c>
      <c r="M7420" s="855" t="s">
        <v>4905</v>
      </c>
      <c r="N7420" s="368">
        <v>1</v>
      </c>
      <c r="O7420" s="821" t="s">
        <v>16</v>
      </c>
      <c r="P7420" s="821">
        <v>5000</v>
      </c>
      <c r="Q7420" s="415"/>
      <c r="R7420" s="821" t="s">
        <v>16</v>
      </c>
      <c r="S7420" s="821" t="s">
        <v>16</v>
      </c>
      <c r="T7420" s="821" t="s">
        <v>16</v>
      </c>
    </row>
    <row r="7421" spans="2:20" ht="41.4" x14ac:dyDescent="0.3">
      <c r="B7421" s="814" t="s">
        <v>167</v>
      </c>
      <c r="C7421" s="855" t="s">
        <v>4908</v>
      </c>
      <c r="D7421" s="116" t="s">
        <v>4909</v>
      </c>
      <c r="E7421" s="821">
        <v>2200</v>
      </c>
      <c r="F7421" s="821" t="s">
        <v>16</v>
      </c>
      <c r="G7421" s="821" t="s">
        <v>16</v>
      </c>
      <c r="H7421" s="821" t="s">
        <v>16</v>
      </c>
      <c r="I7421" s="821" t="s">
        <v>16</v>
      </c>
      <c r="J7421" s="821" t="s">
        <v>16</v>
      </c>
      <c r="K7421" s="1"/>
      <c r="L7421" s="814" t="s">
        <v>16</v>
      </c>
      <c r="M7421" s="870" t="s">
        <v>16</v>
      </c>
      <c r="N7421" s="368" t="s">
        <v>16</v>
      </c>
      <c r="O7421" s="821" t="s">
        <v>16</v>
      </c>
      <c r="P7421" s="821" t="s">
        <v>16</v>
      </c>
      <c r="Q7421" s="320" t="s">
        <v>16</v>
      </c>
      <c r="R7421" s="821" t="s">
        <v>16</v>
      </c>
      <c r="S7421" s="821" t="s">
        <v>16</v>
      </c>
      <c r="T7421" s="821" t="s">
        <v>16</v>
      </c>
    </row>
    <row r="7422" spans="2:20" ht="41.4" x14ac:dyDescent="0.3">
      <c r="B7422" s="814" t="s">
        <v>167</v>
      </c>
      <c r="C7422" s="855" t="s">
        <v>4910</v>
      </c>
      <c r="D7422" s="116" t="s">
        <v>4911</v>
      </c>
      <c r="E7422" s="821">
        <v>2200</v>
      </c>
      <c r="F7422" s="821" t="s">
        <v>16</v>
      </c>
      <c r="G7422" s="821" t="s">
        <v>16</v>
      </c>
      <c r="H7422" s="821" t="s">
        <v>16</v>
      </c>
      <c r="I7422" s="821" t="s">
        <v>16</v>
      </c>
      <c r="J7422" s="821" t="s">
        <v>16</v>
      </c>
      <c r="K7422" s="1"/>
      <c r="L7422" s="814" t="s">
        <v>4898</v>
      </c>
      <c r="M7422" s="855" t="s">
        <v>4914</v>
      </c>
      <c r="N7422" s="381" t="s">
        <v>4915</v>
      </c>
      <c r="O7422" s="821">
        <v>8800</v>
      </c>
      <c r="P7422" s="821" t="s">
        <v>16</v>
      </c>
      <c r="Q7422" s="202" t="s">
        <v>16</v>
      </c>
      <c r="R7422" s="821" t="s">
        <v>16</v>
      </c>
      <c r="S7422" s="821" t="s">
        <v>16</v>
      </c>
      <c r="T7422" s="821" t="s">
        <v>16</v>
      </c>
    </row>
    <row r="7423" spans="2:20" ht="41.4" x14ac:dyDescent="0.3">
      <c r="B7423" s="814" t="s">
        <v>167</v>
      </c>
      <c r="C7423" s="855" t="s">
        <v>4913</v>
      </c>
      <c r="D7423" s="116" t="s">
        <v>4912</v>
      </c>
      <c r="E7423" s="821">
        <v>2200</v>
      </c>
      <c r="F7423" s="821" t="s">
        <v>16</v>
      </c>
      <c r="G7423" s="821" t="s">
        <v>16</v>
      </c>
      <c r="H7423" s="821" t="s">
        <v>16</v>
      </c>
      <c r="I7423" s="821" t="s">
        <v>16</v>
      </c>
      <c r="J7423" s="821" t="s">
        <v>16</v>
      </c>
      <c r="K7423" s="1"/>
      <c r="L7423" s="814"/>
      <c r="M7423" s="678" t="s">
        <v>4916</v>
      </c>
      <c r="N7423" s="368"/>
      <c r="O7423" s="821"/>
      <c r="P7423" s="821"/>
      <c r="Q7423" s="202"/>
      <c r="R7423" s="821"/>
      <c r="S7423" s="821"/>
      <c r="T7423" s="821"/>
    </row>
    <row r="7424" spans="2:20" x14ac:dyDescent="0.3">
      <c r="B7424" s="814"/>
      <c r="C7424" s="678" t="s">
        <v>4916</v>
      </c>
      <c r="D7424" s="116"/>
      <c r="E7424" s="821"/>
      <c r="F7424" s="202"/>
      <c r="G7424" s="821"/>
      <c r="H7424" s="202"/>
      <c r="I7424" s="202"/>
      <c r="J7424" s="202"/>
      <c r="K7424" s="1"/>
      <c r="L7424" s="814" t="s">
        <v>4898</v>
      </c>
      <c r="M7424" s="369" t="s">
        <v>4918</v>
      </c>
      <c r="N7424" s="368">
        <v>3</v>
      </c>
      <c r="O7424" s="821">
        <v>5000</v>
      </c>
      <c r="P7424" s="821" t="s">
        <v>16</v>
      </c>
      <c r="Q7424" s="202" t="s">
        <v>16</v>
      </c>
      <c r="R7424" s="821" t="s">
        <v>16</v>
      </c>
      <c r="S7424" s="821" t="s">
        <v>16</v>
      </c>
      <c r="T7424" s="821" t="s">
        <v>16</v>
      </c>
    </row>
    <row r="7425" spans="2:20" x14ac:dyDescent="0.3">
      <c r="B7425" s="814" t="s">
        <v>4898</v>
      </c>
      <c r="C7425" s="369" t="s">
        <v>4917</v>
      </c>
      <c r="D7425" s="368" t="s">
        <v>16</v>
      </c>
      <c r="E7425" s="202">
        <v>5000</v>
      </c>
      <c r="F7425" s="202" t="s">
        <v>16</v>
      </c>
      <c r="G7425" s="202" t="s">
        <v>16</v>
      </c>
      <c r="H7425" s="202" t="s">
        <v>16</v>
      </c>
      <c r="I7425" s="202" t="s">
        <v>16</v>
      </c>
      <c r="J7425" s="202" t="s">
        <v>16</v>
      </c>
      <c r="K7425" s="1"/>
      <c r="L7425" s="814" t="s">
        <v>4898</v>
      </c>
      <c r="M7425" s="369" t="s">
        <v>4919</v>
      </c>
      <c r="N7425" s="368">
        <v>4</v>
      </c>
      <c r="O7425" s="821" t="s">
        <v>16</v>
      </c>
      <c r="P7425" s="202">
        <v>1500</v>
      </c>
      <c r="Q7425" s="202" t="s">
        <v>16</v>
      </c>
      <c r="R7425" s="821" t="s">
        <v>16</v>
      </c>
      <c r="S7425" s="821" t="s">
        <v>16</v>
      </c>
      <c r="T7425" s="821" t="s">
        <v>16</v>
      </c>
    </row>
    <row r="7426" spans="2:20" x14ac:dyDescent="0.3">
      <c r="B7426" s="368"/>
      <c r="C7426" s="369"/>
      <c r="D7426" s="368"/>
      <c r="E7426" s="202"/>
      <c r="F7426" s="202"/>
      <c r="G7426" s="202"/>
      <c r="H7426" s="202"/>
      <c r="I7426" s="202"/>
      <c r="J7426" s="202"/>
      <c r="K7426" s="1"/>
      <c r="L7426" s="814" t="s">
        <v>4898</v>
      </c>
      <c r="M7426" s="855" t="s">
        <v>4920</v>
      </c>
      <c r="N7426" s="368">
        <v>5</v>
      </c>
      <c r="O7426" s="821" t="s">
        <v>16</v>
      </c>
      <c r="P7426" s="821">
        <v>1000</v>
      </c>
      <c r="Q7426" s="821" t="s">
        <v>16</v>
      </c>
      <c r="R7426" s="821" t="s">
        <v>16</v>
      </c>
      <c r="S7426" s="821" t="s">
        <v>16</v>
      </c>
      <c r="T7426" s="821" t="s">
        <v>16</v>
      </c>
    </row>
    <row r="7427" spans="2:20" ht="27.6" x14ac:dyDescent="0.3">
      <c r="B7427" s="814" t="s">
        <v>4898</v>
      </c>
      <c r="C7427" s="369" t="s">
        <v>4923</v>
      </c>
      <c r="D7427" s="368" t="s">
        <v>13</v>
      </c>
      <c r="E7427" s="202">
        <v>20000</v>
      </c>
      <c r="F7427" s="202" t="s">
        <v>16</v>
      </c>
      <c r="G7427" s="202" t="s">
        <v>16</v>
      </c>
      <c r="H7427" s="202" t="s">
        <v>16</v>
      </c>
      <c r="I7427" s="202" t="s">
        <v>16</v>
      </c>
      <c r="J7427" s="202" t="s">
        <v>16</v>
      </c>
      <c r="K7427" s="1"/>
      <c r="L7427" s="814" t="s">
        <v>4898</v>
      </c>
      <c r="M7427" s="855" t="s">
        <v>4921</v>
      </c>
      <c r="N7427" s="368" t="s">
        <v>13</v>
      </c>
      <c r="O7427" s="821">
        <v>10000</v>
      </c>
      <c r="P7427" s="821" t="s">
        <v>16</v>
      </c>
      <c r="Q7427" s="821" t="s">
        <v>16</v>
      </c>
      <c r="R7427" s="821" t="s">
        <v>16</v>
      </c>
      <c r="S7427" s="821" t="s">
        <v>16</v>
      </c>
      <c r="T7427" s="821" t="s">
        <v>16</v>
      </c>
    </row>
    <row r="7428" spans="2:20" ht="27.6" x14ac:dyDescent="0.3">
      <c r="B7428" s="368"/>
      <c r="C7428" s="369"/>
      <c r="D7428" s="368"/>
      <c r="E7428" s="202"/>
      <c r="F7428" s="202"/>
      <c r="G7428" s="202"/>
      <c r="H7428" s="202"/>
      <c r="I7428" s="202"/>
      <c r="J7428" s="202"/>
      <c r="K7428" s="1"/>
      <c r="L7428" s="814" t="s">
        <v>4898</v>
      </c>
      <c r="M7428" s="855" t="s">
        <v>4922</v>
      </c>
      <c r="N7428" s="368" t="s">
        <v>13</v>
      </c>
      <c r="O7428" s="821">
        <v>10000</v>
      </c>
      <c r="P7428" s="821" t="s">
        <v>16</v>
      </c>
      <c r="Q7428" s="821" t="s">
        <v>16</v>
      </c>
      <c r="R7428" s="821" t="s">
        <v>16</v>
      </c>
      <c r="S7428" s="821" t="s">
        <v>16</v>
      </c>
      <c r="T7428" s="821" t="s">
        <v>16</v>
      </c>
    </row>
    <row r="7429" spans="2:20" x14ac:dyDescent="0.3">
      <c r="B7429" s="202"/>
      <c r="C7429" s="202"/>
      <c r="D7429" s="202"/>
      <c r="E7429" s="202"/>
      <c r="F7429" s="202"/>
      <c r="G7429" s="202"/>
      <c r="H7429" s="202"/>
      <c r="I7429" s="202"/>
      <c r="J7429" s="202"/>
      <c r="K7429" s="1"/>
      <c r="L7429" s="814"/>
      <c r="M7429" s="855"/>
      <c r="N7429" s="368"/>
      <c r="O7429" s="821"/>
      <c r="P7429" s="821"/>
      <c r="Q7429" s="821"/>
      <c r="R7429" s="821"/>
      <c r="S7429" s="821"/>
      <c r="T7429" s="821"/>
    </row>
    <row r="7430" spans="2:20" x14ac:dyDescent="0.3">
      <c r="B7430" s="196"/>
      <c r="C7430" s="503" t="s">
        <v>49</v>
      </c>
      <c r="D7430" s="196" t="s">
        <v>16</v>
      </c>
      <c r="E7430" s="197">
        <f>SUM(E7418:E7429)</f>
        <v>53800</v>
      </c>
      <c r="F7430" s="197">
        <f>SUM(F7417:F7429)</f>
        <v>120000</v>
      </c>
      <c r="G7430" s="197">
        <f>SUM(G7417:G7429)</f>
        <v>50000</v>
      </c>
      <c r="H7430" s="504">
        <f>SUM(H7417:H7429)</f>
        <v>0</v>
      </c>
      <c r="I7430" s="197">
        <f>SUM(I7417:I7429)</f>
        <v>0</v>
      </c>
      <c r="J7430" s="197">
        <v>0</v>
      </c>
      <c r="K7430" s="1"/>
      <c r="L7430" s="821"/>
      <c r="M7430" s="821"/>
      <c r="N7430" s="821"/>
      <c r="O7430" s="202"/>
      <c r="P7430" s="821"/>
      <c r="Q7430" s="821"/>
      <c r="R7430" s="821"/>
      <c r="S7430" s="821"/>
      <c r="T7430" s="821"/>
    </row>
    <row r="7431" spans="2:20" x14ac:dyDescent="0.3">
      <c r="B7431" s="11"/>
      <c r="C7431" s="94"/>
      <c r="D7431" s="12"/>
      <c r="E7431" s="13"/>
      <c r="F7431" s="13"/>
      <c r="G7431" s="13"/>
      <c r="H7431" s="13"/>
      <c r="I7431" s="13"/>
      <c r="J7431" s="14"/>
      <c r="K7431" s="1"/>
      <c r="L7431" s="11"/>
      <c r="M7431" s="588"/>
      <c r="N7431" s="12"/>
      <c r="O7431" s="169"/>
      <c r="P7431" s="13"/>
      <c r="Q7431" s="13"/>
      <c r="R7431" s="13"/>
      <c r="S7431" s="13"/>
      <c r="T7431" s="14"/>
    </row>
    <row r="7432" spans="2:20" x14ac:dyDescent="0.3">
      <c r="B7432" s="25"/>
      <c r="C7432" s="26" t="s">
        <v>50</v>
      </c>
      <c r="D7432" s="26" t="s">
        <v>16</v>
      </c>
      <c r="E7432" s="28">
        <f>E7430</f>
        <v>53800</v>
      </c>
      <c r="F7432" s="28">
        <f>F7416+F7430</f>
        <v>121397</v>
      </c>
      <c r="G7432" s="28">
        <f>G7416+G7430</f>
        <v>361758</v>
      </c>
      <c r="H7432" s="28">
        <f>H7416+H7430</f>
        <v>192751</v>
      </c>
      <c r="I7432" s="28">
        <f>I7416+I7430</f>
        <v>3334</v>
      </c>
      <c r="J7432" s="28">
        <f>J7416+J7430</f>
        <v>4260</v>
      </c>
      <c r="K7432" s="1"/>
      <c r="L7432" s="574" t="s">
        <v>16</v>
      </c>
      <c r="M7432" s="26" t="s">
        <v>50</v>
      </c>
      <c r="N7432" s="193" t="s">
        <v>16</v>
      </c>
      <c r="O7432" s="28">
        <f>SUM(O7416:O7431)</f>
        <v>53800</v>
      </c>
      <c r="P7432" s="28">
        <f>SUM(P7420:P7431)</f>
        <v>7500</v>
      </c>
      <c r="Q7432" s="28">
        <f>SUM(Q7418:Q7431)</f>
        <v>250000</v>
      </c>
      <c r="R7432" s="28"/>
      <c r="S7432" s="28">
        <f>SUM(S7417:S7431)</f>
        <v>0</v>
      </c>
      <c r="T7432" s="28">
        <f>SUM(T7415:T7431)</f>
        <v>0</v>
      </c>
    </row>
    <row r="7433" spans="2:20" x14ac:dyDescent="0.3">
      <c r="F7433" s="314"/>
      <c r="G7433" s="215"/>
      <c r="H7433" s="215"/>
      <c r="L7433" s="2"/>
      <c r="M7433" s="3" t="s">
        <v>12</v>
      </c>
      <c r="N7433" s="15"/>
      <c r="O7433" s="16">
        <f>E7432-O7432</f>
        <v>0</v>
      </c>
      <c r="P7433" s="62">
        <f>F7432-P7432</f>
        <v>113897</v>
      </c>
      <c r="Q7433" s="62">
        <f>G7432-Q7432</f>
        <v>111758</v>
      </c>
      <c r="R7433" s="62">
        <f t="shared" ref="R7433" si="817">H7432-R7432</f>
        <v>192751</v>
      </c>
      <c r="S7433" s="62">
        <f t="shared" ref="S7433" si="818">I7432-S7432</f>
        <v>3334</v>
      </c>
      <c r="T7433" s="62">
        <f t="shared" ref="T7433" si="819">J7432-T7432</f>
        <v>4260</v>
      </c>
    </row>
    <row r="7434" spans="2:20" x14ac:dyDescent="0.3">
      <c r="C7434" s="63"/>
      <c r="F7434" s="314"/>
      <c r="H7434" s="314"/>
      <c r="M7434" s="1356" t="s">
        <v>23</v>
      </c>
      <c r="N7434" s="1356"/>
      <c r="O7434" s="314"/>
      <c r="P7434" s="314"/>
      <c r="Q7434" s="314"/>
      <c r="R7434" s="314"/>
    </row>
    <row r="7435" spans="2:20" x14ac:dyDescent="0.3">
      <c r="C7435" s="866"/>
      <c r="D7435" s="866"/>
      <c r="E7435" s="673"/>
      <c r="F7435" s="281"/>
      <c r="G7435" s="866"/>
      <c r="H7435" s="866"/>
      <c r="I7435" s="866"/>
      <c r="J7435" s="145"/>
      <c r="M7435" s="346" t="s">
        <v>17</v>
      </c>
      <c r="N7435" s="126">
        <f>P7433</f>
        <v>113897</v>
      </c>
      <c r="O7435" s="606"/>
      <c r="P7435" s="131"/>
      <c r="Q7435" s="131"/>
      <c r="R7435" s="131"/>
      <c r="S7435" s="131"/>
      <c r="T7435" s="131"/>
    </row>
    <row r="7436" spans="2:20" x14ac:dyDescent="0.3">
      <c r="C7436" s="273"/>
      <c r="D7436" s="702"/>
      <c r="E7436" s="864"/>
      <c r="F7436" s="864"/>
      <c r="G7436" s="282"/>
      <c r="H7436" s="280"/>
      <c r="I7436" s="280"/>
      <c r="J7436" s="280"/>
      <c r="M7436" s="346" t="s">
        <v>18</v>
      </c>
      <c r="N7436" s="126">
        <f>Q7433</f>
        <v>111758</v>
      </c>
      <c r="O7436" s="606"/>
      <c r="P7436" s="131"/>
      <c r="Q7436" s="121"/>
      <c r="R7436" s="121"/>
      <c r="S7436" s="121"/>
      <c r="T7436" s="121"/>
    </row>
    <row r="7437" spans="2:20" x14ac:dyDescent="0.3">
      <c r="C7437" s="866"/>
      <c r="D7437" s="866"/>
      <c r="E7437" s="1376"/>
      <c r="F7437" s="1377"/>
      <c r="G7437" s="282"/>
      <c r="H7437" s="280" t="s">
        <v>1850</v>
      </c>
      <c r="I7437" s="280"/>
      <c r="J7437" s="280"/>
      <c r="M7437" s="346" t="s">
        <v>19</v>
      </c>
      <c r="N7437" s="126">
        <f>R7433</f>
        <v>192751</v>
      </c>
      <c r="O7437" s="136"/>
      <c r="P7437" s="171"/>
      <c r="Q7437" s="324"/>
      <c r="R7437" s="240"/>
      <c r="S7437" s="314"/>
      <c r="T7437" s="314"/>
    </row>
    <row r="7438" spans="2:20" x14ac:dyDescent="0.3">
      <c r="C7438" s="190"/>
      <c r="D7438" s="190"/>
      <c r="E7438" s="1374"/>
      <c r="F7438" s="1374"/>
      <c r="G7438" s="278"/>
      <c r="H7438" s="279"/>
      <c r="I7438" s="280"/>
      <c r="J7438" s="281"/>
      <c r="M7438" s="346" t="s">
        <v>20</v>
      </c>
      <c r="N7438" s="126">
        <f>S7433</f>
        <v>3334</v>
      </c>
      <c r="O7438" s="324"/>
      <c r="P7438" s="324"/>
      <c r="Q7438" s="324"/>
      <c r="R7438" s="241"/>
    </row>
    <row r="7439" spans="2:20" x14ac:dyDescent="0.3">
      <c r="C7439" s="190"/>
      <c r="D7439" s="190"/>
      <c r="E7439" s="865"/>
      <c r="F7439" s="865"/>
      <c r="G7439" s="278"/>
      <c r="H7439" s="283"/>
      <c r="I7439" s="280"/>
      <c r="J7439" s="281"/>
      <c r="M7439" s="346" t="s">
        <v>21</v>
      </c>
      <c r="N7439" s="126">
        <f>T7433</f>
        <v>4260</v>
      </c>
      <c r="O7439" s="137"/>
      <c r="P7439" s="324"/>
      <c r="Q7439" s="324"/>
      <c r="R7439" s="314"/>
    </row>
    <row r="7440" spans="2:20" ht="16.2" thickBot="1" x14ac:dyDescent="0.35">
      <c r="C7440" s="866"/>
      <c r="D7440" s="190"/>
      <c r="E7440" s="865"/>
      <c r="F7440" s="865"/>
      <c r="G7440" s="278"/>
      <c r="H7440" s="283"/>
      <c r="I7440" s="280"/>
      <c r="J7440" s="281"/>
      <c r="M7440" s="768" t="s">
        <v>22</v>
      </c>
      <c r="N7440" s="794">
        <f>SUM(N7435:N7439)</f>
        <v>426000</v>
      </c>
      <c r="O7440" s="314"/>
      <c r="P7440" s="314"/>
      <c r="R7440" s="314"/>
      <c r="S7440" s="314"/>
    </row>
    <row r="7441" spans="2:20" ht="15" thickTop="1" x14ac:dyDescent="0.3">
      <c r="N7441" s="314"/>
    </row>
    <row r="7442" spans="2:20" x14ac:dyDescent="0.3">
      <c r="N7442" s="314"/>
    </row>
    <row r="7443" spans="2:20" x14ac:dyDescent="0.3">
      <c r="N7443" s="314"/>
    </row>
    <row r="7444" spans="2:20" x14ac:dyDescent="0.3">
      <c r="N7444" s="314"/>
    </row>
    <row r="7445" spans="2:20" x14ac:dyDescent="0.3">
      <c r="N7445" s="314"/>
    </row>
    <row r="7446" spans="2:20" x14ac:dyDescent="0.3">
      <c r="N7446" s="314"/>
    </row>
    <row r="7447" spans="2:20" x14ac:dyDescent="0.3">
      <c r="B7447" s="1357" t="s">
        <v>3490</v>
      </c>
      <c r="C7447" s="1357"/>
      <c r="D7447" s="1357"/>
      <c r="E7447" s="1357"/>
      <c r="F7447" s="1357"/>
      <c r="G7447" s="1357"/>
      <c r="H7447" s="1357"/>
      <c r="I7447" s="1357"/>
      <c r="J7447" s="1357"/>
      <c r="K7447" s="1357"/>
      <c r="L7447" s="1357"/>
      <c r="M7447" s="1357"/>
      <c r="N7447" s="1357"/>
      <c r="O7447" s="1357"/>
      <c r="P7447" s="1357"/>
      <c r="Q7447" s="1357"/>
      <c r="R7447" s="1357"/>
      <c r="S7447" s="1357"/>
      <c r="T7447" s="1357"/>
    </row>
    <row r="7448" spans="2:20" x14ac:dyDescent="0.3">
      <c r="N7448" s="314"/>
    </row>
    <row r="7452" spans="2:20" ht="15.6" x14ac:dyDescent="0.3">
      <c r="B7452" s="1349" t="s">
        <v>4924</v>
      </c>
      <c r="C7452" s="1349"/>
      <c r="D7452" s="1349"/>
      <c r="E7452" s="1349"/>
      <c r="F7452" s="1349"/>
      <c r="G7452" s="1349"/>
      <c r="H7452" s="1349"/>
      <c r="I7452" s="1349"/>
      <c r="J7452" s="1349"/>
      <c r="K7452" s="1349"/>
      <c r="L7452" s="1349"/>
      <c r="M7452" s="1349"/>
      <c r="N7452" s="1349"/>
      <c r="O7452" s="1349"/>
      <c r="P7452" s="1349"/>
      <c r="Q7452" s="1349"/>
      <c r="R7452" s="1349"/>
      <c r="S7452" s="1349"/>
      <c r="T7452" s="1349"/>
    </row>
    <row r="7453" spans="2:20" ht="15.6" x14ac:dyDescent="0.3">
      <c r="B7453" s="1350" t="s">
        <v>10</v>
      </c>
      <c r="C7453" s="1350"/>
      <c r="D7453" s="1350"/>
      <c r="E7453" s="1350"/>
      <c r="F7453" s="1350"/>
      <c r="G7453" s="1350"/>
      <c r="H7453" s="1350"/>
      <c r="I7453" s="1350"/>
      <c r="J7453" s="1350"/>
      <c r="K7453" s="1350"/>
      <c r="L7453" s="1350"/>
      <c r="M7453" s="1350"/>
      <c r="N7453" s="1350"/>
      <c r="O7453" s="1350"/>
      <c r="P7453" s="1350"/>
      <c r="Q7453" s="1350"/>
      <c r="R7453" s="1350"/>
      <c r="S7453" s="1350"/>
      <c r="T7453" s="1350"/>
    </row>
    <row r="7454" spans="2:20" x14ac:dyDescent="0.3">
      <c r="B7454" s="1351" t="s">
        <v>11</v>
      </c>
      <c r="C7454" s="1351"/>
      <c r="D7454" s="1351"/>
      <c r="E7454" s="1351"/>
      <c r="F7454" s="1351"/>
      <c r="G7454" s="1351"/>
      <c r="H7454" s="1351"/>
      <c r="I7454" s="1351"/>
      <c r="J7454" s="1351"/>
      <c r="K7454" s="1351"/>
      <c r="L7454" s="1351"/>
      <c r="M7454" s="1351"/>
      <c r="N7454" s="1351"/>
      <c r="O7454" s="1351"/>
      <c r="P7454" s="1351"/>
      <c r="Q7454" s="1351"/>
      <c r="R7454" s="1351"/>
      <c r="S7454" s="1351"/>
      <c r="T7454" s="1351"/>
    </row>
    <row r="7455" spans="2:20" x14ac:dyDescent="0.3">
      <c r="B7455" s="1352" t="s">
        <v>4925</v>
      </c>
      <c r="C7455" s="1352"/>
      <c r="D7455" s="1352"/>
      <c r="E7455" s="1352"/>
      <c r="F7455" s="1352"/>
      <c r="G7455" s="1352"/>
      <c r="H7455" s="1352"/>
      <c r="I7455" s="1352"/>
      <c r="J7455" s="1352"/>
      <c r="K7455" s="1352"/>
      <c r="L7455" s="1352"/>
      <c r="M7455" s="1352"/>
      <c r="N7455" s="1352"/>
      <c r="O7455" s="1352"/>
      <c r="P7455" s="1352"/>
      <c r="Q7455" s="1352"/>
      <c r="R7455" s="1352"/>
      <c r="S7455" s="1352"/>
      <c r="T7455" s="1352"/>
    </row>
    <row r="7456" spans="2:20" ht="15" thickBot="1" x14ac:dyDescent="0.35">
      <c r="B7456" s="309"/>
      <c r="C7456" s="309"/>
      <c r="D7456" s="309"/>
      <c r="E7456" s="309"/>
      <c r="F7456" s="309"/>
      <c r="G7456" s="309"/>
      <c r="H7456" s="309"/>
      <c r="I7456" s="309"/>
      <c r="J7456" s="309"/>
      <c r="L7456" s="309"/>
      <c r="M7456" s="309"/>
      <c r="N7456" s="309"/>
      <c r="O7456" s="309"/>
      <c r="P7456" s="309"/>
      <c r="Q7456" s="309"/>
      <c r="R7456" s="1362" t="s">
        <v>4926</v>
      </c>
      <c r="S7456" s="1363"/>
      <c r="T7456" s="1363"/>
    </row>
    <row r="7457" spans="2:20" ht="15" thickTop="1" x14ac:dyDescent="0.3">
      <c r="B7457" s="1354" t="s">
        <v>8</v>
      </c>
      <c r="C7457" s="1354"/>
      <c r="D7457" s="1354"/>
      <c r="E7457" s="1354"/>
      <c r="F7457" s="1354"/>
      <c r="G7457" s="1354"/>
      <c r="H7457" s="1354"/>
      <c r="I7457" s="1354"/>
      <c r="J7457" s="1354"/>
      <c r="L7457" s="1354" t="s">
        <v>9</v>
      </c>
      <c r="M7457" s="1354"/>
      <c r="N7457" s="1354"/>
      <c r="O7457" s="1354"/>
      <c r="P7457" s="1354"/>
      <c r="Q7457" s="1354"/>
      <c r="R7457" s="1354"/>
      <c r="S7457" s="1354"/>
      <c r="T7457" s="1354"/>
    </row>
    <row r="7458" spans="2:20" ht="27.6" x14ac:dyDescent="0.3">
      <c r="B7458" s="767" t="s">
        <v>0</v>
      </c>
      <c r="C7458" s="767" t="s">
        <v>1</v>
      </c>
      <c r="D7458" s="767" t="s">
        <v>2</v>
      </c>
      <c r="E7458" s="767" t="s">
        <v>13</v>
      </c>
      <c r="F7458" s="767" t="s">
        <v>3</v>
      </c>
      <c r="G7458" s="767" t="s">
        <v>4</v>
      </c>
      <c r="H7458" s="767" t="s">
        <v>5</v>
      </c>
      <c r="I7458" s="767" t="s">
        <v>6</v>
      </c>
      <c r="J7458" s="767" t="s">
        <v>7</v>
      </c>
      <c r="K7458" s="180"/>
      <c r="L7458" s="767" t="s">
        <v>0</v>
      </c>
      <c r="M7458" s="767" t="s">
        <v>1</v>
      </c>
      <c r="N7458" s="353" t="s">
        <v>1234</v>
      </c>
      <c r="O7458" s="767" t="s">
        <v>13</v>
      </c>
      <c r="P7458" s="767" t="s">
        <v>3</v>
      </c>
      <c r="Q7458" s="767" t="s">
        <v>4</v>
      </c>
      <c r="R7458" s="767" t="s">
        <v>5</v>
      </c>
      <c r="S7458" s="767" t="s">
        <v>6</v>
      </c>
      <c r="T7458" s="767" t="s">
        <v>7</v>
      </c>
    </row>
    <row r="7459" spans="2:20" x14ac:dyDescent="0.3">
      <c r="B7459" s="310"/>
      <c r="C7459" s="311"/>
      <c r="D7459" s="311"/>
      <c r="E7459" s="5"/>
      <c r="F7459" s="5"/>
      <c r="G7459" s="5"/>
      <c r="H7459" s="5"/>
      <c r="I7459" s="5"/>
      <c r="J7459" s="6"/>
      <c r="L7459" s="310"/>
      <c r="M7459" s="311"/>
      <c r="N7459" s="311"/>
      <c r="O7459" s="5"/>
      <c r="P7459" s="5"/>
      <c r="Q7459" s="5"/>
      <c r="R7459" s="5"/>
      <c r="S7459" s="5"/>
      <c r="T7459" s="6"/>
    </row>
    <row r="7460" spans="2:20" x14ac:dyDescent="0.3">
      <c r="B7460" s="814" t="s">
        <v>4927</v>
      </c>
      <c r="C7460" s="820" t="s">
        <v>2421</v>
      </c>
      <c r="D7460" s="821" t="s">
        <v>16</v>
      </c>
      <c r="E7460" s="821" t="s">
        <v>16</v>
      </c>
      <c r="F7460" s="822">
        <f>N7435</f>
        <v>113897</v>
      </c>
      <c r="G7460" s="823">
        <f>N7436</f>
        <v>111758</v>
      </c>
      <c r="H7460" s="823">
        <f>N7437</f>
        <v>192751</v>
      </c>
      <c r="I7460" s="824">
        <f>N7438</f>
        <v>3334</v>
      </c>
      <c r="J7460" s="824">
        <f>N7439</f>
        <v>4260</v>
      </c>
      <c r="K7460" s="1"/>
      <c r="L7460" s="814"/>
      <c r="M7460" s="814"/>
      <c r="N7460" s="814"/>
      <c r="O7460" s="814"/>
      <c r="P7460" s="821"/>
      <c r="Q7460" s="814"/>
      <c r="R7460" s="814"/>
      <c r="S7460" s="821"/>
      <c r="T7460" s="814"/>
    </row>
    <row r="7461" spans="2:20" x14ac:dyDescent="0.3">
      <c r="B7461" s="814" t="s">
        <v>4927</v>
      </c>
      <c r="C7461" s="871" t="s">
        <v>2263</v>
      </c>
      <c r="D7461" s="821" t="s">
        <v>16</v>
      </c>
      <c r="E7461" s="821" t="s">
        <v>16</v>
      </c>
      <c r="F7461" s="821" t="s">
        <v>16</v>
      </c>
      <c r="G7461" s="821" t="s">
        <v>16</v>
      </c>
      <c r="H7461" s="48">
        <v>85000</v>
      </c>
      <c r="I7461" s="821" t="s">
        <v>16</v>
      </c>
      <c r="J7461" s="821" t="s">
        <v>16</v>
      </c>
      <c r="K7461" s="1"/>
      <c r="L7461" s="814" t="s">
        <v>4927</v>
      </c>
      <c r="M7461" s="871" t="s">
        <v>2263</v>
      </c>
      <c r="N7461" s="821" t="s">
        <v>16</v>
      </c>
      <c r="O7461" s="821" t="s">
        <v>16</v>
      </c>
      <c r="P7461" s="48">
        <v>85000</v>
      </c>
      <c r="Q7461" s="821" t="s">
        <v>16</v>
      </c>
      <c r="R7461" s="821" t="s">
        <v>16</v>
      </c>
      <c r="S7461" s="821" t="s">
        <v>16</v>
      </c>
      <c r="T7461" s="821" t="s">
        <v>16</v>
      </c>
    </row>
    <row r="7462" spans="2:20" ht="41.4" x14ac:dyDescent="0.3">
      <c r="B7462" s="814" t="s">
        <v>4927</v>
      </c>
      <c r="C7462" s="855" t="s">
        <v>4930</v>
      </c>
      <c r="D7462" s="116" t="s">
        <v>4928</v>
      </c>
      <c r="E7462" s="821" t="s">
        <v>16</v>
      </c>
      <c r="F7462" s="821" t="s">
        <v>16</v>
      </c>
      <c r="G7462" s="821" t="s">
        <v>16</v>
      </c>
      <c r="H7462" s="821">
        <v>200000</v>
      </c>
      <c r="I7462" s="821" t="s">
        <v>16</v>
      </c>
      <c r="J7462" s="821" t="s">
        <v>16</v>
      </c>
      <c r="K7462" s="1"/>
      <c r="L7462" s="814" t="s">
        <v>4927</v>
      </c>
      <c r="M7462" s="855" t="s">
        <v>3961</v>
      </c>
      <c r="N7462" s="116" t="s">
        <v>4929</v>
      </c>
      <c r="O7462" s="821">
        <v>50000</v>
      </c>
      <c r="P7462" s="821" t="s">
        <v>16</v>
      </c>
      <c r="Q7462" s="821" t="s">
        <v>16</v>
      </c>
      <c r="R7462" s="821" t="s">
        <v>16</v>
      </c>
      <c r="S7462" s="821" t="s">
        <v>16</v>
      </c>
      <c r="T7462" s="821" t="s">
        <v>16</v>
      </c>
    </row>
    <row r="7463" spans="2:20" ht="41.4" x14ac:dyDescent="0.3">
      <c r="B7463" s="814" t="s">
        <v>4927</v>
      </c>
      <c r="C7463" s="855" t="s">
        <v>4931</v>
      </c>
      <c r="D7463" s="116" t="s">
        <v>4929</v>
      </c>
      <c r="E7463" s="821">
        <v>50000</v>
      </c>
      <c r="F7463" s="821" t="s">
        <v>16</v>
      </c>
      <c r="G7463" s="821" t="s">
        <v>16</v>
      </c>
      <c r="H7463" s="821" t="s">
        <v>16</v>
      </c>
      <c r="I7463" s="821" t="s">
        <v>16</v>
      </c>
      <c r="J7463" s="821" t="s">
        <v>16</v>
      </c>
      <c r="K7463" s="1"/>
      <c r="L7463" s="814" t="s">
        <v>4927</v>
      </c>
      <c r="M7463" s="855" t="s">
        <v>4936</v>
      </c>
      <c r="N7463" s="368">
        <v>319</v>
      </c>
      <c r="O7463" s="821" t="s">
        <v>16</v>
      </c>
      <c r="P7463" s="821" t="s">
        <v>16</v>
      </c>
      <c r="Q7463" s="821" t="s">
        <v>16</v>
      </c>
      <c r="R7463" s="821">
        <v>200000</v>
      </c>
      <c r="S7463" s="821" t="s">
        <v>16</v>
      </c>
      <c r="T7463" s="821" t="s">
        <v>16</v>
      </c>
    </row>
    <row r="7464" spans="2:20" ht="41.4" x14ac:dyDescent="0.3">
      <c r="B7464" s="814" t="s">
        <v>4927</v>
      </c>
      <c r="C7464" s="855" t="s">
        <v>4932</v>
      </c>
      <c r="D7464" s="116" t="s">
        <v>4963</v>
      </c>
      <c r="E7464" s="821" t="s">
        <v>16</v>
      </c>
      <c r="F7464" s="821">
        <v>4400</v>
      </c>
      <c r="G7464" s="821" t="s">
        <v>16</v>
      </c>
      <c r="H7464" s="821" t="s">
        <v>16</v>
      </c>
      <c r="I7464" s="821" t="s">
        <v>16</v>
      </c>
      <c r="J7464" s="821" t="s">
        <v>16</v>
      </c>
      <c r="K7464" s="1"/>
      <c r="L7464" s="814" t="s">
        <v>4927</v>
      </c>
      <c r="M7464" s="855" t="s">
        <v>4937</v>
      </c>
      <c r="N7464" s="368">
        <v>319</v>
      </c>
      <c r="O7464" s="821" t="s">
        <v>16</v>
      </c>
      <c r="P7464" s="821" t="s">
        <v>16</v>
      </c>
      <c r="Q7464" s="821" t="s">
        <v>16</v>
      </c>
      <c r="R7464" s="821">
        <v>10000</v>
      </c>
      <c r="S7464" s="821" t="s">
        <v>16</v>
      </c>
      <c r="T7464" s="821" t="s">
        <v>16</v>
      </c>
    </row>
    <row r="7465" spans="2:20" ht="41.4" x14ac:dyDescent="0.3">
      <c r="B7465" s="814" t="s">
        <v>4927</v>
      </c>
      <c r="C7465" s="855" t="s">
        <v>4933</v>
      </c>
      <c r="D7465" s="116" t="s">
        <v>4964</v>
      </c>
      <c r="E7465" s="821" t="s">
        <v>16</v>
      </c>
      <c r="F7465" s="821">
        <v>2200</v>
      </c>
      <c r="G7465" s="821" t="s">
        <v>16</v>
      </c>
      <c r="H7465" s="821" t="s">
        <v>16</v>
      </c>
      <c r="I7465" s="821" t="s">
        <v>16</v>
      </c>
      <c r="J7465" s="821" t="s">
        <v>16</v>
      </c>
      <c r="K7465" s="1"/>
      <c r="L7465" s="368" t="s">
        <v>4927</v>
      </c>
      <c r="M7465" s="369" t="s">
        <v>4938</v>
      </c>
      <c r="N7465" s="368">
        <v>319</v>
      </c>
      <c r="O7465" s="202" t="s">
        <v>16</v>
      </c>
      <c r="P7465" s="202" t="s">
        <v>16</v>
      </c>
      <c r="Q7465" s="202" t="s">
        <v>16</v>
      </c>
      <c r="R7465" s="821">
        <v>8700</v>
      </c>
      <c r="S7465" s="821" t="s">
        <v>16</v>
      </c>
      <c r="T7465" s="821" t="s">
        <v>16</v>
      </c>
    </row>
    <row r="7466" spans="2:20" ht="41.4" x14ac:dyDescent="0.3">
      <c r="B7466" s="814" t="s">
        <v>4927</v>
      </c>
      <c r="C7466" s="855" t="s">
        <v>4934</v>
      </c>
      <c r="D7466" s="116" t="s">
        <v>4965</v>
      </c>
      <c r="E7466" s="821" t="s">
        <v>16</v>
      </c>
      <c r="F7466" s="821">
        <v>3300</v>
      </c>
      <c r="G7466" s="821" t="s">
        <v>16</v>
      </c>
      <c r="H7466" s="821" t="s">
        <v>16</v>
      </c>
      <c r="I7466" s="821" t="s">
        <v>16</v>
      </c>
      <c r="J7466" s="821" t="s">
        <v>16</v>
      </c>
      <c r="K7466" s="1"/>
      <c r="L7466" s="368" t="s">
        <v>4927</v>
      </c>
      <c r="M7466" s="369" t="s">
        <v>4939</v>
      </c>
      <c r="N7466" s="368">
        <v>1</v>
      </c>
      <c r="O7466" s="202" t="s">
        <v>16</v>
      </c>
      <c r="P7466" s="202">
        <v>24630</v>
      </c>
      <c r="Q7466" s="202"/>
      <c r="R7466" s="821"/>
      <c r="S7466" s="821" t="s">
        <v>16</v>
      </c>
      <c r="T7466" s="821" t="s">
        <v>16</v>
      </c>
    </row>
    <row r="7467" spans="2:20" ht="41.4" x14ac:dyDescent="0.3">
      <c r="B7467" s="814" t="s">
        <v>4927</v>
      </c>
      <c r="C7467" s="855" t="s">
        <v>4935</v>
      </c>
      <c r="D7467" s="116" t="s">
        <v>4966</v>
      </c>
      <c r="E7467" s="821" t="s">
        <v>16</v>
      </c>
      <c r="F7467" s="821">
        <v>100000</v>
      </c>
      <c r="G7467" s="821" t="s">
        <v>16</v>
      </c>
      <c r="H7467" s="821" t="s">
        <v>16</v>
      </c>
      <c r="I7467" s="821" t="s">
        <v>16</v>
      </c>
      <c r="J7467" s="821" t="s">
        <v>16</v>
      </c>
      <c r="K7467" s="1"/>
      <c r="L7467" s="368" t="s">
        <v>4927</v>
      </c>
      <c r="M7467" s="369" t="s">
        <v>4940</v>
      </c>
      <c r="N7467" s="368">
        <v>2</v>
      </c>
      <c r="O7467" s="202" t="s">
        <v>16</v>
      </c>
      <c r="P7467" s="202">
        <v>10000</v>
      </c>
      <c r="Q7467" s="202" t="s">
        <v>16</v>
      </c>
      <c r="R7467" s="821" t="s">
        <v>16</v>
      </c>
      <c r="S7467" s="821" t="s">
        <v>16</v>
      </c>
      <c r="T7467" s="821" t="s">
        <v>16</v>
      </c>
    </row>
    <row r="7468" spans="2:20" x14ac:dyDescent="0.3">
      <c r="B7468" s="196"/>
      <c r="C7468" s="503" t="s">
        <v>49</v>
      </c>
      <c r="D7468" s="196" t="s">
        <v>16</v>
      </c>
      <c r="E7468" s="197">
        <f>SUM(E7461:E7467)</f>
        <v>50000</v>
      </c>
      <c r="F7468" s="197">
        <f>SUM(F7461:F7467)</f>
        <v>109900</v>
      </c>
      <c r="G7468" s="197"/>
      <c r="H7468" s="504">
        <f>SUM(H7461:H7467)</f>
        <v>285000</v>
      </c>
      <c r="I7468" s="197">
        <f>SUM(I7462:I7467)</f>
        <v>0</v>
      </c>
      <c r="J7468" s="197">
        <v>0</v>
      </c>
      <c r="K7468" s="1"/>
      <c r="L7468" s="821"/>
      <c r="M7468" s="821"/>
      <c r="N7468" s="821"/>
      <c r="O7468" s="202"/>
      <c r="P7468" s="821"/>
      <c r="Q7468" s="821"/>
      <c r="R7468" s="821"/>
      <c r="S7468" s="821"/>
      <c r="T7468" s="821"/>
    </row>
    <row r="7469" spans="2:20" x14ac:dyDescent="0.3">
      <c r="B7469" s="11"/>
      <c r="C7469" s="94"/>
      <c r="D7469" s="12"/>
      <c r="E7469" s="13"/>
      <c r="F7469" s="13"/>
      <c r="G7469" s="13"/>
      <c r="H7469" s="13"/>
      <c r="I7469" s="13"/>
      <c r="J7469" s="14"/>
      <c r="K7469" s="1"/>
      <c r="L7469" s="11"/>
      <c r="M7469" s="588"/>
      <c r="N7469" s="12"/>
      <c r="O7469" s="169"/>
      <c r="P7469" s="13"/>
      <c r="Q7469" s="13"/>
      <c r="R7469" s="13"/>
      <c r="S7469" s="13"/>
      <c r="T7469" s="14"/>
    </row>
    <row r="7470" spans="2:20" x14ac:dyDescent="0.3">
      <c r="B7470" s="25"/>
      <c r="C7470" s="26" t="s">
        <v>50</v>
      </c>
      <c r="D7470" s="26" t="s">
        <v>16</v>
      </c>
      <c r="E7470" s="28">
        <f>E7468</f>
        <v>50000</v>
      </c>
      <c r="F7470" s="28">
        <f>F7460+F7468</f>
        <v>223797</v>
      </c>
      <c r="G7470" s="28">
        <f>G7460+G7468</f>
        <v>111758</v>
      </c>
      <c r="H7470" s="28">
        <f>H7460+H7468</f>
        <v>477751</v>
      </c>
      <c r="I7470" s="28">
        <f>I7460+I7468</f>
        <v>3334</v>
      </c>
      <c r="J7470" s="28">
        <f>J7460+J7468</f>
        <v>4260</v>
      </c>
      <c r="K7470" s="1"/>
      <c r="L7470" s="574" t="s">
        <v>16</v>
      </c>
      <c r="M7470" s="26" t="s">
        <v>50</v>
      </c>
      <c r="N7470" s="193" t="s">
        <v>16</v>
      </c>
      <c r="O7470" s="28">
        <f>SUM(O7461:O7469)</f>
        <v>50000</v>
      </c>
      <c r="P7470" s="28">
        <f>SUM(P7461:P7469)</f>
        <v>119630</v>
      </c>
      <c r="Q7470" s="28"/>
      <c r="R7470" s="28">
        <f>SUM(R7461:R7469)</f>
        <v>218700</v>
      </c>
      <c r="S7470" s="28">
        <f>SUM(S7462:S7469)</f>
        <v>0</v>
      </c>
      <c r="T7470" s="28">
        <f>SUM(T7459:T7469)</f>
        <v>0</v>
      </c>
    </row>
    <row r="7471" spans="2:20" x14ac:dyDescent="0.3">
      <c r="F7471" s="314"/>
      <c r="G7471" s="215"/>
      <c r="H7471" s="215"/>
      <c r="L7471" s="2"/>
      <c r="M7471" s="3" t="s">
        <v>12</v>
      </c>
      <c r="N7471" s="15"/>
      <c r="O7471" s="16">
        <f>E7470-O7470</f>
        <v>0</v>
      </c>
      <c r="P7471" s="62">
        <f>F7470-P7470</f>
        <v>104167</v>
      </c>
      <c r="Q7471" s="62">
        <f>G7470-Q7470</f>
        <v>111758</v>
      </c>
      <c r="R7471" s="62">
        <f t="shared" ref="R7471" si="820">H7470-R7470</f>
        <v>259051</v>
      </c>
      <c r="S7471" s="62">
        <f t="shared" ref="S7471" si="821">I7470-S7470</f>
        <v>3334</v>
      </c>
      <c r="T7471" s="62">
        <f t="shared" ref="T7471" si="822">J7470-T7470</f>
        <v>4260</v>
      </c>
    </row>
    <row r="7472" spans="2:20" x14ac:dyDescent="0.3">
      <c r="C7472" s="63"/>
      <c r="F7472" s="314"/>
      <c r="H7472" s="314"/>
      <c r="M7472" s="1356" t="s">
        <v>23</v>
      </c>
      <c r="N7472" s="1356"/>
      <c r="O7472" s="314"/>
      <c r="P7472" s="314"/>
      <c r="Q7472" s="314"/>
      <c r="R7472" s="314"/>
    </row>
    <row r="7473" spans="2:20" x14ac:dyDescent="0.3">
      <c r="C7473" s="869"/>
      <c r="D7473" s="869"/>
      <c r="E7473" s="673"/>
      <c r="F7473" s="281"/>
      <c r="G7473" s="869"/>
      <c r="H7473" s="869"/>
      <c r="I7473" s="869"/>
      <c r="J7473" s="145"/>
      <c r="M7473" s="346" t="s">
        <v>17</v>
      </c>
      <c r="N7473" s="126">
        <f>P7471</f>
        <v>104167</v>
      </c>
      <c r="O7473" s="606"/>
      <c r="P7473" s="131"/>
      <c r="Q7473" s="131"/>
      <c r="R7473" s="131"/>
      <c r="S7473" s="131"/>
      <c r="T7473" s="131"/>
    </row>
    <row r="7474" spans="2:20" x14ac:dyDescent="0.3">
      <c r="C7474" s="273"/>
      <c r="D7474" s="702"/>
      <c r="E7474" s="867"/>
      <c r="F7474" s="867"/>
      <c r="G7474" s="282"/>
      <c r="H7474" s="280"/>
      <c r="I7474" s="280"/>
      <c r="J7474" s="280"/>
      <c r="M7474" s="346" t="s">
        <v>18</v>
      </c>
      <c r="N7474" s="126">
        <f>Q7471</f>
        <v>111758</v>
      </c>
      <c r="O7474" s="606"/>
      <c r="P7474" s="131"/>
      <c r="Q7474" s="121"/>
      <c r="R7474" s="121"/>
      <c r="S7474" s="121"/>
      <c r="T7474" s="121"/>
    </row>
    <row r="7475" spans="2:20" x14ac:dyDescent="0.3">
      <c r="C7475" s="869"/>
      <c r="D7475" s="869"/>
      <c r="E7475" s="1376"/>
      <c r="F7475" s="1377"/>
      <c r="G7475" s="282"/>
      <c r="H7475" s="280" t="s">
        <v>1850</v>
      </c>
      <c r="I7475" s="280"/>
      <c r="J7475" s="280"/>
      <c r="M7475" s="346" t="s">
        <v>19</v>
      </c>
      <c r="N7475" s="126">
        <f>R7471</f>
        <v>259051</v>
      </c>
      <c r="O7475" s="136"/>
      <c r="P7475" s="171"/>
      <c r="Q7475" s="324"/>
      <c r="R7475" s="240"/>
      <c r="S7475" s="314"/>
      <c r="T7475" s="314"/>
    </row>
    <row r="7476" spans="2:20" x14ac:dyDescent="0.3">
      <c r="C7476" s="190"/>
      <c r="D7476" s="190"/>
      <c r="E7476" s="1374"/>
      <c r="F7476" s="1374"/>
      <c r="G7476" s="278"/>
      <c r="H7476" s="279"/>
      <c r="I7476" s="280"/>
      <c r="J7476" s="281"/>
      <c r="M7476" s="346" t="s">
        <v>20</v>
      </c>
      <c r="N7476" s="126">
        <f>S7471</f>
        <v>3334</v>
      </c>
      <c r="O7476" s="324"/>
      <c r="P7476" s="324"/>
      <c r="Q7476" s="324"/>
      <c r="R7476" s="241"/>
    </row>
    <row r="7477" spans="2:20" x14ac:dyDescent="0.3">
      <c r="C7477" s="190"/>
      <c r="D7477" s="190"/>
      <c r="E7477" s="868"/>
      <c r="F7477" s="868"/>
      <c r="G7477" s="278"/>
      <c r="H7477" s="283"/>
      <c r="I7477" s="280"/>
      <c r="J7477" s="281"/>
      <c r="M7477" s="346" t="s">
        <v>21</v>
      </c>
      <c r="N7477" s="126">
        <f>T7471</f>
        <v>4260</v>
      </c>
      <c r="O7477" s="137"/>
      <c r="P7477" s="324"/>
      <c r="Q7477" s="324"/>
      <c r="R7477" s="314"/>
    </row>
    <row r="7478" spans="2:20" ht="16.2" thickBot="1" x14ac:dyDescent="0.35">
      <c r="C7478" s="869"/>
      <c r="D7478" s="190"/>
      <c r="E7478" s="868"/>
      <c r="F7478" s="868"/>
      <c r="G7478" s="278"/>
      <c r="H7478" s="283"/>
      <c r="I7478" s="280"/>
      <c r="J7478" s="281"/>
      <c r="M7478" s="768" t="s">
        <v>22</v>
      </c>
      <c r="N7478" s="794">
        <f>SUM(N7473:N7477)</f>
        <v>482570</v>
      </c>
      <c r="O7478" s="314"/>
      <c r="P7478" s="314"/>
      <c r="R7478" s="314"/>
      <c r="S7478" s="314"/>
    </row>
    <row r="7479" spans="2:20" ht="15" thickTop="1" x14ac:dyDescent="0.3">
      <c r="N7479" s="314"/>
    </row>
    <row r="7480" spans="2:20" x14ac:dyDescent="0.3">
      <c r="N7480" s="314"/>
    </row>
    <row r="7481" spans="2:20" x14ac:dyDescent="0.3">
      <c r="N7481" s="314"/>
    </row>
    <row r="7482" spans="2:20" x14ac:dyDescent="0.3">
      <c r="N7482" s="314"/>
    </row>
    <row r="7483" spans="2:20" x14ac:dyDescent="0.3">
      <c r="N7483" s="314"/>
    </row>
    <row r="7484" spans="2:20" x14ac:dyDescent="0.3">
      <c r="N7484" s="314"/>
    </row>
    <row r="7485" spans="2:20" x14ac:dyDescent="0.3">
      <c r="B7485" s="1357" t="s">
        <v>3490</v>
      </c>
      <c r="C7485" s="1357"/>
      <c r="D7485" s="1357"/>
      <c r="E7485" s="1357"/>
      <c r="F7485" s="1357"/>
      <c r="G7485" s="1357"/>
      <c r="H7485" s="1357"/>
      <c r="I7485" s="1357"/>
      <c r="J7485" s="1357"/>
      <c r="K7485" s="1357"/>
      <c r="L7485" s="1357"/>
      <c r="M7485" s="1357"/>
      <c r="N7485" s="1357"/>
      <c r="O7485" s="1357"/>
      <c r="P7485" s="1357"/>
      <c r="Q7485" s="1357"/>
      <c r="R7485" s="1357"/>
      <c r="S7485" s="1357"/>
      <c r="T7485" s="1357"/>
    </row>
    <row r="7486" spans="2:20" x14ac:dyDescent="0.3">
      <c r="N7486" s="314"/>
    </row>
    <row r="7489" spans="2:20" ht="15.6" x14ac:dyDescent="0.3">
      <c r="B7489" s="1349" t="s">
        <v>4941</v>
      </c>
      <c r="C7489" s="1349"/>
      <c r="D7489" s="1349"/>
      <c r="E7489" s="1349"/>
      <c r="F7489" s="1349"/>
      <c r="G7489" s="1349"/>
      <c r="H7489" s="1349"/>
      <c r="I7489" s="1349"/>
      <c r="J7489" s="1349"/>
      <c r="K7489" s="1349"/>
      <c r="L7489" s="1349"/>
      <c r="M7489" s="1349"/>
      <c r="N7489" s="1349"/>
      <c r="O7489" s="1349"/>
      <c r="P7489" s="1349"/>
      <c r="Q7489" s="1349"/>
      <c r="R7489" s="1349"/>
      <c r="S7489" s="1349"/>
      <c r="T7489" s="1349"/>
    </row>
    <row r="7490" spans="2:20" ht="15.6" x14ac:dyDescent="0.3">
      <c r="B7490" s="1350" t="s">
        <v>10</v>
      </c>
      <c r="C7490" s="1350"/>
      <c r="D7490" s="1350"/>
      <c r="E7490" s="1350"/>
      <c r="F7490" s="1350"/>
      <c r="G7490" s="1350"/>
      <c r="H7490" s="1350"/>
      <c r="I7490" s="1350"/>
      <c r="J7490" s="1350"/>
      <c r="K7490" s="1350"/>
      <c r="L7490" s="1350"/>
      <c r="M7490" s="1350"/>
      <c r="N7490" s="1350"/>
      <c r="O7490" s="1350"/>
      <c r="P7490" s="1350"/>
      <c r="Q7490" s="1350"/>
      <c r="R7490" s="1350"/>
      <c r="S7490" s="1350"/>
      <c r="T7490" s="1350"/>
    </row>
    <row r="7491" spans="2:20" x14ac:dyDescent="0.3">
      <c r="B7491" s="1351" t="s">
        <v>11</v>
      </c>
      <c r="C7491" s="1351"/>
      <c r="D7491" s="1351"/>
      <c r="E7491" s="1351"/>
      <c r="F7491" s="1351"/>
      <c r="G7491" s="1351"/>
      <c r="H7491" s="1351"/>
      <c r="I7491" s="1351"/>
      <c r="J7491" s="1351"/>
      <c r="K7491" s="1351"/>
      <c r="L7491" s="1351"/>
      <c r="M7491" s="1351"/>
      <c r="N7491" s="1351"/>
      <c r="O7491" s="1351"/>
      <c r="P7491" s="1351"/>
      <c r="Q7491" s="1351"/>
      <c r="R7491" s="1351"/>
      <c r="S7491" s="1351"/>
      <c r="T7491" s="1351"/>
    </row>
    <row r="7492" spans="2:20" x14ac:dyDescent="0.3">
      <c r="B7492" s="1352" t="s">
        <v>4942</v>
      </c>
      <c r="C7492" s="1352"/>
      <c r="D7492" s="1352"/>
      <c r="E7492" s="1352"/>
      <c r="F7492" s="1352"/>
      <c r="G7492" s="1352"/>
      <c r="H7492" s="1352"/>
      <c r="I7492" s="1352"/>
      <c r="J7492" s="1352"/>
      <c r="K7492" s="1352"/>
      <c r="L7492" s="1352"/>
      <c r="M7492" s="1352"/>
      <c r="N7492" s="1352"/>
      <c r="O7492" s="1352"/>
      <c r="P7492" s="1352"/>
      <c r="Q7492" s="1352"/>
      <c r="R7492" s="1352"/>
      <c r="S7492" s="1352"/>
      <c r="T7492" s="1352"/>
    </row>
    <row r="7493" spans="2:20" ht="15" thickBot="1" x14ac:dyDescent="0.35">
      <c r="B7493" s="309"/>
      <c r="C7493" s="309"/>
      <c r="D7493" s="309"/>
      <c r="E7493" s="309"/>
      <c r="F7493" s="309"/>
      <c r="G7493" s="309"/>
      <c r="H7493" s="309"/>
      <c r="I7493" s="309"/>
      <c r="J7493" s="309"/>
      <c r="L7493" s="309"/>
      <c r="M7493" s="309"/>
      <c r="N7493" s="309"/>
      <c r="O7493" s="309"/>
      <c r="P7493" s="309"/>
      <c r="Q7493" s="309"/>
      <c r="R7493" s="1362" t="s">
        <v>4943</v>
      </c>
      <c r="S7493" s="1363"/>
      <c r="T7493" s="1363"/>
    </row>
    <row r="7494" spans="2:20" ht="15" thickTop="1" x14ac:dyDescent="0.3">
      <c r="B7494" s="1354" t="s">
        <v>8</v>
      </c>
      <c r="C7494" s="1354"/>
      <c r="D7494" s="1354"/>
      <c r="E7494" s="1354"/>
      <c r="F7494" s="1354"/>
      <c r="G7494" s="1354"/>
      <c r="H7494" s="1354"/>
      <c r="I7494" s="1354"/>
      <c r="J7494" s="1354"/>
      <c r="L7494" s="1354" t="s">
        <v>9</v>
      </c>
      <c r="M7494" s="1354"/>
      <c r="N7494" s="1354"/>
      <c r="O7494" s="1354"/>
      <c r="P7494" s="1354"/>
      <c r="Q7494" s="1354"/>
      <c r="R7494" s="1354"/>
      <c r="S7494" s="1354"/>
      <c r="T7494" s="1354"/>
    </row>
    <row r="7495" spans="2:20" ht="27.6" x14ac:dyDescent="0.3">
      <c r="B7495" s="767" t="s">
        <v>0</v>
      </c>
      <c r="C7495" s="767" t="s">
        <v>1</v>
      </c>
      <c r="D7495" s="767" t="s">
        <v>2</v>
      </c>
      <c r="E7495" s="767" t="s">
        <v>13</v>
      </c>
      <c r="F7495" s="767" t="s">
        <v>3</v>
      </c>
      <c r="G7495" s="767" t="s">
        <v>4</v>
      </c>
      <c r="H7495" s="767" t="s">
        <v>5</v>
      </c>
      <c r="I7495" s="767" t="s">
        <v>6</v>
      </c>
      <c r="J7495" s="767" t="s">
        <v>7</v>
      </c>
      <c r="K7495" s="180"/>
      <c r="L7495" s="767" t="s">
        <v>0</v>
      </c>
      <c r="M7495" s="767" t="s">
        <v>1</v>
      </c>
      <c r="N7495" s="353" t="s">
        <v>1234</v>
      </c>
      <c r="O7495" s="767" t="s">
        <v>13</v>
      </c>
      <c r="P7495" s="767" t="s">
        <v>3</v>
      </c>
      <c r="Q7495" s="767" t="s">
        <v>4</v>
      </c>
      <c r="R7495" s="767" t="s">
        <v>5</v>
      </c>
      <c r="S7495" s="767" t="s">
        <v>6</v>
      </c>
      <c r="T7495" s="767" t="s">
        <v>7</v>
      </c>
    </row>
    <row r="7496" spans="2:20" x14ac:dyDescent="0.3">
      <c r="B7496" s="310"/>
      <c r="C7496" s="311"/>
      <c r="D7496" s="311"/>
      <c r="E7496" s="5"/>
      <c r="F7496" s="5"/>
      <c r="G7496" s="5"/>
      <c r="H7496" s="5"/>
      <c r="I7496" s="5"/>
      <c r="J7496" s="6"/>
      <c r="L7496" s="310"/>
      <c r="M7496" s="311"/>
      <c r="N7496" s="311"/>
      <c r="O7496" s="5"/>
      <c r="P7496" s="5"/>
      <c r="Q7496" s="5"/>
      <c r="R7496" s="5"/>
      <c r="S7496" s="5"/>
      <c r="T7496" s="6"/>
    </row>
    <row r="7497" spans="2:20" x14ac:dyDescent="0.3">
      <c r="B7497" s="814" t="s">
        <v>4944</v>
      </c>
      <c r="C7497" s="820" t="s">
        <v>2421</v>
      </c>
      <c r="D7497" s="821" t="s">
        <v>16</v>
      </c>
      <c r="E7497" s="821" t="s">
        <v>16</v>
      </c>
      <c r="F7497" s="822">
        <f>N7473</f>
        <v>104167</v>
      </c>
      <c r="G7497" s="823">
        <f>N7474</f>
        <v>111758</v>
      </c>
      <c r="H7497" s="823">
        <f>N7475</f>
        <v>259051</v>
      </c>
      <c r="I7497" s="824">
        <f>N7476</f>
        <v>3334</v>
      </c>
      <c r="J7497" s="824">
        <f>N7477</f>
        <v>4260</v>
      </c>
      <c r="K7497" s="1"/>
      <c r="L7497" s="814"/>
      <c r="M7497" s="814"/>
      <c r="N7497" s="814"/>
      <c r="O7497" s="814"/>
      <c r="P7497" s="821"/>
      <c r="Q7497" s="814"/>
      <c r="R7497" s="814"/>
      <c r="S7497" s="821"/>
      <c r="T7497" s="814"/>
    </row>
    <row r="7498" spans="2:20" ht="41.4" x14ac:dyDescent="0.3">
      <c r="B7498" s="814" t="s">
        <v>4944</v>
      </c>
      <c r="C7498" s="855" t="s">
        <v>4945</v>
      </c>
      <c r="D7498" s="116" t="s">
        <v>4967</v>
      </c>
      <c r="E7498" s="821" t="s">
        <v>16</v>
      </c>
      <c r="F7498" s="821">
        <v>1100</v>
      </c>
      <c r="G7498" s="821" t="s">
        <v>16</v>
      </c>
      <c r="H7498" s="821" t="s">
        <v>16</v>
      </c>
      <c r="I7498" s="821" t="s">
        <v>16</v>
      </c>
      <c r="J7498" s="821" t="s">
        <v>16</v>
      </c>
      <c r="K7498" s="1"/>
      <c r="L7498" s="814" t="s">
        <v>4944</v>
      </c>
      <c r="M7498" s="855" t="s">
        <v>4947</v>
      </c>
      <c r="N7498" s="368">
        <v>1</v>
      </c>
      <c r="O7498" s="821" t="s">
        <v>16</v>
      </c>
      <c r="P7498" s="48">
        <v>20000</v>
      </c>
      <c r="Q7498" s="821" t="s">
        <v>16</v>
      </c>
      <c r="R7498" s="821" t="s">
        <v>16</v>
      </c>
      <c r="S7498" s="821" t="s">
        <v>16</v>
      </c>
      <c r="T7498" s="821" t="s">
        <v>16</v>
      </c>
    </row>
    <row r="7499" spans="2:20" ht="41.4" x14ac:dyDescent="0.3">
      <c r="B7499" s="814" t="s">
        <v>4944</v>
      </c>
      <c r="C7499" s="855" t="s">
        <v>4946</v>
      </c>
      <c r="D7499" s="116" t="s">
        <v>4968</v>
      </c>
      <c r="E7499" s="821" t="s">
        <v>16</v>
      </c>
      <c r="F7499" s="821">
        <v>200000</v>
      </c>
      <c r="G7499" s="821" t="s">
        <v>16</v>
      </c>
      <c r="H7499" s="821" t="s">
        <v>16</v>
      </c>
      <c r="I7499" s="821" t="s">
        <v>16</v>
      </c>
      <c r="J7499" s="821" t="s">
        <v>16</v>
      </c>
      <c r="K7499" s="1"/>
      <c r="L7499" s="814" t="s">
        <v>4944</v>
      </c>
      <c r="M7499" s="855" t="s">
        <v>4948</v>
      </c>
      <c r="N7499" s="368">
        <v>2</v>
      </c>
      <c r="O7499" s="821" t="s">
        <v>16</v>
      </c>
      <c r="P7499" s="821">
        <v>2000</v>
      </c>
      <c r="Q7499" s="821" t="s">
        <v>16</v>
      </c>
      <c r="R7499" s="821" t="s">
        <v>16</v>
      </c>
      <c r="S7499" s="821" t="s">
        <v>16</v>
      </c>
      <c r="T7499" s="821" t="s">
        <v>16</v>
      </c>
    </row>
    <row r="7500" spans="2:20" x14ac:dyDescent="0.3">
      <c r="B7500" s="821" t="s">
        <v>16</v>
      </c>
      <c r="C7500" s="821" t="s">
        <v>16</v>
      </c>
      <c r="D7500" s="821" t="s">
        <v>16</v>
      </c>
      <c r="E7500" s="821" t="s">
        <v>16</v>
      </c>
      <c r="F7500" s="821" t="s">
        <v>16</v>
      </c>
      <c r="G7500" s="821" t="s">
        <v>16</v>
      </c>
      <c r="H7500" s="821" t="s">
        <v>16</v>
      </c>
      <c r="I7500" s="821" t="s">
        <v>16</v>
      </c>
      <c r="J7500" s="821" t="s">
        <v>16</v>
      </c>
      <c r="K7500" s="1"/>
      <c r="L7500" s="814" t="s">
        <v>4944</v>
      </c>
      <c r="M7500" s="855" t="s">
        <v>4949</v>
      </c>
      <c r="N7500" s="368">
        <v>3</v>
      </c>
      <c r="O7500" s="821" t="s">
        <v>16</v>
      </c>
      <c r="P7500" s="821">
        <v>8300</v>
      </c>
      <c r="Q7500" s="821" t="s">
        <v>16</v>
      </c>
      <c r="R7500" s="821" t="s">
        <v>16</v>
      </c>
      <c r="S7500" s="821" t="s">
        <v>16</v>
      </c>
      <c r="T7500" s="821" t="s">
        <v>16</v>
      </c>
    </row>
    <row r="7501" spans="2:20" ht="27.6" x14ac:dyDescent="0.3">
      <c r="B7501" s="821" t="s">
        <v>16</v>
      </c>
      <c r="C7501" s="821" t="s">
        <v>16</v>
      </c>
      <c r="D7501" s="821" t="s">
        <v>16</v>
      </c>
      <c r="E7501" s="821" t="s">
        <v>16</v>
      </c>
      <c r="F7501" s="821" t="s">
        <v>16</v>
      </c>
      <c r="G7501" s="821" t="s">
        <v>16</v>
      </c>
      <c r="H7501" s="821" t="s">
        <v>16</v>
      </c>
      <c r="I7501" s="821" t="s">
        <v>16</v>
      </c>
      <c r="J7501" s="821" t="s">
        <v>16</v>
      </c>
      <c r="K7501" s="1"/>
      <c r="L7501" s="814" t="s">
        <v>4944</v>
      </c>
      <c r="M7501" s="855" t="s">
        <v>4950</v>
      </c>
      <c r="N7501" s="368">
        <v>4</v>
      </c>
      <c r="O7501" s="821" t="s">
        <v>16</v>
      </c>
      <c r="P7501" s="821">
        <v>6000</v>
      </c>
      <c r="Q7501" s="821" t="s">
        <v>16</v>
      </c>
      <c r="R7501" s="821" t="s">
        <v>16</v>
      </c>
      <c r="S7501" s="821" t="s">
        <v>16</v>
      </c>
      <c r="T7501" s="821" t="s">
        <v>16</v>
      </c>
    </row>
    <row r="7502" spans="2:20" x14ac:dyDescent="0.3">
      <c r="B7502" s="196"/>
      <c r="C7502" s="503" t="s">
        <v>49</v>
      </c>
      <c r="D7502" s="196" t="s">
        <v>16</v>
      </c>
      <c r="E7502" s="197">
        <f>SUM(E7498:E7501)</f>
        <v>0</v>
      </c>
      <c r="F7502" s="197">
        <f>SUM(F7498:F7501)</f>
        <v>201100</v>
      </c>
      <c r="G7502" s="197"/>
      <c r="H7502" s="504">
        <f>SUM(H7498:H7501)</f>
        <v>0</v>
      </c>
      <c r="I7502" s="197">
        <f>SUM(I7499:I7501)</f>
        <v>0</v>
      </c>
      <c r="J7502" s="197">
        <v>0</v>
      </c>
      <c r="K7502" s="1"/>
      <c r="L7502" s="821"/>
      <c r="M7502" s="821"/>
      <c r="N7502" s="821"/>
      <c r="O7502" s="202"/>
      <c r="P7502" s="821"/>
      <c r="Q7502" s="821"/>
      <c r="R7502" s="821"/>
      <c r="S7502" s="821"/>
      <c r="T7502" s="821"/>
    </row>
    <row r="7503" spans="2:20" x14ac:dyDescent="0.3">
      <c r="B7503" s="11"/>
      <c r="C7503" s="94"/>
      <c r="D7503" s="12"/>
      <c r="E7503" s="13"/>
      <c r="F7503" s="13"/>
      <c r="G7503" s="13"/>
      <c r="H7503" s="13"/>
      <c r="I7503" s="13"/>
      <c r="J7503" s="14"/>
      <c r="K7503" s="1"/>
      <c r="L7503" s="11"/>
      <c r="M7503" s="588"/>
      <c r="N7503" s="12"/>
      <c r="O7503" s="169"/>
      <c r="P7503" s="13"/>
      <c r="Q7503" s="13"/>
      <c r="R7503" s="13"/>
      <c r="S7503" s="13"/>
      <c r="T7503" s="14"/>
    </row>
    <row r="7504" spans="2:20" x14ac:dyDescent="0.3">
      <c r="B7504" s="25"/>
      <c r="C7504" s="26" t="s">
        <v>50</v>
      </c>
      <c r="D7504" s="26" t="s">
        <v>16</v>
      </c>
      <c r="E7504" s="28">
        <f>E7502</f>
        <v>0</v>
      </c>
      <c r="F7504" s="28">
        <f>F7497+F7502</f>
        <v>305267</v>
      </c>
      <c r="G7504" s="28">
        <f>G7497+G7502</f>
        <v>111758</v>
      </c>
      <c r="H7504" s="28">
        <f>H7497+H7502</f>
        <v>259051</v>
      </c>
      <c r="I7504" s="28">
        <f>I7497+I7502</f>
        <v>3334</v>
      </c>
      <c r="J7504" s="28">
        <f>J7497+J7502</f>
        <v>4260</v>
      </c>
      <c r="K7504" s="1"/>
      <c r="L7504" s="574" t="s">
        <v>16</v>
      </c>
      <c r="M7504" s="26" t="s">
        <v>50</v>
      </c>
      <c r="N7504" s="193" t="s">
        <v>16</v>
      </c>
      <c r="O7504" s="28">
        <f>SUM(O7498:O7503)</f>
        <v>0</v>
      </c>
      <c r="P7504" s="28">
        <f>SUM(P7498:P7503)</f>
        <v>36300</v>
      </c>
      <c r="Q7504" s="28"/>
      <c r="R7504" s="28">
        <f>SUM(R7498:R7503)</f>
        <v>0</v>
      </c>
      <c r="S7504" s="28">
        <f>SUM(S7499:S7503)</f>
        <v>0</v>
      </c>
      <c r="T7504" s="28">
        <f>SUM(T7496:T7503)</f>
        <v>0</v>
      </c>
    </row>
    <row r="7505" spans="2:20" x14ac:dyDescent="0.3">
      <c r="F7505" s="314"/>
      <c r="G7505" s="215"/>
      <c r="H7505" s="215"/>
      <c r="L7505" s="2"/>
      <c r="M7505" s="3" t="s">
        <v>12</v>
      </c>
      <c r="N7505" s="15"/>
      <c r="O7505" s="16">
        <f>E7504-O7504</f>
        <v>0</v>
      </c>
      <c r="P7505" s="62">
        <f>F7504-P7504</f>
        <v>268967</v>
      </c>
      <c r="Q7505" s="62">
        <f>G7504-Q7504</f>
        <v>111758</v>
      </c>
      <c r="R7505" s="62">
        <f t="shared" ref="R7505" si="823">H7504-R7504</f>
        <v>259051</v>
      </c>
      <c r="S7505" s="62">
        <f t="shared" ref="S7505" si="824">I7504-S7504</f>
        <v>3334</v>
      </c>
      <c r="T7505" s="62">
        <f t="shared" ref="T7505" si="825">J7504-T7504</f>
        <v>4260</v>
      </c>
    </row>
    <row r="7506" spans="2:20" x14ac:dyDescent="0.3">
      <c r="C7506" s="63"/>
      <c r="F7506" s="314"/>
      <c r="H7506" s="314"/>
      <c r="M7506" s="1356" t="s">
        <v>23</v>
      </c>
      <c r="N7506" s="1356"/>
      <c r="O7506" s="314"/>
      <c r="P7506" s="314"/>
      <c r="Q7506" s="314"/>
      <c r="R7506" s="314"/>
    </row>
    <row r="7507" spans="2:20" x14ac:dyDescent="0.3">
      <c r="C7507" s="874"/>
      <c r="D7507" s="874"/>
      <c r="E7507" s="673"/>
      <c r="F7507" s="281"/>
      <c r="G7507" s="874"/>
      <c r="H7507" s="874"/>
      <c r="I7507" s="874"/>
      <c r="J7507" s="145"/>
      <c r="M7507" s="346" t="s">
        <v>17</v>
      </c>
      <c r="N7507" s="126">
        <f>P7505</f>
        <v>268967</v>
      </c>
      <c r="O7507" s="1381" t="s">
        <v>4662</v>
      </c>
      <c r="P7507" s="1382"/>
      <c r="Q7507" s="1382"/>
      <c r="R7507" s="1382"/>
      <c r="S7507" s="1382"/>
      <c r="T7507" s="1382"/>
    </row>
    <row r="7508" spans="2:20" x14ac:dyDescent="0.3">
      <c r="C7508" s="273"/>
      <c r="D7508" s="702"/>
      <c r="E7508" s="872"/>
      <c r="F7508" s="872"/>
      <c r="G7508" s="282"/>
      <c r="H7508" s="280"/>
      <c r="I7508" s="280"/>
      <c r="J7508" s="280"/>
      <c r="M7508" s="346" t="s">
        <v>18</v>
      </c>
      <c r="N7508" s="126">
        <f>Q7505</f>
        <v>111758</v>
      </c>
      <c r="O7508" s="606"/>
      <c r="P7508" s="131"/>
      <c r="Q7508" s="121"/>
      <c r="R7508" s="121"/>
      <c r="S7508" s="121"/>
      <c r="T7508" s="121"/>
    </row>
    <row r="7509" spans="2:20" x14ac:dyDescent="0.3">
      <c r="C7509" s="874"/>
      <c r="D7509" s="874"/>
      <c r="E7509" s="1376"/>
      <c r="F7509" s="1377"/>
      <c r="G7509" s="282"/>
      <c r="H7509" s="280" t="s">
        <v>1850</v>
      </c>
      <c r="I7509" s="280"/>
      <c r="J7509" s="280"/>
      <c r="M7509" s="346" t="s">
        <v>19</v>
      </c>
      <c r="N7509" s="126">
        <f>R7505</f>
        <v>259051</v>
      </c>
      <c r="O7509" s="136"/>
      <c r="P7509" s="171"/>
      <c r="Q7509" s="324"/>
      <c r="R7509" s="240"/>
      <c r="S7509" s="314"/>
      <c r="T7509" s="314"/>
    </row>
    <row r="7510" spans="2:20" x14ac:dyDescent="0.3">
      <c r="C7510" s="190"/>
      <c r="D7510" s="190"/>
      <c r="E7510" s="1374"/>
      <c r="F7510" s="1374"/>
      <c r="G7510" s="278"/>
      <c r="H7510" s="279"/>
      <c r="I7510" s="280"/>
      <c r="J7510" s="281"/>
      <c r="M7510" s="346" t="s">
        <v>20</v>
      </c>
      <c r="N7510" s="126">
        <f>S7505</f>
        <v>3334</v>
      </c>
      <c r="O7510" s="324"/>
      <c r="P7510" s="324"/>
      <c r="Q7510" s="324"/>
      <c r="R7510" s="241"/>
    </row>
    <row r="7511" spans="2:20" x14ac:dyDescent="0.3">
      <c r="C7511" s="190"/>
      <c r="D7511" s="190"/>
      <c r="E7511" s="873"/>
      <c r="F7511" s="873"/>
      <c r="G7511" s="278"/>
      <c r="H7511" s="283"/>
      <c r="I7511" s="280"/>
      <c r="J7511" s="281"/>
      <c r="M7511" s="346" t="s">
        <v>21</v>
      </c>
      <c r="N7511" s="126">
        <f>T7505</f>
        <v>4260</v>
      </c>
      <c r="O7511" s="137"/>
      <c r="P7511" s="324"/>
      <c r="Q7511" s="324"/>
      <c r="R7511" s="314"/>
    </row>
    <row r="7512" spans="2:20" ht="16.2" thickBot="1" x14ac:dyDescent="0.35">
      <c r="C7512" s="874"/>
      <c r="D7512" s="190"/>
      <c r="E7512" s="873"/>
      <c r="F7512" s="873"/>
      <c r="G7512" s="278"/>
      <c r="H7512" s="283"/>
      <c r="I7512" s="280"/>
      <c r="J7512" s="281"/>
      <c r="M7512" s="768" t="s">
        <v>22</v>
      </c>
      <c r="N7512" s="794">
        <f>SUM(N7507:N7511)</f>
        <v>647370</v>
      </c>
      <c r="O7512" s="314"/>
      <c r="P7512" s="314"/>
      <c r="R7512" s="314"/>
      <c r="S7512" s="314"/>
    </row>
    <row r="7513" spans="2:20" ht="15" thickTop="1" x14ac:dyDescent="0.3">
      <c r="N7513" s="314"/>
    </row>
    <row r="7514" spans="2:20" x14ac:dyDescent="0.3">
      <c r="N7514" s="314"/>
    </row>
    <row r="7515" spans="2:20" x14ac:dyDescent="0.3">
      <c r="N7515" s="314"/>
    </row>
    <row r="7516" spans="2:20" x14ac:dyDescent="0.3">
      <c r="N7516" s="314"/>
    </row>
    <row r="7517" spans="2:20" x14ac:dyDescent="0.3">
      <c r="N7517" s="314"/>
    </row>
    <row r="7518" spans="2:20" x14ac:dyDescent="0.3">
      <c r="N7518" s="314"/>
    </row>
    <row r="7519" spans="2:20" x14ac:dyDescent="0.3">
      <c r="B7519" s="1357" t="s">
        <v>3490</v>
      </c>
      <c r="C7519" s="1357"/>
      <c r="D7519" s="1357"/>
      <c r="E7519" s="1357"/>
      <c r="F7519" s="1357"/>
      <c r="G7519" s="1357"/>
      <c r="H7519" s="1357"/>
      <c r="I7519" s="1357"/>
      <c r="J7519" s="1357"/>
      <c r="K7519" s="1357"/>
      <c r="L7519" s="1357"/>
      <c r="M7519" s="1357"/>
      <c r="N7519" s="1357"/>
      <c r="O7519" s="1357"/>
      <c r="P7519" s="1357"/>
      <c r="Q7519" s="1357"/>
      <c r="R7519" s="1357"/>
      <c r="S7519" s="1357"/>
      <c r="T7519" s="1357"/>
    </row>
    <row r="7525" spans="2:20" ht="15.6" x14ac:dyDescent="0.3">
      <c r="B7525" s="1349" t="s">
        <v>4951</v>
      </c>
      <c r="C7525" s="1349"/>
      <c r="D7525" s="1349"/>
      <c r="E7525" s="1349"/>
      <c r="F7525" s="1349"/>
      <c r="G7525" s="1349"/>
      <c r="H7525" s="1349"/>
      <c r="I7525" s="1349"/>
      <c r="J7525" s="1349"/>
      <c r="K7525" s="1349"/>
      <c r="L7525" s="1349"/>
      <c r="M7525" s="1349"/>
      <c r="N7525" s="1349"/>
      <c r="O7525" s="1349"/>
      <c r="P7525" s="1349"/>
      <c r="Q7525" s="1349"/>
      <c r="R7525" s="1349"/>
      <c r="S7525" s="1349"/>
      <c r="T7525" s="1349"/>
    </row>
    <row r="7526" spans="2:20" ht="15.6" x14ac:dyDescent="0.3">
      <c r="B7526" s="1350" t="s">
        <v>10</v>
      </c>
      <c r="C7526" s="1350"/>
      <c r="D7526" s="1350"/>
      <c r="E7526" s="1350"/>
      <c r="F7526" s="1350"/>
      <c r="G7526" s="1350"/>
      <c r="H7526" s="1350"/>
      <c r="I7526" s="1350"/>
      <c r="J7526" s="1350"/>
      <c r="K7526" s="1350"/>
      <c r="L7526" s="1350"/>
      <c r="M7526" s="1350"/>
      <c r="N7526" s="1350"/>
      <c r="O7526" s="1350"/>
      <c r="P7526" s="1350"/>
      <c r="Q7526" s="1350"/>
      <c r="R7526" s="1350"/>
      <c r="S7526" s="1350"/>
      <c r="T7526" s="1350"/>
    </row>
    <row r="7527" spans="2:20" x14ac:dyDescent="0.3">
      <c r="B7527" s="1351" t="s">
        <v>11</v>
      </c>
      <c r="C7527" s="1351"/>
      <c r="D7527" s="1351"/>
      <c r="E7527" s="1351"/>
      <c r="F7527" s="1351"/>
      <c r="G7527" s="1351"/>
      <c r="H7527" s="1351"/>
      <c r="I7527" s="1351"/>
      <c r="J7527" s="1351"/>
      <c r="K7527" s="1351"/>
      <c r="L7527" s="1351"/>
      <c r="M7527" s="1351"/>
      <c r="N7527" s="1351"/>
      <c r="O7527" s="1351"/>
      <c r="P7527" s="1351"/>
      <c r="Q7527" s="1351"/>
      <c r="R7527" s="1351"/>
      <c r="S7527" s="1351"/>
      <c r="T7527" s="1351"/>
    </row>
    <row r="7528" spans="2:20" x14ac:dyDescent="0.3">
      <c r="B7528" s="1352" t="s">
        <v>4987</v>
      </c>
      <c r="C7528" s="1352"/>
      <c r="D7528" s="1352"/>
      <c r="E7528" s="1352"/>
      <c r="F7528" s="1352"/>
      <c r="G7528" s="1352"/>
      <c r="H7528" s="1352"/>
      <c r="I7528" s="1352"/>
      <c r="J7528" s="1352"/>
      <c r="K7528" s="1352"/>
      <c r="L7528" s="1352"/>
      <c r="M7528" s="1352"/>
      <c r="N7528" s="1352"/>
      <c r="O7528" s="1352"/>
      <c r="P7528" s="1352"/>
      <c r="Q7528" s="1352"/>
      <c r="R7528" s="1352"/>
      <c r="S7528" s="1352"/>
      <c r="T7528" s="1352"/>
    </row>
    <row r="7529" spans="2:20" ht="15" thickBot="1" x14ac:dyDescent="0.35">
      <c r="B7529" s="309"/>
      <c r="C7529" s="309"/>
      <c r="D7529" s="309"/>
      <c r="E7529" s="309"/>
      <c r="F7529" s="309"/>
      <c r="G7529" s="309"/>
      <c r="H7529" s="309"/>
      <c r="I7529" s="309"/>
      <c r="J7529" s="309"/>
      <c r="L7529" s="309"/>
      <c r="M7529" s="309"/>
      <c r="N7529" s="309"/>
      <c r="O7529" s="309"/>
      <c r="P7529" s="309"/>
      <c r="Q7529" s="309"/>
      <c r="R7529" s="1362" t="s">
        <v>4988</v>
      </c>
      <c r="S7529" s="1363"/>
      <c r="T7529" s="1363"/>
    </row>
    <row r="7530" spans="2:20" ht="15" thickTop="1" x14ac:dyDescent="0.3">
      <c r="B7530" s="1354" t="s">
        <v>8</v>
      </c>
      <c r="C7530" s="1354"/>
      <c r="D7530" s="1354"/>
      <c r="E7530" s="1354"/>
      <c r="F7530" s="1354"/>
      <c r="G7530" s="1354"/>
      <c r="H7530" s="1354"/>
      <c r="I7530" s="1354"/>
      <c r="J7530" s="1354"/>
      <c r="L7530" s="1354" t="s">
        <v>9</v>
      </c>
      <c r="M7530" s="1354"/>
      <c r="N7530" s="1354"/>
      <c r="O7530" s="1354"/>
      <c r="P7530" s="1354"/>
      <c r="Q7530" s="1354"/>
      <c r="R7530" s="1354"/>
      <c r="S7530" s="1354"/>
      <c r="T7530" s="1354"/>
    </row>
    <row r="7531" spans="2:20" ht="27.6" x14ac:dyDescent="0.3">
      <c r="B7531" s="767" t="s">
        <v>0</v>
      </c>
      <c r="C7531" s="767" t="s">
        <v>1</v>
      </c>
      <c r="D7531" s="767" t="s">
        <v>2</v>
      </c>
      <c r="E7531" s="767" t="s">
        <v>13</v>
      </c>
      <c r="F7531" s="767" t="s">
        <v>3</v>
      </c>
      <c r="G7531" s="767" t="s">
        <v>4</v>
      </c>
      <c r="H7531" s="767" t="s">
        <v>5</v>
      </c>
      <c r="I7531" s="767" t="s">
        <v>6</v>
      </c>
      <c r="J7531" s="767" t="s">
        <v>7</v>
      </c>
      <c r="K7531" s="180"/>
      <c r="L7531" s="767" t="s">
        <v>0</v>
      </c>
      <c r="M7531" s="767" t="s">
        <v>1</v>
      </c>
      <c r="N7531" s="353" t="s">
        <v>1234</v>
      </c>
      <c r="O7531" s="767" t="s">
        <v>13</v>
      </c>
      <c r="P7531" s="767" t="s">
        <v>3</v>
      </c>
      <c r="Q7531" s="767" t="s">
        <v>4</v>
      </c>
      <c r="R7531" s="767" t="s">
        <v>5</v>
      </c>
      <c r="S7531" s="767" t="s">
        <v>6</v>
      </c>
      <c r="T7531" s="767" t="s">
        <v>7</v>
      </c>
    </row>
    <row r="7532" spans="2:20" x14ac:dyDescent="0.3">
      <c r="B7532" s="310"/>
      <c r="C7532" s="311"/>
      <c r="D7532" s="311"/>
      <c r="E7532" s="5"/>
      <c r="F7532" s="5"/>
      <c r="G7532" s="5"/>
      <c r="H7532" s="5"/>
      <c r="I7532" s="5"/>
      <c r="J7532" s="6"/>
      <c r="L7532" s="310"/>
      <c r="M7532" s="311"/>
      <c r="N7532" s="311"/>
      <c r="O7532" s="5"/>
      <c r="P7532" s="5"/>
      <c r="Q7532" s="5"/>
      <c r="R7532" s="5"/>
      <c r="S7532" s="5"/>
      <c r="T7532" s="6"/>
    </row>
    <row r="7533" spans="2:20" x14ac:dyDescent="0.3">
      <c r="B7533" s="814" t="s">
        <v>4956</v>
      </c>
      <c r="C7533" s="820" t="s">
        <v>2421</v>
      </c>
      <c r="D7533" s="821" t="s">
        <v>16</v>
      </c>
      <c r="E7533" s="821" t="s">
        <v>16</v>
      </c>
      <c r="F7533" s="822">
        <f>N7507</f>
        <v>268967</v>
      </c>
      <c r="G7533" s="823">
        <f>N7508</f>
        <v>111758</v>
      </c>
      <c r="H7533" s="823">
        <f>N7509</f>
        <v>259051</v>
      </c>
      <c r="I7533" s="824">
        <f>N7510</f>
        <v>3334</v>
      </c>
      <c r="J7533" s="824">
        <f>N7511</f>
        <v>4260</v>
      </c>
      <c r="K7533" s="1"/>
      <c r="L7533" s="814"/>
      <c r="M7533" s="814"/>
      <c r="N7533" s="814"/>
      <c r="O7533" s="814"/>
      <c r="P7533" s="821"/>
      <c r="Q7533" s="814"/>
      <c r="R7533" s="814"/>
      <c r="S7533" s="821"/>
      <c r="T7533" s="814"/>
    </row>
    <row r="7534" spans="2:20" x14ac:dyDescent="0.3">
      <c r="B7534" s="814" t="s">
        <v>4956</v>
      </c>
      <c r="C7534" s="871" t="s">
        <v>2263</v>
      </c>
      <c r="D7534" s="821" t="s">
        <v>16</v>
      </c>
      <c r="E7534" s="821" t="s">
        <v>16</v>
      </c>
      <c r="F7534" s="821" t="s">
        <v>16</v>
      </c>
      <c r="G7534" s="821" t="s">
        <v>16</v>
      </c>
      <c r="H7534" s="48">
        <v>66000</v>
      </c>
      <c r="I7534" s="821" t="s">
        <v>16</v>
      </c>
      <c r="J7534" s="821" t="s">
        <v>16</v>
      </c>
      <c r="K7534" s="1"/>
      <c r="L7534" s="814" t="s">
        <v>4956</v>
      </c>
      <c r="M7534" s="871" t="s">
        <v>2263</v>
      </c>
      <c r="N7534" s="821" t="s">
        <v>16</v>
      </c>
      <c r="O7534" s="821" t="s">
        <v>16</v>
      </c>
      <c r="P7534" s="48">
        <v>66000</v>
      </c>
      <c r="Q7534" s="821" t="s">
        <v>16</v>
      </c>
      <c r="R7534" s="821" t="s">
        <v>16</v>
      </c>
      <c r="S7534" s="821" t="s">
        <v>16</v>
      </c>
      <c r="T7534" s="821" t="s">
        <v>16</v>
      </c>
    </row>
    <row r="7535" spans="2:20" ht="41.4" x14ac:dyDescent="0.3">
      <c r="B7535" s="814" t="s">
        <v>4952</v>
      </c>
      <c r="C7535" s="855" t="s">
        <v>4953</v>
      </c>
      <c r="D7535" s="116" t="s">
        <v>4969</v>
      </c>
      <c r="E7535" s="821" t="s">
        <v>16</v>
      </c>
      <c r="F7535" s="821" t="s">
        <v>16</v>
      </c>
      <c r="G7535" s="821">
        <v>400000</v>
      </c>
      <c r="H7535" s="821" t="s">
        <v>16</v>
      </c>
      <c r="I7535" s="821" t="s">
        <v>16</v>
      </c>
      <c r="J7535" s="821" t="s">
        <v>16</v>
      </c>
      <c r="K7535" s="1"/>
      <c r="L7535" s="814" t="s">
        <v>4952</v>
      </c>
      <c r="M7535" s="855" t="s">
        <v>4957</v>
      </c>
      <c r="N7535" s="368">
        <v>1</v>
      </c>
      <c r="O7535" s="821" t="s">
        <v>16</v>
      </c>
      <c r="P7535" s="48">
        <v>100000</v>
      </c>
      <c r="Q7535" s="821" t="s">
        <v>16</v>
      </c>
      <c r="R7535" s="821" t="s">
        <v>16</v>
      </c>
      <c r="S7535" s="821" t="s">
        <v>16</v>
      </c>
      <c r="T7535" s="821" t="s">
        <v>16</v>
      </c>
    </row>
    <row r="7536" spans="2:20" ht="41.4" x14ac:dyDescent="0.3">
      <c r="B7536" s="814" t="s">
        <v>4952</v>
      </c>
      <c r="C7536" s="855" t="s">
        <v>4954</v>
      </c>
      <c r="D7536" s="116" t="s">
        <v>4970</v>
      </c>
      <c r="E7536" s="821" t="s">
        <v>16</v>
      </c>
      <c r="F7536" s="821">
        <v>100000</v>
      </c>
      <c r="G7536" s="821" t="s">
        <v>16</v>
      </c>
      <c r="H7536" s="821">
        <v>300000</v>
      </c>
      <c r="I7536" s="821" t="s">
        <v>16</v>
      </c>
      <c r="J7536" s="821" t="s">
        <v>16</v>
      </c>
      <c r="K7536" s="1"/>
      <c r="L7536" s="814" t="s">
        <v>4960</v>
      </c>
      <c r="M7536" s="855" t="s">
        <v>4958</v>
      </c>
      <c r="N7536" s="368">
        <v>2</v>
      </c>
      <c r="O7536" s="821" t="s">
        <v>16</v>
      </c>
      <c r="P7536" s="821">
        <v>2080</v>
      </c>
      <c r="Q7536" s="821" t="s">
        <v>16</v>
      </c>
      <c r="R7536" s="821" t="s">
        <v>16</v>
      </c>
      <c r="S7536" s="821" t="s">
        <v>16</v>
      </c>
      <c r="T7536" s="821" t="s">
        <v>16</v>
      </c>
    </row>
    <row r="7537" spans="2:20" ht="55.2" x14ac:dyDescent="0.3">
      <c r="B7537" s="814" t="s">
        <v>4952</v>
      </c>
      <c r="C7537" s="855" t="s">
        <v>4955</v>
      </c>
      <c r="D7537" s="116" t="s">
        <v>4971</v>
      </c>
      <c r="E7537" s="821" t="s">
        <v>16</v>
      </c>
      <c r="F7537" s="821" t="s">
        <v>16</v>
      </c>
      <c r="G7537" s="821" t="s">
        <v>16</v>
      </c>
      <c r="H7537" s="821">
        <v>500000</v>
      </c>
      <c r="I7537" s="821" t="s">
        <v>16</v>
      </c>
      <c r="J7537" s="821" t="s">
        <v>16</v>
      </c>
      <c r="K7537" s="1"/>
      <c r="L7537" s="814" t="s">
        <v>4959</v>
      </c>
      <c r="M7537" s="855" t="s">
        <v>4958</v>
      </c>
      <c r="N7537" s="368">
        <v>3</v>
      </c>
      <c r="O7537" s="821" t="s">
        <v>16</v>
      </c>
      <c r="P7537" s="821">
        <v>940</v>
      </c>
      <c r="Q7537" s="821" t="s">
        <v>16</v>
      </c>
      <c r="R7537" s="821" t="s">
        <v>16</v>
      </c>
      <c r="S7537" s="821" t="s">
        <v>16</v>
      </c>
      <c r="T7537" s="821" t="s">
        <v>16</v>
      </c>
    </row>
    <row r="7538" spans="2:20" ht="27.6" x14ac:dyDescent="0.3">
      <c r="B7538" s="814"/>
      <c r="C7538" s="860" t="s">
        <v>4961</v>
      </c>
      <c r="D7538" s="116"/>
      <c r="E7538" s="821"/>
      <c r="F7538" s="821"/>
      <c r="G7538" s="821"/>
      <c r="H7538" s="821"/>
      <c r="I7538" s="821"/>
      <c r="J7538" s="821"/>
      <c r="K7538" s="1"/>
      <c r="L7538" s="814" t="s">
        <v>4959</v>
      </c>
      <c r="M7538" s="855" t="s">
        <v>4957</v>
      </c>
      <c r="N7538" s="368">
        <v>4</v>
      </c>
      <c r="O7538" s="821" t="s">
        <v>16</v>
      </c>
      <c r="P7538" s="821">
        <v>70000</v>
      </c>
      <c r="Q7538" s="821" t="s">
        <v>16</v>
      </c>
      <c r="R7538" s="821" t="s">
        <v>16</v>
      </c>
      <c r="S7538" s="821" t="s">
        <v>16</v>
      </c>
      <c r="T7538" s="821" t="s">
        <v>16</v>
      </c>
    </row>
    <row r="7539" spans="2:20" ht="27.6" x14ac:dyDescent="0.3">
      <c r="B7539" s="814" t="s">
        <v>4898</v>
      </c>
      <c r="C7539" s="855" t="s">
        <v>4920</v>
      </c>
      <c r="D7539" s="368">
        <v>5</v>
      </c>
      <c r="E7539" s="821" t="s">
        <v>16</v>
      </c>
      <c r="F7539" s="821">
        <v>2000</v>
      </c>
      <c r="G7539" s="821" t="s">
        <v>16</v>
      </c>
      <c r="H7539" s="821" t="s">
        <v>16</v>
      </c>
      <c r="I7539" s="821" t="s">
        <v>16</v>
      </c>
      <c r="J7539" s="821" t="s">
        <v>16</v>
      </c>
      <c r="K7539" s="1"/>
      <c r="L7539" s="814" t="s">
        <v>4959</v>
      </c>
      <c r="M7539" s="855" t="s">
        <v>4962</v>
      </c>
      <c r="N7539" s="368">
        <v>5</v>
      </c>
      <c r="O7539" s="821" t="s">
        <v>16</v>
      </c>
      <c r="P7539" s="821">
        <v>3000</v>
      </c>
      <c r="Q7539" s="821" t="s">
        <v>16</v>
      </c>
      <c r="R7539" s="821" t="s">
        <v>16</v>
      </c>
      <c r="S7539" s="821" t="s">
        <v>16</v>
      </c>
      <c r="T7539" s="821" t="s">
        <v>16</v>
      </c>
    </row>
    <row r="7540" spans="2:20" ht="41.4" x14ac:dyDescent="0.3">
      <c r="B7540" s="814" t="s">
        <v>4960</v>
      </c>
      <c r="C7540" s="831" t="s">
        <v>4978</v>
      </c>
      <c r="D7540" s="116" t="s">
        <v>4972</v>
      </c>
      <c r="E7540" s="821">
        <v>14400</v>
      </c>
      <c r="F7540" s="821" t="s">
        <v>16</v>
      </c>
      <c r="G7540" s="821" t="s">
        <v>16</v>
      </c>
      <c r="H7540" s="821" t="s">
        <v>16</v>
      </c>
      <c r="I7540" s="821" t="s">
        <v>16</v>
      </c>
      <c r="J7540" s="821" t="s">
        <v>16</v>
      </c>
      <c r="K7540" s="1"/>
      <c r="L7540" s="814" t="s">
        <v>4960</v>
      </c>
      <c r="M7540" s="831" t="s">
        <v>1030</v>
      </c>
      <c r="N7540" s="116" t="s">
        <v>4972</v>
      </c>
      <c r="O7540" s="821">
        <v>14400</v>
      </c>
      <c r="P7540" s="821" t="s">
        <v>16</v>
      </c>
      <c r="Q7540" s="821" t="s">
        <v>16</v>
      </c>
      <c r="R7540" s="821" t="s">
        <v>16</v>
      </c>
      <c r="S7540" s="821" t="s">
        <v>16</v>
      </c>
      <c r="T7540" s="821" t="s">
        <v>16</v>
      </c>
    </row>
    <row r="7541" spans="2:20" ht="41.4" x14ac:dyDescent="0.3">
      <c r="B7541" s="814" t="s">
        <v>4960</v>
      </c>
      <c r="C7541" s="831" t="s">
        <v>4979</v>
      </c>
      <c r="D7541" s="116" t="s">
        <v>4973</v>
      </c>
      <c r="E7541" s="821">
        <v>200000</v>
      </c>
      <c r="F7541" s="821" t="s">
        <v>16</v>
      </c>
      <c r="G7541" s="821" t="s">
        <v>16</v>
      </c>
      <c r="H7541" s="821" t="s">
        <v>16</v>
      </c>
      <c r="I7541" s="821" t="s">
        <v>16</v>
      </c>
      <c r="J7541" s="821" t="s">
        <v>16</v>
      </c>
      <c r="K7541" s="1"/>
      <c r="L7541" s="814" t="s">
        <v>4960</v>
      </c>
      <c r="M7541" s="831" t="s">
        <v>1030</v>
      </c>
      <c r="N7541" s="116" t="s">
        <v>4973</v>
      </c>
      <c r="O7541" s="821">
        <v>200000</v>
      </c>
      <c r="P7541" s="821" t="s">
        <v>16</v>
      </c>
      <c r="Q7541" s="821" t="s">
        <v>16</v>
      </c>
      <c r="R7541" s="821" t="s">
        <v>16</v>
      </c>
      <c r="S7541" s="821" t="s">
        <v>16</v>
      </c>
      <c r="T7541" s="821" t="s">
        <v>16</v>
      </c>
    </row>
    <row r="7542" spans="2:20" ht="41.4" x14ac:dyDescent="0.3">
      <c r="B7542" s="814" t="s">
        <v>4959</v>
      </c>
      <c r="C7542" s="831" t="s">
        <v>4980</v>
      </c>
      <c r="D7542" s="116" t="s">
        <v>4974</v>
      </c>
      <c r="E7542" s="821" t="s">
        <v>16</v>
      </c>
      <c r="F7542" s="821">
        <v>100000</v>
      </c>
      <c r="G7542" s="821" t="s">
        <v>16</v>
      </c>
      <c r="H7542" s="821" t="s">
        <v>16</v>
      </c>
      <c r="I7542" s="821" t="s">
        <v>16</v>
      </c>
      <c r="J7542" s="821" t="s">
        <v>16</v>
      </c>
      <c r="K7542" s="1"/>
      <c r="L7542" s="814" t="s">
        <v>4959</v>
      </c>
      <c r="M7542" s="831" t="s">
        <v>4982</v>
      </c>
      <c r="N7542" s="116" t="s">
        <v>4975</v>
      </c>
      <c r="O7542" s="821">
        <v>20000</v>
      </c>
      <c r="P7542" s="821" t="s">
        <v>16</v>
      </c>
      <c r="Q7542" s="821" t="s">
        <v>16</v>
      </c>
      <c r="R7542" s="821" t="s">
        <v>16</v>
      </c>
      <c r="S7542" s="821" t="s">
        <v>16</v>
      </c>
      <c r="T7542" s="821" t="s">
        <v>16</v>
      </c>
    </row>
    <row r="7543" spans="2:20" ht="41.4" x14ac:dyDescent="0.3">
      <c r="B7543" s="814" t="s">
        <v>4959</v>
      </c>
      <c r="C7543" s="831" t="s">
        <v>4981</v>
      </c>
      <c r="D7543" s="116" t="s">
        <v>4975</v>
      </c>
      <c r="E7543" s="821">
        <v>20000</v>
      </c>
      <c r="F7543" s="821" t="s">
        <v>16</v>
      </c>
      <c r="G7543" s="821" t="s">
        <v>16</v>
      </c>
      <c r="H7543" s="821">
        <v>180000</v>
      </c>
      <c r="I7543" s="821" t="s">
        <v>16</v>
      </c>
      <c r="J7543" s="821" t="s">
        <v>16</v>
      </c>
      <c r="K7543" s="1"/>
      <c r="L7543" s="814" t="s">
        <v>4959</v>
      </c>
      <c r="M7543" s="855" t="s">
        <v>4985</v>
      </c>
      <c r="N7543" s="368">
        <v>6</v>
      </c>
      <c r="O7543" s="821" t="s">
        <v>16</v>
      </c>
      <c r="P7543" s="821">
        <v>5100</v>
      </c>
      <c r="Q7543" s="821" t="s">
        <v>16</v>
      </c>
      <c r="R7543" s="821" t="s">
        <v>16</v>
      </c>
      <c r="S7543" s="821" t="s">
        <v>16</v>
      </c>
      <c r="T7543" s="821" t="s">
        <v>16</v>
      </c>
    </row>
    <row r="7544" spans="2:20" ht="41.4" x14ac:dyDescent="0.3">
      <c r="B7544" s="814" t="s">
        <v>4959</v>
      </c>
      <c r="C7544" s="878" t="s">
        <v>4983</v>
      </c>
      <c r="D7544" s="116" t="s">
        <v>4976</v>
      </c>
      <c r="E7544" s="821" t="s">
        <v>16</v>
      </c>
      <c r="F7544" s="821" t="s">
        <v>16</v>
      </c>
      <c r="G7544" s="821" t="s">
        <v>16</v>
      </c>
      <c r="H7544" s="821">
        <v>100000</v>
      </c>
      <c r="I7544" s="821" t="s">
        <v>16</v>
      </c>
      <c r="J7544" s="821" t="s">
        <v>16</v>
      </c>
      <c r="K7544" s="1"/>
      <c r="L7544" s="814" t="s">
        <v>4959</v>
      </c>
      <c r="M7544" s="855" t="s">
        <v>4986</v>
      </c>
      <c r="N7544" s="368">
        <v>7</v>
      </c>
      <c r="O7544" s="821" t="s">
        <v>16</v>
      </c>
      <c r="P7544" s="821" t="s">
        <v>16</v>
      </c>
      <c r="Q7544" s="821" t="s">
        <v>16</v>
      </c>
      <c r="R7544" s="821">
        <v>4000</v>
      </c>
      <c r="S7544" s="821" t="s">
        <v>16</v>
      </c>
      <c r="T7544" s="821" t="s">
        <v>16</v>
      </c>
    </row>
    <row r="7545" spans="2:20" ht="41.4" x14ac:dyDescent="0.3">
      <c r="B7545" s="814" t="s">
        <v>4959</v>
      </c>
      <c r="C7545" s="831" t="s">
        <v>4984</v>
      </c>
      <c r="D7545" s="116" t="s">
        <v>4977</v>
      </c>
      <c r="E7545" s="821" t="s">
        <v>16</v>
      </c>
      <c r="F7545" s="821">
        <v>180000</v>
      </c>
      <c r="G7545" s="821" t="s">
        <v>16</v>
      </c>
      <c r="H7545" s="821" t="s">
        <v>16</v>
      </c>
      <c r="I7545" s="821" t="s">
        <v>16</v>
      </c>
      <c r="J7545" s="821" t="s">
        <v>16</v>
      </c>
      <c r="K7545" s="1"/>
      <c r="L7545" s="814" t="s">
        <v>16</v>
      </c>
      <c r="M7545" s="870" t="s">
        <v>16</v>
      </c>
      <c r="N7545" s="368" t="s">
        <v>16</v>
      </c>
      <c r="O7545" s="821" t="s">
        <v>16</v>
      </c>
      <c r="P7545" s="821" t="s">
        <v>16</v>
      </c>
      <c r="Q7545" s="821" t="s">
        <v>16</v>
      </c>
      <c r="R7545" s="821" t="s">
        <v>16</v>
      </c>
      <c r="S7545" s="821" t="s">
        <v>16</v>
      </c>
      <c r="T7545" s="821" t="s">
        <v>16</v>
      </c>
    </row>
    <row r="7546" spans="2:20" x14ac:dyDescent="0.3">
      <c r="B7546" s="196"/>
      <c r="C7546" s="503" t="s">
        <v>49</v>
      </c>
      <c r="D7546" s="196" t="s">
        <v>1850</v>
      </c>
      <c r="E7546" s="197">
        <f>SUM(E7534:E7545)</f>
        <v>234400</v>
      </c>
      <c r="F7546" s="197">
        <f>SUM(F7534:F7545)</f>
        <v>382000</v>
      </c>
      <c r="G7546" s="197">
        <f>SUM(G7534:G7545)</f>
        <v>400000</v>
      </c>
      <c r="H7546" s="504">
        <f>SUM(H7534:H7545)</f>
        <v>1146000</v>
      </c>
      <c r="I7546" s="197">
        <f>SUM(I7536:I7545)</f>
        <v>0</v>
      </c>
      <c r="J7546" s="197">
        <v>0</v>
      </c>
      <c r="K7546" s="1"/>
      <c r="L7546" s="821"/>
      <c r="M7546" s="821"/>
      <c r="N7546" s="821"/>
      <c r="O7546" s="202"/>
      <c r="P7546" s="821"/>
      <c r="Q7546" s="821"/>
      <c r="R7546" s="821"/>
      <c r="S7546" s="821"/>
      <c r="T7546" s="821"/>
    </row>
    <row r="7547" spans="2:20" x14ac:dyDescent="0.3">
      <c r="B7547" s="11"/>
      <c r="C7547" s="94"/>
      <c r="D7547" s="12"/>
      <c r="E7547" s="13"/>
      <c r="F7547" s="13"/>
      <c r="G7547" s="13"/>
      <c r="H7547" s="13"/>
      <c r="I7547" s="13"/>
      <c r="J7547" s="14"/>
      <c r="K7547" s="1"/>
      <c r="L7547" s="11"/>
      <c r="M7547" s="588"/>
      <c r="N7547" s="12"/>
      <c r="O7547" s="169"/>
      <c r="P7547" s="13"/>
      <c r="Q7547" s="13"/>
      <c r="R7547" s="13"/>
      <c r="S7547" s="13"/>
      <c r="T7547" s="14"/>
    </row>
    <row r="7548" spans="2:20" x14ac:dyDescent="0.3">
      <c r="B7548" s="25"/>
      <c r="C7548" s="26" t="s">
        <v>50</v>
      </c>
      <c r="D7548" s="26" t="s">
        <v>16</v>
      </c>
      <c r="E7548" s="28">
        <f>E7546</f>
        <v>234400</v>
      </c>
      <c r="F7548" s="28">
        <f>F7533+F7546</f>
        <v>650967</v>
      </c>
      <c r="G7548" s="28">
        <f>G7533+G7546</f>
        <v>511758</v>
      </c>
      <c r="H7548" s="28">
        <f>H7533+H7546</f>
        <v>1405051</v>
      </c>
      <c r="I7548" s="28">
        <f>I7533+I7546</f>
        <v>3334</v>
      </c>
      <c r="J7548" s="28">
        <f>J7533+J7546</f>
        <v>4260</v>
      </c>
      <c r="K7548" s="1"/>
      <c r="L7548" s="574" t="s">
        <v>16</v>
      </c>
      <c r="M7548" s="26" t="s">
        <v>50</v>
      </c>
      <c r="N7548" s="193" t="s">
        <v>16</v>
      </c>
      <c r="O7548" s="28">
        <f>SUM(O7535:O7547)</f>
        <v>234400</v>
      </c>
      <c r="P7548" s="28">
        <f>SUM(P7534:P7547)</f>
        <v>247120</v>
      </c>
      <c r="Q7548" s="28"/>
      <c r="R7548" s="28">
        <f>SUM(R7535:R7547)</f>
        <v>4000</v>
      </c>
      <c r="S7548" s="28">
        <f>SUM(S7536:S7547)</f>
        <v>0</v>
      </c>
      <c r="T7548" s="28">
        <f>SUM(T7532:T7547)</f>
        <v>0</v>
      </c>
    </row>
    <row r="7549" spans="2:20" x14ac:dyDescent="0.3">
      <c r="F7549" s="314"/>
      <c r="G7549" s="215"/>
      <c r="H7549" s="215"/>
      <c r="L7549" s="2"/>
      <c r="M7549" s="3" t="s">
        <v>12</v>
      </c>
      <c r="N7549" s="15"/>
      <c r="O7549" s="16">
        <f>E7548-O7548</f>
        <v>0</v>
      </c>
      <c r="P7549" s="62">
        <f>F7548-P7548</f>
        <v>403847</v>
      </c>
      <c r="Q7549" s="62">
        <f>G7548-Q7548</f>
        <v>511758</v>
      </c>
      <c r="R7549" s="62">
        <f t="shared" ref="R7549" si="826">H7548-R7548</f>
        <v>1401051</v>
      </c>
      <c r="S7549" s="62">
        <f t="shared" ref="S7549" si="827">I7548-S7548</f>
        <v>3334</v>
      </c>
      <c r="T7549" s="62">
        <f t="shared" ref="T7549" si="828">J7548-T7548</f>
        <v>4260</v>
      </c>
    </row>
    <row r="7550" spans="2:20" x14ac:dyDescent="0.3">
      <c r="C7550" s="63"/>
      <c r="F7550" s="314"/>
      <c r="H7550" s="314"/>
      <c r="M7550" s="1356" t="s">
        <v>23</v>
      </c>
      <c r="N7550" s="1356"/>
      <c r="O7550" s="314"/>
      <c r="P7550" s="314"/>
      <c r="Q7550" s="314"/>
      <c r="R7550" s="314"/>
    </row>
    <row r="7551" spans="2:20" x14ac:dyDescent="0.3">
      <c r="C7551" s="877"/>
      <c r="D7551" s="877"/>
      <c r="E7551" s="281"/>
      <c r="F7551" s="281"/>
      <c r="G7551" s="702"/>
      <c r="H7551" s="702"/>
      <c r="I7551" s="877"/>
      <c r="J7551" s="145"/>
      <c r="M7551" s="346" t="s">
        <v>17</v>
      </c>
      <c r="N7551" s="126">
        <f>P7549</f>
        <v>403847</v>
      </c>
      <c r="O7551" s="1378" t="s">
        <v>4989</v>
      </c>
      <c r="P7551" s="1379"/>
      <c r="Q7551" s="1379"/>
      <c r="R7551" s="1379"/>
      <c r="S7551" s="1379"/>
      <c r="T7551" s="1379"/>
    </row>
    <row r="7552" spans="2:20" x14ac:dyDescent="0.3">
      <c r="C7552" s="273"/>
      <c r="D7552" s="702"/>
      <c r="E7552" s="876"/>
      <c r="F7552" s="876"/>
      <c r="G7552" s="282"/>
      <c r="H7552" s="280"/>
      <c r="I7552" s="280"/>
      <c r="J7552" s="280"/>
      <c r="M7552" s="346" t="s">
        <v>18</v>
      </c>
      <c r="N7552" s="126">
        <f>Q7549</f>
        <v>511758</v>
      </c>
      <c r="O7552" s="606"/>
      <c r="P7552" s="131"/>
      <c r="Q7552" s="121"/>
      <c r="R7552" s="121"/>
      <c r="S7552" s="121"/>
      <c r="T7552" s="121"/>
    </row>
    <row r="7553" spans="2:20" x14ac:dyDescent="0.3">
      <c r="C7553" s="877"/>
      <c r="D7553" s="877"/>
      <c r="E7553" s="1376"/>
      <c r="F7553" s="1377"/>
      <c r="G7553" s="282"/>
      <c r="H7553" s="280" t="s">
        <v>1850</v>
      </c>
      <c r="I7553" s="280"/>
      <c r="J7553" s="280"/>
      <c r="M7553" s="346" t="s">
        <v>19</v>
      </c>
      <c r="N7553" s="126">
        <f>R7549</f>
        <v>1401051</v>
      </c>
      <c r="O7553" s="136"/>
      <c r="P7553" s="171"/>
      <c r="Q7553" s="324"/>
      <c r="R7553" s="240"/>
      <c r="S7553" s="314"/>
      <c r="T7553" s="314"/>
    </row>
    <row r="7554" spans="2:20" x14ac:dyDescent="0.3">
      <c r="C7554" s="190"/>
      <c r="D7554" s="190"/>
      <c r="E7554" s="1374"/>
      <c r="F7554" s="1374"/>
      <c r="G7554" s="278"/>
      <c r="H7554" s="279"/>
      <c r="I7554" s="280"/>
      <c r="J7554" s="281"/>
      <c r="M7554" s="346" t="s">
        <v>20</v>
      </c>
      <c r="N7554" s="126">
        <f>S7549</f>
        <v>3334</v>
      </c>
      <c r="O7554" s="324"/>
      <c r="P7554" s="324"/>
      <c r="Q7554" s="324"/>
      <c r="R7554" s="241"/>
    </row>
    <row r="7555" spans="2:20" x14ac:dyDescent="0.3">
      <c r="C7555" s="190"/>
      <c r="D7555" s="190"/>
      <c r="E7555" s="875"/>
      <c r="F7555" s="875"/>
      <c r="G7555" s="278"/>
      <c r="H7555" s="283"/>
      <c r="I7555" s="280"/>
      <c r="J7555" s="281"/>
      <c r="M7555" s="346" t="s">
        <v>21</v>
      </c>
      <c r="N7555" s="126">
        <f>T7549</f>
        <v>4260</v>
      </c>
      <c r="O7555" s="137"/>
      <c r="P7555" s="324"/>
      <c r="Q7555" s="324"/>
      <c r="R7555" s="314"/>
    </row>
    <row r="7556" spans="2:20" ht="16.2" thickBot="1" x14ac:dyDescent="0.35">
      <c r="C7556" s="877"/>
      <c r="D7556" s="190"/>
      <c r="E7556" s="875"/>
      <c r="F7556" s="875"/>
      <c r="G7556" s="278"/>
      <c r="H7556" s="283"/>
      <c r="I7556" s="280"/>
      <c r="J7556" s="281"/>
      <c r="M7556" s="768" t="s">
        <v>22</v>
      </c>
      <c r="N7556" s="794">
        <f>SUM(N7551:N7555)</f>
        <v>2324250</v>
      </c>
      <c r="O7556" s="314"/>
      <c r="P7556" s="314"/>
      <c r="R7556" s="314"/>
      <c r="S7556" s="314"/>
    </row>
    <row r="7557" spans="2:20" ht="15" thickTop="1" x14ac:dyDescent="0.3">
      <c r="N7557" s="314"/>
    </row>
    <row r="7558" spans="2:20" x14ac:dyDescent="0.3">
      <c r="N7558" s="314"/>
    </row>
    <row r="7559" spans="2:20" x14ac:dyDescent="0.3">
      <c r="N7559" s="314"/>
    </row>
    <row r="7560" spans="2:20" x14ac:dyDescent="0.3">
      <c r="N7560" s="314"/>
    </row>
    <row r="7561" spans="2:20" x14ac:dyDescent="0.3">
      <c r="N7561" s="314"/>
    </row>
    <row r="7562" spans="2:20" x14ac:dyDescent="0.3">
      <c r="B7562" s="1357" t="s">
        <v>3490</v>
      </c>
      <c r="C7562" s="1357"/>
      <c r="D7562" s="1357"/>
      <c r="E7562" s="1357"/>
      <c r="F7562" s="1357"/>
      <c r="G7562" s="1357"/>
      <c r="H7562" s="1357"/>
      <c r="I7562" s="1357"/>
      <c r="J7562" s="1357"/>
      <c r="K7562" s="1357"/>
      <c r="L7562" s="1357"/>
      <c r="M7562" s="1357"/>
      <c r="N7562" s="1357"/>
      <c r="O7562" s="1357"/>
      <c r="P7562" s="1357"/>
      <c r="Q7562" s="1357"/>
      <c r="R7562" s="1357"/>
      <c r="S7562" s="1357"/>
      <c r="T7562" s="1357"/>
    </row>
    <row r="7565" spans="2:20" x14ac:dyDescent="0.3">
      <c r="N7565" s="314"/>
    </row>
    <row r="7570" spans="2:20" ht="15.6" x14ac:dyDescent="0.3">
      <c r="B7570" s="1349" t="s">
        <v>4990</v>
      </c>
      <c r="C7570" s="1349"/>
      <c r="D7570" s="1349"/>
      <c r="E7570" s="1349"/>
      <c r="F7570" s="1349"/>
      <c r="G7570" s="1349"/>
      <c r="H7570" s="1349"/>
      <c r="I7570" s="1349"/>
      <c r="J7570" s="1349"/>
      <c r="K7570" s="1349"/>
      <c r="L7570" s="1349"/>
      <c r="M7570" s="1349"/>
      <c r="N7570" s="1349"/>
      <c r="O7570" s="1349"/>
      <c r="P7570" s="1349"/>
      <c r="Q7570" s="1349"/>
      <c r="R7570" s="1349"/>
      <c r="S7570" s="1349"/>
      <c r="T7570" s="1349"/>
    </row>
    <row r="7571" spans="2:20" ht="15.6" x14ac:dyDescent="0.3">
      <c r="B7571" s="1350" t="s">
        <v>10</v>
      </c>
      <c r="C7571" s="1350"/>
      <c r="D7571" s="1350"/>
      <c r="E7571" s="1350"/>
      <c r="F7571" s="1350"/>
      <c r="G7571" s="1350"/>
      <c r="H7571" s="1350"/>
      <c r="I7571" s="1350"/>
      <c r="J7571" s="1350"/>
      <c r="K7571" s="1350"/>
      <c r="L7571" s="1350"/>
      <c r="M7571" s="1350"/>
      <c r="N7571" s="1350"/>
      <c r="O7571" s="1350"/>
      <c r="P7571" s="1350"/>
      <c r="Q7571" s="1350"/>
      <c r="R7571" s="1350"/>
      <c r="S7571" s="1350"/>
      <c r="T7571" s="1350"/>
    </row>
    <row r="7572" spans="2:20" x14ac:dyDescent="0.3">
      <c r="B7572" s="1351" t="s">
        <v>11</v>
      </c>
      <c r="C7572" s="1351"/>
      <c r="D7572" s="1351"/>
      <c r="E7572" s="1351"/>
      <c r="F7572" s="1351"/>
      <c r="G7572" s="1351"/>
      <c r="H7572" s="1351"/>
      <c r="I7572" s="1351"/>
      <c r="J7572" s="1351"/>
      <c r="K7572" s="1351"/>
      <c r="L7572" s="1351"/>
      <c r="M7572" s="1351"/>
      <c r="N7572" s="1351"/>
      <c r="O7572" s="1351"/>
      <c r="P7572" s="1351"/>
      <c r="Q7572" s="1351"/>
      <c r="R7572" s="1351"/>
      <c r="S7572" s="1351"/>
      <c r="T7572" s="1351"/>
    </row>
    <row r="7573" spans="2:20" x14ac:dyDescent="0.3">
      <c r="B7573" s="1352" t="s">
        <v>4991</v>
      </c>
      <c r="C7573" s="1352"/>
      <c r="D7573" s="1352"/>
      <c r="E7573" s="1352"/>
      <c r="F7573" s="1352"/>
      <c r="G7573" s="1352"/>
      <c r="H7573" s="1352"/>
      <c r="I7573" s="1352"/>
      <c r="J7573" s="1352"/>
      <c r="K7573" s="1352"/>
      <c r="L7573" s="1352"/>
      <c r="M7573" s="1352"/>
      <c r="N7573" s="1352"/>
      <c r="O7573" s="1352"/>
      <c r="P7573" s="1352"/>
      <c r="Q7573" s="1352"/>
      <c r="R7573" s="1352"/>
      <c r="S7573" s="1352"/>
      <c r="T7573" s="1352"/>
    </row>
    <row r="7574" spans="2:20" ht="15" thickBot="1" x14ac:dyDescent="0.35">
      <c r="B7574" s="309"/>
      <c r="C7574" s="309"/>
      <c r="D7574" s="309"/>
      <c r="E7574" s="309"/>
      <c r="F7574" s="309"/>
      <c r="G7574" s="309"/>
      <c r="H7574" s="309"/>
      <c r="I7574" s="309"/>
      <c r="J7574" s="309"/>
      <c r="L7574" s="309"/>
      <c r="M7574" s="309"/>
      <c r="N7574" s="309"/>
      <c r="O7574" s="309"/>
      <c r="P7574" s="309"/>
      <c r="Q7574" s="309"/>
      <c r="R7574" s="1362" t="s">
        <v>4992</v>
      </c>
      <c r="S7574" s="1363"/>
      <c r="T7574" s="1363"/>
    </row>
    <row r="7575" spans="2:20" ht="15" thickTop="1" x14ac:dyDescent="0.3">
      <c r="B7575" s="1354" t="s">
        <v>8</v>
      </c>
      <c r="C7575" s="1354"/>
      <c r="D7575" s="1354"/>
      <c r="E7575" s="1354"/>
      <c r="F7575" s="1354"/>
      <c r="G7575" s="1354"/>
      <c r="H7575" s="1354"/>
      <c r="I7575" s="1354"/>
      <c r="J7575" s="1354"/>
      <c r="L7575" s="1354" t="s">
        <v>9</v>
      </c>
      <c r="M7575" s="1354"/>
      <c r="N7575" s="1354"/>
      <c r="O7575" s="1354"/>
      <c r="P7575" s="1354"/>
      <c r="Q7575" s="1354"/>
      <c r="R7575" s="1354"/>
      <c r="S7575" s="1354"/>
      <c r="T7575" s="1354"/>
    </row>
    <row r="7576" spans="2:20" ht="27.6" x14ac:dyDescent="0.3">
      <c r="B7576" s="767" t="s">
        <v>0</v>
      </c>
      <c r="C7576" s="767" t="s">
        <v>1</v>
      </c>
      <c r="D7576" s="767" t="s">
        <v>2</v>
      </c>
      <c r="E7576" s="767" t="s">
        <v>13</v>
      </c>
      <c r="F7576" s="767" t="s">
        <v>3</v>
      </c>
      <c r="G7576" s="767" t="s">
        <v>4</v>
      </c>
      <c r="H7576" s="767" t="s">
        <v>5</v>
      </c>
      <c r="I7576" s="767" t="s">
        <v>6</v>
      </c>
      <c r="J7576" s="767" t="s">
        <v>7</v>
      </c>
      <c r="K7576" s="180"/>
      <c r="L7576" s="767" t="s">
        <v>0</v>
      </c>
      <c r="M7576" s="767" t="s">
        <v>1</v>
      </c>
      <c r="N7576" s="353" t="s">
        <v>1234</v>
      </c>
      <c r="O7576" s="767" t="s">
        <v>13</v>
      </c>
      <c r="P7576" s="767" t="s">
        <v>3</v>
      </c>
      <c r="Q7576" s="767" t="s">
        <v>4</v>
      </c>
      <c r="R7576" s="767" t="s">
        <v>5</v>
      </c>
      <c r="S7576" s="767" t="s">
        <v>6</v>
      </c>
      <c r="T7576" s="767" t="s">
        <v>7</v>
      </c>
    </row>
    <row r="7577" spans="2:20" x14ac:dyDescent="0.3">
      <c r="B7577" s="310"/>
      <c r="C7577" s="311"/>
      <c r="D7577" s="311"/>
      <c r="E7577" s="5"/>
      <c r="F7577" s="5"/>
      <c r="G7577" s="5"/>
      <c r="H7577" s="5"/>
      <c r="I7577" s="5"/>
      <c r="J7577" s="6"/>
      <c r="L7577" s="310"/>
      <c r="M7577" s="311"/>
      <c r="N7577" s="311"/>
      <c r="O7577" s="5"/>
      <c r="P7577" s="5"/>
      <c r="Q7577" s="5"/>
      <c r="R7577" s="5"/>
      <c r="S7577" s="5"/>
      <c r="T7577" s="6"/>
    </row>
    <row r="7578" spans="2:20" x14ac:dyDescent="0.3">
      <c r="B7578" s="814" t="s">
        <v>4993</v>
      </c>
      <c r="C7578" s="820" t="s">
        <v>2421</v>
      </c>
      <c r="D7578" s="821" t="s">
        <v>16</v>
      </c>
      <c r="E7578" s="821" t="s">
        <v>16</v>
      </c>
      <c r="F7578" s="822">
        <f>N7551</f>
        <v>403847</v>
      </c>
      <c r="G7578" s="823">
        <f>N7552</f>
        <v>511758</v>
      </c>
      <c r="H7578" s="823">
        <f>N7553</f>
        <v>1401051</v>
      </c>
      <c r="I7578" s="824">
        <f>N7554</f>
        <v>3334</v>
      </c>
      <c r="J7578" s="824">
        <f>N7555</f>
        <v>4260</v>
      </c>
      <c r="K7578" s="1"/>
      <c r="L7578" s="814"/>
      <c r="M7578" s="814"/>
      <c r="N7578" s="814"/>
      <c r="O7578" s="814"/>
      <c r="P7578" s="821"/>
      <c r="Q7578" s="814"/>
      <c r="R7578" s="814"/>
      <c r="S7578" s="821"/>
      <c r="T7578" s="814"/>
    </row>
    <row r="7579" spans="2:20" ht="41.4" x14ac:dyDescent="0.3">
      <c r="B7579" s="814" t="s">
        <v>4993</v>
      </c>
      <c r="C7579" s="855" t="s">
        <v>4998</v>
      </c>
      <c r="D7579" s="116" t="s">
        <v>4994</v>
      </c>
      <c r="E7579" s="821">
        <v>200000</v>
      </c>
      <c r="F7579" s="821" t="s">
        <v>16</v>
      </c>
      <c r="G7579" s="821" t="s">
        <v>16</v>
      </c>
      <c r="H7579" s="821" t="s">
        <v>16</v>
      </c>
      <c r="I7579" s="821" t="s">
        <v>16</v>
      </c>
      <c r="J7579" s="821" t="s">
        <v>16</v>
      </c>
      <c r="K7579" s="1"/>
      <c r="L7579" s="814" t="s">
        <v>4993</v>
      </c>
      <c r="M7579" s="831" t="s">
        <v>1030</v>
      </c>
      <c r="N7579" s="116" t="s">
        <v>4994</v>
      </c>
      <c r="O7579" s="821">
        <v>200000</v>
      </c>
      <c r="P7579" s="821" t="s">
        <v>16</v>
      </c>
      <c r="Q7579" s="821" t="s">
        <v>16</v>
      </c>
      <c r="R7579" s="821" t="s">
        <v>16</v>
      </c>
      <c r="S7579" s="821" t="s">
        <v>16</v>
      </c>
      <c r="T7579" s="821" t="s">
        <v>16</v>
      </c>
    </row>
    <row r="7580" spans="2:20" ht="41.4" x14ac:dyDescent="0.3">
      <c r="B7580" s="814" t="s">
        <v>4993</v>
      </c>
      <c r="C7580" s="855" t="s">
        <v>3383</v>
      </c>
      <c r="D7580" s="116" t="s">
        <v>4995</v>
      </c>
      <c r="E7580" s="821" t="s">
        <v>16</v>
      </c>
      <c r="F7580" s="821" t="s">
        <v>16</v>
      </c>
      <c r="G7580" s="821" t="s">
        <v>16</v>
      </c>
      <c r="H7580" s="821">
        <v>1100</v>
      </c>
      <c r="I7580" s="821" t="s">
        <v>16</v>
      </c>
      <c r="J7580" s="821" t="s">
        <v>16</v>
      </c>
      <c r="K7580" s="1"/>
      <c r="L7580" s="814" t="s">
        <v>4993</v>
      </c>
      <c r="M7580" s="831" t="s">
        <v>4999</v>
      </c>
      <c r="N7580" s="116" t="s">
        <v>4997</v>
      </c>
      <c r="O7580" s="821">
        <v>216000</v>
      </c>
      <c r="P7580" s="821" t="s">
        <v>16</v>
      </c>
      <c r="Q7580" s="821" t="s">
        <v>16</v>
      </c>
      <c r="R7580" s="821" t="s">
        <v>16</v>
      </c>
      <c r="S7580" s="821" t="s">
        <v>16</v>
      </c>
      <c r="T7580" s="821" t="s">
        <v>16</v>
      </c>
    </row>
    <row r="7581" spans="2:20" ht="41.4" x14ac:dyDescent="0.3">
      <c r="B7581" s="814" t="s">
        <v>4993</v>
      </c>
      <c r="C7581" s="855" t="s">
        <v>4382</v>
      </c>
      <c r="D7581" s="116" t="s">
        <v>4996</v>
      </c>
      <c r="E7581" s="821" t="s">
        <v>16</v>
      </c>
      <c r="F7581" s="821" t="s">
        <v>16</v>
      </c>
      <c r="G7581" s="821" t="s">
        <v>16</v>
      </c>
      <c r="H7581" s="821">
        <v>50000</v>
      </c>
      <c r="I7581" s="821" t="s">
        <v>16</v>
      </c>
      <c r="J7581" s="821" t="s">
        <v>16</v>
      </c>
      <c r="K7581" s="1"/>
      <c r="L7581" s="814" t="s">
        <v>4993</v>
      </c>
      <c r="M7581" s="855" t="s">
        <v>5000</v>
      </c>
      <c r="N7581" s="368">
        <v>1</v>
      </c>
      <c r="O7581" s="821" t="s">
        <v>16</v>
      </c>
      <c r="P7581" s="821">
        <v>5000</v>
      </c>
      <c r="Q7581" s="821" t="s">
        <v>16</v>
      </c>
      <c r="R7581" s="821" t="s">
        <v>16</v>
      </c>
      <c r="S7581" s="821" t="s">
        <v>16</v>
      </c>
      <c r="T7581" s="821" t="s">
        <v>16</v>
      </c>
    </row>
    <row r="7582" spans="2:20" ht="41.4" x14ac:dyDescent="0.3">
      <c r="B7582" s="814" t="s">
        <v>4993</v>
      </c>
      <c r="C7582" s="855" t="s">
        <v>2528</v>
      </c>
      <c r="D7582" s="116" t="s">
        <v>4997</v>
      </c>
      <c r="E7582" s="821">
        <v>216000</v>
      </c>
      <c r="F7582" s="821" t="s">
        <v>16</v>
      </c>
      <c r="G7582" s="821" t="s">
        <v>16</v>
      </c>
      <c r="H7582" s="821" t="s">
        <v>16</v>
      </c>
      <c r="I7582" s="821" t="s">
        <v>16</v>
      </c>
      <c r="J7582" s="821" t="s">
        <v>16</v>
      </c>
      <c r="K7582" s="1"/>
      <c r="L7582" s="814" t="s">
        <v>4993</v>
      </c>
      <c r="M7582" s="855" t="s">
        <v>5001</v>
      </c>
      <c r="N7582" s="368">
        <v>2</v>
      </c>
      <c r="O7582" s="821" t="s">
        <v>16</v>
      </c>
      <c r="P7582" s="821">
        <v>15000</v>
      </c>
      <c r="Q7582" s="821" t="s">
        <v>16</v>
      </c>
      <c r="R7582" s="821" t="s">
        <v>16</v>
      </c>
      <c r="S7582" s="821" t="s">
        <v>16</v>
      </c>
      <c r="T7582" s="821" t="s">
        <v>16</v>
      </c>
    </row>
    <row r="7583" spans="2:20" ht="27.6" x14ac:dyDescent="0.3">
      <c r="B7583" s="821" t="s">
        <v>16</v>
      </c>
      <c r="C7583" s="822" t="s">
        <v>5010</v>
      </c>
      <c r="D7583" s="821" t="s">
        <v>16</v>
      </c>
      <c r="E7583" s="821" t="s">
        <v>16</v>
      </c>
      <c r="F7583" s="821" t="s">
        <v>16</v>
      </c>
      <c r="G7583" s="821" t="s">
        <v>16</v>
      </c>
      <c r="H7583" s="821" t="s">
        <v>16</v>
      </c>
      <c r="I7583" s="821" t="s">
        <v>16</v>
      </c>
      <c r="J7583" s="821" t="s">
        <v>16</v>
      </c>
      <c r="K7583" s="1"/>
      <c r="L7583" s="983" t="s">
        <v>4993</v>
      </c>
      <c r="M7583" s="962" t="s">
        <v>5003</v>
      </c>
      <c r="N7583" s="751">
        <v>321</v>
      </c>
      <c r="O7583" s="984" t="s">
        <v>16</v>
      </c>
      <c r="P7583" s="984" t="s">
        <v>16</v>
      </c>
      <c r="Q7583" s="984" t="s">
        <v>16</v>
      </c>
      <c r="R7583" s="984">
        <v>20000</v>
      </c>
      <c r="S7583" s="821" t="s">
        <v>16</v>
      </c>
      <c r="T7583" s="821" t="s">
        <v>16</v>
      </c>
    </row>
    <row r="7584" spans="2:20" ht="27.6" x14ac:dyDescent="0.3">
      <c r="B7584" s="814" t="s">
        <v>4855</v>
      </c>
      <c r="C7584" s="855" t="s">
        <v>4867</v>
      </c>
      <c r="D7584" s="368">
        <v>2</v>
      </c>
      <c r="E7584" s="821" t="s">
        <v>16</v>
      </c>
      <c r="F7584" s="821">
        <v>97671</v>
      </c>
      <c r="G7584" s="821">
        <v>2329</v>
      </c>
      <c r="H7584" s="821" t="s">
        <v>16</v>
      </c>
      <c r="I7584" s="821" t="s">
        <v>16</v>
      </c>
      <c r="J7584" s="821" t="s">
        <v>16</v>
      </c>
      <c r="K7584" s="1"/>
      <c r="L7584" s="814" t="s">
        <v>4993</v>
      </c>
      <c r="M7584" s="855" t="s">
        <v>5004</v>
      </c>
      <c r="N7584" s="368">
        <v>321</v>
      </c>
      <c r="O7584" s="821" t="s">
        <v>16</v>
      </c>
      <c r="P7584" s="821" t="s">
        <v>16</v>
      </c>
      <c r="Q7584" s="821" t="s">
        <v>16</v>
      </c>
      <c r="R7584" s="821">
        <v>50000</v>
      </c>
      <c r="S7584" s="821" t="s">
        <v>16</v>
      </c>
      <c r="T7584" s="821" t="s">
        <v>16</v>
      </c>
    </row>
    <row r="7585" spans="2:20" ht="41.4" x14ac:dyDescent="0.3">
      <c r="B7585" s="821" t="s">
        <v>16</v>
      </c>
      <c r="C7585" s="821" t="s">
        <v>16</v>
      </c>
      <c r="D7585" s="821" t="s">
        <v>16</v>
      </c>
      <c r="E7585" s="821" t="s">
        <v>16</v>
      </c>
      <c r="F7585" s="821" t="s">
        <v>16</v>
      </c>
      <c r="G7585" s="821" t="s">
        <v>16</v>
      </c>
      <c r="H7585" s="821" t="s">
        <v>16</v>
      </c>
      <c r="I7585" s="821" t="s">
        <v>16</v>
      </c>
      <c r="J7585" s="821" t="s">
        <v>16</v>
      </c>
      <c r="K7585" s="1"/>
      <c r="L7585" s="814" t="s">
        <v>4993</v>
      </c>
      <c r="M7585" s="882" t="s">
        <v>5005</v>
      </c>
      <c r="N7585" s="368">
        <v>321</v>
      </c>
      <c r="O7585" s="821" t="s">
        <v>16</v>
      </c>
      <c r="P7585" s="821" t="s">
        <v>16</v>
      </c>
      <c r="Q7585" s="821" t="s">
        <v>16</v>
      </c>
      <c r="R7585" s="821">
        <v>50000</v>
      </c>
      <c r="S7585" s="821" t="s">
        <v>16</v>
      </c>
      <c r="T7585" s="821" t="s">
        <v>16</v>
      </c>
    </row>
    <row r="7586" spans="2:20" ht="41.4" x14ac:dyDescent="0.3">
      <c r="B7586" s="821" t="s">
        <v>16</v>
      </c>
      <c r="C7586" s="821" t="s">
        <v>16</v>
      </c>
      <c r="D7586" s="821" t="s">
        <v>16</v>
      </c>
      <c r="E7586" s="821" t="s">
        <v>16</v>
      </c>
      <c r="F7586" s="821" t="s">
        <v>16</v>
      </c>
      <c r="G7586" s="821" t="s">
        <v>16</v>
      </c>
      <c r="H7586" s="821" t="s">
        <v>16</v>
      </c>
      <c r="I7586" s="821" t="s">
        <v>16</v>
      </c>
      <c r="J7586" s="821" t="s">
        <v>16</v>
      </c>
      <c r="K7586" s="1"/>
      <c r="L7586" s="814" t="s">
        <v>4993</v>
      </c>
      <c r="M7586" s="831" t="s">
        <v>5006</v>
      </c>
      <c r="N7586" s="368">
        <v>321</v>
      </c>
      <c r="O7586" s="821" t="s">
        <v>16</v>
      </c>
      <c r="P7586" s="821" t="s">
        <v>16</v>
      </c>
      <c r="Q7586" s="821" t="s">
        <v>16</v>
      </c>
      <c r="R7586" s="821">
        <v>50000</v>
      </c>
      <c r="S7586" s="821" t="s">
        <v>16</v>
      </c>
      <c r="T7586" s="821" t="s">
        <v>16</v>
      </c>
    </row>
    <row r="7587" spans="2:20" ht="41.4" x14ac:dyDescent="0.3">
      <c r="B7587" s="821" t="s">
        <v>16</v>
      </c>
      <c r="C7587" s="821" t="s">
        <v>16</v>
      </c>
      <c r="D7587" s="821" t="s">
        <v>16</v>
      </c>
      <c r="E7587" s="821" t="s">
        <v>16</v>
      </c>
      <c r="F7587" s="821" t="s">
        <v>16</v>
      </c>
      <c r="G7587" s="821" t="s">
        <v>16</v>
      </c>
      <c r="H7587" s="821" t="s">
        <v>16</v>
      </c>
      <c r="I7587" s="821" t="s">
        <v>16</v>
      </c>
      <c r="J7587" s="821" t="s">
        <v>16</v>
      </c>
      <c r="K7587" s="1"/>
      <c r="L7587" s="814" t="s">
        <v>4993</v>
      </c>
      <c r="M7587" s="831" t="s">
        <v>5007</v>
      </c>
      <c r="N7587" s="368">
        <v>321</v>
      </c>
      <c r="O7587" s="821" t="s">
        <v>16</v>
      </c>
      <c r="P7587" s="821" t="s">
        <v>16</v>
      </c>
      <c r="Q7587" s="821" t="s">
        <v>16</v>
      </c>
      <c r="R7587" s="821">
        <v>17000</v>
      </c>
      <c r="S7587" s="821" t="s">
        <v>16</v>
      </c>
      <c r="T7587" s="821" t="s">
        <v>16</v>
      </c>
    </row>
    <row r="7588" spans="2:20" ht="41.4" x14ac:dyDescent="0.3">
      <c r="B7588" s="821" t="s">
        <v>16</v>
      </c>
      <c r="C7588" s="821" t="s">
        <v>16</v>
      </c>
      <c r="D7588" s="821" t="s">
        <v>16</v>
      </c>
      <c r="E7588" s="821" t="s">
        <v>16</v>
      </c>
      <c r="F7588" s="821" t="s">
        <v>16</v>
      </c>
      <c r="G7588" s="821" t="s">
        <v>16</v>
      </c>
      <c r="H7588" s="821" t="s">
        <v>16</v>
      </c>
      <c r="I7588" s="821" t="s">
        <v>16</v>
      </c>
      <c r="J7588" s="821" t="s">
        <v>16</v>
      </c>
      <c r="K7588" s="1"/>
      <c r="L7588" s="814" t="s">
        <v>4993</v>
      </c>
      <c r="M7588" s="855" t="s">
        <v>5008</v>
      </c>
      <c r="N7588" s="368">
        <v>321</v>
      </c>
      <c r="O7588" s="821" t="s">
        <v>16</v>
      </c>
      <c r="P7588" s="821" t="s">
        <v>16</v>
      </c>
      <c r="Q7588" s="821" t="s">
        <v>16</v>
      </c>
      <c r="R7588" s="821">
        <v>20000</v>
      </c>
      <c r="S7588" s="821" t="s">
        <v>16</v>
      </c>
      <c r="T7588" s="821" t="s">
        <v>16</v>
      </c>
    </row>
    <row r="7589" spans="2:20" ht="41.4" x14ac:dyDescent="0.3">
      <c r="B7589" s="821" t="s">
        <v>16</v>
      </c>
      <c r="C7589" s="821" t="s">
        <v>16</v>
      </c>
      <c r="D7589" s="821" t="s">
        <v>16</v>
      </c>
      <c r="E7589" s="821" t="s">
        <v>16</v>
      </c>
      <c r="F7589" s="821" t="s">
        <v>16</v>
      </c>
      <c r="G7589" s="821" t="s">
        <v>16</v>
      </c>
      <c r="H7589" s="821" t="s">
        <v>16</v>
      </c>
      <c r="I7589" s="821" t="s">
        <v>16</v>
      </c>
      <c r="J7589" s="821" t="s">
        <v>16</v>
      </c>
      <c r="K7589" s="1"/>
      <c r="L7589" s="814" t="s">
        <v>4993</v>
      </c>
      <c r="M7589" s="855" t="s">
        <v>5002</v>
      </c>
      <c r="N7589" s="368">
        <v>322</v>
      </c>
      <c r="O7589" s="821" t="s">
        <v>16</v>
      </c>
      <c r="P7589" s="821" t="s">
        <v>16</v>
      </c>
      <c r="Q7589" s="821" t="s">
        <v>16</v>
      </c>
      <c r="R7589" s="821">
        <v>147000</v>
      </c>
      <c r="S7589" s="821" t="s">
        <v>16</v>
      </c>
      <c r="T7589" s="821" t="s">
        <v>16</v>
      </c>
    </row>
    <row r="7590" spans="2:20" ht="24.6" customHeight="1" x14ac:dyDescent="0.3">
      <c r="B7590" s="821" t="s">
        <v>16</v>
      </c>
      <c r="C7590" s="821" t="s">
        <v>16</v>
      </c>
      <c r="D7590" s="821" t="s">
        <v>16</v>
      </c>
      <c r="E7590" s="821" t="s">
        <v>16</v>
      </c>
      <c r="F7590" s="821" t="s">
        <v>16</v>
      </c>
      <c r="G7590" s="821" t="s">
        <v>16</v>
      </c>
      <c r="H7590" s="821" t="s">
        <v>16</v>
      </c>
      <c r="I7590" s="821" t="s">
        <v>16</v>
      </c>
      <c r="J7590" s="821" t="s">
        <v>16</v>
      </c>
      <c r="K7590" s="1"/>
      <c r="L7590" s="821" t="s">
        <v>16</v>
      </c>
      <c r="M7590" s="822" t="s">
        <v>5010</v>
      </c>
      <c r="N7590" s="821" t="s">
        <v>16</v>
      </c>
      <c r="O7590" s="821" t="s">
        <v>16</v>
      </c>
      <c r="P7590" s="821" t="s">
        <v>16</v>
      </c>
      <c r="Q7590" s="821" t="s">
        <v>16</v>
      </c>
      <c r="R7590" s="821" t="s">
        <v>16</v>
      </c>
      <c r="S7590" s="821" t="s">
        <v>16</v>
      </c>
      <c r="T7590" s="821" t="s">
        <v>16</v>
      </c>
    </row>
    <row r="7591" spans="2:20" ht="30.6" customHeight="1" x14ac:dyDescent="0.3">
      <c r="B7591" s="821" t="s">
        <v>16</v>
      </c>
      <c r="C7591" s="821" t="s">
        <v>16</v>
      </c>
      <c r="D7591" s="821" t="s">
        <v>16</v>
      </c>
      <c r="E7591" s="821" t="s">
        <v>16</v>
      </c>
      <c r="F7591" s="821" t="s">
        <v>16</v>
      </c>
      <c r="G7591" s="821" t="s">
        <v>16</v>
      </c>
      <c r="H7591" s="821" t="s">
        <v>16</v>
      </c>
      <c r="I7591" s="821" t="s">
        <v>16</v>
      </c>
      <c r="J7591" s="821" t="s">
        <v>16</v>
      </c>
      <c r="K7591" s="1"/>
      <c r="L7591" s="814" t="s">
        <v>4883</v>
      </c>
      <c r="M7591" s="855" t="s">
        <v>5011</v>
      </c>
      <c r="N7591" s="821" t="s">
        <v>16</v>
      </c>
      <c r="O7591" s="821" t="s">
        <v>16</v>
      </c>
      <c r="P7591" s="821">
        <v>97671</v>
      </c>
      <c r="Q7591" s="821" t="s">
        <v>16</v>
      </c>
      <c r="R7591" s="821" t="s">
        <v>16</v>
      </c>
      <c r="S7591" s="821" t="s">
        <v>16</v>
      </c>
      <c r="T7591" s="821" t="s">
        <v>16</v>
      </c>
    </row>
    <row r="7592" spans="2:20" x14ac:dyDescent="0.3">
      <c r="B7592" s="196"/>
      <c r="C7592" s="503" t="s">
        <v>49</v>
      </c>
      <c r="D7592" s="196" t="s">
        <v>1850</v>
      </c>
      <c r="E7592" s="197">
        <f>SUM(E7579:E7589)</f>
        <v>416000</v>
      </c>
      <c r="F7592" s="197">
        <f>SUM(F7579:F7589)</f>
        <v>97671</v>
      </c>
      <c r="G7592" s="197">
        <f>SUM(G7579:G7589)</f>
        <v>2329</v>
      </c>
      <c r="H7592" s="504">
        <f>SUM(H7579:H7589)</f>
        <v>51100</v>
      </c>
      <c r="I7592" s="197">
        <f>SUM(I7581:I7589)</f>
        <v>0</v>
      </c>
      <c r="J7592" s="197">
        <v>0</v>
      </c>
      <c r="K7592" s="1"/>
      <c r="L7592" s="821"/>
      <c r="M7592" s="821"/>
      <c r="N7592" s="821"/>
      <c r="O7592" s="202"/>
      <c r="P7592" s="821"/>
      <c r="Q7592" s="821"/>
      <c r="R7592" s="821"/>
      <c r="S7592" s="821"/>
      <c r="T7592" s="821"/>
    </row>
    <row r="7593" spans="2:20" x14ac:dyDescent="0.3">
      <c r="B7593" s="11"/>
      <c r="C7593" s="94"/>
      <c r="D7593" s="12"/>
      <c r="E7593" s="13"/>
      <c r="F7593" s="13"/>
      <c r="G7593" s="13"/>
      <c r="H7593" s="13"/>
      <c r="I7593" s="13"/>
      <c r="J7593" s="14"/>
      <c r="K7593" s="1"/>
      <c r="L7593" s="11"/>
      <c r="M7593" s="588"/>
      <c r="N7593" s="12"/>
      <c r="O7593" s="169"/>
      <c r="P7593" s="13"/>
      <c r="Q7593" s="13"/>
      <c r="R7593" s="13"/>
      <c r="S7593" s="13"/>
      <c r="T7593" s="14"/>
    </row>
    <row r="7594" spans="2:20" x14ac:dyDescent="0.3">
      <c r="B7594" s="25"/>
      <c r="C7594" s="26" t="s">
        <v>50</v>
      </c>
      <c r="D7594" s="26" t="s">
        <v>16</v>
      </c>
      <c r="E7594" s="28">
        <f>E7592</f>
        <v>416000</v>
      </c>
      <c r="F7594" s="28">
        <f>F7578+F7592</f>
        <v>501518</v>
      </c>
      <c r="G7594" s="28">
        <f>G7578+G7592</f>
        <v>514087</v>
      </c>
      <c r="H7594" s="28">
        <f>H7578+H7592</f>
        <v>1452151</v>
      </c>
      <c r="I7594" s="28">
        <f>I7578+I7592</f>
        <v>3334</v>
      </c>
      <c r="J7594" s="28">
        <f>J7578+J7592</f>
        <v>4260</v>
      </c>
      <c r="K7594" s="1"/>
      <c r="L7594" s="574" t="s">
        <v>16</v>
      </c>
      <c r="M7594" s="26" t="s">
        <v>50</v>
      </c>
      <c r="N7594" s="193" t="s">
        <v>16</v>
      </c>
      <c r="O7594" s="28">
        <f>SUM(O7579:O7593)</f>
        <v>416000</v>
      </c>
      <c r="P7594" s="28">
        <f>SUM(P7581:P7593)</f>
        <v>117671</v>
      </c>
      <c r="Q7594" s="28"/>
      <c r="R7594" s="28">
        <f>SUM(R7579:R7593)</f>
        <v>354000</v>
      </c>
      <c r="S7594" s="28">
        <f>SUM(S7581:S7593)</f>
        <v>0</v>
      </c>
      <c r="T7594" s="28">
        <f>SUM(T7577:T7593)</f>
        <v>0</v>
      </c>
    </row>
    <row r="7595" spans="2:20" x14ac:dyDescent="0.3">
      <c r="F7595" s="314"/>
      <c r="G7595" s="215"/>
      <c r="H7595" s="215"/>
      <c r="L7595" s="2"/>
      <c r="M7595" s="3" t="s">
        <v>12</v>
      </c>
      <c r="N7595" s="15"/>
      <c r="O7595" s="16">
        <f>E7594-O7594</f>
        <v>0</v>
      </c>
      <c r="P7595" s="62">
        <f>F7594-P7594</f>
        <v>383847</v>
      </c>
      <c r="Q7595" s="62">
        <f>G7594-Q7594</f>
        <v>514087</v>
      </c>
      <c r="R7595" s="62">
        <f t="shared" ref="R7595" si="829">H7594-R7594</f>
        <v>1098151</v>
      </c>
      <c r="S7595" s="62">
        <f t="shared" ref="S7595" si="830">I7594-S7594</f>
        <v>3334</v>
      </c>
      <c r="T7595" s="62">
        <f t="shared" ref="T7595" si="831">J7594-T7594</f>
        <v>4260</v>
      </c>
    </row>
    <row r="7596" spans="2:20" x14ac:dyDescent="0.3">
      <c r="C7596" s="63"/>
      <c r="F7596" s="314"/>
      <c r="H7596" s="314"/>
      <c r="M7596" s="1356" t="s">
        <v>23</v>
      </c>
      <c r="N7596" s="1356"/>
      <c r="O7596" s="314"/>
      <c r="P7596" s="314"/>
      <c r="Q7596" s="314"/>
      <c r="R7596" s="314"/>
    </row>
    <row r="7597" spans="2:20" x14ac:dyDescent="0.3">
      <c r="C7597" s="881"/>
      <c r="D7597" s="881"/>
      <c r="E7597" s="281"/>
      <c r="F7597" s="281"/>
      <c r="G7597" s="702"/>
      <c r="H7597" s="702"/>
      <c r="I7597" s="881"/>
      <c r="J7597" s="145"/>
      <c r="M7597" s="346" t="s">
        <v>17</v>
      </c>
      <c r="N7597" s="126">
        <f>P7595</f>
        <v>383847</v>
      </c>
      <c r="O7597" s="1378" t="s">
        <v>5009</v>
      </c>
      <c r="P7597" s="1379"/>
      <c r="Q7597" s="1379"/>
      <c r="R7597" s="1379"/>
      <c r="S7597" s="1379"/>
      <c r="T7597" s="1379"/>
    </row>
    <row r="7598" spans="2:20" x14ac:dyDescent="0.3">
      <c r="C7598" s="273"/>
      <c r="D7598" s="702"/>
      <c r="E7598" s="879"/>
      <c r="F7598" s="879"/>
      <c r="G7598" s="282"/>
      <c r="H7598" s="280"/>
      <c r="I7598" s="280"/>
      <c r="J7598" s="280"/>
      <c r="M7598" s="346" t="s">
        <v>18</v>
      </c>
      <c r="N7598" s="126">
        <f>Q7595</f>
        <v>514087</v>
      </c>
      <c r="O7598" s="606"/>
      <c r="P7598" s="131"/>
      <c r="Q7598" s="121"/>
      <c r="R7598" s="121"/>
      <c r="S7598" s="121"/>
      <c r="T7598" s="121"/>
    </row>
    <row r="7599" spans="2:20" x14ac:dyDescent="0.3">
      <c r="C7599" s="881"/>
      <c r="D7599" s="881"/>
      <c r="E7599" s="1376"/>
      <c r="F7599" s="1377"/>
      <c r="G7599" s="282"/>
      <c r="H7599" s="280" t="s">
        <v>1850</v>
      </c>
      <c r="I7599" s="280"/>
      <c r="J7599" s="280"/>
      <c r="M7599" s="346" t="s">
        <v>19</v>
      </c>
      <c r="N7599" s="126">
        <f>R7595</f>
        <v>1098151</v>
      </c>
      <c r="O7599" s="136"/>
      <c r="P7599" s="171"/>
      <c r="Q7599" s="324"/>
      <c r="R7599" s="240"/>
      <c r="S7599" s="314"/>
      <c r="T7599" s="314"/>
    </row>
    <row r="7600" spans="2:20" x14ac:dyDescent="0.3">
      <c r="C7600" s="190"/>
      <c r="D7600" s="190"/>
      <c r="E7600" s="1374"/>
      <c r="F7600" s="1374"/>
      <c r="G7600" s="278"/>
      <c r="H7600" s="279"/>
      <c r="I7600" s="280"/>
      <c r="J7600" s="281"/>
      <c r="M7600" s="346" t="s">
        <v>20</v>
      </c>
      <c r="N7600" s="126">
        <f>S7595</f>
        <v>3334</v>
      </c>
      <c r="O7600" s="324"/>
      <c r="P7600" s="324"/>
      <c r="Q7600" s="324"/>
      <c r="R7600" s="241"/>
    </row>
    <row r="7601" spans="2:20" x14ac:dyDescent="0.3">
      <c r="C7601" s="190"/>
      <c r="D7601" s="190"/>
      <c r="E7601" s="880"/>
      <c r="F7601" s="880"/>
      <c r="G7601" s="278"/>
      <c r="H7601" s="283"/>
      <c r="I7601" s="280"/>
      <c r="J7601" s="281"/>
      <c r="M7601" s="346" t="s">
        <v>21</v>
      </c>
      <c r="N7601" s="126">
        <f>T7595</f>
        <v>4260</v>
      </c>
      <c r="O7601" s="137"/>
      <c r="P7601" s="324"/>
      <c r="Q7601" s="324"/>
      <c r="R7601" s="314"/>
    </row>
    <row r="7602" spans="2:20" ht="16.2" thickBot="1" x14ac:dyDescent="0.35">
      <c r="C7602" s="881"/>
      <c r="D7602" s="190"/>
      <c r="E7602" s="880"/>
      <c r="F7602" s="880"/>
      <c r="G7602" s="278"/>
      <c r="H7602" s="283"/>
      <c r="I7602" s="280"/>
      <c r="J7602" s="281"/>
      <c r="M7602" s="768" t="s">
        <v>22</v>
      </c>
      <c r="N7602" s="794">
        <f>SUM(N7597:N7601)</f>
        <v>2003679</v>
      </c>
      <c r="O7602" s="314"/>
      <c r="P7602" s="314"/>
      <c r="R7602" s="314"/>
      <c r="S7602" s="314"/>
    </row>
    <row r="7603" spans="2:20" ht="15" thickTop="1" x14ac:dyDescent="0.3">
      <c r="N7603" s="314"/>
    </row>
    <row r="7604" spans="2:20" x14ac:dyDescent="0.3">
      <c r="N7604" s="314"/>
    </row>
    <row r="7605" spans="2:20" x14ac:dyDescent="0.3">
      <c r="N7605" s="314"/>
    </row>
    <row r="7606" spans="2:20" x14ac:dyDescent="0.3">
      <c r="N7606" s="314"/>
    </row>
    <row r="7607" spans="2:20" x14ac:dyDescent="0.3">
      <c r="N7607" s="314"/>
    </row>
    <row r="7608" spans="2:20" x14ac:dyDescent="0.3">
      <c r="B7608" s="1357" t="s">
        <v>3490</v>
      </c>
      <c r="C7608" s="1357"/>
      <c r="D7608" s="1357"/>
      <c r="E7608" s="1357"/>
      <c r="F7608" s="1357"/>
      <c r="G7608" s="1357"/>
      <c r="H7608" s="1357"/>
      <c r="I7608" s="1357"/>
      <c r="J7608" s="1357"/>
      <c r="K7608" s="1357"/>
      <c r="L7608" s="1357"/>
      <c r="M7608" s="1357"/>
      <c r="N7608" s="1357"/>
      <c r="O7608" s="1357"/>
      <c r="P7608" s="1357"/>
      <c r="Q7608" s="1357"/>
      <c r="R7608" s="1357"/>
      <c r="S7608" s="1357"/>
      <c r="T7608" s="1357"/>
    </row>
    <row r="7613" spans="2:20" ht="15.6" x14ac:dyDescent="0.3">
      <c r="B7613" s="1349" t="s">
        <v>5012</v>
      </c>
      <c r="C7613" s="1349"/>
      <c r="D7613" s="1349"/>
      <c r="E7613" s="1349"/>
      <c r="F7613" s="1349"/>
      <c r="G7613" s="1349"/>
      <c r="H7613" s="1349"/>
      <c r="I7613" s="1349"/>
      <c r="J7613" s="1349"/>
      <c r="K7613" s="1349"/>
      <c r="L7613" s="1349"/>
      <c r="M7613" s="1349"/>
      <c r="N7613" s="1349"/>
      <c r="O7613" s="1349"/>
      <c r="P7613" s="1349"/>
      <c r="Q7613" s="1349"/>
      <c r="R7613" s="1349"/>
      <c r="S7613" s="1349"/>
      <c r="T7613" s="1349"/>
    </row>
    <row r="7614" spans="2:20" ht="15.6" x14ac:dyDescent="0.3">
      <c r="B7614" s="1350" t="s">
        <v>10</v>
      </c>
      <c r="C7614" s="1350"/>
      <c r="D7614" s="1350"/>
      <c r="E7614" s="1350"/>
      <c r="F7614" s="1350"/>
      <c r="G7614" s="1350"/>
      <c r="H7614" s="1350"/>
      <c r="I7614" s="1350"/>
      <c r="J7614" s="1350"/>
      <c r="K7614" s="1350"/>
      <c r="L7614" s="1350"/>
      <c r="M7614" s="1350"/>
      <c r="N7614" s="1350"/>
      <c r="O7614" s="1350"/>
      <c r="P7614" s="1350"/>
      <c r="Q7614" s="1350"/>
      <c r="R7614" s="1350"/>
      <c r="S7614" s="1350"/>
      <c r="T7614" s="1350"/>
    </row>
    <row r="7615" spans="2:20" x14ac:dyDescent="0.3">
      <c r="B7615" s="1351" t="s">
        <v>11</v>
      </c>
      <c r="C7615" s="1351"/>
      <c r="D7615" s="1351"/>
      <c r="E7615" s="1351"/>
      <c r="F7615" s="1351"/>
      <c r="G7615" s="1351"/>
      <c r="H7615" s="1351"/>
      <c r="I7615" s="1351"/>
      <c r="J7615" s="1351"/>
      <c r="K7615" s="1351"/>
      <c r="L7615" s="1351"/>
      <c r="M7615" s="1351"/>
      <c r="N7615" s="1351"/>
      <c r="O7615" s="1351"/>
      <c r="P7615" s="1351"/>
      <c r="Q7615" s="1351"/>
      <c r="R7615" s="1351"/>
      <c r="S7615" s="1351"/>
      <c r="T7615" s="1351"/>
    </row>
    <row r="7616" spans="2:20" x14ac:dyDescent="0.3">
      <c r="B7616" s="1352" t="s">
        <v>5014</v>
      </c>
      <c r="C7616" s="1352"/>
      <c r="D7616" s="1352"/>
      <c r="E7616" s="1352"/>
      <c r="F7616" s="1352"/>
      <c r="G7616" s="1352"/>
      <c r="H7616" s="1352"/>
      <c r="I7616" s="1352"/>
      <c r="J7616" s="1352"/>
      <c r="K7616" s="1352"/>
      <c r="L7616" s="1352"/>
      <c r="M7616" s="1352"/>
      <c r="N7616" s="1352"/>
      <c r="O7616" s="1352"/>
      <c r="P7616" s="1352"/>
      <c r="Q7616" s="1352"/>
      <c r="R7616" s="1352"/>
      <c r="S7616" s="1352"/>
      <c r="T7616" s="1352"/>
    </row>
    <row r="7617" spans="2:20" ht="15" thickBot="1" x14ac:dyDescent="0.35">
      <c r="B7617" s="309"/>
      <c r="C7617" s="309"/>
      <c r="D7617" s="309"/>
      <c r="E7617" s="309"/>
      <c r="F7617" s="309"/>
      <c r="G7617" s="309"/>
      <c r="H7617" s="309"/>
      <c r="I7617" s="309"/>
      <c r="J7617" s="309"/>
      <c r="L7617" s="309"/>
      <c r="M7617" s="309"/>
      <c r="N7617" s="309"/>
      <c r="O7617" s="309"/>
      <c r="P7617" s="309"/>
      <c r="Q7617" s="309"/>
      <c r="R7617" s="1362" t="s">
        <v>5013</v>
      </c>
      <c r="S7617" s="1363"/>
      <c r="T7617" s="1363"/>
    </row>
    <row r="7618" spans="2:20" ht="15" thickTop="1" x14ac:dyDescent="0.3">
      <c r="B7618" s="1354" t="s">
        <v>8</v>
      </c>
      <c r="C7618" s="1354"/>
      <c r="D7618" s="1354"/>
      <c r="E7618" s="1354"/>
      <c r="F7618" s="1354"/>
      <c r="G7618" s="1354"/>
      <c r="H7618" s="1354"/>
      <c r="I7618" s="1354"/>
      <c r="J7618" s="1354"/>
      <c r="L7618" s="1354" t="s">
        <v>9</v>
      </c>
      <c r="M7618" s="1354"/>
      <c r="N7618" s="1354"/>
      <c r="O7618" s="1354"/>
      <c r="P7618" s="1354"/>
      <c r="Q7618" s="1354"/>
      <c r="R7618" s="1354"/>
      <c r="S7618" s="1354"/>
      <c r="T7618" s="1354"/>
    </row>
    <row r="7619" spans="2:20" ht="27.6" x14ac:dyDescent="0.3">
      <c r="B7619" s="767" t="s">
        <v>0</v>
      </c>
      <c r="C7619" s="767" t="s">
        <v>1</v>
      </c>
      <c r="D7619" s="767" t="s">
        <v>2</v>
      </c>
      <c r="E7619" s="767" t="s">
        <v>13</v>
      </c>
      <c r="F7619" s="767" t="s">
        <v>3</v>
      </c>
      <c r="G7619" s="767" t="s">
        <v>4</v>
      </c>
      <c r="H7619" s="767" t="s">
        <v>5</v>
      </c>
      <c r="I7619" s="767" t="s">
        <v>6</v>
      </c>
      <c r="J7619" s="767" t="s">
        <v>7</v>
      </c>
      <c r="K7619" s="180"/>
      <c r="L7619" s="767" t="s">
        <v>0</v>
      </c>
      <c r="M7619" s="767" t="s">
        <v>1</v>
      </c>
      <c r="N7619" s="353" t="s">
        <v>1234</v>
      </c>
      <c r="O7619" s="767" t="s">
        <v>13</v>
      </c>
      <c r="P7619" s="767" t="s">
        <v>3</v>
      </c>
      <c r="Q7619" s="767" t="s">
        <v>4</v>
      </c>
      <c r="R7619" s="767" t="s">
        <v>5</v>
      </c>
      <c r="S7619" s="767" t="s">
        <v>6</v>
      </c>
      <c r="T7619" s="767" t="s">
        <v>7</v>
      </c>
    </row>
    <row r="7620" spans="2:20" x14ac:dyDescent="0.3">
      <c r="B7620" s="310"/>
      <c r="C7620" s="311"/>
      <c r="D7620" s="311"/>
      <c r="E7620" s="5"/>
      <c r="F7620" s="5"/>
      <c r="G7620" s="5"/>
      <c r="H7620" s="5"/>
      <c r="I7620" s="5"/>
      <c r="J7620" s="6"/>
      <c r="L7620" s="310"/>
      <c r="M7620" s="311"/>
      <c r="N7620" s="311"/>
      <c r="O7620" s="5"/>
      <c r="P7620" s="5"/>
      <c r="Q7620" s="5"/>
      <c r="R7620" s="5"/>
      <c r="S7620" s="5"/>
      <c r="T7620" s="6"/>
    </row>
    <row r="7621" spans="2:20" x14ac:dyDescent="0.3">
      <c r="B7621" s="814" t="s">
        <v>5015</v>
      </c>
      <c r="C7621" s="820" t="s">
        <v>2421</v>
      </c>
      <c r="D7621" s="821" t="s">
        <v>16</v>
      </c>
      <c r="E7621" s="821" t="s">
        <v>16</v>
      </c>
      <c r="F7621" s="822">
        <f>N7597</f>
        <v>383847</v>
      </c>
      <c r="G7621" s="823">
        <f>N7598</f>
        <v>514087</v>
      </c>
      <c r="H7621" s="823">
        <f>N7599</f>
        <v>1098151</v>
      </c>
      <c r="I7621" s="824">
        <f>N7600</f>
        <v>3334</v>
      </c>
      <c r="J7621" s="824">
        <f>N7601</f>
        <v>4260</v>
      </c>
      <c r="K7621" s="1"/>
      <c r="L7621" s="814"/>
      <c r="M7621" s="814"/>
      <c r="N7621" s="814"/>
      <c r="O7621" s="814"/>
      <c r="P7621" s="821"/>
      <c r="Q7621" s="814"/>
      <c r="R7621" s="814"/>
      <c r="S7621" s="821"/>
      <c r="T7621" s="814"/>
    </row>
    <row r="7622" spans="2:20" x14ac:dyDescent="0.3">
      <c r="B7622" s="814" t="s">
        <v>5015</v>
      </c>
      <c r="C7622" s="855" t="s">
        <v>5034</v>
      </c>
      <c r="D7622" s="821" t="s">
        <v>16</v>
      </c>
      <c r="E7622" s="821" t="s">
        <v>16</v>
      </c>
      <c r="F7622" s="821" t="s">
        <v>16</v>
      </c>
      <c r="G7622" s="821">
        <v>180000</v>
      </c>
      <c r="H7622" s="821" t="s">
        <v>16</v>
      </c>
      <c r="I7622" s="821" t="s">
        <v>16</v>
      </c>
      <c r="J7622" s="821" t="s">
        <v>16</v>
      </c>
      <c r="K7622" s="1"/>
      <c r="L7622" s="814" t="s">
        <v>5015</v>
      </c>
      <c r="M7622" s="855" t="s">
        <v>5034</v>
      </c>
      <c r="N7622" s="821" t="s">
        <v>16</v>
      </c>
      <c r="O7622" s="821" t="s">
        <v>16</v>
      </c>
      <c r="P7622" s="821">
        <v>180000</v>
      </c>
      <c r="Q7622" s="821" t="s">
        <v>16</v>
      </c>
      <c r="R7622" s="821" t="s">
        <v>16</v>
      </c>
      <c r="S7622" s="821" t="s">
        <v>16</v>
      </c>
      <c r="T7622" s="821" t="s">
        <v>16</v>
      </c>
    </row>
    <row r="7623" spans="2:20" ht="55.2" x14ac:dyDescent="0.3">
      <c r="B7623" s="814" t="s">
        <v>5015</v>
      </c>
      <c r="C7623" s="855" t="s">
        <v>5024</v>
      </c>
      <c r="D7623" s="116" t="s">
        <v>5016</v>
      </c>
      <c r="E7623" s="821" t="s">
        <v>16</v>
      </c>
      <c r="F7623" s="821" t="s">
        <v>16</v>
      </c>
      <c r="G7623" s="821" t="s">
        <v>16</v>
      </c>
      <c r="H7623" s="821">
        <v>100000</v>
      </c>
      <c r="I7623" s="821" t="s">
        <v>16</v>
      </c>
      <c r="J7623" s="821" t="s">
        <v>16</v>
      </c>
      <c r="K7623" s="1"/>
      <c r="L7623" s="814" t="s">
        <v>5015</v>
      </c>
      <c r="M7623" s="831" t="s">
        <v>5027</v>
      </c>
      <c r="N7623" s="116" t="s">
        <v>5018</v>
      </c>
      <c r="O7623" s="821">
        <v>100000</v>
      </c>
      <c r="P7623" s="821" t="s">
        <v>16</v>
      </c>
      <c r="Q7623" s="821" t="s">
        <v>16</v>
      </c>
      <c r="R7623" s="821" t="s">
        <v>16</v>
      </c>
      <c r="S7623" s="821" t="s">
        <v>16</v>
      </c>
      <c r="T7623" s="821" t="s">
        <v>16</v>
      </c>
    </row>
    <row r="7624" spans="2:20" ht="41.4" x14ac:dyDescent="0.3">
      <c r="B7624" s="814" t="s">
        <v>5015</v>
      </c>
      <c r="C7624" s="855" t="s">
        <v>5025</v>
      </c>
      <c r="D7624" s="116" t="s">
        <v>5017</v>
      </c>
      <c r="E7624" s="821" t="s">
        <v>16</v>
      </c>
      <c r="F7624" s="821">
        <v>1300</v>
      </c>
      <c r="G7624" s="821" t="s">
        <v>16</v>
      </c>
      <c r="H7624" s="821" t="s">
        <v>16</v>
      </c>
      <c r="I7624" s="821" t="s">
        <v>16</v>
      </c>
      <c r="J7624" s="821" t="s">
        <v>16</v>
      </c>
      <c r="K7624" s="1"/>
      <c r="L7624" s="814" t="s">
        <v>5015</v>
      </c>
      <c r="M7624" s="855" t="s">
        <v>5035</v>
      </c>
      <c r="N7624" s="368">
        <v>322</v>
      </c>
      <c r="O7624" s="821" t="s">
        <v>16</v>
      </c>
      <c r="P7624" s="821" t="s">
        <v>16</v>
      </c>
      <c r="Q7624" s="821" t="s">
        <v>16</v>
      </c>
      <c r="R7624" s="821">
        <v>500000</v>
      </c>
      <c r="S7624" s="821" t="s">
        <v>16</v>
      </c>
      <c r="T7624" s="821" t="s">
        <v>16</v>
      </c>
    </row>
    <row r="7625" spans="2:20" ht="34.799999999999997" customHeight="1" x14ac:dyDescent="0.3">
      <c r="B7625" s="814" t="s">
        <v>5015</v>
      </c>
      <c r="C7625" s="855" t="s">
        <v>5026</v>
      </c>
      <c r="D7625" s="116" t="s">
        <v>5018</v>
      </c>
      <c r="E7625" s="821">
        <v>100000</v>
      </c>
      <c r="F7625" s="821" t="s">
        <v>16</v>
      </c>
      <c r="G7625" s="821" t="s">
        <v>16</v>
      </c>
      <c r="H7625" s="821" t="s">
        <v>16</v>
      </c>
      <c r="I7625" s="821" t="s">
        <v>16</v>
      </c>
      <c r="J7625" s="821" t="s">
        <v>16</v>
      </c>
      <c r="K7625" s="1"/>
      <c r="L7625" s="814" t="s">
        <v>5015</v>
      </c>
      <c r="M7625" s="855" t="s">
        <v>5036</v>
      </c>
      <c r="N7625" s="368">
        <v>1</v>
      </c>
      <c r="O7625" s="821" t="s">
        <v>16</v>
      </c>
      <c r="P7625" s="821">
        <v>4210</v>
      </c>
      <c r="Q7625" s="821" t="s">
        <v>16</v>
      </c>
      <c r="R7625" s="821" t="s">
        <v>16</v>
      </c>
      <c r="S7625" s="821" t="s">
        <v>16</v>
      </c>
      <c r="T7625" s="821" t="s">
        <v>16</v>
      </c>
    </row>
    <row r="7626" spans="2:20" ht="33.6" customHeight="1" x14ac:dyDescent="0.3">
      <c r="B7626" s="814" t="s">
        <v>5015</v>
      </c>
      <c r="C7626" s="855" t="s">
        <v>5028</v>
      </c>
      <c r="D7626" s="116" t="s">
        <v>5019</v>
      </c>
      <c r="E7626" s="821" t="s">
        <v>16</v>
      </c>
      <c r="F7626" s="821">
        <v>1100</v>
      </c>
      <c r="G7626" s="821" t="s">
        <v>16</v>
      </c>
      <c r="H7626" s="821" t="s">
        <v>16</v>
      </c>
      <c r="I7626" s="821" t="s">
        <v>16</v>
      </c>
      <c r="J7626" s="821" t="s">
        <v>16</v>
      </c>
      <c r="K7626" s="1"/>
      <c r="L7626" s="814"/>
      <c r="M7626" s="822" t="s">
        <v>5010</v>
      </c>
      <c r="N7626" s="368"/>
      <c r="O7626" s="821" t="s">
        <v>16</v>
      </c>
      <c r="P7626" s="821"/>
      <c r="Q7626" s="821" t="s">
        <v>16</v>
      </c>
      <c r="R7626" s="821" t="s">
        <v>16</v>
      </c>
      <c r="S7626" s="821" t="s">
        <v>16</v>
      </c>
      <c r="T7626" s="821" t="s">
        <v>16</v>
      </c>
    </row>
    <row r="7627" spans="2:20" ht="34.799999999999997" customHeight="1" x14ac:dyDescent="0.3">
      <c r="B7627" s="814" t="s">
        <v>5015</v>
      </c>
      <c r="C7627" s="855" t="s">
        <v>5029</v>
      </c>
      <c r="D7627" s="116" t="s">
        <v>5020</v>
      </c>
      <c r="E7627" s="821" t="s">
        <v>16</v>
      </c>
      <c r="F7627" s="821">
        <v>1100</v>
      </c>
      <c r="G7627" s="821" t="s">
        <v>16</v>
      </c>
      <c r="H7627" s="821" t="s">
        <v>16</v>
      </c>
      <c r="I7627" s="821" t="s">
        <v>16</v>
      </c>
      <c r="J7627" s="821" t="s">
        <v>16</v>
      </c>
      <c r="K7627" s="1"/>
      <c r="L7627" s="368" t="s">
        <v>5015</v>
      </c>
      <c r="M7627" s="509" t="s">
        <v>5037</v>
      </c>
      <c r="N7627" s="368">
        <v>2</v>
      </c>
      <c r="O7627" s="202" t="s">
        <v>16</v>
      </c>
      <c r="P7627" s="202">
        <v>3255</v>
      </c>
      <c r="Q7627" s="202" t="s">
        <v>16</v>
      </c>
      <c r="R7627" s="202" t="s">
        <v>16</v>
      </c>
      <c r="S7627" s="821" t="s">
        <v>16</v>
      </c>
      <c r="T7627" s="821" t="s">
        <v>16</v>
      </c>
    </row>
    <row r="7628" spans="2:20" ht="34.799999999999997" customHeight="1" x14ac:dyDescent="0.3">
      <c r="B7628" s="814" t="s">
        <v>5015</v>
      </c>
      <c r="C7628" s="855" t="s">
        <v>5030</v>
      </c>
      <c r="D7628" s="116" t="s">
        <v>5021</v>
      </c>
      <c r="E7628" s="821" t="s">
        <v>16</v>
      </c>
      <c r="F7628" s="821">
        <v>1100</v>
      </c>
      <c r="G7628" s="821" t="s">
        <v>16</v>
      </c>
      <c r="H7628" s="821" t="s">
        <v>16</v>
      </c>
      <c r="I7628" s="821" t="s">
        <v>16</v>
      </c>
      <c r="J7628" s="821" t="s">
        <v>16</v>
      </c>
      <c r="K7628" s="1"/>
      <c r="L7628" s="368" t="s">
        <v>5015</v>
      </c>
      <c r="M7628" s="430" t="s">
        <v>5038</v>
      </c>
      <c r="N7628" s="368">
        <v>3</v>
      </c>
      <c r="O7628" s="202" t="s">
        <v>16</v>
      </c>
      <c r="P7628" s="202">
        <v>5020</v>
      </c>
      <c r="Q7628" s="202" t="s">
        <v>16</v>
      </c>
      <c r="R7628" s="202" t="s">
        <v>16</v>
      </c>
      <c r="S7628" s="821" t="s">
        <v>16</v>
      </c>
      <c r="T7628" s="821" t="s">
        <v>16</v>
      </c>
    </row>
    <row r="7629" spans="2:20" ht="47.4" customHeight="1" x14ac:dyDescent="0.3">
      <c r="B7629" s="814" t="s">
        <v>5015</v>
      </c>
      <c r="C7629" s="878" t="s">
        <v>5032</v>
      </c>
      <c r="D7629" s="116" t="s">
        <v>5031</v>
      </c>
      <c r="E7629" s="821" t="s">
        <v>16</v>
      </c>
      <c r="F7629" s="821">
        <v>100000</v>
      </c>
      <c r="G7629" s="821" t="s">
        <v>16</v>
      </c>
      <c r="H7629" s="821" t="s">
        <v>16</v>
      </c>
      <c r="I7629" s="821" t="s">
        <v>16</v>
      </c>
      <c r="J7629" s="821" t="s">
        <v>16</v>
      </c>
      <c r="K7629" s="1"/>
      <c r="L7629" s="821" t="s">
        <v>16</v>
      </c>
      <c r="M7629" s="821" t="s">
        <v>16</v>
      </c>
      <c r="N7629" s="821" t="s">
        <v>16</v>
      </c>
      <c r="O7629" s="821" t="s">
        <v>16</v>
      </c>
      <c r="P7629" s="821" t="s">
        <v>16</v>
      </c>
      <c r="Q7629" s="821" t="s">
        <v>16</v>
      </c>
      <c r="R7629" s="202" t="s">
        <v>16</v>
      </c>
      <c r="S7629" s="821" t="s">
        <v>16</v>
      </c>
      <c r="T7629" s="821" t="s">
        <v>16</v>
      </c>
    </row>
    <row r="7630" spans="2:20" ht="41.4" x14ac:dyDescent="0.3">
      <c r="B7630" s="814" t="s">
        <v>5015</v>
      </c>
      <c r="C7630" s="878" t="s">
        <v>5033</v>
      </c>
      <c r="D7630" s="116" t="s">
        <v>5022</v>
      </c>
      <c r="E7630" s="821" t="s">
        <v>16</v>
      </c>
      <c r="F7630" s="821">
        <v>100000</v>
      </c>
      <c r="G7630" s="821" t="s">
        <v>16</v>
      </c>
      <c r="H7630" s="821" t="s">
        <v>16</v>
      </c>
      <c r="I7630" s="821" t="s">
        <v>16</v>
      </c>
      <c r="J7630" s="821" t="s">
        <v>16</v>
      </c>
      <c r="K7630" s="1"/>
      <c r="L7630" s="821" t="s">
        <v>16</v>
      </c>
      <c r="M7630" s="821" t="s">
        <v>16</v>
      </c>
      <c r="N7630" s="821" t="s">
        <v>16</v>
      </c>
      <c r="O7630" s="821" t="s">
        <v>16</v>
      </c>
      <c r="P7630" s="821" t="s">
        <v>16</v>
      </c>
      <c r="Q7630" s="821" t="s">
        <v>16</v>
      </c>
      <c r="R7630" s="202" t="s">
        <v>16</v>
      </c>
      <c r="S7630" s="821" t="s">
        <v>16</v>
      </c>
      <c r="T7630" s="821" t="s">
        <v>16</v>
      </c>
    </row>
    <row r="7631" spans="2:20" ht="41.4" x14ac:dyDescent="0.3">
      <c r="B7631" s="814" t="s">
        <v>5015</v>
      </c>
      <c r="C7631" s="878" t="s">
        <v>5039</v>
      </c>
      <c r="D7631" s="116" t="s">
        <v>5023</v>
      </c>
      <c r="E7631" s="821" t="s">
        <v>16</v>
      </c>
      <c r="F7631" s="821">
        <v>400000</v>
      </c>
      <c r="G7631" s="821" t="s">
        <v>16</v>
      </c>
      <c r="H7631" s="821" t="s">
        <v>16</v>
      </c>
      <c r="I7631" s="821" t="s">
        <v>16</v>
      </c>
      <c r="J7631" s="821" t="s">
        <v>16</v>
      </c>
      <c r="K7631" s="1"/>
      <c r="L7631" s="821" t="s">
        <v>16</v>
      </c>
      <c r="M7631" s="821" t="s">
        <v>16</v>
      </c>
      <c r="N7631" s="821" t="s">
        <v>16</v>
      </c>
      <c r="O7631" s="821" t="s">
        <v>16</v>
      </c>
      <c r="P7631" s="821" t="s">
        <v>16</v>
      </c>
      <c r="Q7631" s="821" t="s">
        <v>16</v>
      </c>
      <c r="R7631" s="821" t="s">
        <v>16</v>
      </c>
      <c r="S7631" s="821" t="s">
        <v>16</v>
      </c>
      <c r="T7631" s="821" t="s">
        <v>16</v>
      </c>
    </row>
    <row r="7632" spans="2:20" ht="22.8" customHeight="1" x14ac:dyDescent="0.3">
      <c r="B7632" s="821" t="s">
        <v>16</v>
      </c>
      <c r="C7632" s="822" t="s">
        <v>5010</v>
      </c>
      <c r="D7632" s="821" t="s">
        <v>16</v>
      </c>
      <c r="E7632" s="821" t="s">
        <v>16</v>
      </c>
      <c r="F7632" s="821" t="s">
        <v>16</v>
      </c>
      <c r="G7632" s="821" t="s">
        <v>16</v>
      </c>
      <c r="H7632" s="821" t="s">
        <v>16</v>
      </c>
      <c r="I7632" s="821" t="s">
        <v>16</v>
      </c>
      <c r="J7632" s="821" t="s">
        <v>16</v>
      </c>
      <c r="K7632" s="1"/>
      <c r="L7632" s="821" t="s">
        <v>16</v>
      </c>
      <c r="M7632" s="821" t="s">
        <v>16</v>
      </c>
      <c r="N7632" s="821" t="s">
        <v>16</v>
      </c>
      <c r="O7632" s="821" t="s">
        <v>16</v>
      </c>
      <c r="P7632" s="821" t="s">
        <v>16</v>
      </c>
      <c r="Q7632" s="821" t="s">
        <v>16</v>
      </c>
      <c r="R7632" s="821" t="s">
        <v>16</v>
      </c>
      <c r="S7632" s="821" t="s">
        <v>16</v>
      </c>
      <c r="T7632" s="821" t="s">
        <v>16</v>
      </c>
    </row>
    <row r="7633" spans="2:20" ht="27.6" x14ac:dyDescent="0.3">
      <c r="B7633" s="814" t="s">
        <v>4883</v>
      </c>
      <c r="C7633" s="855" t="s">
        <v>4890</v>
      </c>
      <c r="D7633" s="368">
        <v>3</v>
      </c>
      <c r="E7633" s="821" t="s">
        <v>16</v>
      </c>
      <c r="F7633" s="821">
        <v>3000</v>
      </c>
      <c r="G7633" s="821" t="s">
        <v>16</v>
      </c>
      <c r="H7633" s="821" t="s">
        <v>16</v>
      </c>
      <c r="I7633" s="821" t="s">
        <v>16</v>
      </c>
      <c r="J7633" s="821" t="s">
        <v>16</v>
      </c>
      <c r="K7633" s="1"/>
      <c r="L7633" s="821" t="s">
        <v>16</v>
      </c>
      <c r="M7633" s="821" t="s">
        <v>16</v>
      </c>
      <c r="N7633" s="821" t="s">
        <v>16</v>
      </c>
      <c r="O7633" s="821" t="s">
        <v>16</v>
      </c>
      <c r="P7633" s="821" t="s">
        <v>16</v>
      </c>
      <c r="Q7633" s="821" t="s">
        <v>16</v>
      </c>
      <c r="R7633" s="821" t="s">
        <v>16</v>
      </c>
      <c r="S7633" s="821" t="s">
        <v>16</v>
      </c>
      <c r="T7633" s="821" t="s">
        <v>16</v>
      </c>
    </row>
    <row r="7634" spans="2:20" ht="27.6" x14ac:dyDescent="0.3">
      <c r="B7634" s="814" t="s">
        <v>4959</v>
      </c>
      <c r="C7634" s="855" t="s">
        <v>4985</v>
      </c>
      <c r="D7634" s="368">
        <v>6</v>
      </c>
      <c r="E7634" s="821" t="s">
        <v>16</v>
      </c>
      <c r="F7634" s="821">
        <v>5100</v>
      </c>
      <c r="G7634" s="821" t="s">
        <v>16</v>
      </c>
      <c r="H7634" s="821" t="s">
        <v>16</v>
      </c>
      <c r="I7634" s="821" t="s">
        <v>16</v>
      </c>
      <c r="J7634" s="821" t="s">
        <v>16</v>
      </c>
      <c r="K7634" s="1"/>
      <c r="L7634" s="821" t="s">
        <v>16</v>
      </c>
      <c r="M7634" s="821" t="s">
        <v>16</v>
      </c>
      <c r="N7634" s="821" t="s">
        <v>16</v>
      </c>
      <c r="O7634" s="821" t="s">
        <v>16</v>
      </c>
      <c r="P7634" s="821" t="s">
        <v>16</v>
      </c>
      <c r="Q7634" s="821" t="s">
        <v>16</v>
      </c>
      <c r="R7634" s="821" t="s">
        <v>16</v>
      </c>
      <c r="S7634" s="821" t="s">
        <v>16</v>
      </c>
      <c r="T7634" s="821" t="s">
        <v>16</v>
      </c>
    </row>
    <row r="7635" spans="2:20" x14ac:dyDescent="0.3">
      <c r="B7635" s="196"/>
      <c r="C7635" s="503" t="s">
        <v>49</v>
      </c>
      <c r="D7635" s="196" t="s">
        <v>1850</v>
      </c>
      <c r="E7635" s="197">
        <f>SUM(E7622:E7634)</f>
        <v>100000</v>
      </c>
      <c r="F7635" s="197">
        <f>SUM(F7624:F7634)</f>
        <v>612700</v>
      </c>
      <c r="G7635" s="197">
        <f>SUM(G7622:G7634)</f>
        <v>180000</v>
      </c>
      <c r="H7635" s="504">
        <f>SUM(H7622:H7634)</f>
        <v>100000</v>
      </c>
      <c r="I7635" s="197">
        <f>SUM(I7624:I7633)</f>
        <v>0</v>
      </c>
      <c r="J7635" s="197">
        <v>0</v>
      </c>
      <c r="K7635" s="1"/>
      <c r="L7635" s="821"/>
      <c r="M7635" s="821"/>
      <c r="N7635" s="821"/>
      <c r="O7635" s="202"/>
      <c r="P7635" s="821"/>
      <c r="Q7635" s="821"/>
      <c r="R7635" s="821"/>
      <c r="S7635" s="821"/>
      <c r="T7635" s="821"/>
    </row>
    <row r="7636" spans="2:20" x14ac:dyDescent="0.3">
      <c r="B7636" s="11"/>
      <c r="C7636" s="94"/>
      <c r="D7636" s="12"/>
      <c r="E7636" s="13"/>
      <c r="F7636" s="13"/>
      <c r="G7636" s="13"/>
      <c r="H7636" s="13"/>
      <c r="I7636" s="13"/>
      <c r="J7636" s="14"/>
      <c r="K7636" s="1"/>
      <c r="L7636" s="11"/>
      <c r="M7636" s="588"/>
      <c r="N7636" s="12"/>
      <c r="O7636" s="169"/>
      <c r="P7636" s="13"/>
      <c r="Q7636" s="13"/>
      <c r="R7636" s="13"/>
      <c r="S7636" s="13"/>
      <c r="T7636" s="14"/>
    </row>
    <row r="7637" spans="2:20" x14ac:dyDescent="0.3">
      <c r="B7637" s="25"/>
      <c r="C7637" s="26" t="s">
        <v>50</v>
      </c>
      <c r="D7637" s="26" t="s">
        <v>16</v>
      </c>
      <c r="E7637" s="28">
        <f>E7635</f>
        <v>100000</v>
      </c>
      <c r="F7637" s="28">
        <f>F7621+F7635</f>
        <v>996547</v>
      </c>
      <c r="G7637" s="28">
        <f>G7621+G7635</f>
        <v>694087</v>
      </c>
      <c r="H7637" s="28">
        <f>H7621+H7635</f>
        <v>1198151</v>
      </c>
      <c r="I7637" s="28">
        <f>I7621+I7635</f>
        <v>3334</v>
      </c>
      <c r="J7637" s="28">
        <f>J7621+J7635</f>
        <v>4260</v>
      </c>
      <c r="K7637" s="1"/>
      <c r="L7637" s="574" t="s">
        <v>16</v>
      </c>
      <c r="M7637" s="26" t="s">
        <v>50</v>
      </c>
      <c r="N7637" s="193" t="s">
        <v>16</v>
      </c>
      <c r="O7637" s="28">
        <f>SUM(O7622:O7636)</f>
        <v>100000</v>
      </c>
      <c r="P7637" s="28">
        <f>SUM(P7622:P7636)</f>
        <v>192485</v>
      </c>
      <c r="Q7637" s="28"/>
      <c r="R7637" s="28">
        <f>SUM(R7622:R7636)</f>
        <v>500000</v>
      </c>
      <c r="S7637" s="28">
        <f>SUM(S7624:S7636)</f>
        <v>0</v>
      </c>
      <c r="T7637" s="28">
        <f>SUM(T7620:T7636)</f>
        <v>0</v>
      </c>
    </row>
    <row r="7638" spans="2:20" x14ac:dyDescent="0.3">
      <c r="F7638" s="314"/>
      <c r="G7638" s="215"/>
      <c r="H7638" s="215"/>
      <c r="L7638" s="2"/>
      <c r="M7638" s="3" t="s">
        <v>12</v>
      </c>
      <c r="N7638" s="15"/>
      <c r="O7638" s="16">
        <f>E7637-O7637</f>
        <v>0</v>
      </c>
      <c r="P7638" s="62">
        <f>F7637-P7637</f>
        <v>804062</v>
      </c>
      <c r="Q7638" s="62">
        <f>G7637-Q7637</f>
        <v>694087</v>
      </c>
      <c r="R7638" s="62">
        <f t="shared" ref="R7638" si="832">H7637-R7637</f>
        <v>698151</v>
      </c>
      <c r="S7638" s="62">
        <f t="shared" ref="S7638" si="833">I7637-S7637</f>
        <v>3334</v>
      </c>
      <c r="T7638" s="62">
        <f t="shared" ref="T7638" si="834">J7637-T7637</f>
        <v>4260</v>
      </c>
    </row>
    <row r="7639" spans="2:20" x14ac:dyDescent="0.3">
      <c r="C7639" s="63"/>
      <c r="F7639" s="314"/>
      <c r="H7639" s="314"/>
      <c r="M7639" s="1356" t="s">
        <v>23</v>
      </c>
      <c r="N7639" s="1356"/>
      <c r="O7639" s="314"/>
      <c r="P7639" s="314"/>
      <c r="Q7639" s="314"/>
      <c r="R7639" s="314"/>
    </row>
    <row r="7640" spans="2:20" x14ac:dyDescent="0.3">
      <c r="C7640" s="885"/>
      <c r="D7640" s="885"/>
      <c r="E7640" s="281"/>
      <c r="F7640" s="281"/>
      <c r="G7640" s="702"/>
      <c r="H7640" s="702"/>
      <c r="I7640" s="885"/>
      <c r="J7640" s="145"/>
      <c r="M7640" s="346" t="s">
        <v>17</v>
      </c>
      <c r="N7640" s="126">
        <f>P7638</f>
        <v>804062</v>
      </c>
      <c r="O7640" s="1378" t="s">
        <v>5046</v>
      </c>
      <c r="P7640" s="1379"/>
      <c r="Q7640" s="1379"/>
      <c r="R7640" s="1379"/>
      <c r="S7640" s="1379"/>
      <c r="T7640" s="1379"/>
    </row>
    <row r="7641" spans="2:20" x14ac:dyDescent="0.3">
      <c r="C7641" s="273"/>
      <c r="D7641" s="702"/>
      <c r="E7641" s="883"/>
      <c r="F7641" s="883"/>
      <c r="G7641" s="282"/>
      <c r="H7641" s="280"/>
      <c r="I7641" s="280"/>
      <c r="J7641" s="280"/>
      <c r="M7641" s="346" t="s">
        <v>18</v>
      </c>
      <c r="N7641" s="126">
        <f>Q7638</f>
        <v>694087</v>
      </c>
      <c r="O7641" s="606"/>
      <c r="P7641" s="131"/>
      <c r="Q7641" s="121"/>
      <c r="R7641" s="121"/>
      <c r="S7641" s="121"/>
      <c r="T7641" s="121"/>
    </row>
    <row r="7642" spans="2:20" x14ac:dyDescent="0.3">
      <c r="C7642" s="885"/>
      <c r="D7642" s="885"/>
      <c r="E7642" s="1376"/>
      <c r="F7642" s="1377"/>
      <c r="G7642" s="282"/>
      <c r="H7642" s="280" t="s">
        <v>1850</v>
      </c>
      <c r="I7642" s="280"/>
      <c r="J7642" s="280"/>
      <c r="M7642" s="346" t="s">
        <v>19</v>
      </c>
      <c r="N7642" s="126">
        <f>R7638</f>
        <v>698151</v>
      </c>
      <c r="O7642" s="136"/>
      <c r="P7642" s="171"/>
      <c r="Q7642" s="324"/>
      <c r="R7642" s="240"/>
      <c r="S7642" s="314"/>
      <c r="T7642" s="314"/>
    </row>
    <row r="7643" spans="2:20" x14ac:dyDescent="0.3">
      <c r="C7643" s="190"/>
      <c r="D7643" s="190"/>
      <c r="E7643" s="1374"/>
      <c r="F7643" s="1374"/>
      <c r="G7643" s="278"/>
      <c r="H7643" s="279"/>
      <c r="I7643" s="280"/>
      <c r="J7643" s="281"/>
      <c r="M7643" s="346" t="s">
        <v>20</v>
      </c>
      <c r="N7643" s="126">
        <f>S7638</f>
        <v>3334</v>
      </c>
      <c r="O7643" s="324"/>
      <c r="P7643" s="324"/>
      <c r="Q7643" s="324"/>
      <c r="R7643" s="241"/>
    </row>
    <row r="7644" spans="2:20" x14ac:dyDescent="0.3">
      <c r="C7644" s="190"/>
      <c r="D7644" s="190"/>
      <c r="E7644" s="884"/>
      <c r="F7644" s="884"/>
      <c r="G7644" s="278"/>
      <c r="H7644" s="283"/>
      <c r="I7644" s="280"/>
      <c r="J7644" s="281"/>
      <c r="M7644" s="346" t="s">
        <v>21</v>
      </c>
      <c r="N7644" s="126">
        <f>T7638</f>
        <v>4260</v>
      </c>
      <c r="O7644" s="137"/>
      <c r="P7644" s="324"/>
      <c r="Q7644" s="324"/>
      <c r="R7644" s="314"/>
    </row>
    <row r="7645" spans="2:20" ht="16.2" thickBot="1" x14ac:dyDescent="0.35">
      <c r="C7645" s="885"/>
      <c r="D7645" s="190"/>
      <c r="E7645" s="884"/>
      <c r="F7645" s="884"/>
      <c r="G7645" s="278"/>
      <c r="H7645" s="283"/>
      <c r="I7645" s="280"/>
      <c r="J7645" s="281"/>
      <c r="M7645" s="768" t="s">
        <v>22</v>
      </c>
      <c r="N7645" s="794">
        <f>SUM(N7640:N7644)</f>
        <v>2203894</v>
      </c>
      <c r="O7645" s="314"/>
      <c r="P7645" s="314"/>
      <c r="R7645" s="314"/>
      <c r="S7645" s="314"/>
    </row>
    <row r="7646" spans="2:20" ht="15" thickTop="1" x14ac:dyDescent="0.3">
      <c r="N7646" s="314"/>
    </row>
    <row r="7647" spans="2:20" x14ac:dyDescent="0.3">
      <c r="N7647" s="314"/>
    </row>
    <row r="7648" spans="2:20" x14ac:dyDescent="0.3">
      <c r="N7648" s="314"/>
    </row>
    <row r="7649" spans="2:20" x14ac:dyDescent="0.3">
      <c r="N7649" s="314"/>
    </row>
    <row r="7650" spans="2:20" x14ac:dyDescent="0.3">
      <c r="N7650" s="314"/>
    </row>
    <row r="7651" spans="2:20" x14ac:dyDescent="0.3">
      <c r="B7651" s="1357" t="s">
        <v>3490</v>
      </c>
      <c r="C7651" s="1357"/>
      <c r="D7651" s="1357"/>
      <c r="E7651" s="1357"/>
      <c r="F7651" s="1357"/>
      <c r="G7651" s="1357"/>
      <c r="H7651" s="1357"/>
      <c r="I7651" s="1357"/>
      <c r="J7651" s="1357"/>
      <c r="K7651" s="1357"/>
      <c r="L7651" s="1357"/>
      <c r="M7651" s="1357"/>
      <c r="N7651" s="1357"/>
      <c r="O7651" s="1357"/>
      <c r="P7651" s="1357"/>
      <c r="Q7651" s="1357"/>
      <c r="R7651" s="1357"/>
      <c r="S7651" s="1357"/>
      <c r="T7651" s="1357"/>
    </row>
    <row r="7656" spans="2:20" x14ac:dyDescent="0.3">
      <c r="P7656" s="889"/>
    </row>
    <row r="7657" spans="2:20" ht="15.6" x14ac:dyDescent="0.3">
      <c r="B7657" s="1349" t="s">
        <v>5040</v>
      </c>
      <c r="C7657" s="1349"/>
      <c r="D7657" s="1349"/>
      <c r="E7657" s="1349"/>
      <c r="F7657" s="1349"/>
      <c r="G7657" s="1349"/>
      <c r="H7657" s="1349"/>
      <c r="I7657" s="1349"/>
      <c r="J7657" s="1349"/>
      <c r="K7657" s="1349"/>
      <c r="L7657" s="1349"/>
      <c r="M7657" s="1349"/>
      <c r="N7657" s="1349"/>
      <c r="O7657" s="1349"/>
      <c r="P7657" s="1349"/>
      <c r="Q7657" s="1349"/>
      <c r="R7657" s="1349"/>
      <c r="S7657" s="1349"/>
      <c r="T7657" s="1349"/>
    </row>
    <row r="7658" spans="2:20" ht="15.6" x14ac:dyDescent="0.3">
      <c r="B7658" s="1350" t="s">
        <v>10</v>
      </c>
      <c r="C7658" s="1350"/>
      <c r="D7658" s="1350"/>
      <c r="E7658" s="1350"/>
      <c r="F7658" s="1350"/>
      <c r="G7658" s="1350"/>
      <c r="H7658" s="1350"/>
      <c r="I7658" s="1350"/>
      <c r="J7658" s="1350"/>
      <c r="K7658" s="1350"/>
      <c r="L7658" s="1350"/>
      <c r="M7658" s="1350"/>
      <c r="N7658" s="1350"/>
      <c r="O7658" s="1350"/>
      <c r="P7658" s="1350"/>
      <c r="Q7658" s="1350"/>
      <c r="R7658" s="1350"/>
      <c r="S7658" s="1350"/>
      <c r="T7658" s="1350"/>
    </row>
    <row r="7659" spans="2:20" x14ac:dyDescent="0.3">
      <c r="B7659" s="1351" t="s">
        <v>11</v>
      </c>
      <c r="C7659" s="1351"/>
      <c r="D7659" s="1351"/>
      <c r="E7659" s="1351"/>
      <c r="F7659" s="1351"/>
      <c r="G7659" s="1351"/>
      <c r="H7659" s="1351"/>
      <c r="I7659" s="1351"/>
      <c r="J7659" s="1351"/>
      <c r="K7659" s="1351"/>
      <c r="L7659" s="1351"/>
      <c r="M7659" s="1351"/>
      <c r="N7659" s="1351"/>
      <c r="O7659" s="1351"/>
      <c r="P7659" s="1351"/>
      <c r="Q7659" s="1351"/>
      <c r="R7659" s="1351"/>
      <c r="S7659" s="1351"/>
      <c r="T7659" s="1351"/>
    </row>
    <row r="7660" spans="2:20" x14ac:dyDescent="0.3">
      <c r="B7660" s="1352" t="s">
        <v>5060</v>
      </c>
      <c r="C7660" s="1352"/>
      <c r="D7660" s="1352"/>
      <c r="E7660" s="1352"/>
      <c r="F7660" s="1352"/>
      <c r="G7660" s="1352"/>
      <c r="H7660" s="1352"/>
      <c r="I7660" s="1352"/>
      <c r="J7660" s="1352"/>
      <c r="K7660" s="1352"/>
      <c r="L7660" s="1352"/>
      <c r="M7660" s="1352"/>
      <c r="N7660" s="1352"/>
      <c r="O7660" s="1352"/>
      <c r="P7660" s="1352"/>
      <c r="Q7660" s="1352"/>
      <c r="R7660" s="1352"/>
      <c r="S7660" s="1352"/>
      <c r="T7660" s="1352"/>
    </row>
    <row r="7661" spans="2:20" ht="15" thickBot="1" x14ac:dyDescent="0.35">
      <c r="B7661" s="309"/>
      <c r="C7661" s="309"/>
      <c r="D7661" s="309"/>
      <c r="E7661" s="309"/>
      <c r="F7661" s="309"/>
      <c r="G7661" s="309"/>
      <c r="H7661" s="309"/>
      <c r="I7661" s="309"/>
      <c r="J7661" s="309"/>
      <c r="L7661" s="309"/>
      <c r="M7661" s="309"/>
      <c r="N7661" s="309"/>
      <c r="O7661" s="309"/>
      <c r="P7661" s="309"/>
      <c r="Q7661" s="309"/>
      <c r="R7661" s="1362" t="s">
        <v>5061</v>
      </c>
      <c r="S7661" s="1363"/>
      <c r="T7661" s="1363"/>
    </row>
    <row r="7662" spans="2:20" ht="15" thickTop="1" x14ac:dyDescent="0.3">
      <c r="B7662" s="1354" t="s">
        <v>8</v>
      </c>
      <c r="C7662" s="1354"/>
      <c r="D7662" s="1354"/>
      <c r="E7662" s="1354"/>
      <c r="F7662" s="1354"/>
      <c r="G7662" s="1354"/>
      <c r="H7662" s="1354"/>
      <c r="I7662" s="1354"/>
      <c r="J7662" s="1354"/>
      <c r="L7662" s="1354" t="s">
        <v>9</v>
      </c>
      <c r="M7662" s="1354"/>
      <c r="N7662" s="1354"/>
      <c r="O7662" s="1354"/>
      <c r="P7662" s="1354"/>
      <c r="Q7662" s="1354"/>
      <c r="R7662" s="1354"/>
      <c r="S7662" s="1354"/>
      <c r="T7662" s="1354"/>
    </row>
    <row r="7663" spans="2:20" ht="27.6" x14ac:dyDescent="0.3">
      <c r="B7663" s="767" t="s">
        <v>0</v>
      </c>
      <c r="C7663" s="767" t="s">
        <v>1</v>
      </c>
      <c r="D7663" s="767" t="s">
        <v>2</v>
      </c>
      <c r="E7663" s="767" t="s">
        <v>13</v>
      </c>
      <c r="F7663" s="767" t="s">
        <v>3</v>
      </c>
      <c r="G7663" s="767" t="s">
        <v>4</v>
      </c>
      <c r="H7663" s="767" t="s">
        <v>5</v>
      </c>
      <c r="I7663" s="767" t="s">
        <v>6</v>
      </c>
      <c r="J7663" s="767" t="s">
        <v>7</v>
      </c>
      <c r="K7663" s="180"/>
      <c r="L7663" s="767" t="s">
        <v>0</v>
      </c>
      <c r="M7663" s="767" t="s">
        <v>1</v>
      </c>
      <c r="N7663" s="353" t="s">
        <v>1234</v>
      </c>
      <c r="O7663" s="767" t="s">
        <v>13</v>
      </c>
      <c r="P7663" s="767" t="s">
        <v>3</v>
      </c>
      <c r="Q7663" s="767" t="s">
        <v>4</v>
      </c>
      <c r="R7663" s="767" t="s">
        <v>5</v>
      </c>
      <c r="S7663" s="767" t="s">
        <v>6</v>
      </c>
      <c r="T7663" s="767" t="s">
        <v>7</v>
      </c>
    </row>
    <row r="7664" spans="2:20" x14ac:dyDescent="0.3">
      <c r="B7664" s="310"/>
      <c r="C7664" s="311"/>
      <c r="D7664" s="311"/>
      <c r="E7664" s="5"/>
      <c r="F7664" s="5"/>
      <c r="G7664" s="5"/>
      <c r="H7664" s="5"/>
      <c r="I7664" s="5"/>
      <c r="J7664" s="6"/>
      <c r="L7664" s="310"/>
      <c r="M7664" s="311"/>
      <c r="N7664" s="311"/>
      <c r="O7664" s="5"/>
      <c r="P7664" s="5"/>
      <c r="Q7664" s="5"/>
      <c r="R7664" s="5"/>
      <c r="S7664" s="5"/>
      <c r="T7664" s="6"/>
    </row>
    <row r="7665" spans="2:20" x14ac:dyDescent="0.3">
      <c r="B7665" s="814" t="s">
        <v>5041</v>
      </c>
      <c r="C7665" s="820" t="s">
        <v>2421</v>
      </c>
      <c r="D7665" s="821" t="s">
        <v>16</v>
      </c>
      <c r="E7665" s="821" t="s">
        <v>16</v>
      </c>
      <c r="F7665" s="822">
        <f>N7640</f>
        <v>804062</v>
      </c>
      <c r="G7665" s="823">
        <f>N7641</f>
        <v>694087</v>
      </c>
      <c r="H7665" s="823">
        <f>N7642</f>
        <v>698151</v>
      </c>
      <c r="I7665" s="824">
        <f>N7643</f>
        <v>3334</v>
      </c>
      <c r="J7665" s="824">
        <f>N7644</f>
        <v>4260</v>
      </c>
      <c r="K7665" s="1"/>
      <c r="L7665" s="814" t="s">
        <v>16</v>
      </c>
      <c r="M7665" s="814" t="s">
        <v>16</v>
      </c>
      <c r="N7665" s="814" t="s">
        <v>16</v>
      </c>
      <c r="O7665" s="814" t="s">
        <v>16</v>
      </c>
      <c r="P7665" s="821" t="s">
        <v>16</v>
      </c>
      <c r="Q7665" s="814" t="s">
        <v>16</v>
      </c>
      <c r="R7665" s="814" t="s">
        <v>16</v>
      </c>
      <c r="S7665" s="821" t="s">
        <v>16</v>
      </c>
      <c r="T7665" s="814" t="s">
        <v>16</v>
      </c>
    </row>
    <row r="7666" spans="2:20" x14ac:dyDescent="0.3">
      <c r="B7666" s="814" t="s">
        <v>5041</v>
      </c>
      <c r="C7666" s="855" t="s">
        <v>2263</v>
      </c>
      <c r="D7666" s="821" t="s">
        <v>16</v>
      </c>
      <c r="E7666" s="821" t="s">
        <v>16</v>
      </c>
      <c r="F7666" s="821" t="s">
        <v>16</v>
      </c>
      <c r="G7666" s="821" t="s">
        <v>16</v>
      </c>
      <c r="H7666" s="821">
        <v>140000</v>
      </c>
      <c r="I7666" s="821" t="s">
        <v>16</v>
      </c>
      <c r="J7666" s="821" t="s">
        <v>16</v>
      </c>
      <c r="K7666" s="1"/>
      <c r="L7666" s="814" t="s">
        <v>5041</v>
      </c>
      <c r="M7666" s="855" t="s">
        <v>2263</v>
      </c>
      <c r="N7666" s="821" t="s">
        <v>16</v>
      </c>
      <c r="O7666" s="821" t="s">
        <v>16</v>
      </c>
      <c r="P7666" s="821">
        <v>140000</v>
      </c>
      <c r="Q7666" s="821" t="s">
        <v>16</v>
      </c>
      <c r="R7666" s="821" t="s">
        <v>16</v>
      </c>
      <c r="S7666" s="821" t="s">
        <v>16</v>
      </c>
      <c r="T7666" s="821" t="s">
        <v>16</v>
      </c>
    </row>
    <row r="7667" spans="2:20" x14ac:dyDescent="0.3">
      <c r="B7667" s="814" t="s">
        <v>5041</v>
      </c>
      <c r="C7667" s="855" t="s">
        <v>5047</v>
      </c>
      <c r="D7667" s="821" t="s">
        <v>16</v>
      </c>
      <c r="E7667" s="821" t="s">
        <v>16</v>
      </c>
      <c r="F7667" s="821" t="s">
        <v>16</v>
      </c>
      <c r="G7667" s="821" t="s">
        <v>16</v>
      </c>
      <c r="H7667" s="821">
        <v>200000</v>
      </c>
      <c r="I7667" s="821" t="s">
        <v>16</v>
      </c>
      <c r="J7667" s="821" t="s">
        <v>16</v>
      </c>
      <c r="K7667" s="1"/>
      <c r="L7667" s="814" t="s">
        <v>5041</v>
      </c>
      <c r="M7667" s="855" t="s">
        <v>5047</v>
      </c>
      <c r="N7667" s="821" t="s">
        <v>16</v>
      </c>
      <c r="O7667" s="821" t="s">
        <v>16</v>
      </c>
      <c r="P7667" s="821">
        <v>200000</v>
      </c>
      <c r="Q7667" s="821" t="s">
        <v>16</v>
      </c>
      <c r="R7667" s="821" t="s">
        <v>16</v>
      </c>
      <c r="S7667" s="821" t="s">
        <v>16</v>
      </c>
      <c r="T7667" s="821" t="s">
        <v>16</v>
      </c>
    </row>
    <row r="7668" spans="2:20" x14ac:dyDescent="0.3">
      <c r="B7668" s="814" t="s">
        <v>5050</v>
      </c>
      <c r="C7668" s="855" t="s">
        <v>5047</v>
      </c>
      <c r="D7668" s="821" t="s">
        <v>16</v>
      </c>
      <c r="E7668" s="821" t="s">
        <v>16</v>
      </c>
      <c r="F7668" s="821" t="s">
        <v>16</v>
      </c>
      <c r="G7668" s="821" t="s">
        <v>16</v>
      </c>
      <c r="H7668" s="821">
        <v>400000</v>
      </c>
      <c r="I7668" s="821" t="s">
        <v>16</v>
      </c>
      <c r="J7668" s="821" t="s">
        <v>16</v>
      </c>
      <c r="K7668" s="1"/>
      <c r="L7668" s="814" t="s">
        <v>5050</v>
      </c>
      <c r="M7668" s="855" t="s">
        <v>5047</v>
      </c>
      <c r="N7668" s="821" t="s">
        <v>16</v>
      </c>
      <c r="O7668" s="821" t="s">
        <v>16</v>
      </c>
      <c r="P7668" s="821">
        <v>400000</v>
      </c>
      <c r="Q7668" s="821" t="s">
        <v>16</v>
      </c>
      <c r="R7668" s="821" t="s">
        <v>16</v>
      </c>
      <c r="S7668" s="821" t="s">
        <v>16</v>
      </c>
      <c r="T7668" s="821" t="s">
        <v>16</v>
      </c>
    </row>
    <row r="7669" spans="2:20" ht="41.4" x14ac:dyDescent="0.3">
      <c r="B7669" s="814" t="s">
        <v>5041</v>
      </c>
      <c r="C7669" s="855" t="s">
        <v>5044</v>
      </c>
      <c r="D7669" s="116" t="s">
        <v>5042</v>
      </c>
      <c r="E7669" s="821" t="s">
        <v>16</v>
      </c>
      <c r="F7669" s="821">
        <v>5000</v>
      </c>
      <c r="G7669" s="821" t="s">
        <v>16</v>
      </c>
      <c r="H7669" s="821" t="s">
        <v>16</v>
      </c>
      <c r="I7669" s="821" t="s">
        <v>16</v>
      </c>
      <c r="J7669" s="821" t="s">
        <v>16</v>
      </c>
      <c r="K7669" s="1"/>
      <c r="L7669" s="814" t="s">
        <v>5041</v>
      </c>
      <c r="M7669" s="831" t="s">
        <v>5045</v>
      </c>
      <c r="N7669" s="320">
        <v>1</v>
      </c>
      <c r="O7669" s="821" t="s">
        <v>16</v>
      </c>
      <c r="P7669" s="821">
        <v>2500</v>
      </c>
      <c r="Q7669" s="821" t="s">
        <v>16</v>
      </c>
      <c r="R7669" s="821" t="s">
        <v>16</v>
      </c>
      <c r="S7669" s="821" t="s">
        <v>16</v>
      </c>
      <c r="T7669" s="821" t="s">
        <v>16</v>
      </c>
    </row>
    <row r="7670" spans="2:20" ht="41.4" x14ac:dyDescent="0.3">
      <c r="B7670" s="814" t="s">
        <v>5041</v>
      </c>
      <c r="C7670" s="855" t="s">
        <v>4264</v>
      </c>
      <c r="D7670" s="116" t="s">
        <v>5043</v>
      </c>
      <c r="E7670" s="821" t="s">
        <v>16</v>
      </c>
      <c r="F7670" s="821">
        <v>2200</v>
      </c>
      <c r="G7670" s="821" t="s">
        <v>16</v>
      </c>
      <c r="H7670" s="821" t="s">
        <v>16</v>
      </c>
      <c r="I7670" s="821" t="s">
        <v>16</v>
      </c>
      <c r="J7670" s="821" t="s">
        <v>16</v>
      </c>
      <c r="K7670" s="1"/>
      <c r="L7670" s="814" t="s">
        <v>5041</v>
      </c>
      <c r="M7670" s="831" t="s">
        <v>5048</v>
      </c>
      <c r="N7670" s="320">
        <v>2</v>
      </c>
      <c r="O7670" s="821" t="s">
        <v>16</v>
      </c>
      <c r="P7670" s="821">
        <v>10000</v>
      </c>
      <c r="Q7670" s="821" t="s">
        <v>16</v>
      </c>
      <c r="R7670" s="821" t="s">
        <v>16</v>
      </c>
      <c r="S7670" s="821" t="s">
        <v>16</v>
      </c>
      <c r="T7670" s="821" t="s">
        <v>16</v>
      </c>
    </row>
    <row r="7671" spans="2:20" ht="41.4" x14ac:dyDescent="0.3">
      <c r="B7671" s="814" t="s">
        <v>5050</v>
      </c>
      <c r="C7671" s="855" t="s">
        <v>4116</v>
      </c>
      <c r="D7671" s="116" t="s">
        <v>5051</v>
      </c>
      <c r="E7671" s="821" t="s">
        <v>16</v>
      </c>
      <c r="F7671" s="821">
        <v>100000</v>
      </c>
      <c r="G7671" s="821" t="s">
        <v>16</v>
      </c>
      <c r="H7671" s="821" t="s">
        <v>16</v>
      </c>
      <c r="I7671" s="821" t="s">
        <v>16</v>
      </c>
      <c r="J7671" s="821" t="s">
        <v>16</v>
      </c>
      <c r="K7671" s="1"/>
      <c r="L7671" s="814" t="s">
        <v>5041</v>
      </c>
      <c r="M7671" s="831" t="s">
        <v>5049</v>
      </c>
      <c r="N7671" s="320">
        <v>3</v>
      </c>
      <c r="O7671" s="821" t="s">
        <v>16</v>
      </c>
      <c r="P7671" s="821">
        <v>50000</v>
      </c>
      <c r="Q7671" s="821" t="s">
        <v>16</v>
      </c>
      <c r="R7671" s="821" t="s">
        <v>16</v>
      </c>
      <c r="S7671" s="821" t="s">
        <v>16</v>
      </c>
      <c r="T7671" s="821" t="s">
        <v>16</v>
      </c>
    </row>
    <row r="7672" spans="2:20" ht="41.4" x14ac:dyDescent="0.3">
      <c r="B7672" s="814" t="s">
        <v>5050</v>
      </c>
      <c r="C7672" s="855" t="s">
        <v>5059</v>
      </c>
      <c r="D7672" s="116" t="s">
        <v>5052</v>
      </c>
      <c r="E7672" s="821" t="s">
        <v>16</v>
      </c>
      <c r="F7672" s="821">
        <v>700000</v>
      </c>
      <c r="G7672" s="821" t="s">
        <v>16</v>
      </c>
      <c r="H7672" s="821" t="s">
        <v>16</v>
      </c>
      <c r="I7672" s="821" t="s">
        <v>16</v>
      </c>
      <c r="J7672" s="821" t="s">
        <v>16</v>
      </c>
      <c r="K7672" s="1"/>
      <c r="L7672" s="814" t="s">
        <v>5041</v>
      </c>
      <c r="M7672" s="855" t="s">
        <v>5068</v>
      </c>
      <c r="N7672" s="368">
        <v>450</v>
      </c>
      <c r="O7672" s="821" t="s">
        <v>16</v>
      </c>
      <c r="P7672" s="821" t="s">
        <v>16</v>
      </c>
      <c r="Q7672" s="821">
        <v>33000</v>
      </c>
      <c r="R7672" s="821" t="s">
        <v>16</v>
      </c>
      <c r="S7672" s="821" t="s">
        <v>16</v>
      </c>
      <c r="T7672" s="821" t="s">
        <v>16</v>
      </c>
    </row>
    <row r="7673" spans="2:20" ht="41.4" x14ac:dyDescent="0.3">
      <c r="B7673" s="814" t="s">
        <v>5050</v>
      </c>
      <c r="C7673" s="855" t="s">
        <v>5055</v>
      </c>
      <c r="D7673" s="116" t="s">
        <v>5053</v>
      </c>
      <c r="E7673" s="821" t="s">
        <v>16</v>
      </c>
      <c r="F7673" s="821">
        <v>10000</v>
      </c>
      <c r="G7673" s="821" t="s">
        <v>16</v>
      </c>
      <c r="H7673" s="821" t="s">
        <v>16</v>
      </c>
      <c r="I7673" s="821" t="s">
        <v>16</v>
      </c>
      <c r="J7673" s="821" t="s">
        <v>16</v>
      </c>
      <c r="K7673" s="1"/>
      <c r="L7673" s="814" t="s">
        <v>5041</v>
      </c>
      <c r="M7673" s="855" t="s">
        <v>5069</v>
      </c>
      <c r="N7673" s="368">
        <v>451</v>
      </c>
      <c r="O7673" s="821" t="s">
        <v>16</v>
      </c>
      <c r="P7673" s="821" t="s">
        <v>16</v>
      </c>
      <c r="Q7673" s="821">
        <v>80000</v>
      </c>
      <c r="R7673" s="821" t="s">
        <v>16</v>
      </c>
      <c r="S7673" s="821" t="s">
        <v>16</v>
      </c>
      <c r="T7673" s="821" t="s">
        <v>16</v>
      </c>
    </row>
    <row r="7674" spans="2:20" ht="41.4" x14ac:dyDescent="0.3">
      <c r="B7674" s="814" t="s">
        <v>5050</v>
      </c>
      <c r="C7674" s="855" t="s">
        <v>5056</v>
      </c>
      <c r="D7674" s="116" t="s">
        <v>5054</v>
      </c>
      <c r="E7674" s="821">
        <v>500000</v>
      </c>
      <c r="F7674" s="821" t="s">
        <v>16</v>
      </c>
      <c r="G7674" s="821" t="s">
        <v>16</v>
      </c>
      <c r="H7674" s="821" t="s">
        <v>16</v>
      </c>
      <c r="I7674" s="821" t="s">
        <v>16</v>
      </c>
      <c r="J7674" s="821" t="s">
        <v>16</v>
      </c>
      <c r="K7674" s="1"/>
      <c r="L7674" s="814" t="s">
        <v>5050</v>
      </c>
      <c r="M7674" s="855" t="s">
        <v>5057</v>
      </c>
      <c r="N7674" s="116" t="s">
        <v>5054</v>
      </c>
      <c r="O7674" s="821">
        <v>500000</v>
      </c>
      <c r="P7674" s="821" t="s">
        <v>16</v>
      </c>
      <c r="Q7674" s="821" t="s">
        <v>16</v>
      </c>
      <c r="R7674" s="821" t="s">
        <v>16</v>
      </c>
      <c r="S7674" s="821" t="s">
        <v>16</v>
      </c>
      <c r="T7674" s="821" t="s">
        <v>16</v>
      </c>
    </row>
    <row r="7675" spans="2:20" ht="41.4" x14ac:dyDescent="0.3">
      <c r="B7675" s="814" t="s">
        <v>5064</v>
      </c>
      <c r="C7675" s="855" t="s">
        <v>5063</v>
      </c>
      <c r="D7675" s="116" t="s">
        <v>5062</v>
      </c>
      <c r="E7675" s="821" t="s">
        <v>16</v>
      </c>
      <c r="F7675" s="821" t="s">
        <v>16</v>
      </c>
      <c r="G7675" s="821" t="s">
        <v>16</v>
      </c>
      <c r="H7675" s="821">
        <v>30000</v>
      </c>
      <c r="I7675" s="821" t="s">
        <v>16</v>
      </c>
      <c r="J7675" s="821" t="s">
        <v>16</v>
      </c>
      <c r="K7675" s="1"/>
      <c r="L7675" s="814" t="s">
        <v>5064</v>
      </c>
      <c r="M7675" s="855" t="s">
        <v>5058</v>
      </c>
      <c r="N7675" s="320">
        <v>4</v>
      </c>
      <c r="O7675" s="821" t="s">
        <v>16</v>
      </c>
      <c r="P7675" s="821">
        <v>2800</v>
      </c>
      <c r="Q7675" s="821" t="s">
        <v>16</v>
      </c>
      <c r="R7675" s="821" t="s">
        <v>16</v>
      </c>
      <c r="S7675" s="821" t="s">
        <v>16</v>
      </c>
      <c r="T7675" s="821" t="s">
        <v>16</v>
      </c>
    </row>
    <row r="7676" spans="2:20" ht="27.6" x14ac:dyDescent="0.3">
      <c r="B7676" s="821" t="s">
        <v>16</v>
      </c>
      <c r="C7676" s="821" t="s">
        <v>16</v>
      </c>
      <c r="D7676" s="821" t="s">
        <v>16</v>
      </c>
      <c r="E7676" s="821" t="s">
        <v>16</v>
      </c>
      <c r="F7676" s="821" t="s">
        <v>16</v>
      </c>
      <c r="G7676" s="821" t="s">
        <v>16</v>
      </c>
      <c r="H7676" s="821" t="s">
        <v>16</v>
      </c>
      <c r="I7676" s="821" t="s">
        <v>16</v>
      </c>
      <c r="J7676" s="821" t="s">
        <v>16</v>
      </c>
      <c r="K7676" s="1"/>
      <c r="L7676" s="814" t="s">
        <v>5050</v>
      </c>
      <c r="M7676" s="855" t="s">
        <v>2550</v>
      </c>
      <c r="N7676" s="814">
        <v>5</v>
      </c>
      <c r="O7676" s="821" t="s">
        <v>16</v>
      </c>
      <c r="P7676" s="821">
        <v>5000</v>
      </c>
      <c r="Q7676" s="821" t="s">
        <v>16</v>
      </c>
      <c r="R7676" s="821" t="s">
        <v>16</v>
      </c>
      <c r="S7676" s="821" t="s">
        <v>16</v>
      </c>
      <c r="T7676" s="821" t="s">
        <v>16</v>
      </c>
    </row>
    <row r="7677" spans="2:20" ht="41.4" x14ac:dyDescent="0.3">
      <c r="B7677" s="821" t="s">
        <v>16</v>
      </c>
      <c r="C7677" s="821" t="s">
        <v>16</v>
      </c>
      <c r="D7677" s="821" t="s">
        <v>16</v>
      </c>
      <c r="E7677" s="821" t="s">
        <v>16</v>
      </c>
      <c r="F7677" s="821" t="s">
        <v>16</v>
      </c>
      <c r="G7677" s="821" t="s">
        <v>16</v>
      </c>
      <c r="H7677" s="821" t="s">
        <v>16</v>
      </c>
      <c r="I7677" s="821" t="s">
        <v>16</v>
      </c>
      <c r="J7677" s="821" t="s">
        <v>16</v>
      </c>
      <c r="K7677" s="1"/>
      <c r="L7677" s="814" t="s">
        <v>5050</v>
      </c>
      <c r="M7677" s="855" t="s">
        <v>5065</v>
      </c>
      <c r="N7677" s="368">
        <v>452</v>
      </c>
      <c r="O7677" s="821" t="s">
        <v>16</v>
      </c>
      <c r="P7677" s="821">
        <v>90000</v>
      </c>
      <c r="Q7677" s="821">
        <v>240000</v>
      </c>
      <c r="R7677" s="821" t="s">
        <v>16</v>
      </c>
      <c r="S7677" s="821" t="s">
        <v>16</v>
      </c>
      <c r="T7677" s="821" t="s">
        <v>16</v>
      </c>
    </row>
    <row r="7678" spans="2:20" ht="27.6" x14ac:dyDescent="0.3">
      <c r="B7678" s="821" t="s">
        <v>16</v>
      </c>
      <c r="C7678" s="821" t="s">
        <v>16</v>
      </c>
      <c r="D7678" s="821" t="s">
        <v>16</v>
      </c>
      <c r="E7678" s="821" t="s">
        <v>16</v>
      </c>
      <c r="F7678" s="821" t="s">
        <v>16</v>
      </c>
      <c r="G7678" s="821" t="s">
        <v>16</v>
      </c>
      <c r="H7678" s="821" t="s">
        <v>16</v>
      </c>
      <c r="I7678" s="821" t="s">
        <v>16</v>
      </c>
      <c r="J7678" s="821" t="s">
        <v>16</v>
      </c>
      <c r="K7678" s="1"/>
      <c r="L7678" s="814" t="s">
        <v>5050</v>
      </c>
      <c r="M7678" s="855" t="s">
        <v>5066</v>
      </c>
      <c r="N7678" s="814">
        <v>6</v>
      </c>
      <c r="O7678" s="821" t="s">
        <v>16</v>
      </c>
      <c r="P7678" s="821">
        <v>7000</v>
      </c>
      <c r="Q7678" s="821" t="s">
        <v>16</v>
      </c>
      <c r="R7678" s="821" t="s">
        <v>16</v>
      </c>
      <c r="S7678" s="821" t="s">
        <v>16</v>
      </c>
      <c r="T7678" s="821" t="s">
        <v>16</v>
      </c>
    </row>
    <row r="7679" spans="2:20" x14ac:dyDescent="0.3">
      <c r="B7679" s="196"/>
      <c r="C7679" s="503" t="s">
        <v>49</v>
      </c>
      <c r="D7679" s="196" t="s">
        <v>1850</v>
      </c>
      <c r="E7679" s="197">
        <f>SUM(E7666:E7678)</f>
        <v>500000</v>
      </c>
      <c r="F7679" s="197">
        <f>SUM(F7666:F7678)</f>
        <v>817200</v>
      </c>
      <c r="G7679" s="197"/>
      <c r="H7679" s="504">
        <f>SUM(H7666:H7678)</f>
        <v>770000</v>
      </c>
      <c r="I7679" s="197">
        <f>SUM(I7672:I7673)</f>
        <v>0</v>
      </c>
      <c r="J7679" s="197">
        <v>0</v>
      </c>
      <c r="K7679" s="1"/>
      <c r="L7679" s="821" t="s">
        <v>16</v>
      </c>
      <c r="M7679" s="821" t="s">
        <v>16</v>
      </c>
      <c r="N7679" s="821" t="s">
        <v>16</v>
      </c>
      <c r="O7679" s="202" t="s">
        <v>16</v>
      </c>
      <c r="P7679" s="821" t="s">
        <v>16</v>
      </c>
      <c r="Q7679" s="821" t="s">
        <v>16</v>
      </c>
      <c r="R7679" s="821" t="s">
        <v>16</v>
      </c>
      <c r="S7679" s="821" t="s">
        <v>16</v>
      </c>
      <c r="T7679" s="821" t="s">
        <v>16</v>
      </c>
    </row>
    <row r="7680" spans="2:20" x14ac:dyDescent="0.3">
      <c r="B7680" s="11"/>
      <c r="C7680" s="94"/>
      <c r="D7680" s="12"/>
      <c r="E7680" s="13"/>
      <c r="F7680" s="13"/>
      <c r="G7680" s="13"/>
      <c r="H7680" s="13"/>
      <c r="I7680" s="13"/>
      <c r="J7680" s="14"/>
      <c r="K7680" s="1"/>
      <c r="L7680" s="11"/>
      <c r="M7680" s="588"/>
      <c r="N7680" s="12"/>
      <c r="O7680" s="169"/>
      <c r="P7680" s="13"/>
      <c r="Q7680" s="13"/>
      <c r="R7680" s="13"/>
      <c r="S7680" s="13"/>
      <c r="T7680" s="14"/>
    </row>
    <row r="7681" spans="2:20" x14ac:dyDescent="0.3">
      <c r="B7681" s="25"/>
      <c r="C7681" s="26" t="s">
        <v>50</v>
      </c>
      <c r="D7681" s="26" t="s">
        <v>16</v>
      </c>
      <c r="E7681" s="28">
        <f>E7679</f>
        <v>500000</v>
      </c>
      <c r="F7681" s="28">
        <f>F7665+F7679</f>
        <v>1621262</v>
      </c>
      <c r="G7681" s="28">
        <f>G7665+G7679</f>
        <v>694087</v>
      </c>
      <c r="H7681" s="28">
        <f>H7665+H7679</f>
        <v>1468151</v>
      </c>
      <c r="I7681" s="28">
        <f>I7665+I7679</f>
        <v>3334</v>
      </c>
      <c r="J7681" s="28">
        <f>J7665+J7679</f>
        <v>4260</v>
      </c>
      <c r="K7681" s="1"/>
      <c r="L7681" s="574" t="s">
        <v>16</v>
      </c>
      <c r="M7681" s="26" t="s">
        <v>50</v>
      </c>
      <c r="N7681" s="193" t="s">
        <v>16</v>
      </c>
      <c r="O7681" s="28">
        <f>SUM(O7666:O7680)</f>
        <v>500000</v>
      </c>
      <c r="P7681" s="28">
        <f>SUM(P7666:P7680)</f>
        <v>907300</v>
      </c>
      <c r="Q7681" s="28">
        <f>SUM(Q7666:Q7680)</f>
        <v>353000</v>
      </c>
      <c r="R7681" s="28">
        <f>SUM(R7666:R7680)</f>
        <v>0</v>
      </c>
      <c r="S7681" s="28">
        <f>SUM(S7672:S7680)</f>
        <v>0</v>
      </c>
      <c r="T7681" s="28">
        <f>SUM(T7664:T7680)</f>
        <v>0</v>
      </c>
    </row>
    <row r="7682" spans="2:20" x14ac:dyDescent="0.3">
      <c r="F7682" s="314"/>
      <c r="G7682" s="215"/>
      <c r="H7682" s="215"/>
      <c r="L7682" s="2"/>
      <c r="M7682" s="3" t="s">
        <v>12</v>
      </c>
      <c r="N7682" s="15"/>
      <c r="O7682" s="16">
        <f>E7681-O7681</f>
        <v>0</v>
      </c>
      <c r="P7682" s="62">
        <f>F7681-P7681</f>
        <v>713962</v>
      </c>
      <c r="Q7682" s="62">
        <f>G7681-Q7681</f>
        <v>341087</v>
      </c>
      <c r="R7682" s="62">
        <f t="shared" ref="R7682" si="835">H7681-R7681</f>
        <v>1468151</v>
      </c>
      <c r="S7682" s="62">
        <f t="shared" ref="S7682" si="836">I7681-S7681</f>
        <v>3334</v>
      </c>
      <c r="T7682" s="62">
        <f t="shared" ref="T7682" si="837">J7681-T7681</f>
        <v>4260</v>
      </c>
    </row>
    <row r="7683" spans="2:20" x14ac:dyDescent="0.3">
      <c r="C7683" s="63"/>
      <c r="F7683" s="314"/>
      <c r="H7683" s="314"/>
      <c r="M7683" s="1356" t="s">
        <v>23</v>
      </c>
      <c r="N7683" s="1356"/>
      <c r="O7683" s="314"/>
      <c r="P7683" s="314"/>
      <c r="Q7683" s="314"/>
      <c r="R7683" s="314"/>
    </row>
    <row r="7684" spans="2:20" x14ac:dyDescent="0.3">
      <c r="C7684" s="888"/>
      <c r="D7684" s="888"/>
      <c r="E7684" s="281"/>
      <c r="F7684" s="281"/>
      <c r="G7684" s="702"/>
      <c r="H7684" s="702"/>
      <c r="I7684" s="888"/>
      <c r="J7684" s="145"/>
      <c r="M7684" s="346" t="s">
        <v>17</v>
      </c>
      <c r="N7684" s="126">
        <f>P7682</f>
        <v>713962</v>
      </c>
      <c r="O7684" s="1378" t="s">
        <v>5067</v>
      </c>
      <c r="P7684" s="1379"/>
      <c r="Q7684" s="1379"/>
      <c r="R7684" s="1379"/>
      <c r="S7684" s="1379"/>
      <c r="T7684" s="1379"/>
    </row>
    <row r="7685" spans="2:20" x14ac:dyDescent="0.3">
      <c r="C7685" s="273"/>
      <c r="D7685" s="702"/>
      <c r="E7685" s="886"/>
      <c r="F7685" s="886"/>
      <c r="G7685" s="282"/>
      <c r="H7685" s="280"/>
      <c r="I7685" s="280"/>
      <c r="J7685" s="280"/>
      <c r="M7685" s="346" t="s">
        <v>18</v>
      </c>
      <c r="N7685" s="126">
        <f>Q7682</f>
        <v>341087</v>
      </c>
      <c r="O7685" s="606"/>
      <c r="P7685" s="131"/>
      <c r="Q7685" s="121"/>
      <c r="R7685" s="121"/>
      <c r="S7685" s="121"/>
      <c r="T7685" s="121"/>
    </row>
    <row r="7686" spans="2:20" x14ac:dyDescent="0.3">
      <c r="C7686" s="888"/>
      <c r="D7686" s="888"/>
      <c r="E7686" s="1376"/>
      <c r="F7686" s="1377"/>
      <c r="G7686" s="282"/>
      <c r="H7686" s="280" t="s">
        <v>1850</v>
      </c>
      <c r="I7686" s="280"/>
      <c r="J7686" s="280"/>
      <c r="M7686" s="346" t="s">
        <v>19</v>
      </c>
      <c r="N7686" s="126">
        <f>R7682</f>
        <v>1468151</v>
      </c>
      <c r="O7686" s="136"/>
      <c r="P7686" s="171"/>
      <c r="Q7686" s="324"/>
      <c r="R7686" s="240"/>
      <c r="S7686" s="314"/>
      <c r="T7686" s="314"/>
    </row>
    <row r="7687" spans="2:20" x14ac:dyDescent="0.3">
      <c r="C7687" s="190"/>
      <c r="D7687" s="190"/>
      <c r="E7687" s="1374"/>
      <c r="F7687" s="1374"/>
      <c r="G7687" s="278"/>
      <c r="H7687" s="279"/>
      <c r="I7687" s="280"/>
      <c r="J7687" s="281"/>
      <c r="M7687" s="346" t="s">
        <v>20</v>
      </c>
      <c r="N7687" s="126">
        <f>S7682</f>
        <v>3334</v>
      </c>
      <c r="O7687" s="324"/>
      <c r="P7687" s="324"/>
      <c r="Q7687" s="324"/>
      <c r="R7687" s="241"/>
    </row>
    <row r="7688" spans="2:20" x14ac:dyDescent="0.3">
      <c r="C7688" s="190"/>
      <c r="D7688" s="190"/>
      <c r="E7688" s="887"/>
      <c r="F7688" s="887"/>
      <c r="G7688" s="278"/>
      <c r="H7688" s="283"/>
      <c r="I7688" s="280"/>
      <c r="J7688" s="281"/>
      <c r="M7688" s="346" t="s">
        <v>21</v>
      </c>
      <c r="N7688" s="126">
        <f>T7682</f>
        <v>4260</v>
      </c>
      <c r="O7688" s="137"/>
      <c r="P7688" s="324"/>
      <c r="Q7688" s="324"/>
      <c r="R7688" s="314"/>
    </row>
    <row r="7689" spans="2:20" ht="16.2" thickBot="1" x14ac:dyDescent="0.35">
      <c r="C7689" s="888"/>
      <c r="D7689" s="190"/>
      <c r="E7689" s="887"/>
      <c r="F7689" s="887"/>
      <c r="G7689" s="278"/>
      <c r="H7689" s="283"/>
      <c r="I7689" s="280"/>
      <c r="J7689" s="281"/>
      <c r="M7689" s="768" t="s">
        <v>22</v>
      </c>
      <c r="N7689" s="794">
        <f>SUM(N7684:N7688)</f>
        <v>2530794</v>
      </c>
      <c r="O7689" s="314"/>
      <c r="P7689" s="314"/>
      <c r="R7689" s="314"/>
      <c r="S7689" s="314"/>
    </row>
    <row r="7690" spans="2:20" ht="15" thickTop="1" x14ac:dyDescent="0.3">
      <c r="N7690" s="314"/>
    </row>
    <row r="7691" spans="2:20" x14ac:dyDescent="0.3">
      <c r="N7691" s="314"/>
    </row>
    <row r="7692" spans="2:20" x14ac:dyDescent="0.3">
      <c r="N7692" s="314"/>
    </row>
    <row r="7693" spans="2:20" x14ac:dyDescent="0.3">
      <c r="N7693" s="314"/>
    </row>
    <row r="7694" spans="2:20" x14ac:dyDescent="0.3">
      <c r="N7694" s="314"/>
    </row>
    <row r="7695" spans="2:20" x14ac:dyDescent="0.3">
      <c r="N7695" s="314"/>
    </row>
    <row r="7696" spans="2:20" x14ac:dyDescent="0.3">
      <c r="B7696" s="1357" t="s">
        <v>3490</v>
      </c>
      <c r="C7696" s="1357"/>
      <c r="D7696" s="1357"/>
      <c r="E7696" s="1357"/>
      <c r="F7696" s="1357"/>
      <c r="G7696" s="1357"/>
      <c r="H7696" s="1357"/>
      <c r="I7696" s="1357"/>
      <c r="J7696" s="1357"/>
      <c r="K7696" s="1357"/>
      <c r="L7696" s="1357"/>
      <c r="M7696" s="1357"/>
      <c r="N7696" s="1357"/>
      <c r="O7696" s="1357"/>
      <c r="P7696" s="1357"/>
      <c r="Q7696" s="1357"/>
      <c r="R7696" s="1357"/>
      <c r="S7696" s="1357"/>
      <c r="T7696" s="1357"/>
    </row>
    <row r="7701" spans="2:20" ht="15.6" x14ac:dyDescent="0.3">
      <c r="B7701" s="1349" t="s">
        <v>5070</v>
      </c>
      <c r="C7701" s="1349"/>
      <c r="D7701" s="1349"/>
      <c r="E7701" s="1349"/>
      <c r="F7701" s="1349"/>
      <c r="G7701" s="1349"/>
      <c r="H7701" s="1349"/>
      <c r="I7701" s="1349"/>
      <c r="J7701" s="1349"/>
      <c r="K7701" s="1349"/>
      <c r="L7701" s="1349"/>
      <c r="M7701" s="1349"/>
      <c r="N7701" s="1349"/>
      <c r="O7701" s="1349"/>
      <c r="P7701" s="1349"/>
      <c r="Q7701" s="1349"/>
      <c r="R7701" s="1349"/>
      <c r="S7701" s="1349"/>
      <c r="T7701" s="1349"/>
    </row>
    <row r="7702" spans="2:20" ht="15.6" x14ac:dyDescent="0.3">
      <c r="B7702" s="1350" t="s">
        <v>10</v>
      </c>
      <c r="C7702" s="1350"/>
      <c r="D7702" s="1350"/>
      <c r="E7702" s="1350"/>
      <c r="F7702" s="1350"/>
      <c r="G7702" s="1350"/>
      <c r="H7702" s="1350"/>
      <c r="I7702" s="1350"/>
      <c r="J7702" s="1350"/>
      <c r="K7702" s="1350"/>
      <c r="L7702" s="1350"/>
      <c r="M7702" s="1350"/>
      <c r="N7702" s="1350"/>
      <c r="O7702" s="1350"/>
      <c r="P7702" s="1350"/>
      <c r="Q7702" s="1350"/>
      <c r="R7702" s="1350"/>
      <c r="S7702" s="1350"/>
      <c r="T7702" s="1350"/>
    </row>
    <row r="7703" spans="2:20" x14ac:dyDescent="0.3">
      <c r="B7703" s="1351" t="s">
        <v>11</v>
      </c>
      <c r="C7703" s="1351"/>
      <c r="D7703" s="1351"/>
      <c r="E7703" s="1351"/>
      <c r="F7703" s="1351"/>
      <c r="G7703" s="1351"/>
      <c r="H7703" s="1351"/>
      <c r="I7703" s="1351"/>
      <c r="J7703" s="1351"/>
      <c r="K7703" s="1351"/>
      <c r="L7703" s="1351"/>
      <c r="M7703" s="1351"/>
      <c r="N7703" s="1351"/>
      <c r="O7703" s="1351"/>
      <c r="P7703" s="1351"/>
      <c r="Q7703" s="1351"/>
      <c r="R7703" s="1351"/>
      <c r="S7703" s="1351"/>
      <c r="T7703" s="1351"/>
    </row>
    <row r="7704" spans="2:20" x14ac:dyDescent="0.3">
      <c r="B7704" s="1352" t="s">
        <v>5140</v>
      </c>
      <c r="C7704" s="1352"/>
      <c r="D7704" s="1352"/>
      <c r="E7704" s="1352"/>
      <c r="F7704" s="1352"/>
      <c r="G7704" s="1352"/>
      <c r="H7704" s="1352"/>
      <c r="I7704" s="1352"/>
      <c r="J7704" s="1352"/>
      <c r="K7704" s="1352"/>
      <c r="L7704" s="1352"/>
      <c r="M7704" s="1352"/>
      <c r="N7704" s="1352"/>
      <c r="O7704" s="1352"/>
      <c r="P7704" s="1352"/>
      <c r="Q7704" s="1352"/>
      <c r="R7704" s="1352"/>
      <c r="S7704" s="1352"/>
      <c r="T7704" s="1352"/>
    </row>
    <row r="7705" spans="2:20" ht="15" thickBot="1" x14ac:dyDescent="0.35">
      <c r="B7705" s="309"/>
      <c r="C7705" s="309"/>
      <c r="D7705" s="309"/>
      <c r="E7705" s="309"/>
      <c r="F7705" s="309"/>
      <c r="G7705" s="309"/>
      <c r="H7705" s="309"/>
      <c r="I7705" s="309"/>
      <c r="J7705" s="309"/>
      <c r="L7705" s="309"/>
      <c r="M7705" s="309"/>
      <c r="N7705" s="309"/>
      <c r="O7705" s="309"/>
      <c r="P7705" s="309"/>
      <c r="Q7705" s="309"/>
      <c r="R7705" s="1362" t="s">
        <v>5141</v>
      </c>
      <c r="S7705" s="1363"/>
      <c r="T7705" s="1363"/>
    </row>
    <row r="7706" spans="2:20" ht="15" thickTop="1" x14ac:dyDescent="0.3">
      <c r="B7706" s="1354" t="s">
        <v>8</v>
      </c>
      <c r="C7706" s="1354"/>
      <c r="D7706" s="1354"/>
      <c r="E7706" s="1354"/>
      <c r="F7706" s="1354"/>
      <c r="G7706" s="1354"/>
      <c r="H7706" s="1354"/>
      <c r="I7706" s="1354"/>
      <c r="J7706" s="1354"/>
      <c r="L7706" s="1354" t="s">
        <v>9</v>
      </c>
      <c r="M7706" s="1354"/>
      <c r="N7706" s="1354"/>
      <c r="O7706" s="1354"/>
      <c r="P7706" s="1354"/>
      <c r="Q7706" s="1354"/>
      <c r="R7706" s="1354"/>
      <c r="S7706" s="1354"/>
      <c r="T7706" s="1354"/>
    </row>
    <row r="7707" spans="2:20" ht="27.6" x14ac:dyDescent="0.3">
      <c r="B7707" s="767" t="s">
        <v>0</v>
      </c>
      <c r="C7707" s="767" t="s">
        <v>1</v>
      </c>
      <c r="D7707" s="767" t="s">
        <v>2</v>
      </c>
      <c r="E7707" s="767" t="s">
        <v>13</v>
      </c>
      <c r="F7707" s="767" t="s">
        <v>3</v>
      </c>
      <c r="G7707" s="767" t="s">
        <v>4</v>
      </c>
      <c r="H7707" s="767" t="s">
        <v>5</v>
      </c>
      <c r="I7707" s="767" t="s">
        <v>6</v>
      </c>
      <c r="J7707" s="767" t="s">
        <v>7</v>
      </c>
      <c r="K7707" s="180"/>
      <c r="L7707" s="767" t="s">
        <v>0</v>
      </c>
      <c r="M7707" s="767" t="s">
        <v>1</v>
      </c>
      <c r="N7707" s="353" t="s">
        <v>1234</v>
      </c>
      <c r="O7707" s="767" t="s">
        <v>13</v>
      </c>
      <c r="P7707" s="767" t="s">
        <v>3</v>
      </c>
      <c r="Q7707" s="767" t="s">
        <v>4</v>
      </c>
      <c r="R7707" s="767" t="s">
        <v>5</v>
      </c>
      <c r="S7707" s="767" t="s">
        <v>6</v>
      </c>
      <c r="T7707" s="767" t="s">
        <v>7</v>
      </c>
    </row>
    <row r="7708" spans="2:20" x14ac:dyDescent="0.3">
      <c r="B7708" s="310"/>
      <c r="C7708" s="311"/>
      <c r="D7708" s="311"/>
      <c r="E7708" s="5"/>
      <c r="F7708" s="5"/>
      <c r="G7708" s="5"/>
      <c r="H7708" s="5"/>
      <c r="I7708" s="5"/>
      <c r="J7708" s="6"/>
      <c r="L7708" s="310"/>
      <c r="M7708" s="311"/>
      <c r="N7708" s="311"/>
      <c r="O7708" s="5"/>
      <c r="P7708" s="5"/>
      <c r="Q7708" s="5"/>
      <c r="R7708" s="5"/>
      <c r="S7708" s="5"/>
      <c r="T7708" s="6"/>
    </row>
    <row r="7709" spans="2:20" x14ac:dyDescent="0.3">
      <c r="B7709" s="368" t="s">
        <v>5071</v>
      </c>
      <c r="C7709" s="15" t="s">
        <v>2421</v>
      </c>
      <c r="D7709" s="202" t="s">
        <v>16</v>
      </c>
      <c r="E7709" s="202" t="s">
        <v>16</v>
      </c>
      <c r="F7709" s="370">
        <f>N7684</f>
        <v>713962</v>
      </c>
      <c r="G7709" s="764">
        <f>N7685</f>
        <v>341087</v>
      </c>
      <c r="H7709" s="764">
        <f>N7686</f>
        <v>1468151</v>
      </c>
      <c r="I7709" s="765">
        <f>N7687</f>
        <v>3334</v>
      </c>
      <c r="J7709" s="765">
        <f>N7688</f>
        <v>4260</v>
      </c>
      <c r="K7709" s="1"/>
      <c r="L7709" s="814" t="s">
        <v>16</v>
      </c>
      <c r="M7709" s="814" t="s">
        <v>16</v>
      </c>
      <c r="N7709" s="814" t="s">
        <v>16</v>
      </c>
      <c r="O7709" s="814" t="s">
        <v>16</v>
      </c>
      <c r="P7709" s="821" t="s">
        <v>16</v>
      </c>
      <c r="Q7709" s="814" t="s">
        <v>16</v>
      </c>
      <c r="R7709" s="814" t="s">
        <v>16</v>
      </c>
      <c r="S7709" s="821" t="s">
        <v>16</v>
      </c>
      <c r="T7709" s="814" t="s">
        <v>16</v>
      </c>
    </row>
    <row r="7710" spans="2:20" x14ac:dyDescent="0.3">
      <c r="B7710" s="368" t="s">
        <v>5080</v>
      </c>
      <c r="C7710" s="369" t="s">
        <v>5047</v>
      </c>
      <c r="D7710" s="202" t="s">
        <v>16</v>
      </c>
      <c r="E7710" s="202" t="s">
        <v>16</v>
      </c>
      <c r="F7710" s="202" t="s">
        <v>16</v>
      </c>
      <c r="G7710" s="202" t="s">
        <v>16</v>
      </c>
      <c r="H7710" s="42">
        <v>700000</v>
      </c>
      <c r="I7710" s="202" t="s">
        <v>16</v>
      </c>
      <c r="J7710" s="202" t="s">
        <v>16</v>
      </c>
      <c r="K7710" s="1"/>
      <c r="L7710" s="814" t="s">
        <v>5080</v>
      </c>
      <c r="M7710" s="855" t="s">
        <v>5047</v>
      </c>
      <c r="N7710" s="814" t="s">
        <v>16</v>
      </c>
      <c r="O7710" s="932" t="s">
        <v>16</v>
      </c>
      <c r="P7710" s="42">
        <v>700000</v>
      </c>
      <c r="Q7710" s="935" t="s">
        <v>16</v>
      </c>
      <c r="R7710" s="202" t="s">
        <v>16</v>
      </c>
      <c r="S7710" s="202" t="s">
        <v>16</v>
      </c>
      <c r="T7710" s="202" t="s">
        <v>16</v>
      </c>
    </row>
    <row r="7711" spans="2:20" ht="34.200000000000003" customHeight="1" x14ac:dyDescent="0.3">
      <c r="B7711" s="368" t="s">
        <v>5064</v>
      </c>
      <c r="C7711" s="369" t="s">
        <v>5088</v>
      </c>
      <c r="D7711" s="116" t="s">
        <v>5072</v>
      </c>
      <c r="E7711" s="202" t="s">
        <v>16</v>
      </c>
      <c r="F7711" s="202">
        <v>20000</v>
      </c>
      <c r="G7711" s="202" t="s">
        <v>16</v>
      </c>
      <c r="H7711" s="202" t="s">
        <v>16</v>
      </c>
      <c r="I7711" s="202" t="s">
        <v>16</v>
      </c>
      <c r="J7711" s="202" t="s">
        <v>16</v>
      </c>
      <c r="K7711" s="1"/>
      <c r="L7711" s="368" t="s">
        <v>5071</v>
      </c>
      <c r="M7711" s="855" t="s">
        <v>5089</v>
      </c>
      <c r="N7711" s="116" t="s">
        <v>5072</v>
      </c>
      <c r="O7711" s="932">
        <v>50000</v>
      </c>
      <c r="P7711" s="202" t="s">
        <v>16</v>
      </c>
      <c r="Q7711" s="936" t="s">
        <v>16</v>
      </c>
      <c r="R7711" s="814" t="s">
        <v>16</v>
      </c>
      <c r="S7711" s="814" t="s">
        <v>16</v>
      </c>
      <c r="T7711" s="814" t="s">
        <v>16</v>
      </c>
    </row>
    <row r="7712" spans="2:20" ht="33.6" customHeight="1" x14ac:dyDescent="0.3">
      <c r="B7712" s="368" t="s">
        <v>5071</v>
      </c>
      <c r="C7712" s="369" t="s">
        <v>5081</v>
      </c>
      <c r="D7712" s="116" t="s">
        <v>5073</v>
      </c>
      <c r="E7712" s="202">
        <v>50000</v>
      </c>
      <c r="F7712" s="202" t="s">
        <v>16</v>
      </c>
      <c r="G7712" s="202" t="s">
        <v>16</v>
      </c>
      <c r="H7712" s="202" t="s">
        <v>16</v>
      </c>
      <c r="I7712" s="202" t="s">
        <v>16</v>
      </c>
      <c r="J7712" s="202" t="s">
        <v>16</v>
      </c>
      <c r="K7712" s="1"/>
      <c r="L7712" s="368" t="s">
        <v>5071</v>
      </c>
      <c r="M7712" s="855" t="s">
        <v>5089</v>
      </c>
      <c r="N7712" s="116" t="s">
        <v>5073</v>
      </c>
      <c r="O7712" s="933">
        <v>50000</v>
      </c>
      <c r="P7712" s="202" t="s">
        <v>16</v>
      </c>
      <c r="Q7712" s="936" t="s">
        <v>16</v>
      </c>
      <c r="R7712" s="814" t="s">
        <v>16</v>
      </c>
      <c r="S7712" s="814" t="s">
        <v>16</v>
      </c>
      <c r="T7712" s="814" t="s">
        <v>16</v>
      </c>
    </row>
    <row r="7713" spans="2:20" ht="41.4" x14ac:dyDescent="0.3">
      <c r="B7713" s="368" t="s">
        <v>5071</v>
      </c>
      <c r="C7713" s="369" t="s">
        <v>5082</v>
      </c>
      <c r="D7713" s="116" t="s">
        <v>5074</v>
      </c>
      <c r="E7713" s="202">
        <v>50000</v>
      </c>
      <c r="F7713" s="202" t="s">
        <v>16</v>
      </c>
      <c r="G7713" s="202" t="s">
        <v>16</v>
      </c>
      <c r="H7713" s="202" t="s">
        <v>16</v>
      </c>
      <c r="I7713" s="202" t="s">
        <v>16</v>
      </c>
      <c r="J7713" s="202" t="s">
        <v>16</v>
      </c>
      <c r="K7713" s="1"/>
      <c r="L7713" s="368" t="s">
        <v>5108</v>
      </c>
      <c r="M7713" s="459" t="s">
        <v>5133</v>
      </c>
      <c r="N7713" s="116" t="s">
        <v>5123</v>
      </c>
      <c r="O7713" s="933">
        <v>10000</v>
      </c>
      <c r="P7713" s="202" t="s">
        <v>16</v>
      </c>
      <c r="Q7713" s="936" t="s">
        <v>16</v>
      </c>
      <c r="R7713" s="814" t="s">
        <v>16</v>
      </c>
      <c r="S7713" s="814" t="s">
        <v>16</v>
      </c>
      <c r="T7713" s="814" t="s">
        <v>16</v>
      </c>
    </row>
    <row r="7714" spans="2:20" ht="55.2" x14ac:dyDescent="0.3">
      <c r="B7714" s="368" t="s">
        <v>5080</v>
      </c>
      <c r="C7714" s="369" t="s">
        <v>5083</v>
      </c>
      <c r="D7714" s="116" t="s">
        <v>5075</v>
      </c>
      <c r="E7714" s="202" t="s">
        <v>16</v>
      </c>
      <c r="F7714" s="202">
        <v>632500</v>
      </c>
      <c r="G7714" s="202" t="s">
        <v>16</v>
      </c>
      <c r="H7714" s="202" t="s">
        <v>16</v>
      </c>
      <c r="I7714" s="202" t="s">
        <v>16</v>
      </c>
      <c r="J7714" s="202" t="s">
        <v>16</v>
      </c>
      <c r="K7714" s="1"/>
      <c r="L7714" s="368" t="s">
        <v>5108</v>
      </c>
      <c r="M7714" s="459" t="s">
        <v>5133</v>
      </c>
      <c r="N7714" s="116" t="s">
        <v>5125</v>
      </c>
      <c r="O7714" s="933">
        <v>10000</v>
      </c>
      <c r="P7714" s="202" t="s">
        <v>16</v>
      </c>
      <c r="Q7714" s="936" t="s">
        <v>16</v>
      </c>
      <c r="R7714" s="814" t="s">
        <v>16</v>
      </c>
      <c r="S7714" s="814" t="s">
        <v>16</v>
      </c>
      <c r="T7714" s="814" t="s">
        <v>16</v>
      </c>
    </row>
    <row r="7715" spans="2:20" ht="42.6" customHeight="1" x14ac:dyDescent="0.3">
      <c r="B7715" s="368" t="s">
        <v>5080</v>
      </c>
      <c r="C7715" s="369" t="s">
        <v>5084</v>
      </c>
      <c r="D7715" s="116" t="s">
        <v>5076</v>
      </c>
      <c r="E7715" s="202" t="s">
        <v>16</v>
      </c>
      <c r="F7715" s="202" t="s">
        <v>16</v>
      </c>
      <c r="G7715" s="202" t="s">
        <v>16</v>
      </c>
      <c r="H7715" s="202">
        <v>105000</v>
      </c>
      <c r="I7715" s="202" t="s">
        <v>16</v>
      </c>
      <c r="J7715" s="202" t="s">
        <v>16</v>
      </c>
      <c r="K7715" s="1"/>
      <c r="L7715" s="368" t="s">
        <v>5108</v>
      </c>
      <c r="M7715" s="831" t="s">
        <v>5134</v>
      </c>
      <c r="N7715" s="116" t="s">
        <v>5127</v>
      </c>
      <c r="O7715" s="933">
        <v>91798</v>
      </c>
      <c r="P7715" s="202" t="s">
        <v>16</v>
      </c>
      <c r="Q7715" s="936" t="s">
        <v>16</v>
      </c>
      <c r="R7715" s="814" t="s">
        <v>16</v>
      </c>
      <c r="S7715" s="814" t="s">
        <v>16</v>
      </c>
      <c r="T7715" s="814" t="s">
        <v>16</v>
      </c>
    </row>
    <row r="7716" spans="2:20" ht="32.4" customHeight="1" x14ac:dyDescent="0.3">
      <c r="B7716" s="368" t="s">
        <v>5080</v>
      </c>
      <c r="C7716" s="369" t="s">
        <v>5085</v>
      </c>
      <c r="D7716" s="116" t="s">
        <v>5077</v>
      </c>
      <c r="E7716" s="202" t="s">
        <v>16</v>
      </c>
      <c r="F7716" s="202" t="s">
        <v>16</v>
      </c>
      <c r="G7716" s="202" t="s">
        <v>16</v>
      </c>
      <c r="H7716" s="202">
        <v>1000000</v>
      </c>
      <c r="I7716" s="202" t="s">
        <v>16</v>
      </c>
      <c r="J7716" s="202" t="s">
        <v>16</v>
      </c>
      <c r="K7716" s="1"/>
      <c r="L7716" s="368" t="s">
        <v>5108</v>
      </c>
      <c r="M7716" s="459" t="s">
        <v>5136</v>
      </c>
      <c r="N7716" s="116" t="s">
        <v>5128</v>
      </c>
      <c r="O7716" s="932">
        <v>15000</v>
      </c>
      <c r="P7716" s="202" t="s">
        <v>16</v>
      </c>
      <c r="Q7716" s="936" t="s">
        <v>16</v>
      </c>
      <c r="R7716" s="814" t="s">
        <v>16</v>
      </c>
      <c r="S7716" s="814" t="s">
        <v>16</v>
      </c>
      <c r="T7716" s="814" t="s">
        <v>16</v>
      </c>
    </row>
    <row r="7717" spans="2:20" ht="31.8" customHeight="1" x14ac:dyDescent="0.3">
      <c r="B7717" s="368" t="s">
        <v>5080</v>
      </c>
      <c r="C7717" s="369" t="s">
        <v>5086</v>
      </c>
      <c r="D7717" s="116" t="s">
        <v>5078</v>
      </c>
      <c r="E7717" s="202" t="s">
        <v>16</v>
      </c>
      <c r="F7717" s="202">
        <v>1000000</v>
      </c>
      <c r="G7717" s="202" t="s">
        <v>16</v>
      </c>
      <c r="H7717" s="202" t="s">
        <v>16</v>
      </c>
      <c r="I7717" s="202" t="s">
        <v>16</v>
      </c>
      <c r="J7717" s="202" t="s">
        <v>16</v>
      </c>
      <c r="K7717" s="1"/>
      <c r="L7717" s="368" t="s">
        <v>5080</v>
      </c>
      <c r="M7717" s="459" t="s">
        <v>5049</v>
      </c>
      <c r="N7717" s="320">
        <v>1</v>
      </c>
      <c r="O7717" s="932" t="s">
        <v>16</v>
      </c>
      <c r="P7717" s="202">
        <v>100000</v>
      </c>
      <c r="Q7717" s="936" t="s">
        <v>16</v>
      </c>
      <c r="R7717" s="814" t="s">
        <v>16</v>
      </c>
      <c r="S7717" s="814" t="s">
        <v>16</v>
      </c>
      <c r="T7717" s="814" t="s">
        <v>16</v>
      </c>
    </row>
    <row r="7718" spans="2:20" ht="34.200000000000003" customHeight="1" x14ac:dyDescent="0.3">
      <c r="B7718" s="368" t="s">
        <v>5080</v>
      </c>
      <c r="C7718" s="369" t="s">
        <v>5086</v>
      </c>
      <c r="D7718" s="116" t="s">
        <v>5079</v>
      </c>
      <c r="E7718" s="202" t="s">
        <v>16</v>
      </c>
      <c r="F7718" s="202">
        <v>100000</v>
      </c>
      <c r="G7718" s="202" t="s">
        <v>16</v>
      </c>
      <c r="H7718" s="202" t="s">
        <v>16</v>
      </c>
      <c r="I7718" s="202" t="s">
        <v>16</v>
      </c>
      <c r="J7718" s="202" t="s">
        <v>16</v>
      </c>
      <c r="K7718" s="1"/>
      <c r="L7718" s="368" t="s">
        <v>5080</v>
      </c>
      <c r="M7718" s="369" t="s">
        <v>5091</v>
      </c>
      <c r="N7718" s="320">
        <v>2</v>
      </c>
      <c r="O7718" s="933" t="s">
        <v>16</v>
      </c>
      <c r="P7718" s="202">
        <v>15000</v>
      </c>
      <c r="Q7718" s="936" t="s">
        <v>16</v>
      </c>
      <c r="R7718" s="814" t="s">
        <v>16</v>
      </c>
      <c r="S7718" s="814" t="s">
        <v>16</v>
      </c>
      <c r="T7718" s="814" t="s">
        <v>16</v>
      </c>
    </row>
    <row r="7719" spans="2:20" ht="55.2" x14ac:dyDescent="0.3">
      <c r="B7719" s="368" t="s">
        <v>5080</v>
      </c>
      <c r="C7719" s="369" t="s">
        <v>5095</v>
      </c>
      <c r="D7719" s="116" t="s">
        <v>5087</v>
      </c>
      <c r="E7719" s="202" t="s">
        <v>16</v>
      </c>
      <c r="F7719" s="202">
        <v>240000</v>
      </c>
      <c r="G7719" s="202" t="s">
        <v>16</v>
      </c>
      <c r="H7719" s="202">
        <v>150000</v>
      </c>
      <c r="I7719" s="202" t="s">
        <v>16</v>
      </c>
      <c r="J7719" s="202" t="s">
        <v>16</v>
      </c>
      <c r="K7719" s="1"/>
      <c r="L7719" s="368" t="s">
        <v>5080</v>
      </c>
      <c r="M7719" s="430" t="s">
        <v>5092</v>
      </c>
      <c r="N7719" s="320">
        <v>3</v>
      </c>
      <c r="O7719" s="933" t="s">
        <v>16</v>
      </c>
      <c r="P7719" s="202">
        <v>8000</v>
      </c>
      <c r="Q7719" s="936" t="s">
        <v>16</v>
      </c>
      <c r="R7719" s="814" t="s">
        <v>16</v>
      </c>
      <c r="S7719" s="814" t="s">
        <v>16</v>
      </c>
      <c r="T7719" s="814" t="s">
        <v>16</v>
      </c>
    </row>
    <row r="7720" spans="2:20" ht="45.6" customHeight="1" x14ac:dyDescent="0.3">
      <c r="B7720" s="368" t="s">
        <v>5080</v>
      </c>
      <c r="C7720" s="369" t="s">
        <v>5098</v>
      </c>
      <c r="D7720" s="116" t="s">
        <v>5090</v>
      </c>
      <c r="E7720" s="202" t="s">
        <v>16</v>
      </c>
      <c r="F7720" s="202" t="s">
        <v>16</v>
      </c>
      <c r="G7720" s="202" t="s">
        <v>16</v>
      </c>
      <c r="H7720" s="202">
        <v>25000</v>
      </c>
      <c r="I7720" s="202" t="s">
        <v>16</v>
      </c>
      <c r="J7720" s="202" t="s">
        <v>16</v>
      </c>
      <c r="K7720" s="1"/>
      <c r="L7720" s="368" t="s">
        <v>5108</v>
      </c>
      <c r="M7720" s="430" t="s">
        <v>5092</v>
      </c>
      <c r="N7720" s="320">
        <v>4</v>
      </c>
      <c r="O7720" s="933" t="s">
        <v>16</v>
      </c>
      <c r="P7720" s="39">
        <v>2421</v>
      </c>
      <c r="Q7720" s="936" t="s">
        <v>16</v>
      </c>
      <c r="R7720" s="814" t="s">
        <v>16</v>
      </c>
      <c r="S7720" s="814" t="s">
        <v>16</v>
      </c>
      <c r="T7720" s="814" t="s">
        <v>16</v>
      </c>
    </row>
    <row r="7721" spans="2:20" ht="41.4" x14ac:dyDescent="0.3">
      <c r="B7721" s="368" t="s">
        <v>5080</v>
      </c>
      <c r="C7721" s="855" t="s">
        <v>5099</v>
      </c>
      <c r="D7721" s="116" t="s">
        <v>5096</v>
      </c>
      <c r="E7721" s="202" t="s">
        <v>16</v>
      </c>
      <c r="F7721" s="821">
        <v>100000</v>
      </c>
      <c r="G7721" s="202" t="s">
        <v>16</v>
      </c>
      <c r="H7721" s="202" t="s">
        <v>16</v>
      </c>
      <c r="I7721" s="202" t="s">
        <v>16</v>
      </c>
      <c r="J7721" s="202" t="s">
        <v>16</v>
      </c>
      <c r="K7721" s="1"/>
      <c r="L7721" s="368" t="s">
        <v>5080</v>
      </c>
      <c r="M7721" s="831" t="s">
        <v>5093</v>
      </c>
      <c r="N7721" s="320">
        <v>5</v>
      </c>
      <c r="O7721" s="932" t="s">
        <v>16</v>
      </c>
      <c r="P7721" s="39">
        <v>1500</v>
      </c>
      <c r="Q7721" s="936" t="s">
        <v>16</v>
      </c>
      <c r="R7721" s="814" t="s">
        <v>16</v>
      </c>
      <c r="S7721" s="814" t="s">
        <v>16</v>
      </c>
      <c r="T7721" s="814" t="s">
        <v>16</v>
      </c>
    </row>
    <row r="7722" spans="2:20" ht="41.4" x14ac:dyDescent="0.3">
      <c r="B7722" s="368" t="s">
        <v>5080</v>
      </c>
      <c r="C7722" s="855" t="s">
        <v>5102</v>
      </c>
      <c r="D7722" s="116" t="s">
        <v>5097</v>
      </c>
      <c r="E7722" s="202" t="s">
        <v>16</v>
      </c>
      <c r="F7722" s="821">
        <v>100000</v>
      </c>
      <c r="G7722" s="202" t="s">
        <v>16</v>
      </c>
      <c r="H7722" s="202" t="s">
        <v>16</v>
      </c>
      <c r="I7722" s="202" t="s">
        <v>16</v>
      </c>
      <c r="J7722" s="202" t="s">
        <v>16</v>
      </c>
      <c r="K7722" s="1"/>
      <c r="L7722" s="368" t="s">
        <v>5080</v>
      </c>
      <c r="M7722" s="831" t="s">
        <v>5094</v>
      </c>
      <c r="N7722" s="320">
        <v>6</v>
      </c>
      <c r="O7722" s="932" t="s">
        <v>16</v>
      </c>
      <c r="P7722" s="39">
        <v>200000</v>
      </c>
      <c r="Q7722" s="936" t="s">
        <v>16</v>
      </c>
      <c r="R7722" s="814" t="s">
        <v>16</v>
      </c>
      <c r="S7722" s="814" t="s">
        <v>16</v>
      </c>
      <c r="T7722" s="814" t="s">
        <v>16</v>
      </c>
    </row>
    <row r="7723" spans="2:20" ht="55.2" x14ac:dyDescent="0.3">
      <c r="B7723" s="368" t="s">
        <v>5080</v>
      </c>
      <c r="C7723" s="855" t="s">
        <v>5100</v>
      </c>
      <c r="D7723" s="116" t="s">
        <v>5101</v>
      </c>
      <c r="E7723" s="202" t="s">
        <v>16</v>
      </c>
      <c r="F7723" s="202" t="s">
        <v>16</v>
      </c>
      <c r="G7723" s="202" t="s">
        <v>16</v>
      </c>
      <c r="H7723" s="821">
        <v>20000</v>
      </c>
      <c r="I7723" s="202" t="s">
        <v>16</v>
      </c>
      <c r="J7723" s="202" t="s">
        <v>16</v>
      </c>
      <c r="K7723" s="1"/>
      <c r="L7723" s="368" t="s">
        <v>5080</v>
      </c>
      <c r="M7723" s="855" t="s">
        <v>5104</v>
      </c>
      <c r="N7723" s="320">
        <v>7</v>
      </c>
      <c r="O7723" s="932" t="s">
        <v>16</v>
      </c>
      <c r="P7723" s="39">
        <v>10000</v>
      </c>
      <c r="Q7723" s="936" t="s">
        <v>16</v>
      </c>
      <c r="R7723" s="814" t="s">
        <v>16</v>
      </c>
      <c r="S7723" s="814" t="s">
        <v>16</v>
      </c>
      <c r="T7723" s="814" t="s">
        <v>16</v>
      </c>
    </row>
    <row r="7724" spans="2:20" ht="41.4" x14ac:dyDescent="0.3">
      <c r="B7724" s="368" t="s">
        <v>5108</v>
      </c>
      <c r="C7724" s="855" t="s">
        <v>5129</v>
      </c>
      <c r="D7724" s="116" t="s">
        <v>5123</v>
      </c>
      <c r="E7724" s="202">
        <v>10000</v>
      </c>
      <c r="F7724" s="202" t="s">
        <v>16</v>
      </c>
      <c r="G7724" s="202" t="s">
        <v>16</v>
      </c>
      <c r="H7724" s="202" t="s">
        <v>16</v>
      </c>
      <c r="I7724" s="202" t="s">
        <v>16</v>
      </c>
      <c r="J7724" s="202" t="s">
        <v>16</v>
      </c>
      <c r="K7724" s="1"/>
      <c r="L7724" s="368" t="s">
        <v>5108</v>
      </c>
      <c r="M7724" s="831" t="s">
        <v>5138</v>
      </c>
      <c r="N7724" s="320">
        <v>8</v>
      </c>
      <c r="O7724" s="932" t="s">
        <v>16</v>
      </c>
      <c r="P7724" s="39">
        <v>200000</v>
      </c>
      <c r="Q7724" s="936" t="s">
        <v>16</v>
      </c>
      <c r="R7724" s="814" t="s">
        <v>16</v>
      </c>
      <c r="S7724" s="814" t="s">
        <v>16</v>
      </c>
      <c r="T7724" s="814" t="s">
        <v>16</v>
      </c>
    </row>
    <row r="7725" spans="2:20" ht="41.4" x14ac:dyDescent="0.3">
      <c r="B7725" s="368" t="s">
        <v>5108</v>
      </c>
      <c r="C7725" s="855" t="s">
        <v>4723</v>
      </c>
      <c r="D7725" s="116" t="s">
        <v>5124</v>
      </c>
      <c r="E7725" s="202" t="s">
        <v>16</v>
      </c>
      <c r="F7725" s="202" t="s">
        <v>16</v>
      </c>
      <c r="G7725" s="202">
        <v>35000</v>
      </c>
      <c r="H7725" s="202" t="s">
        <v>16</v>
      </c>
      <c r="I7725" s="202" t="s">
        <v>16</v>
      </c>
      <c r="J7725" s="202" t="s">
        <v>16</v>
      </c>
      <c r="K7725" s="1"/>
      <c r="L7725" s="751" t="s">
        <v>5108</v>
      </c>
      <c r="M7725" s="882" t="s">
        <v>5139</v>
      </c>
      <c r="N7725" s="963">
        <v>9</v>
      </c>
      <c r="O7725" s="964" t="s">
        <v>16</v>
      </c>
      <c r="P7725" s="731">
        <v>20000</v>
      </c>
      <c r="Q7725" s="936" t="s">
        <v>16</v>
      </c>
      <c r="R7725" s="814" t="s">
        <v>16</v>
      </c>
      <c r="S7725" s="814" t="s">
        <v>16</v>
      </c>
      <c r="T7725" s="814" t="s">
        <v>16</v>
      </c>
    </row>
    <row r="7726" spans="2:20" ht="41.4" x14ac:dyDescent="0.3">
      <c r="B7726" s="368" t="s">
        <v>5108</v>
      </c>
      <c r="C7726" s="855" t="s">
        <v>5130</v>
      </c>
      <c r="D7726" s="116" t="s">
        <v>5125</v>
      </c>
      <c r="E7726" s="202">
        <v>10000</v>
      </c>
      <c r="F7726" s="202" t="s">
        <v>16</v>
      </c>
      <c r="G7726" s="202" t="s">
        <v>16</v>
      </c>
      <c r="H7726" s="202" t="s">
        <v>16</v>
      </c>
      <c r="I7726" s="202" t="s">
        <v>16</v>
      </c>
      <c r="J7726" s="202" t="s">
        <v>16</v>
      </c>
      <c r="K7726" s="1"/>
      <c r="L7726" s="751" t="s">
        <v>5108</v>
      </c>
      <c r="M7726" s="962" t="s">
        <v>2550</v>
      </c>
      <c r="N7726" s="963">
        <v>10</v>
      </c>
      <c r="O7726" s="964" t="s">
        <v>16</v>
      </c>
      <c r="P7726" s="731">
        <v>5000</v>
      </c>
      <c r="Q7726" s="936" t="s">
        <v>16</v>
      </c>
      <c r="R7726" s="814" t="s">
        <v>16</v>
      </c>
      <c r="S7726" s="814" t="s">
        <v>16</v>
      </c>
      <c r="T7726" s="814" t="s">
        <v>16</v>
      </c>
    </row>
    <row r="7727" spans="2:20" ht="41.4" x14ac:dyDescent="0.3">
      <c r="B7727" s="368" t="s">
        <v>5108</v>
      </c>
      <c r="C7727" s="855" t="s">
        <v>5131</v>
      </c>
      <c r="D7727" s="116" t="s">
        <v>5126</v>
      </c>
      <c r="E7727" s="202" t="s">
        <v>16</v>
      </c>
      <c r="F7727" s="202" t="s">
        <v>16</v>
      </c>
      <c r="G7727" s="202" t="s">
        <v>16</v>
      </c>
      <c r="H7727" s="202">
        <v>300000</v>
      </c>
      <c r="I7727" s="202" t="s">
        <v>16</v>
      </c>
      <c r="J7727" s="202" t="s">
        <v>16</v>
      </c>
      <c r="K7727" s="1"/>
      <c r="L7727" s="368" t="s">
        <v>5108</v>
      </c>
      <c r="M7727" s="459" t="s">
        <v>5143</v>
      </c>
      <c r="N7727" s="320">
        <v>11</v>
      </c>
      <c r="O7727" s="932" t="s">
        <v>16</v>
      </c>
      <c r="P7727" s="39">
        <v>4000</v>
      </c>
      <c r="Q7727" s="368" t="s">
        <v>16</v>
      </c>
      <c r="R7727" s="814" t="s">
        <v>16</v>
      </c>
      <c r="S7727" s="814" t="s">
        <v>16</v>
      </c>
      <c r="T7727" s="814" t="s">
        <v>16</v>
      </c>
    </row>
    <row r="7728" spans="2:20" ht="41.4" x14ac:dyDescent="0.3">
      <c r="B7728" s="368" t="s">
        <v>5108</v>
      </c>
      <c r="C7728" s="855" t="s">
        <v>5132</v>
      </c>
      <c r="D7728" s="116" t="s">
        <v>5127</v>
      </c>
      <c r="E7728" s="202">
        <v>91798</v>
      </c>
      <c r="F7728" s="821">
        <v>100202</v>
      </c>
      <c r="G7728" s="202" t="s">
        <v>16</v>
      </c>
      <c r="H7728" s="202" t="s">
        <v>16</v>
      </c>
      <c r="I7728" s="202" t="s">
        <v>16</v>
      </c>
      <c r="J7728" s="202" t="s">
        <v>16</v>
      </c>
      <c r="K7728" s="1"/>
      <c r="L7728" s="368" t="s">
        <v>5108</v>
      </c>
      <c r="M7728" s="459" t="s">
        <v>5258</v>
      </c>
      <c r="N7728" s="320">
        <v>12</v>
      </c>
      <c r="O7728" s="932" t="s">
        <v>16</v>
      </c>
      <c r="P7728" s="456">
        <v>5000</v>
      </c>
      <c r="Q7728" s="368" t="s">
        <v>16</v>
      </c>
      <c r="R7728" s="814" t="s">
        <v>16</v>
      </c>
      <c r="S7728" s="814" t="s">
        <v>16</v>
      </c>
      <c r="T7728" s="814" t="s">
        <v>16</v>
      </c>
    </row>
    <row r="7729" spans="2:21" ht="41.4" x14ac:dyDescent="0.3">
      <c r="B7729" s="368" t="s">
        <v>5108</v>
      </c>
      <c r="C7729" s="855" t="s">
        <v>5137</v>
      </c>
      <c r="D7729" s="116" t="s">
        <v>5128</v>
      </c>
      <c r="E7729" s="202">
        <v>15000</v>
      </c>
      <c r="F7729" s="202" t="s">
        <v>16</v>
      </c>
      <c r="G7729" s="202" t="s">
        <v>16</v>
      </c>
      <c r="H7729" s="202" t="s">
        <v>16</v>
      </c>
      <c r="I7729" s="202" t="s">
        <v>16</v>
      </c>
      <c r="J7729" s="202" t="s">
        <v>16</v>
      </c>
      <c r="K7729" s="1"/>
      <c r="L7729" s="368"/>
      <c r="M7729" s="678" t="s">
        <v>2461</v>
      </c>
      <c r="N7729" s="320"/>
      <c r="O7729" s="932" t="s">
        <v>16</v>
      </c>
      <c r="P7729" s="202"/>
      <c r="Q7729" s="368" t="s">
        <v>16</v>
      </c>
      <c r="R7729" s="814" t="s">
        <v>16</v>
      </c>
      <c r="S7729" s="814" t="s">
        <v>16</v>
      </c>
      <c r="T7729" s="814" t="s">
        <v>16</v>
      </c>
    </row>
    <row r="7730" spans="2:21" ht="34.799999999999997" customHeight="1" x14ac:dyDescent="0.3">
      <c r="B7730" s="368"/>
      <c r="C7730" s="860" t="s">
        <v>2461</v>
      </c>
      <c r="D7730" s="202" t="s">
        <v>16</v>
      </c>
      <c r="E7730" s="202" t="s">
        <v>16</v>
      </c>
      <c r="F7730" s="202" t="s">
        <v>16</v>
      </c>
      <c r="G7730" s="202" t="s">
        <v>16</v>
      </c>
      <c r="H7730" s="202" t="s">
        <v>16</v>
      </c>
      <c r="I7730" s="202" t="s">
        <v>16</v>
      </c>
      <c r="J7730" s="202" t="s">
        <v>16</v>
      </c>
      <c r="K7730" s="1"/>
      <c r="L7730" s="368" t="s">
        <v>5108</v>
      </c>
      <c r="M7730" s="831" t="s">
        <v>5142</v>
      </c>
      <c r="N7730" s="320">
        <v>13</v>
      </c>
      <c r="O7730" s="932" t="s">
        <v>16</v>
      </c>
      <c r="P7730" s="202">
        <v>20800</v>
      </c>
      <c r="Q7730" s="368" t="s">
        <v>16</v>
      </c>
      <c r="R7730" s="814" t="s">
        <v>16</v>
      </c>
      <c r="S7730" s="814" t="s">
        <v>16</v>
      </c>
      <c r="T7730" s="814" t="s">
        <v>16</v>
      </c>
    </row>
    <row r="7731" spans="2:21" ht="41.4" x14ac:dyDescent="0.3">
      <c r="B7731" s="814" t="s">
        <v>4993</v>
      </c>
      <c r="C7731" s="831" t="s">
        <v>5007</v>
      </c>
      <c r="D7731" s="368">
        <v>321</v>
      </c>
      <c r="E7731" s="821" t="s">
        <v>16</v>
      </c>
      <c r="F7731" s="821">
        <v>17000</v>
      </c>
      <c r="G7731" s="202" t="s">
        <v>16</v>
      </c>
      <c r="H7731" s="202" t="s">
        <v>16</v>
      </c>
      <c r="I7731" s="202" t="s">
        <v>16</v>
      </c>
      <c r="J7731" s="202" t="s">
        <v>16</v>
      </c>
      <c r="K7731" s="1"/>
      <c r="L7731" s="368" t="s">
        <v>5108</v>
      </c>
      <c r="M7731" s="430" t="s">
        <v>3770</v>
      </c>
      <c r="N7731" s="320">
        <v>14</v>
      </c>
      <c r="O7731" s="202" t="s">
        <v>16</v>
      </c>
      <c r="P7731" s="202">
        <v>5160</v>
      </c>
      <c r="Q7731" s="368" t="s">
        <v>16</v>
      </c>
      <c r="R7731" s="814" t="s">
        <v>16</v>
      </c>
      <c r="S7731" s="814" t="s">
        <v>16</v>
      </c>
      <c r="T7731" s="814" t="s">
        <v>16</v>
      </c>
    </row>
    <row r="7732" spans="2:21" ht="27.6" x14ac:dyDescent="0.3">
      <c r="B7732" s="814" t="s">
        <v>4959</v>
      </c>
      <c r="C7732" s="855" t="s">
        <v>4985</v>
      </c>
      <c r="D7732" s="368">
        <v>6</v>
      </c>
      <c r="E7732" s="821" t="s">
        <v>16</v>
      </c>
      <c r="F7732" s="821">
        <v>5100</v>
      </c>
      <c r="G7732" s="202"/>
      <c r="H7732" s="202"/>
      <c r="I7732" s="202"/>
      <c r="J7732" s="202"/>
      <c r="K7732" s="1"/>
      <c r="L7732" s="415"/>
      <c r="M7732" s="415"/>
      <c r="N7732" s="415"/>
      <c r="O7732" s="415"/>
      <c r="P7732" s="415"/>
      <c r="Q7732" s="368"/>
      <c r="R7732" s="814"/>
      <c r="S7732" s="814"/>
      <c r="T7732" s="814"/>
    </row>
    <row r="7733" spans="2:21" x14ac:dyDescent="0.3">
      <c r="B7733" s="196"/>
      <c r="C7733" s="503" t="s">
        <v>49</v>
      </c>
      <c r="D7733" s="196" t="s">
        <v>1850</v>
      </c>
      <c r="E7733" s="197">
        <f>SUM(E7710:E7732)</f>
        <v>226798</v>
      </c>
      <c r="F7733" s="197">
        <f>SUM(F7710:F7732)</f>
        <v>2314802</v>
      </c>
      <c r="G7733" s="197">
        <f>SUM(G7710:G7732)</f>
        <v>35000</v>
      </c>
      <c r="H7733" s="504">
        <f>SUM(H7710:H7732)</f>
        <v>2300000</v>
      </c>
      <c r="I7733" s="197">
        <f>SUM(I7718:I7719)</f>
        <v>0</v>
      </c>
      <c r="J7733" s="197">
        <v>0</v>
      </c>
      <c r="K7733" s="1"/>
      <c r="L7733" s="821" t="s">
        <v>16</v>
      </c>
      <c r="M7733" s="821" t="s">
        <v>16</v>
      </c>
      <c r="N7733" s="821" t="s">
        <v>16</v>
      </c>
      <c r="O7733" s="933" t="s">
        <v>16</v>
      </c>
      <c r="P7733" s="202" t="s">
        <v>16</v>
      </c>
      <c r="Q7733" s="937" t="s">
        <v>16</v>
      </c>
      <c r="R7733" s="821" t="s">
        <v>16</v>
      </c>
      <c r="S7733" s="821" t="s">
        <v>16</v>
      </c>
      <c r="T7733" s="821" t="s">
        <v>16</v>
      </c>
    </row>
    <row r="7734" spans="2:21" x14ac:dyDescent="0.3">
      <c r="B7734" s="11"/>
      <c r="C7734" s="94"/>
      <c r="D7734" s="12"/>
      <c r="E7734" s="13"/>
      <c r="F7734" s="13"/>
      <c r="G7734" s="13"/>
      <c r="H7734" s="13"/>
      <c r="I7734" s="13"/>
      <c r="J7734" s="14"/>
      <c r="K7734" s="1"/>
      <c r="L7734" s="11"/>
      <c r="M7734" s="588"/>
      <c r="N7734" s="12"/>
      <c r="O7734" s="169"/>
      <c r="P7734" s="939"/>
      <c r="Q7734" s="13"/>
      <c r="R7734" s="13"/>
      <c r="S7734" s="13"/>
      <c r="T7734" s="14"/>
    </row>
    <row r="7735" spans="2:21" x14ac:dyDescent="0.3">
      <c r="B7735" s="25"/>
      <c r="C7735" s="26" t="s">
        <v>50</v>
      </c>
      <c r="D7735" s="26" t="s">
        <v>16</v>
      </c>
      <c r="E7735" s="28">
        <f>E7733</f>
        <v>226798</v>
      </c>
      <c r="F7735" s="28">
        <f>F7709+F7733</f>
        <v>3028764</v>
      </c>
      <c r="G7735" s="28">
        <f>G7709+G7733</f>
        <v>376087</v>
      </c>
      <c r="H7735" s="28">
        <f>H7709+H7733</f>
        <v>3768151</v>
      </c>
      <c r="I7735" s="28">
        <f>I7709+I7733</f>
        <v>3334</v>
      </c>
      <c r="J7735" s="28">
        <f>J7709+J7733</f>
        <v>4260</v>
      </c>
      <c r="K7735" s="1"/>
      <c r="L7735" s="574" t="s">
        <v>16</v>
      </c>
      <c r="M7735" s="26" t="s">
        <v>50</v>
      </c>
      <c r="N7735" s="193" t="s">
        <v>16</v>
      </c>
      <c r="O7735" s="934">
        <f>SUM(O7710:O7734)</f>
        <v>226798</v>
      </c>
      <c r="P7735" s="940">
        <f>SUM(P7710:P7734)</f>
        <v>1296881</v>
      </c>
      <c r="Q7735" s="938">
        <f>SUM(Q7712:Q7734)</f>
        <v>0</v>
      </c>
      <c r="R7735" s="28">
        <f>SUM(R7712:R7734)</f>
        <v>0</v>
      </c>
      <c r="S7735" s="28">
        <f>SUM(S7718:S7734)</f>
        <v>0</v>
      </c>
      <c r="T7735" s="28">
        <f>SUM(T7708:T7734)</f>
        <v>0</v>
      </c>
    </row>
    <row r="7736" spans="2:21" x14ac:dyDescent="0.3">
      <c r="F7736" s="314"/>
      <c r="G7736" s="215"/>
      <c r="H7736" s="215"/>
      <c r="L7736" s="2"/>
      <c r="M7736" s="3" t="s">
        <v>12</v>
      </c>
      <c r="N7736" s="15"/>
      <c r="O7736" s="16">
        <f>E7735-O7735</f>
        <v>0</v>
      </c>
      <c r="P7736" s="62">
        <f>F7735-P7735</f>
        <v>1731883</v>
      </c>
      <c r="Q7736" s="62">
        <f>G7735-Q7735</f>
        <v>376087</v>
      </c>
      <c r="R7736" s="62">
        <f t="shared" ref="R7736" si="838">H7735-R7735</f>
        <v>3768151</v>
      </c>
      <c r="S7736" s="62">
        <f t="shared" ref="S7736" si="839">I7735-S7735</f>
        <v>3334</v>
      </c>
      <c r="T7736" s="62">
        <f t="shared" ref="T7736" si="840">J7735-T7735</f>
        <v>4260</v>
      </c>
    </row>
    <row r="7737" spans="2:21" x14ac:dyDescent="0.3">
      <c r="C7737" s="63" t="s">
        <v>5103</v>
      </c>
      <c r="F7737" s="314"/>
      <c r="H7737" s="314"/>
      <c r="M7737" s="1356" t="s">
        <v>23</v>
      </c>
      <c r="N7737" s="1356"/>
      <c r="O7737" s="314"/>
      <c r="P7737" s="314"/>
      <c r="Q7737" s="314"/>
      <c r="R7737" s="314"/>
    </row>
    <row r="7738" spans="2:21" ht="14.4" customHeight="1" x14ac:dyDescent="0.3">
      <c r="B7738" s="904" t="s">
        <v>0</v>
      </c>
      <c r="C7738" s="905" t="s">
        <v>5105</v>
      </c>
      <c r="D7738" s="905" t="s">
        <v>5107</v>
      </c>
      <c r="E7738" s="905" t="s">
        <v>5106</v>
      </c>
      <c r="F7738" s="906" t="s">
        <v>5110</v>
      </c>
      <c r="G7738" s="894"/>
      <c r="H7738" s="894"/>
      <c r="I7738" s="890"/>
      <c r="J7738" s="145"/>
      <c r="M7738" s="346" t="s">
        <v>17</v>
      </c>
      <c r="N7738" s="126">
        <f>P7736</f>
        <v>1731883</v>
      </c>
      <c r="O7738" s="606" t="s">
        <v>5146</v>
      </c>
      <c r="P7738" s="131"/>
      <c r="Q7738" s="131"/>
      <c r="R7738" s="131"/>
      <c r="S7738" s="131"/>
      <c r="T7738" s="131"/>
    </row>
    <row r="7739" spans="2:21" x14ac:dyDescent="0.3">
      <c r="B7739" s="909"/>
      <c r="C7739" s="913" t="s">
        <v>5135</v>
      </c>
      <c r="D7739" s="917"/>
      <c r="E7739" s="917"/>
      <c r="F7739" s="924"/>
      <c r="G7739" s="894"/>
      <c r="H7739" s="894"/>
      <c r="I7739" s="280"/>
      <c r="J7739" s="280"/>
      <c r="M7739" s="346" t="s">
        <v>18</v>
      </c>
      <c r="N7739" s="126">
        <f>Q7736</f>
        <v>376087</v>
      </c>
      <c r="O7739" s="1364" t="s">
        <v>5147</v>
      </c>
      <c r="P7739" s="1365"/>
      <c r="Q7739" s="1365"/>
      <c r="R7739" s="1365"/>
      <c r="S7739" s="1365"/>
      <c r="T7739" s="1365"/>
    </row>
    <row r="7740" spans="2:21" x14ac:dyDescent="0.3">
      <c r="B7740" s="910" t="s">
        <v>5109</v>
      </c>
      <c r="C7740" s="914" t="s">
        <v>5112</v>
      </c>
      <c r="D7740" s="918" t="s">
        <v>5113</v>
      </c>
      <c r="E7740" s="918">
        <v>500000</v>
      </c>
      <c r="F7740" s="925" t="s">
        <v>5111</v>
      </c>
      <c r="G7740" s="892"/>
      <c r="H7740" s="892"/>
      <c r="I7740" s="280"/>
      <c r="J7740" s="280"/>
      <c r="M7740" s="346" t="s">
        <v>19</v>
      </c>
      <c r="N7740" s="126">
        <f>R7736</f>
        <v>3768151</v>
      </c>
      <c r="O7740" s="1375" t="s">
        <v>5117</v>
      </c>
      <c r="P7740" s="1370"/>
      <c r="Q7740" s="907" t="s">
        <v>5145</v>
      </c>
      <c r="R7740" s="892"/>
      <c r="S7740" s="892"/>
      <c r="T7740" s="892"/>
    </row>
    <row r="7741" spans="2:21" x14ac:dyDescent="0.3">
      <c r="B7741" s="911" t="s">
        <v>5114</v>
      </c>
      <c r="C7741" s="915" t="s">
        <v>5115</v>
      </c>
      <c r="D7741" s="911" t="s">
        <v>5113</v>
      </c>
      <c r="E7741" s="919">
        <v>1200000</v>
      </c>
      <c r="F7741" s="926" t="s">
        <v>5111</v>
      </c>
      <c r="I7741" s="280"/>
      <c r="J7741" s="281"/>
      <c r="M7741" s="346" t="s">
        <v>20</v>
      </c>
      <c r="N7741" s="126">
        <f>S7736</f>
        <v>3334</v>
      </c>
      <c r="O7741" s="893"/>
      <c r="P7741" s="894"/>
      <c r="Q7741" s="894"/>
      <c r="R7741" s="894"/>
      <c r="S7741" s="894"/>
      <c r="T7741" s="894"/>
      <c r="U7741" s="314"/>
    </row>
    <row r="7742" spans="2:21" ht="15" customHeight="1" x14ac:dyDescent="0.3">
      <c r="B7742" s="912" t="s">
        <v>5114</v>
      </c>
      <c r="C7742" s="916" t="s">
        <v>5116</v>
      </c>
      <c r="D7742" s="912" t="s">
        <v>5113</v>
      </c>
      <c r="E7742" s="920">
        <v>5000000</v>
      </c>
      <c r="F7742" s="927" t="s">
        <v>5111</v>
      </c>
      <c r="I7742" s="280"/>
      <c r="J7742" s="281"/>
      <c r="M7742" s="346" t="s">
        <v>21</v>
      </c>
      <c r="N7742" s="126">
        <f>T7736</f>
        <v>4260</v>
      </c>
      <c r="P7742" s="1371" t="s">
        <v>5118</v>
      </c>
      <c r="Q7742" s="1371"/>
      <c r="R7742" s="1371"/>
      <c r="S7742" s="1371"/>
      <c r="T7742" s="1371"/>
    </row>
    <row r="7743" spans="2:21" ht="16.2" thickBot="1" x14ac:dyDescent="0.35">
      <c r="B7743" s="897"/>
      <c r="C7743" s="900" t="s">
        <v>456</v>
      </c>
      <c r="D7743" s="900"/>
      <c r="E7743" s="921">
        <f>SUM(E7740:E7742)</f>
        <v>6700000</v>
      </c>
      <c r="F7743" s="901"/>
      <c r="G7743" s="314"/>
      <c r="I7743" s="280"/>
      <c r="J7743" s="281"/>
      <c r="M7743" s="768" t="s">
        <v>22</v>
      </c>
      <c r="N7743" s="794">
        <f>SUM(N7738:N7742)</f>
        <v>5883715</v>
      </c>
      <c r="O7743" s="900" t="s">
        <v>0</v>
      </c>
      <c r="P7743" s="1373" t="s">
        <v>5105</v>
      </c>
      <c r="Q7743" s="1373"/>
      <c r="R7743" s="901" t="s">
        <v>5106</v>
      </c>
      <c r="S7743" s="901" t="s">
        <v>5110</v>
      </c>
      <c r="T7743" s="899"/>
    </row>
    <row r="7744" spans="2:21" ht="15" thickTop="1" x14ac:dyDescent="0.3">
      <c r="B7744" s="897"/>
      <c r="C7744" s="898"/>
      <c r="D7744" s="897"/>
      <c r="E7744" s="902"/>
      <c r="F7744" s="899"/>
      <c r="N7744" s="314"/>
      <c r="O7744" s="895" t="s">
        <v>5119</v>
      </c>
      <c r="P7744" s="896" t="s">
        <v>5120</v>
      </c>
      <c r="Q7744" s="896"/>
      <c r="R7744" s="922">
        <v>100000</v>
      </c>
      <c r="S7744" s="896" t="s">
        <v>5121</v>
      </c>
      <c r="T7744" s="896"/>
    </row>
    <row r="7745" spans="2:20" x14ac:dyDescent="0.3">
      <c r="B7745" s="899"/>
      <c r="C7745" s="898"/>
      <c r="D7745" s="899"/>
      <c r="E7745" s="903"/>
      <c r="F7745" s="899"/>
      <c r="N7745" s="314"/>
      <c r="O7745" s="895" t="s">
        <v>5119</v>
      </c>
      <c r="P7745" s="896" t="s">
        <v>5122</v>
      </c>
      <c r="Q7745" s="896"/>
      <c r="R7745" s="923">
        <v>100000</v>
      </c>
      <c r="S7745" s="896" t="s">
        <v>5121</v>
      </c>
      <c r="T7745" s="896"/>
    </row>
    <row r="7746" spans="2:20" x14ac:dyDescent="0.3">
      <c r="B7746" s="899"/>
      <c r="C7746" s="899"/>
      <c r="D7746" s="899"/>
      <c r="E7746" s="903"/>
      <c r="F7746" s="899"/>
      <c r="N7746" s="314"/>
      <c r="O7746" s="895"/>
      <c r="P7746" s="896"/>
      <c r="Q7746" s="896"/>
      <c r="R7746" s="908">
        <f>SUM(R7744:R7745)</f>
        <v>200000</v>
      </c>
      <c r="S7746" s="896"/>
      <c r="T7746" s="896"/>
    </row>
    <row r="7747" spans="2:20" x14ac:dyDescent="0.3">
      <c r="B7747" s="929"/>
      <c r="C7747" s="929"/>
      <c r="D7747" s="929"/>
      <c r="E7747" s="928"/>
      <c r="F7747" s="929"/>
      <c r="N7747" s="314"/>
    </row>
    <row r="7748" spans="2:20" x14ac:dyDescent="0.3">
      <c r="B7748" s="273"/>
      <c r="C7748" s="930"/>
      <c r="D7748" s="273"/>
      <c r="E7748" s="931"/>
      <c r="F7748" s="931"/>
      <c r="N7748" s="314"/>
    </row>
    <row r="7749" spans="2:20" x14ac:dyDescent="0.3">
      <c r="B7749" s="899"/>
      <c r="C7749" s="899"/>
      <c r="D7749" s="899"/>
      <c r="E7749" s="903"/>
      <c r="F7749" s="899"/>
      <c r="N7749" s="314"/>
      <c r="O7749" s="895"/>
      <c r="P7749" s="896"/>
      <c r="Q7749" s="896"/>
      <c r="R7749" s="928"/>
      <c r="S7749" s="896"/>
      <c r="T7749" s="896"/>
    </row>
    <row r="7750" spans="2:20" x14ac:dyDescent="0.3">
      <c r="B7750" s="899"/>
      <c r="C7750" s="899"/>
      <c r="D7750" s="899"/>
      <c r="E7750" s="903"/>
      <c r="F7750" s="899"/>
      <c r="N7750" s="314"/>
      <c r="O7750" s="895"/>
      <c r="P7750" s="896"/>
      <c r="Q7750" s="896"/>
      <c r="R7750" s="36"/>
      <c r="S7750" s="896"/>
      <c r="T7750" s="896"/>
    </row>
    <row r="7751" spans="2:20" x14ac:dyDescent="0.3">
      <c r="B7751" s="1357" t="s">
        <v>3490</v>
      </c>
      <c r="C7751" s="1357"/>
      <c r="D7751" s="1357"/>
      <c r="E7751" s="1357"/>
      <c r="F7751" s="1357"/>
      <c r="G7751" s="1357"/>
      <c r="H7751" s="1357"/>
      <c r="I7751" s="1357"/>
      <c r="J7751" s="1357"/>
      <c r="K7751" s="1357"/>
      <c r="L7751" s="1357"/>
      <c r="M7751" s="1357"/>
      <c r="N7751" s="1357"/>
      <c r="O7751" s="1357"/>
      <c r="P7751" s="1357"/>
      <c r="Q7751" s="1357"/>
      <c r="R7751" s="1357"/>
      <c r="S7751" s="1357"/>
      <c r="T7751" s="1357"/>
    </row>
    <row r="7752" spans="2:20" x14ac:dyDescent="0.3">
      <c r="B7752" s="899"/>
      <c r="C7752" s="899"/>
      <c r="D7752" s="899"/>
      <c r="E7752" s="903"/>
      <c r="F7752" s="899"/>
      <c r="N7752" s="322"/>
      <c r="O7752" s="76"/>
      <c r="P7752" s="942"/>
      <c r="Q7752" s="75"/>
      <c r="R7752" s="941"/>
      <c r="S7752" s="896"/>
      <c r="T7752" s="896"/>
    </row>
    <row r="7753" spans="2:20" x14ac:dyDescent="0.3">
      <c r="B7753" s="899"/>
      <c r="C7753" s="899"/>
      <c r="D7753" s="899"/>
      <c r="E7753" s="903"/>
      <c r="F7753" s="899"/>
      <c r="N7753" s="322"/>
      <c r="O7753" s="76"/>
      <c r="P7753" s="942"/>
      <c r="Q7753" s="75"/>
      <c r="R7753" s="941"/>
      <c r="S7753" s="896"/>
      <c r="T7753" s="896"/>
    </row>
    <row r="7754" spans="2:20" x14ac:dyDescent="0.3">
      <c r="B7754" s="899"/>
      <c r="C7754" s="899"/>
      <c r="D7754" s="899"/>
      <c r="E7754" s="903"/>
      <c r="F7754" s="899"/>
      <c r="N7754" s="322"/>
      <c r="O7754" s="76"/>
      <c r="P7754" s="942"/>
      <c r="Q7754" s="75"/>
      <c r="R7754" s="941"/>
      <c r="S7754" s="896"/>
      <c r="T7754" s="896"/>
    </row>
    <row r="7755" spans="2:20" x14ac:dyDescent="0.3">
      <c r="B7755" s="899"/>
      <c r="C7755" s="899"/>
      <c r="D7755" s="899"/>
      <c r="E7755" s="903"/>
      <c r="F7755" s="899"/>
      <c r="N7755" s="322"/>
      <c r="O7755" s="76"/>
      <c r="P7755" s="942"/>
      <c r="Q7755" s="75"/>
      <c r="R7755" s="941"/>
      <c r="S7755" s="896"/>
      <c r="T7755" s="896"/>
    </row>
    <row r="7756" spans="2:20" x14ac:dyDescent="0.3">
      <c r="B7756" s="899"/>
      <c r="C7756" s="899"/>
      <c r="D7756" s="899"/>
      <c r="E7756" s="903"/>
      <c r="F7756" s="899"/>
      <c r="N7756" s="1372"/>
      <c r="O7756" s="1372"/>
      <c r="P7756" s="943"/>
      <c r="Q7756" s="75"/>
      <c r="R7756" s="941"/>
      <c r="S7756" s="896"/>
      <c r="T7756" s="896"/>
    </row>
    <row r="7757" spans="2:20" x14ac:dyDescent="0.3">
      <c r="B7757" s="899"/>
      <c r="C7757" s="899"/>
      <c r="D7757" s="899"/>
      <c r="E7757" s="903"/>
      <c r="F7757" s="899"/>
      <c r="N7757" s="322"/>
      <c r="O7757" s="76"/>
      <c r="P7757" s="75"/>
      <c r="Q7757" s="75"/>
      <c r="R7757" s="941"/>
      <c r="S7757" s="896"/>
      <c r="T7757" s="896"/>
    </row>
    <row r="7758" spans="2:20" x14ac:dyDescent="0.3">
      <c r="B7758" s="899"/>
      <c r="C7758" s="899"/>
      <c r="D7758" s="899"/>
      <c r="E7758" s="903"/>
      <c r="F7758" s="899"/>
      <c r="N7758" s="314"/>
      <c r="O7758" s="895"/>
      <c r="P7758" s="896"/>
      <c r="Q7758" s="896"/>
      <c r="R7758" s="36"/>
      <c r="S7758" s="896"/>
      <c r="T7758" s="896"/>
    </row>
    <row r="7759" spans="2:20" x14ac:dyDescent="0.3">
      <c r="B7759" s="896"/>
      <c r="C7759" s="896"/>
      <c r="D7759" s="896"/>
      <c r="E7759" s="36"/>
      <c r="F7759" s="896"/>
      <c r="N7759" s="314"/>
      <c r="O7759" s="1380" t="s">
        <v>5144</v>
      </c>
      <c r="P7759" s="1380"/>
      <c r="Q7759" s="1380"/>
      <c r="R7759" s="1380"/>
      <c r="S7759" s="1380"/>
      <c r="T7759" s="1380"/>
    </row>
    <row r="7760" spans="2:20" x14ac:dyDescent="0.3">
      <c r="N7760" s="314"/>
      <c r="O7760" s="1380"/>
      <c r="P7760" s="1380"/>
      <c r="Q7760" s="1380"/>
      <c r="R7760" s="1380"/>
      <c r="S7760" s="1380"/>
      <c r="T7760" s="1380"/>
    </row>
    <row r="7761" spans="2:20" x14ac:dyDescent="0.3">
      <c r="N7761" s="314"/>
      <c r="O7761" s="891"/>
      <c r="R7761" s="35"/>
    </row>
    <row r="7771" spans="2:20" ht="15.6" x14ac:dyDescent="0.3">
      <c r="B7771" s="1349" t="s">
        <v>5148</v>
      </c>
      <c r="C7771" s="1349"/>
      <c r="D7771" s="1349"/>
      <c r="E7771" s="1349"/>
      <c r="F7771" s="1349"/>
      <c r="G7771" s="1349"/>
      <c r="H7771" s="1349"/>
      <c r="I7771" s="1349"/>
      <c r="J7771" s="1349"/>
      <c r="K7771" s="1349"/>
      <c r="L7771" s="1349"/>
      <c r="M7771" s="1349"/>
      <c r="N7771" s="1349"/>
      <c r="O7771" s="1349"/>
      <c r="P7771" s="1349"/>
      <c r="Q7771" s="1349"/>
      <c r="R7771" s="1349"/>
      <c r="S7771" s="1349"/>
      <c r="T7771" s="1349"/>
    </row>
    <row r="7772" spans="2:20" ht="15.6" x14ac:dyDescent="0.3">
      <c r="B7772" s="1350" t="s">
        <v>10</v>
      </c>
      <c r="C7772" s="1350"/>
      <c r="D7772" s="1350"/>
      <c r="E7772" s="1350"/>
      <c r="F7772" s="1350"/>
      <c r="G7772" s="1350"/>
      <c r="H7772" s="1350"/>
      <c r="I7772" s="1350"/>
      <c r="J7772" s="1350"/>
      <c r="K7772" s="1350"/>
      <c r="L7772" s="1350"/>
      <c r="M7772" s="1350"/>
      <c r="N7772" s="1350"/>
      <c r="O7772" s="1350"/>
      <c r="P7772" s="1350"/>
      <c r="Q7772" s="1350"/>
      <c r="R7772" s="1350"/>
      <c r="S7772" s="1350"/>
      <c r="T7772" s="1350"/>
    </row>
    <row r="7773" spans="2:20" x14ac:dyDescent="0.3">
      <c r="B7773" s="1351" t="s">
        <v>11</v>
      </c>
      <c r="C7773" s="1351"/>
      <c r="D7773" s="1351"/>
      <c r="E7773" s="1351"/>
      <c r="F7773" s="1351"/>
      <c r="G7773" s="1351"/>
      <c r="H7773" s="1351"/>
      <c r="I7773" s="1351"/>
      <c r="J7773" s="1351"/>
      <c r="K7773" s="1351"/>
      <c r="L7773" s="1351"/>
      <c r="M7773" s="1351"/>
      <c r="N7773" s="1351"/>
      <c r="O7773" s="1351"/>
      <c r="P7773" s="1351"/>
      <c r="Q7773" s="1351"/>
      <c r="R7773" s="1351"/>
      <c r="S7773" s="1351"/>
      <c r="T7773" s="1351"/>
    </row>
    <row r="7774" spans="2:20" x14ac:dyDescent="0.3">
      <c r="B7774" s="1352" t="s">
        <v>5150</v>
      </c>
      <c r="C7774" s="1352"/>
      <c r="D7774" s="1352"/>
      <c r="E7774" s="1352"/>
      <c r="F7774" s="1352"/>
      <c r="G7774" s="1352"/>
      <c r="H7774" s="1352"/>
      <c r="I7774" s="1352"/>
      <c r="J7774" s="1352"/>
      <c r="K7774" s="1352"/>
      <c r="L7774" s="1352"/>
      <c r="M7774" s="1352"/>
      <c r="N7774" s="1352"/>
      <c r="O7774" s="1352"/>
      <c r="P7774" s="1352"/>
      <c r="Q7774" s="1352"/>
      <c r="R7774" s="1352"/>
      <c r="S7774" s="1352"/>
      <c r="T7774" s="1352"/>
    </row>
    <row r="7775" spans="2:20" x14ac:dyDescent="0.3">
      <c r="B7775" s="309"/>
      <c r="C7775" s="309"/>
      <c r="D7775" s="309"/>
      <c r="E7775" s="309"/>
      <c r="F7775" s="309"/>
      <c r="G7775" s="309"/>
      <c r="H7775" s="309"/>
      <c r="I7775" s="309"/>
      <c r="J7775" s="309"/>
      <c r="L7775" s="309"/>
      <c r="M7775" s="309"/>
      <c r="N7775" s="309"/>
      <c r="O7775" s="309"/>
      <c r="P7775" s="309"/>
      <c r="Q7775" s="309"/>
      <c r="R7775" s="1362" t="s">
        <v>5149</v>
      </c>
      <c r="S7775" s="1363"/>
      <c r="T7775" s="1363"/>
    </row>
    <row r="7776" spans="2:20" ht="15" thickTop="1" x14ac:dyDescent="0.3">
      <c r="B7776" s="1354" t="s">
        <v>8</v>
      </c>
      <c r="C7776" s="1354"/>
      <c r="D7776" s="1354"/>
      <c r="E7776" s="1354"/>
      <c r="F7776" s="1354"/>
      <c r="G7776" s="1354"/>
      <c r="H7776" s="1354"/>
      <c r="I7776" s="1354"/>
      <c r="J7776" s="1354"/>
      <c r="L7776" s="1354" t="s">
        <v>9</v>
      </c>
      <c r="M7776" s="1354"/>
      <c r="N7776" s="1354"/>
      <c r="O7776" s="1354"/>
      <c r="P7776" s="1354"/>
      <c r="Q7776" s="1354"/>
      <c r="R7776" s="1354"/>
      <c r="S7776" s="1354"/>
      <c r="T7776" s="1354"/>
    </row>
    <row r="7777" spans="2:20" ht="27.6" x14ac:dyDescent="0.3">
      <c r="B7777" s="950" t="s">
        <v>0</v>
      </c>
      <c r="C7777" s="950" t="s">
        <v>1</v>
      </c>
      <c r="D7777" s="950" t="s">
        <v>2</v>
      </c>
      <c r="E7777" s="950" t="s">
        <v>13</v>
      </c>
      <c r="F7777" s="950" t="s">
        <v>3</v>
      </c>
      <c r="G7777" s="950" t="s">
        <v>4</v>
      </c>
      <c r="H7777" s="950" t="s">
        <v>5</v>
      </c>
      <c r="I7777" s="950" t="s">
        <v>6</v>
      </c>
      <c r="J7777" s="950" t="s">
        <v>7</v>
      </c>
      <c r="K7777" s="180"/>
      <c r="L7777" s="950" t="s">
        <v>0</v>
      </c>
      <c r="M7777" s="950" t="s">
        <v>1</v>
      </c>
      <c r="N7777" s="503" t="s">
        <v>1234</v>
      </c>
      <c r="O7777" s="950" t="s">
        <v>13</v>
      </c>
      <c r="P7777" s="950" t="s">
        <v>3</v>
      </c>
      <c r="Q7777" s="950" t="s">
        <v>4</v>
      </c>
      <c r="R7777" s="950" t="s">
        <v>5</v>
      </c>
      <c r="S7777" s="950" t="s">
        <v>6</v>
      </c>
      <c r="T7777" s="950" t="s">
        <v>7</v>
      </c>
    </row>
    <row r="7778" spans="2:20" x14ac:dyDescent="0.3">
      <c r="B7778" s="310"/>
      <c r="C7778" s="311"/>
      <c r="D7778" s="311"/>
      <c r="E7778" s="5"/>
      <c r="F7778" s="5"/>
      <c r="G7778" s="5"/>
      <c r="H7778" s="5"/>
      <c r="I7778" s="5"/>
      <c r="J7778" s="6"/>
      <c r="L7778" s="310"/>
      <c r="M7778" s="311"/>
      <c r="N7778" s="311"/>
      <c r="O7778" s="5"/>
      <c r="P7778" s="5"/>
      <c r="Q7778" s="5"/>
      <c r="R7778" s="5"/>
      <c r="S7778" s="5"/>
      <c r="T7778" s="6"/>
    </row>
    <row r="7779" spans="2:20" x14ac:dyDescent="0.3">
      <c r="B7779" s="368" t="s">
        <v>5158</v>
      </c>
      <c r="C7779" s="15" t="s">
        <v>2421</v>
      </c>
      <c r="D7779" s="202" t="s">
        <v>16</v>
      </c>
      <c r="E7779" s="202" t="s">
        <v>16</v>
      </c>
      <c r="F7779" s="370">
        <f>N7738</f>
        <v>1731883</v>
      </c>
      <c r="G7779" s="764">
        <f>N7739</f>
        <v>376087</v>
      </c>
      <c r="H7779" s="764">
        <f>N7740</f>
        <v>3768151</v>
      </c>
      <c r="I7779" s="765">
        <f>N7741</f>
        <v>3334</v>
      </c>
      <c r="J7779" s="765">
        <f>N7742</f>
        <v>4260</v>
      </c>
      <c r="K7779" s="1"/>
      <c r="L7779" s="368" t="s">
        <v>16</v>
      </c>
      <c r="M7779" s="368" t="s">
        <v>16</v>
      </c>
      <c r="N7779" s="368" t="s">
        <v>16</v>
      </c>
      <c r="O7779" s="368" t="s">
        <v>16</v>
      </c>
      <c r="P7779" s="202" t="s">
        <v>16</v>
      </c>
      <c r="Q7779" s="368" t="s">
        <v>16</v>
      </c>
      <c r="R7779" s="368" t="s">
        <v>16</v>
      </c>
      <c r="S7779" s="202" t="s">
        <v>16</v>
      </c>
      <c r="T7779" s="368" t="s">
        <v>16</v>
      </c>
    </row>
    <row r="7780" spans="2:20" x14ac:dyDescent="0.3">
      <c r="B7780" s="368" t="s">
        <v>5158</v>
      </c>
      <c r="C7780" s="369" t="s">
        <v>2263</v>
      </c>
      <c r="D7780" s="202" t="s">
        <v>16</v>
      </c>
      <c r="E7780" s="202" t="s">
        <v>16</v>
      </c>
      <c r="F7780" s="202" t="s">
        <v>16</v>
      </c>
      <c r="G7780" s="202" t="s">
        <v>16</v>
      </c>
      <c r="H7780" s="42">
        <v>558750</v>
      </c>
      <c r="I7780" s="202" t="s">
        <v>16</v>
      </c>
      <c r="J7780" s="202" t="s">
        <v>16</v>
      </c>
      <c r="K7780" s="1"/>
      <c r="L7780" s="368" t="s">
        <v>5158</v>
      </c>
      <c r="M7780" s="369" t="s">
        <v>2263</v>
      </c>
      <c r="N7780" s="202" t="s">
        <v>16</v>
      </c>
      <c r="O7780" s="202" t="s">
        <v>16</v>
      </c>
      <c r="P7780" s="42">
        <v>558750</v>
      </c>
      <c r="Q7780" s="202" t="s">
        <v>16</v>
      </c>
      <c r="R7780" s="202" t="s">
        <v>16</v>
      </c>
      <c r="S7780" s="202" t="s">
        <v>16</v>
      </c>
      <c r="T7780" s="202" t="s">
        <v>16</v>
      </c>
    </row>
    <row r="7781" spans="2:20" ht="41.4" x14ac:dyDescent="0.3">
      <c r="B7781" s="368" t="s">
        <v>5158</v>
      </c>
      <c r="C7781" s="369" t="s">
        <v>5159</v>
      </c>
      <c r="D7781" s="116" t="s">
        <v>5151</v>
      </c>
      <c r="E7781" s="202" t="s">
        <v>16</v>
      </c>
      <c r="F7781" s="202">
        <v>2000</v>
      </c>
      <c r="G7781" s="202" t="s">
        <v>16</v>
      </c>
      <c r="H7781" s="202" t="s">
        <v>16</v>
      </c>
      <c r="I7781" s="202" t="s">
        <v>16</v>
      </c>
      <c r="J7781" s="202" t="s">
        <v>16</v>
      </c>
      <c r="K7781" s="1"/>
      <c r="L7781" s="368" t="s">
        <v>5158</v>
      </c>
      <c r="M7781" s="369" t="s">
        <v>5163</v>
      </c>
      <c r="N7781" s="116" t="s">
        <v>5154</v>
      </c>
      <c r="O7781" s="202">
        <v>50000</v>
      </c>
      <c r="P7781" s="202" t="s">
        <v>16</v>
      </c>
      <c r="Q7781" s="202" t="s">
        <v>16</v>
      </c>
      <c r="R7781" s="202" t="s">
        <v>16</v>
      </c>
      <c r="S7781" s="202" t="s">
        <v>16</v>
      </c>
      <c r="T7781" s="202" t="s">
        <v>16</v>
      </c>
    </row>
    <row r="7782" spans="2:20" ht="55.2" x14ac:dyDescent="0.3">
      <c r="B7782" s="368" t="s">
        <v>5158</v>
      </c>
      <c r="C7782" s="369" t="s">
        <v>5171</v>
      </c>
      <c r="D7782" s="116" t="s">
        <v>5152</v>
      </c>
      <c r="E7782" s="202" t="s">
        <v>16</v>
      </c>
      <c r="F7782" s="202">
        <v>176250</v>
      </c>
      <c r="G7782" s="202" t="s">
        <v>16</v>
      </c>
      <c r="H7782" s="202"/>
      <c r="I7782" s="202" t="s">
        <v>16</v>
      </c>
      <c r="J7782" s="202" t="s">
        <v>16</v>
      </c>
      <c r="K7782" s="1"/>
      <c r="L7782" s="368" t="s">
        <v>5158</v>
      </c>
      <c r="M7782" s="369" t="s">
        <v>5170</v>
      </c>
      <c r="N7782" s="116" t="s">
        <v>5153</v>
      </c>
      <c r="O7782" s="202">
        <v>30000</v>
      </c>
      <c r="P7782" s="202" t="s">
        <v>16</v>
      </c>
      <c r="Q7782" s="202" t="s">
        <v>16</v>
      </c>
      <c r="R7782" s="202" t="s">
        <v>16</v>
      </c>
      <c r="S7782" s="202" t="s">
        <v>16</v>
      </c>
      <c r="T7782" s="202" t="s">
        <v>16</v>
      </c>
    </row>
    <row r="7783" spans="2:20" ht="41.4" x14ac:dyDescent="0.3">
      <c r="B7783" s="368" t="s">
        <v>5158</v>
      </c>
      <c r="C7783" s="369" t="s">
        <v>2987</v>
      </c>
      <c r="D7783" s="116" t="s">
        <v>5153</v>
      </c>
      <c r="E7783" s="202">
        <v>30000</v>
      </c>
      <c r="F7783" s="202" t="s">
        <v>16</v>
      </c>
      <c r="G7783" s="202" t="s">
        <v>16</v>
      </c>
      <c r="H7783" s="202" t="s">
        <v>16</v>
      </c>
      <c r="I7783" s="202" t="s">
        <v>16</v>
      </c>
      <c r="J7783" s="202" t="s">
        <v>16</v>
      </c>
      <c r="K7783" s="1"/>
      <c r="L7783" s="368" t="s">
        <v>5158</v>
      </c>
      <c r="M7783" s="369" t="s">
        <v>5164</v>
      </c>
      <c r="N7783" s="116" t="s">
        <v>5156</v>
      </c>
      <c r="O7783" s="202">
        <v>55000</v>
      </c>
      <c r="P7783" s="202" t="s">
        <v>16</v>
      </c>
      <c r="Q7783" s="202" t="s">
        <v>16</v>
      </c>
      <c r="R7783" s="202" t="s">
        <v>16</v>
      </c>
      <c r="S7783" s="202" t="s">
        <v>16</v>
      </c>
      <c r="T7783" s="202" t="s">
        <v>16</v>
      </c>
    </row>
    <row r="7784" spans="2:20" ht="41.4" x14ac:dyDescent="0.3">
      <c r="B7784" s="368" t="s">
        <v>5158</v>
      </c>
      <c r="C7784" s="369" t="s">
        <v>4721</v>
      </c>
      <c r="D7784" s="116" t="s">
        <v>5154</v>
      </c>
      <c r="E7784" s="202">
        <v>50000</v>
      </c>
      <c r="F7784" s="202" t="s">
        <v>16</v>
      </c>
      <c r="G7784" s="202" t="s">
        <v>16</v>
      </c>
      <c r="H7784" s="202" t="s">
        <v>16</v>
      </c>
      <c r="I7784" s="202" t="s">
        <v>16</v>
      </c>
      <c r="J7784" s="202" t="s">
        <v>16</v>
      </c>
      <c r="K7784" s="1"/>
      <c r="L7784" s="368" t="s">
        <v>5158</v>
      </c>
      <c r="M7784" s="459" t="s">
        <v>5165</v>
      </c>
      <c r="N7784" s="116" t="s">
        <v>5157</v>
      </c>
      <c r="O7784" s="202">
        <v>50000</v>
      </c>
      <c r="P7784" s="202" t="s">
        <v>16</v>
      </c>
      <c r="Q7784" s="202" t="s">
        <v>16</v>
      </c>
      <c r="R7784" s="202" t="s">
        <v>16</v>
      </c>
      <c r="S7784" s="202" t="s">
        <v>16</v>
      </c>
      <c r="T7784" s="202" t="s">
        <v>16</v>
      </c>
    </row>
    <row r="7785" spans="2:20" ht="41.4" x14ac:dyDescent="0.3">
      <c r="B7785" s="368" t="s">
        <v>5158</v>
      </c>
      <c r="C7785" s="369" t="s">
        <v>5160</v>
      </c>
      <c r="D7785" s="116" t="s">
        <v>5155</v>
      </c>
      <c r="E7785" s="202" t="s">
        <v>16</v>
      </c>
      <c r="F7785" s="202">
        <v>100000</v>
      </c>
      <c r="G7785" s="202" t="s">
        <v>16</v>
      </c>
      <c r="H7785" s="202" t="s">
        <v>16</v>
      </c>
      <c r="I7785" s="202" t="s">
        <v>16</v>
      </c>
      <c r="J7785" s="202" t="s">
        <v>16</v>
      </c>
      <c r="K7785" s="1"/>
      <c r="L7785" s="368" t="s">
        <v>5158</v>
      </c>
      <c r="M7785" s="459" t="s">
        <v>5166</v>
      </c>
      <c r="N7785" s="320">
        <v>1</v>
      </c>
      <c r="O7785" s="202" t="s">
        <v>16</v>
      </c>
      <c r="P7785" s="202">
        <v>405000</v>
      </c>
      <c r="Q7785" s="202" t="s">
        <v>16</v>
      </c>
      <c r="R7785" s="202" t="s">
        <v>16</v>
      </c>
      <c r="S7785" s="202" t="s">
        <v>16</v>
      </c>
      <c r="T7785" s="202" t="s">
        <v>16</v>
      </c>
    </row>
    <row r="7786" spans="2:20" ht="41.4" x14ac:dyDescent="0.3">
      <c r="B7786" s="368" t="s">
        <v>5158</v>
      </c>
      <c r="C7786" s="369" t="s">
        <v>5161</v>
      </c>
      <c r="D7786" s="116" t="s">
        <v>5156</v>
      </c>
      <c r="E7786" s="202">
        <v>55000</v>
      </c>
      <c r="F7786" s="202">
        <v>35000</v>
      </c>
      <c r="G7786" s="202" t="s">
        <v>16</v>
      </c>
      <c r="H7786" s="202" t="s">
        <v>16</v>
      </c>
      <c r="I7786" s="202" t="s">
        <v>16</v>
      </c>
      <c r="J7786" s="202" t="s">
        <v>16</v>
      </c>
      <c r="K7786" s="1"/>
      <c r="L7786" s="368" t="s">
        <v>5158</v>
      </c>
      <c r="M7786" s="430" t="s">
        <v>5167</v>
      </c>
      <c r="N7786" s="320">
        <v>2</v>
      </c>
      <c r="O7786" s="202" t="s">
        <v>16</v>
      </c>
      <c r="P7786" s="202">
        <v>520000</v>
      </c>
      <c r="Q7786" s="202" t="s">
        <v>16</v>
      </c>
      <c r="R7786" s="202" t="s">
        <v>16</v>
      </c>
      <c r="S7786" s="202" t="s">
        <v>16</v>
      </c>
      <c r="T7786" s="202" t="s">
        <v>16</v>
      </c>
    </row>
    <row r="7787" spans="2:20" ht="41.4" x14ac:dyDescent="0.3">
      <c r="B7787" s="368" t="s">
        <v>5158</v>
      </c>
      <c r="C7787" s="369" t="s">
        <v>5162</v>
      </c>
      <c r="D7787" s="116" t="s">
        <v>5157</v>
      </c>
      <c r="E7787" s="202">
        <v>50000</v>
      </c>
      <c r="F7787" s="202" t="s">
        <v>16</v>
      </c>
      <c r="G7787" s="202" t="s">
        <v>16</v>
      </c>
      <c r="H7787" s="202" t="s">
        <v>16</v>
      </c>
      <c r="I7787" s="202" t="s">
        <v>16</v>
      </c>
      <c r="J7787" s="202" t="s">
        <v>16</v>
      </c>
      <c r="K7787" s="1"/>
      <c r="L7787" s="368" t="s">
        <v>5158</v>
      </c>
      <c r="M7787" s="459" t="s">
        <v>5168</v>
      </c>
      <c r="N7787" s="320">
        <v>3</v>
      </c>
      <c r="O7787" s="202" t="s">
        <v>16</v>
      </c>
      <c r="P7787" s="202">
        <v>200000</v>
      </c>
      <c r="Q7787" s="202" t="s">
        <v>16</v>
      </c>
      <c r="R7787" s="202" t="s">
        <v>16</v>
      </c>
      <c r="S7787" s="202" t="s">
        <v>16</v>
      </c>
      <c r="T7787" s="202" t="s">
        <v>16</v>
      </c>
    </row>
    <row r="7788" spans="2:20" ht="28.8" x14ac:dyDescent="0.3">
      <c r="B7788" s="202" t="s">
        <v>16</v>
      </c>
      <c r="C7788" s="202" t="s">
        <v>16</v>
      </c>
      <c r="D7788" s="202" t="s">
        <v>16</v>
      </c>
      <c r="E7788" s="202" t="s">
        <v>16</v>
      </c>
      <c r="F7788" s="202" t="s">
        <v>16</v>
      </c>
      <c r="G7788" s="202" t="s">
        <v>16</v>
      </c>
      <c r="H7788" s="202" t="s">
        <v>16</v>
      </c>
      <c r="I7788" s="202" t="s">
        <v>16</v>
      </c>
      <c r="J7788" s="202" t="s">
        <v>16</v>
      </c>
      <c r="K7788" s="1"/>
      <c r="L7788" s="368" t="s">
        <v>5158</v>
      </c>
      <c r="M7788" s="459" t="s">
        <v>5169</v>
      </c>
      <c r="N7788" s="320">
        <v>4</v>
      </c>
      <c r="O7788" s="202" t="s">
        <v>16</v>
      </c>
      <c r="P7788" s="202">
        <v>19350</v>
      </c>
      <c r="Q7788" s="202" t="s">
        <v>16</v>
      </c>
      <c r="R7788" s="202" t="s">
        <v>16</v>
      </c>
      <c r="S7788" s="202" t="s">
        <v>16</v>
      </c>
      <c r="T7788" s="202" t="s">
        <v>16</v>
      </c>
    </row>
    <row r="7789" spans="2:20" x14ac:dyDescent="0.3">
      <c r="B7789" s="196"/>
      <c r="C7789" s="503" t="s">
        <v>49</v>
      </c>
      <c r="D7789" s="196" t="s">
        <v>1850</v>
      </c>
      <c r="E7789" s="197">
        <f>SUM(E7780:E7788)</f>
        <v>185000</v>
      </c>
      <c r="F7789" s="197">
        <f>SUM(F7780:F7788)</f>
        <v>313250</v>
      </c>
      <c r="G7789" s="197"/>
      <c r="H7789" s="504">
        <f>SUM(H7780:H7788)</f>
        <v>558750</v>
      </c>
      <c r="I7789" s="197">
        <f>SUM(I7788:I7788)</f>
        <v>0</v>
      </c>
      <c r="J7789" s="197">
        <v>0</v>
      </c>
      <c r="K7789" s="1"/>
      <c r="L7789" s="821" t="s">
        <v>16</v>
      </c>
      <c r="M7789" s="821" t="s">
        <v>16</v>
      </c>
      <c r="N7789" s="821" t="s">
        <v>16</v>
      </c>
      <c r="O7789" s="202" t="s">
        <v>16</v>
      </c>
      <c r="P7789" s="202" t="s">
        <v>16</v>
      </c>
      <c r="Q7789" s="937" t="s">
        <v>16</v>
      </c>
      <c r="R7789" s="821" t="s">
        <v>16</v>
      </c>
      <c r="S7789" s="821" t="s">
        <v>16</v>
      </c>
      <c r="T7789" s="821" t="s">
        <v>16</v>
      </c>
    </row>
    <row r="7790" spans="2:20" x14ac:dyDescent="0.3">
      <c r="B7790" s="11"/>
      <c r="C7790" s="94"/>
      <c r="D7790" s="12"/>
      <c r="E7790" s="13"/>
      <c r="F7790" s="13"/>
      <c r="G7790" s="13"/>
      <c r="H7790" s="13"/>
      <c r="I7790" s="13"/>
      <c r="J7790" s="14"/>
      <c r="K7790" s="1"/>
      <c r="L7790" s="11"/>
      <c r="M7790" s="588"/>
      <c r="N7790" s="12"/>
      <c r="O7790" s="169"/>
      <c r="P7790" s="939"/>
      <c r="Q7790" s="13"/>
      <c r="R7790" s="13"/>
      <c r="S7790" s="13"/>
      <c r="T7790" s="14"/>
    </row>
    <row r="7791" spans="2:20" x14ac:dyDescent="0.3">
      <c r="B7791" s="25"/>
      <c r="C7791" s="26" t="s">
        <v>50</v>
      </c>
      <c r="D7791" s="26" t="s">
        <v>16</v>
      </c>
      <c r="E7791" s="28">
        <f>E7789</f>
        <v>185000</v>
      </c>
      <c r="F7791" s="28">
        <f>F7779+F7789</f>
        <v>2045133</v>
      </c>
      <c r="G7791" s="28">
        <f>G7779+G7789</f>
        <v>376087</v>
      </c>
      <c r="H7791" s="28">
        <f>H7779+H7789</f>
        <v>4326901</v>
      </c>
      <c r="I7791" s="28">
        <f>I7779+I7789</f>
        <v>3334</v>
      </c>
      <c r="J7791" s="28">
        <f>J7779+J7789</f>
        <v>4260</v>
      </c>
      <c r="K7791" s="1"/>
      <c r="L7791" s="574" t="s">
        <v>16</v>
      </c>
      <c r="M7791" s="26" t="s">
        <v>50</v>
      </c>
      <c r="N7791" s="193" t="s">
        <v>16</v>
      </c>
      <c r="O7791" s="934">
        <f>SUM(O7780:O7790)</f>
        <v>185000</v>
      </c>
      <c r="P7791" s="940">
        <f>SUM(P7780:P7790)</f>
        <v>1703100</v>
      </c>
      <c r="Q7791" s="938">
        <f>SUM(Q7782:Q7790)</f>
        <v>0</v>
      </c>
      <c r="R7791" s="28">
        <f>SUM(R7782:R7790)</f>
        <v>0</v>
      </c>
      <c r="S7791" s="28">
        <f>SUM(S7788:S7790)</f>
        <v>0</v>
      </c>
      <c r="T7791" s="28">
        <f>SUM(T7778:T7790)</f>
        <v>0</v>
      </c>
    </row>
    <row r="7792" spans="2:20" x14ac:dyDescent="0.3">
      <c r="F7792" s="314"/>
      <c r="G7792" s="215"/>
      <c r="H7792" s="215"/>
      <c r="L7792" s="2"/>
      <c r="M7792" s="3" t="s">
        <v>12</v>
      </c>
      <c r="N7792" s="15"/>
      <c r="O7792" s="16">
        <f>E7791-O7791</f>
        <v>0</v>
      </c>
      <c r="P7792" s="62">
        <f>F7791-P7791</f>
        <v>342033</v>
      </c>
      <c r="Q7792" s="62">
        <f>G7791-Q7791</f>
        <v>376087</v>
      </c>
      <c r="R7792" s="62">
        <f t="shared" ref="R7792" si="841">H7791-R7791</f>
        <v>4326901</v>
      </c>
      <c r="S7792" s="62">
        <f t="shared" ref="S7792" si="842">I7791-S7791</f>
        <v>3334</v>
      </c>
      <c r="T7792" s="62">
        <f t="shared" ref="T7792" si="843">J7791-T7791</f>
        <v>4260</v>
      </c>
    </row>
    <row r="7793" spans="2:20" x14ac:dyDescent="0.3">
      <c r="C7793" s="63" t="s">
        <v>5103</v>
      </c>
      <c r="F7793" s="314"/>
      <c r="H7793" s="314"/>
      <c r="M7793" s="1356" t="s">
        <v>23</v>
      </c>
      <c r="N7793" s="1356"/>
      <c r="O7793" s="314"/>
      <c r="P7793" s="314"/>
      <c r="Q7793" s="314"/>
      <c r="R7793" s="314"/>
    </row>
    <row r="7794" spans="2:20" x14ac:dyDescent="0.3">
      <c r="B7794" s="904" t="s">
        <v>0</v>
      </c>
      <c r="C7794" s="905" t="s">
        <v>5105</v>
      </c>
      <c r="D7794" s="905" t="s">
        <v>5107</v>
      </c>
      <c r="E7794" s="905" t="s">
        <v>5106</v>
      </c>
      <c r="F7794" s="906" t="s">
        <v>5110</v>
      </c>
      <c r="G7794" s="894"/>
      <c r="H7794" s="894"/>
      <c r="I7794" s="947"/>
      <c r="J7794" s="145"/>
      <c r="M7794" s="346" t="s">
        <v>17</v>
      </c>
      <c r="N7794" s="126">
        <f>P7792</f>
        <v>342033</v>
      </c>
      <c r="O7794" s="606" t="s">
        <v>5172</v>
      </c>
      <c r="P7794" s="944"/>
      <c r="Q7794" s="944"/>
      <c r="R7794" s="944"/>
      <c r="S7794" s="944"/>
      <c r="T7794" s="944"/>
    </row>
    <row r="7795" spans="2:20" x14ac:dyDescent="0.3">
      <c r="B7795" s="909"/>
      <c r="C7795" s="913" t="s">
        <v>5135</v>
      </c>
      <c r="D7795" s="917"/>
      <c r="E7795" s="917"/>
      <c r="F7795" s="924"/>
      <c r="G7795" s="894"/>
      <c r="H7795" s="894"/>
      <c r="I7795" s="280"/>
      <c r="J7795" s="280"/>
      <c r="M7795" s="346" t="s">
        <v>18</v>
      </c>
      <c r="N7795" s="126">
        <f>Q7792</f>
        <v>376087</v>
      </c>
      <c r="O7795" s="1365"/>
      <c r="P7795" s="1365"/>
      <c r="Q7795" s="1365"/>
      <c r="R7795" s="1365"/>
      <c r="S7795" s="1365"/>
      <c r="T7795" s="1365"/>
    </row>
    <row r="7796" spans="2:20" x14ac:dyDescent="0.3">
      <c r="B7796" s="910" t="s">
        <v>5109</v>
      </c>
      <c r="C7796" s="914" t="s">
        <v>5112</v>
      </c>
      <c r="D7796" s="918" t="s">
        <v>5113</v>
      </c>
      <c r="E7796" s="918">
        <v>500000</v>
      </c>
      <c r="F7796" s="925" t="s">
        <v>5111</v>
      </c>
      <c r="G7796" s="945"/>
      <c r="H7796" s="945"/>
      <c r="I7796" s="280"/>
      <c r="J7796" s="280"/>
      <c r="M7796" s="346" t="s">
        <v>19</v>
      </c>
      <c r="N7796" s="126">
        <f>R7792</f>
        <v>4326901</v>
      </c>
      <c r="O7796" s="1370"/>
      <c r="P7796" s="1370"/>
      <c r="Q7796" s="948"/>
      <c r="R7796" s="948"/>
      <c r="S7796" s="948"/>
      <c r="T7796" s="948"/>
    </row>
    <row r="7797" spans="2:20" x14ac:dyDescent="0.3">
      <c r="B7797" s="911" t="s">
        <v>5114</v>
      </c>
      <c r="C7797" s="915" t="s">
        <v>5115</v>
      </c>
      <c r="D7797" s="911" t="s">
        <v>5113</v>
      </c>
      <c r="E7797" s="919">
        <v>1200000</v>
      </c>
      <c r="F7797" s="926" t="s">
        <v>5111</v>
      </c>
      <c r="I7797" s="280"/>
      <c r="J7797" s="281"/>
      <c r="M7797" s="346" t="s">
        <v>20</v>
      </c>
      <c r="N7797" s="126">
        <f>S7792</f>
        <v>3334</v>
      </c>
      <c r="O7797" s="949"/>
      <c r="P7797" s="894"/>
      <c r="Q7797" s="894"/>
      <c r="R7797" s="894"/>
      <c r="S7797" s="894"/>
      <c r="T7797" s="894"/>
    </row>
    <row r="7798" spans="2:20" x14ac:dyDescent="0.3">
      <c r="B7798" s="912" t="s">
        <v>5114</v>
      </c>
      <c r="C7798" s="916" t="s">
        <v>5116</v>
      </c>
      <c r="D7798" s="912" t="s">
        <v>5113</v>
      </c>
      <c r="E7798" s="920">
        <v>5000000</v>
      </c>
      <c r="F7798" s="927" t="s">
        <v>5111</v>
      </c>
      <c r="I7798" s="280"/>
      <c r="J7798" s="281"/>
      <c r="M7798" s="346" t="s">
        <v>21</v>
      </c>
      <c r="N7798" s="126">
        <f>T7792</f>
        <v>4260</v>
      </c>
      <c r="P7798" s="1371" t="s">
        <v>5118</v>
      </c>
      <c r="Q7798" s="1371"/>
      <c r="R7798" s="1371"/>
      <c r="S7798" s="1371"/>
      <c r="T7798" s="1371"/>
    </row>
    <row r="7799" spans="2:20" ht="16.2" thickBot="1" x14ac:dyDescent="0.35">
      <c r="B7799" s="897"/>
      <c r="C7799" s="946" t="s">
        <v>456</v>
      </c>
      <c r="D7799" s="946"/>
      <c r="E7799" s="921">
        <f>SUM(E7796:E7798)</f>
        <v>6700000</v>
      </c>
      <c r="F7799" s="901"/>
      <c r="G7799" s="314"/>
      <c r="I7799" s="280"/>
      <c r="J7799" s="281"/>
      <c r="M7799" s="768" t="s">
        <v>22</v>
      </c>
      <c r="N7799" s="794">
        <f>SUM(N7794:N7798)</f>
        <v>5052615</v>
      </c>
      <c r="O7799" s="946" t="s">
        <v>0</v>
      </c>
      <c r="P7799" s="1373" t="s">
        <v>5105</v>
      </c>
      <c r="Q7799" s="1373"/>
      <c r="R7799" s="901" t="s">
        <v>5106</v>
      </c>
      <c r="S7799" s="901" t="s">
        <v>5110</v>
      </c>
      <c r="T7799" s="899"/>
    </row>
    <row r="7800" spans="2:20" ht="15" thickTop="1" x14ac:dyDescent="0.3">
      <c r="B7800" s="897"/>
      <c r="C7800" s="898"/>
      <c r="D7800" s="897"/>
      <c r="E7800" s="902"/>
      <c r="F7800" s="899"/>
      <c r="N7800" s="314"/>
      <c r="O7800" s="895" t="s">
        <v>5119</v>
      </c>
      <c r="P7800" s="896" t="s">
        <v>5120</v>
      </c>
      <c r="Q7800" s="896"/>
      <c r="R7800" s="922">
        <v>100000</v>
      </c>
      <c r="S7800" s="896" t="s">
        <v>5121</v>
      </c>
      <c r="T7800" s="896"/>
    </row>
    <row r="7801" spans="2:20" x14ac:dyDescent="0.3">
      <c r="B7801" s="899"/>
      <c r="C7801" s="898"/>
      <c r="D7801" s="899"/>
      <c r="E7801" s="903"/>
      <c r="F7801" s="899"/>
      <c r="N7801" s="314"/>
      <c r="O7801" s="895" t="s">
        <v>5119</v>
      </c>
      <c r="P7801" s="896" t="s">
        <v>5122</v>
      </c>
      <c r="Q7801" s="896"/>
      <c r="R7801" s="923">
        <v>100000</v>
      </c>
      <c r="S7801" s="896" t="s">
        <v>5121</v>
      </c>
      <c r="T7801" s="896"/>
    </row>
    <row r="7802" spans="2:20" x14ac:dyDescent="0.3">
      <c r="B7802" s="899"/>
      <c r="C7802" s="899"/>
      <c r="D7802" s="899"/>
      <c r="E7802" s="903"/>
      <c r="F7802" s="899"/>
      <c r="N7802" s="314"/>
      <c r="O7802" s="895"/>
      <c r="P7802" s="896"/>
      <c r="Q7802" s="896"/>
      <c r="R7802" s="908">
        <f>SUM(R7800:R7801)</f>
        <v>200000</v>
      </c>
      <c r="S7802" s="896"/>
      <c r="T7802" s="896"/>
    </row>
    <row r="7803" spans="2:20" x14ac:dyDescent="0.3">
      <c r="B7803" s="929"/>
      <c r="C7803" s="929"/>
      <c r="D7803" s="929"/>
      <c r="E7803" s="928"/>
      <c r="F7803" s="929"/>
      <c r="N7803" s="314"/>
    </row>
    <row r="7804" spans="2:20" x14ac:dyDescent="0.3">
      <c r="B7804" s="273"/>
      <c r="C7804" s="930"/>
      <c r="D7804" s="273"/>
      <c r="E7804" s="931"/>
      <c r="F7804" s="931"/>
      <c r="N7804" s="314"/>
    </row>
    <row r="7805" spans="2:20" x14ac:dyDescent="0.3">
      <c r="B7805" s="899"/>
      <c r="C7805" s="899"/>
      <c r="D7805" s="899"/>
      <c r="E7805" s="903"/>
      <c r="F7805" s="899"/>
      <c r="N7805" s="314"/>
      <c r="O7805" s="895"/>
      <c r="P7805" s="896"/>
      <c r="Q7805" s="896"/>
      <c r="R7805" s="928"/>
      <c r="S7805" s="896"/>
      <c r="T7805" s="896"/>
    </row>
    <row r="7806" spans="2:20" x14ac:dyDescent="0.3">
      <c r="B7806" s="899"/>
      <c r="C7806" s="899"/>
      <c r="D7806" s="899"/>
      <c r="E7806" s="903"/>
      <c r="F7806" s="899"/>
      <c r="N7806" s="314"/>
      <c r="O7806" s="895"/>
      <c r="P7806" s="896"/>
      <c r="Q7806" s="896"/>
      <c r="R7806" s="36"/>
      <c r="S7806" s="896"/>
      <c r="T7806" s="896"/>
    </row>
    <row r="7807" spans="2:20" x14ac:dyDescent="0.3">
      <c r="B7807" s="1357" t="s">
        <v>3490</v>
      </c>
      <c r="C7807" s="1357"/>
      <c r="D7807" s="1357"/>
      <c r="E7807" s="1357"/>
      <c r="F7807" s="1357"/>
      <c r="G7807" s="1357"/>
      <c r="H7807" s="1357"/>
      <c r="I7807" s="1357"/>
      <c r="J7807" s="1357"/>
      <c r="K7807" s="1357"/>
      <c r="L7807" s="1357"/>
      <c r="M7807" s="1357"/>
      <c r="N7807" s="1357"/>
      <c r="O7807" s="1357"/>
      <c r="P7807" s="1357"/>
      <c r="Q7807" s="1357"/>
      <c r="R7807" s="1357"/>
      <c r="S7807" s="1357"/>
      <c r="T7807" s="1357"/>
    </row>
    <row r="7808" spans="2:20" x14ac:dyDescent="0.3">
      <c r="B7808" s="899"/>
      <c r="C7808" s="899"/>
      <c r="D7808" s="899"/>
      <c r="E7808" s="903"/>
      <c r="F7808" s="899"/>
      <c r="N7808" s="322"/>
      <c r="O7808" s="76"/>
      <c r="P7808" s="942"/>
      <c r="Q7808" s="75"/>
      <c r="R7808" s="941"/>
      <c r="S7808" s="896"/>
      <c r="T7808" s="896"/>
    </row>
    <row r="7809" spans="2:20" x14ac:dyDescent="0.3">
      <c r="B7809" s="899"/>
      <c r="C7809" s="899"/>
      <c r="D7809" s="899"/>
      <c r="E7809" s="903"/>
      <c r="F7809" s="899"/>
      <c r="N7809" s="322"/>
      <c r="O7809" s="76"/>
      <c r="P7809" s="942"/>
      <c r="Q7809" s="75"/>
      <c r="R7809" s="941"/>
      <c r="S7809" s="896"/>
      <c r="T7809" s="896"/>
    </row>
    <row r="7812" spans="2:20" ht="15.6" x14ac:dyDescent="0.3">
      <c r="B7812" s="1349" t="s">
        <v>5181</v>
      </c>
      <c r="C7812" s="1349"/>
      <c r="D7812" s="1349"/>
      <c r="E7812" s="1349"/>
      <c r="F7812" s="1349"/>
      <c r="G7812" s="1349"/>
      <c r="H7812" s="1349"/>
      <c r="I7812" s="1349"/>
      <c r="J7812" s="1349"/>
      <c r="K7812" s="1349"/>
      <c r="L7812" s="1349"/>
      <c r="M7812" s="1349"/>
      <c r="N7812" s="1349"/>
      <c r="O7812" s="1349"/>
      <c r="P7812" s="1349"/>
      <c r="Q7812" s="1349"/>
      <c r="R7812" s="1349"/>
      <c r="S7812" s="1349"/>
      <c r="T7812" s="1349"/>
    </row>
    <row r="7813" spans="2:20" ht="15.6" x14ac:dyDescent="0.3">
      <c r="B7813" s="1350" t="s">
        <v>10</v>
      </c>
      <c r="C7813" s="1350"/>
      <c r="D7813" s="1350"/>
      <c r="E7813" s="1350"/>
      <c r="F7813" s="1350"/>
      <c r="G7813" s="1350"/>
      <c r="H7813" s="1350"/>
      <c r="I7813" s="1350"/>
      <c r="J7813" s="1350"/>
      <c r="K7813" s="1350"/>
      <c r="L7813" s="1350"/>
      <c r="M7813" s="1350"/>
      <c r="N7813" s="1350"/>
      <c r="O7813" s="1350"/>
      <c r="P7813" s="1350"/>
      <c r="Q7813" s="1350"/>
      <c r="R7813" s="1350"/>
      <c r="S7813" s="1350"/>
      <c r="T7813" s="1350"/>
    </row>
    <row r="7814" spans="2:20" x14ac:dyDescent="0.3">
      <c r="B7814" s="1351" t="s">
        <v>11</v>
      </c>
      <c r="C7814" s="1351"/>
      <c r="D7814" s="1351"/>
      <c r="E7814" s="1351"/>
      <c r="F7814" s="1351"/>
      <c r="G7814" s="1351"/>
      <c r="H7814" s="1351"/>
      <c r="I7814" s="1351"/>
      <c r="J7814" s="1351"/>
      <c r="K7814" s="1351"/>
      <c r="L7814" s="1351"/>
      <c r="M7814" s="1351"/>
      <c r="N7814" s="1351"/>
      <c r="O7814" s="1351"/>
      <c r="P7814" s="1351"/>
      <c r="Q7814" s="1351"/>
      <c r="R7814" s="1351"/>
      <c r="S7814" s="1351"/>
      <c r="T7814" s="1351"/>
    </row>
    <row r="7815" spans="2:20" x14ac:dyDescent="0.3">
      <c r="B7815" s="1352" t="s">
        <v>5229</v>
      </c>
      <c r="C7815" s="1352"/>
      <c r="D7815" s="1352"/>
      <c r="E7815" s="1352"/>
      <c r="F7815" s="1352"/>
      <c r="G7815" s="1352"/>
      <c r="H7815" s="1352"/>
      <c r="I7815" s="1352"/>
      <c r="J7815" s="1352"/>
      <c r="K7815" s="1352"/>
      <c r="L7815" s="1352"/>
      <c r="M7815" s="1352"/>
      <c r="N7815" s="1352"/>
      <c r="O7815" s="1352"/>
      <c r="P7815" s="1352"/>
      <c r="Q7815" s="1352"/>
      <c r="R7815" s="1352"/>
      <c r="S7815" s="1352"/>
      <c r="T7815" s="1352"/>
    </row>
    <row r="7816" spans="2:20" ht="15" thickBot="1" x14ac:dyDescent="0.35">
      <c r="B7816" s="309"/>
      <c r="C7816" s="309"/>
      <c r="D7816" s="309"/>
      <c r="E7816" s="309"/>
      <c r="F7816" s="309"/>
      <c r="G7816" s="309"/>
      <c r="H7816" s="309"/>
      <c r="I7816" s="309"/>
      <c r="J7816" s="309"/>
      <c r="L7816" s="309"/>
      <c r="M7816" s="309"/>
      <c r="N7816" s="309"/>
      <c r="O7816" s="309"/>
      <c r="P7816" s="309"/>
      <c r="Q7816" s="309"/>
      <c r="R7816" s="1362" t="s">
        <v>5230</v>
      </c>
      <c r="S7816" s="1363"/>
      <c r="T7816" s="1363"/>
    </row>
    <row r="7817" spans="2:20" ht="15" thickTop="1" x14ac:dyDescent="0.3">
      <c r="B7817" s="1354" t="s">
        <v>8</v>
      </c>
      <c r="C7817" s="1354"/>
      <c r="D7817" s="1354"/>
      <c r="E7817" s="1354"/>
      <c r="F7817" s="1354"/>
      <c r="G7817" s="1354"/>
      <c r="H7817" s="1354"/>
      <c r="I7817" s="1354"/>
      <c r="J7817" s="1354"/>
      <c r="L7817" s="1354" t="s">
        <v>9</v>
      </c>
      <c r="M7817" s="1354"/>
      <c r="N7817" s="1354"/>
      <c r="O7817" s="1354"/>
      <c r="P7817" s="1354"/>
      <c r="Q7817" s="1354"/>
      <c r="R7817" s="1354"/>
      <c r="S7817" s="1354"/>
      <c r="T7817" s="1354"/>
    </row>
    <row r="7818" spans="2:20" ht="27.6" x14ac:dyDescent="0.3">
      <c r="B7818" s="950" t="s">
        <v>0</v>
      </c>
      <c r="C7818" s="950" t="s">
        <v>1</v>
      </c>
      <c r="D7818" s="950" t="s">
        <v>2</v>
      </c>
      <c r="E7818" s="950" t="s">
        <v>13</v>
      </c>
      <c r="F7818" s="950" t="s">
        <v>3</v>
      </c>
      <c r="G7818" s="950" t="s">
        <v>4</v>
      </c>
      <c r="H7818" s="950" t="s">
        <v>5</v>
      </c>
      <c r="I7818" s="950" t="s">
        <v>6</v>
      </c>
      <c r="J7818" s="950" t="s">
        <v>7</v>
      </c>
      <c r="K7818" s="180"/>
      <c r="L7818" s="950" t="s">
        <v>0</v>
      </c>
      <c r="M7818" s="950" t="s">
        <v>1</v>
      </c>
      <c r="N7818" s="503" t="s">
        <v>1234</v>
      </c>
      <c r="O7818" s="950" t="s">
        <v>13</v>
      </c>
      <c r="P7818" s="950" t="s">
        <v>3</v>
      </c>
      <c r="Q7818" s="950" t="s">
        <v>4</v>
      </c>
      <c r="R7818" s="950" t="s">
        <v>5</v>
      </c>
      <c r="S7818" s="950" t="s">
        <v>6</v>
      </c>
      <c r="T7818" s="950" t="s">
        <v>7</v>
      </c>
    </row>
    <row r="7819" spans="2:20" x14ac:dyDescent="0.3">
      <c r="B7819" s="954"/>
      <c r="C7819" s="955"/>
      <c r="D7819" s="955"/>
      <c r="E7819" s="956"/>
      <c r="F7819" s="956"/>
      <c r="G7819" s="956"/>
      <c r="H7819" s="956"/>
      <c r="I7819" s="956"/>
      <c r="J7819" s="957"/>
      <c r="L7819" s="954"/>
      <c r="M7819" s="955"/>
      <c r="N7819" s="955"/>
      <c r="O7819" s="956"/>
      <c r="P7819" s="956"/>
      <c r="Q7819" s="956"/>
      <c r="R7819" s="956"/>
      <c r="S7819" s="956"/>
      <c r="T7819" s="957"/>
    </row>
    <row r="7820" spans="2:20" x14ac:dyDescent="0.3">
      <c r="B7820" s="368" t="s">
        <v>5119</v>
      </c>
      <c r="C7820" s="15" t="s">
        <v>2421</v>
      </c>
      <c r="D7820" s="202" t="s">
        <v>16</v>
      </c>
      <c r="E7820" s="202" t="s">
        <v>16</v>
      </c>
      <c r="F7820" s="370">
        <f>N7794</f>
        <v>342033</v>
      </c>
      <c r="G7820" s="764">
        <f>N7795</f>
        <v>376087</v>
      </c>
      <c r="H7820" s="764">
        <f>N7796</f>
        <v>4326901</v>
      </c>
      <c r="I7820" s="765">
        <f>N7797</f>
        <v>3334</v>
      </c>
      <c r="J7820" s="765">
        <f>N7798</f>
        <v>4260</v>
      </c>
      <c r="K7820" s="1"/>
      <c r="L7820" s="368"/>
      <c r="M7820" s="368"/>
      <c r="N7820" s="368"/>
      <c r="O7820" s="368"/>
      <c r="P7820" s="202"/>
      <c r="Q7820" s="368"/>
      <c r="R7820" s="368"/>
      <c r="S7820" s="202"/>
      <c r="T7820" s="368"/>
    </row>
    <row r="7821" spans="2:20" ht="18" customHeight="1" x14ac:dyDescent="0.3">
      <c r="B7821" s="368" t="s">
        <v>5119</v>
      </c>
      <c r="C7821" s="2" t="s">
        <v>5205</v>
      </c>
      <c r="D7821" s="202" t="s">
        <v>16</v>
      </c>
      <c r="E7821" s="202" t="s">
        <v>16</v>
      </c>
      <c r="F7821" s="202" t="s">
        <v>16</v>
      </c>
      <c r="G7821" s="42">
        <v>142000</v>
      </c>
      <c r="H7821" s="202">
        <v>100</v>
      </c>
      <c r="I7821" s="202" t="s">
        <v>16</v>
      </c>
      <c r="J7821" s="202" t="s">
        <v>16</v>
      </c>
      <c r="K7821" s="1"/>
      <c r="L7821" s="368" t="s">
        <v>5119</v>
      </c>
      <c r="M7821" s="2" t="s">
        <v>2383</v>
      </c>
      <c r="N7821" s="202" t="s">
        <v>16</v>
      </c>
      <c r="O7821" s="202" t="s">
        <v>16</v>
      </c>
      <c r="P7821" s="202">
        <v>142100</v>
      </c>
      <c r="Q7821" s="202" t="s">
        <v>16</v>
      </c>
      <c r="R7821" s="202" t="s">
        <v>16</v>
      </c>
      <c r="S7821" s="202" t="s">
        <v>16</v>
      </c>
      <c r="T7821" s="202" t="s">
        <v>16</v>
      </c>
    </row>
    <row r="7822" spans="2:20" ht="20.399999999999999" customHeight="1" x14ac:dyDescent="0.3">
      <c r="B7822" s="368" t="s">
        <v>5119</v>
      </c>
      <c r="C7822" s="2" t="s">
        <v>5206</v>
      </c>
      <c r="D7822" s="202" t="s">
        <v>16</v>
      </c>
      <c r="E7822" s="202" t="s">
        <v>16</v>
      </c>
      <c r="F7822" s="202" t="s">
        <v>16</v>
      </c>
      <c r="G7822" s="42">
        <v>200000</v>
      </c>
      <c r="H7822" s="202" t="s">
        <v>16</v>
      </c>
      <c r="I7822" s="202" t="s">
        <v>16</v>
      </c>
      <c r="J7822" s="202" t="s">
        <v>16</v>
      </c>
      <c r="K7822" s="1"/>
      <c r="L7822" s="368" t="s">
        <v>5119</v>
      </c>
      <c r="M7822" s="2" t="s">
        <v>5206</v>
      </c>
      <c r="N7822" s="202" t="s">
        <v>16</v>
      </c>
      <c r="O7822" s="202" t="s">
        <v>16</v>
      </c>
      <c r="P7822" s="42">
        <v>200000</v>
      </c>
      <c r="Q7822" s="202" t="s">
        <v>16</v>
      </c>
      <c r="R7822" s="202" t="s">
        <v>16</v>
      </c>
      <c r="S7822" s="202" t="s">
        <v>16</v>
      </c>
      <c r="T7822" s="202" t="s">
        <v>16</v>
      </c>
    </row>
    <row r="7823" spans="2:20" ht="41.4" customHeight="1" x14ac:dyDescent="0.3">
      <c r="B7823" s="368" t="s">
        <v>5119</v>
      </c>
      <c r="C7823" s="369" t="s">
        <v>5182</v>
      </c>
      <c r="D7823" s="116" t="s">
        <v>5173</v>
      </c>
      <c r="E7823" s="202" t="s">
        <v>16</v>
      </c>
      <c r="F7823" s="202">
        <v>10000</v>
      </c>
      <c r="G7823" s="202" t="s">
        <v>16</v>
      </c>
      <c r="H7823" s="202" t="s">
        <v>16</v>
      </c>
      <c r="I7823" s="202" t="s">
        <v>16</v>
      </c>
      <c r="J7823" s="202" t="s">
        <v>16</v>
      </c>
      <c r="K7823" s="1"/>
      <c r="L7823" s="368" t="s">
        <v>5119</v>
      </c>
      <c r="M7823" s="369" t="s">
        <v>5089</v>
      </c>
      <c r="N7823" s="116" t="s">
        <v>5188</v>
      </c>
      <c r="O7823" s="202">
        <v>20000</v>
      </c>
      <c r="P7823" s="202" t="s">
        <v>16</v>
      </c>
      <c r="Q7823" s="202" t="s">
        <v>16</v>
      </c>
      <c r="R7823" s="202" t="s">
        <v>16</v>
      </c>
      <c r="S7823" s="202" t="s">
        <v>16</v>
      </c>
      <c r="T7823" s="202" t="s">
        <v>16</v>
      </c>
    </row>
    <row r="7824" spans="2:20" ht="35.4" customHeight="1" x14ac:dyDescent="0.3">
      <c r="B7824" s="368" t="s">
        <v>5119</v>
      </c>
      <c r="C7824" s="369" t="s">
        <v>3183</v>
      </c>
      <c r="D7824" s="116" t="s">
        <v>5174</v>
      </c>
      <c r="E7824" s="202" t="s">
        <v>16</v>
      </c>
      <c r="F7824" s="202">
        <v>1100</v>
      </c>
      <c r="G7824" s="202" t="s">
        <v>16</v>
      </c>
      <c r="H7824" s="202" t="s">
        <v>16</v>
      </c>
      <c r="I7824" s="202" t="s">
        <v>16</v>
      </c>
      <c r="J7824" s="202" t="s">
        <v>16</v>
      </c>
      <c r="K7824" s="1"/>
      <c r="L7824" s="368" t="s">
        <v>5119</v>
      </c>
      <c r="M7824" s="369" t="s">
        <v>5089</v>
      </c>
      <c r="N7824" s="116" t="s">
        <v>5189</v>
      </c>
      <c r="O7824" s="202">
        <v>50000</v>
      </c>
      <c r="P7824" s="202" t="s">
        <v>16</v>
      </c>
      <c r="Q7824" s="202" t="s">
        <v>16</v>
      </c>
      <c r="R7824" s="202" t="s">
        <v>16</v>
      </c>
      <c r="S7824" s="202" t="s">
        <v>16</v>
      </c>
      <c r="T7824" s="202" t="s">
        <v>16</v>
      </c>
    </row>
    <row r="7825" spans="2:20" ht="31.8" customHeight="1" x14ac:dyDescent="0.3">
      <c r="B7825" s="368" t="s">
        <v>5119</v>
      </c>
      <c r="C7825" s="369" t="s">
        <v>3184</v>
      </c>
      <c r="D7825" s="116" t="s">
        <v>5175</v>
      </c>
      <c r="E7825" s="202" t="s">
        <v>16</v>
      </c>
      <c r="F7825" s="202">
        <v>1100</v>
      </c>
      <c r="G7825" s="202" t="s">
        <v>16</v>
      </c>
      <c r="H7825" s="202" t="s">
        <v>16</v>
      </c>
      <c r="I7825" s="202" t="s">
        <v>16</v>
      </c>
      <c r="J7825" s="202" t="s">
        <v>16</v>
      </c>
      <c r="K7825" s="1"/>
      <c r="L7825" s="368" t="s">
        <v>5215</v>
      </c>
      <c r="M7825" s="369" t="s">
        <v>5225</v>
      </c>
      <c r="N7825" s="116" t="s">
        <v>5210</v>
      </c>
      <c r="O7825" s="39">
        <v>6000</v>
      </c>
      <c r="P7825" s="202" t="s">
        <v>16</v>
      </c>
      <c r="Q7825" s="202" t="s">
        <v>16</v>
      </c>
      <c r="R7825" s="202" t="s">
        <v>16</v>
      </c>
      <c r="S7825" s="202" t="s">
        <v>16</v>
      </c>
      <c r="T7825" s="202" t="s">
        <v>16</v>
      </c>
    </row>
    <row r="7826" spans="2:20" ht="35.4" customHeight="1" x14ac:dyDescent="0.3">
      <c r="B7826" s="368" t="s">
        <v>5119</v>
      </c>
      <c r="C7826" s="369" t="s">
        <v>3147</v>
      </c>
      <c r="D7826" s="116" t="s">
        <v>5176</v>
      </c>
      <c r="E7826" s="202" t="s">
        <v>16</v>
      </c>
      <c r="F7826" s="202">
        <v>2200</v>
      </c>
      <c r="G7826" s="202" t="s">
        <v>16</v>
      </c>
      <c r="H7826" s="202" t="s">
        <v>16</v>
      </c>
      <c r="I7826" s="202" t="s">
        <v>16</v>
      </c>
      <c r="J7826" s="202" t="s">
        <v>16</v>
      </c>
      <c r="K7826" s="1"/>
      <c r="L7826" s="368" t="s">
        <v>5215</v>
      </c>
      <c r="M7826" s="369" t="s">
        <v>5226</v>
      </c>
      <c r="N7826" s="116" t="s">
        <v>5219</v>
      </c>
      <c r="O7826" s="39">
        <v>1000</v>
      </c>
      <c r="P7826" s="202" t="s">
        <v>16</v>
      </c>
      <c r="Q7826" s="202" t="s">
        <v>16</v>
      </c>
      <c r="R7826" s="202" t="s">
        <v>16</v>
      </c>
      <c r="S7826" s="202" t="s">
        <v>16</v>
      </c>
      <c r="T7826" s="202" t="s">
        <v>16</v>
      </c>
    </row>
    <row r="7827" spans="2:20" ht="34.799999999999997" customHeight="1" x14ac:dyDescent="0.3">
      <c r="B7827" s="368" t="s">
        <v>5119</v>
      </c>
      <c r="C7827" s="369" t="s">
        <v>5183</v>
      </c>
      <c r="D7827" s="116" t="s">
        <v>5177</v>
      </c>
      <c r="E7827" s="202" t="s">
        <v>16</v>
      </c>
      <c r="F7827" s="202" t="s">
        <v>16</v>
      </c>
      <c r="G7827" s="202" t="s">
        <v>16</v>
      </c>
      <c r="H7827" s="202">
        <v>50000</v>
      </c>
      <c r="I7827" s="202" t="s">
        <v>16</v>
      </c>
      <c r="J7827" s="202" t="s">
        <v>16</v>
      </c>
      <c r="K7827" s="1"/>
      <c r="L7827" s="368" t="s">
        <v>5215</v>
      </c>
      <c r="M7827" s="369" t="s">
        <v>5226</v>
      </c>
      <c r="N7827" s="116" t="s">
        <v>5220</v>
      </c>
      <c r="O7827" s="39">
        <v>1000</v>
      </c>
      <c r="P7827" s="202" t="s">
        <v>16</v>
      </c>
      <c r="Q7827" s="202" t="s">
        <v>16</v>
      </c>
      <c r="R7827" s="202" t="s">
        <v>16</v>
      </c>
      <c r="S7827" s="202" t="s">
        <v>16</v>
      </c>
      <c r="T7827" s="202" t="s">
        <v>16</v>
      </c>
    </row>
    <row r="7828" spans="2:20" ht="37.200000000000003" customHeight="1" x14ac:dyDescent="0.3">
      <c r="B7828" s="368" t="s">
        <v>5119</v>
      </c>
      <c r="C7828" s="369" t="s">
        <v>5184</v>
      </c>
      <c r="D7828" s="116" t="s">
        <v>5178</v>
      </c>
      <c r="E7828" s="202" t="s">
        <v>16</v>
      </c>
      <c r="F7828" s="202">
        <v>1300</v>
      </c>
      <c r="G7828" s="202" t="s">
        <v>16</v>
      </c>
      <c r="H7828" s="202" t="s">
        <v>16</v>
      </c>
      <c r="I7828" s="202" t="s">
        <v>16</v>
      </c>
      <c r="J7828" s="202" t="s">
        <v>16</v>
      </c>
      <c r="K7828" s="1"/>
      <c r="L7828" s="368" t="s">
        <v>5215</v>
      </c>
      <c r="M7828" s="369" t="s">
        <v>5226</v>
      </c>
      <c r="N7828" s="116" t="s">
        <v>5221</v>
      </c>
      <c r="O7828" s="39">
        <v>1000</v>
      </c>
      <c r="P7828" s="202" t="s">
        <v>16</v>
      </c>
      <c r="Q7828" s="202" t="s">
        <v>16</v>
      </c>
      <c r="R7828" s="202" t="s">
        <v>16</v>
      </c>
      <c r="S7828" s="202" t="s">
        <v>16</v>
      </c>
      <c r="T7828" s="202" t="s">
        <v>16</v>
      </c>
    </row>
    <row r="7829" spans="2:20" ht="29.4" customHeight="1" x14ac:dyDescent="0.3">
      <c r="B7829" s="368" t="s">
        <v>5119</v>
      </c>
      <c r="C7829" s="369" t="s">
        <v>5185</v>
      </c>
      <c r="D7829" s="116" t="s">
        <v>5179</v>
      </c>
      <c r="E7829" s="202" t="s">
        <v>16</v>
      </c>
      <c r="F7829" s="202">
        <v>1300</v>
      </c>
      <c r="G7829" s="202" t="s">
        <v>16</v>
      </c>
      <c r="H7829" s="202" t="s">
        <v>16</v>
      </c>
      <c r="I7829" s="202" t="s">
        <v>16</v>
      </c>
      <c r="J7829" s="202" t="s">
        <v>16</v>
      </c>
      <c r="K7829" s="1"/>
      <c r="L7829" s="368" t="s">
        <v>5240</v>
      </c>
      <c r="M7829" s="369" t="s">
        <v>5243</v>
      </c>
      <c r="N7829" s="116" t="s">
        <v>5238</v>
      </c>
      <c r="O7829" s="39">
        <v>60000</v>
      </c>
      <c r="P7829" s="202" t="s">
        <v>16</v>
      </c>
      <c r="Q7829" s="202" t="s">
        <v>16</v>
      </c>
      <c r="R7829" s="202" t="s">
        <v>16</v>
      </c>
      <c r="S7829" s="202" t="s">
        <v>16</v>
      </c>
      <c r="T7829" s="202" t="s">
        <v>16</v>
      </c>
    </row>
    <row r="7830" spans="2:20" ht="42.6" customHeight="1" x14ac:dyDescent="0.3">
      <c r="B7830" s="368" t="s">
        <v>5119</v>
      </c>
      <c r="C7830" s="369" t="s">
        <v>2602</v>
      </c>
      <c r="D7830" s="116" t="s">
        <v>5180</v>
      </c>
      <c r="E7830" s="202" t="s">
        <v>16</v>
      </c>
      <c r="F7830" s="202">
        <v>4400</v>
      </c>
      <c r="G7830" s="202" t="s">
        <v>16</v>
      </c>
      <c r="H7830" s="202" t="s">
        <v>16</v>
      </c>
      <c r="I7830" s="202" t="s">
        <v>16</v>
      </c>
      <c r="J7830" s="202" t="s">
        <v>16</v>
      </c>
      <c r="K7830" s="1"/>
      <c r="L7830" s="368" t="s">
        <v>5119</v>
      </c>
      <c r="M7830" s="369" t="s">
        <v>5204</v>
      </c>
      <c r="N7830" s="368">
        <v>323</v>
      </c>
      <c r="O7830" s="202" t="s">
        <v>16</v>
      </c>
      <c r="P7830" s="202" t="s">
        <v>16</v>
      </c>
      <c r="Q7830" s="202" t="s">
        <v>16</v>
      </c>
      <c r="R7830" s="202">
        <v>300000</v>
      </c>
      <c r="S7830" s="202" t="s">
        <v>16</v>
      </c>
      <c r="T7830" s="202" t="s">
        <v>16</v>
      </c>
    </row>
    <row r="7831" spans="2:20" ht="49.8" customHeight="1" x14ac:dyDescent="0.3">
      <c r="B7831" s="368" t="s">
        <v>5119</v>
      </c>
      <c r="C7831" s="369" t="s">
        <v>3066</v>
      </c>
      <c r="D7831" s="116" t="s">
        <v>5186</v>
      </c>
      <c r="E7831" s="202" t="s">
        <v>16</v>
      </c>
      <c r="F7831" s="202">
        <v>50000</v>
      </c>
      <c r="G7831" s="202" t="s">
        <v>16</v>
      </c>
      <c r="H7831" s="202">
        <v>100000</v>
      </c>
      <c r="I7831" s="202" t="s">
        <v>16</v>
      </c>
      <c r="J7831" s="202" t="s">
        <v>16</v>
      </c>
      <c r="K7831" s="1"/>
      <c r="L7831" s="368" t="s">
        <v>5207</v>
      </c>
      <c r="M7831" s="430" t="s">
        <v>5208</v>
      </c>
      <c r="N7831" s="368">
        <v>324</v>
      </c>
      <c r="O7831" s="202" t="s">
        <v>16</v>
      </c>
      <c r="P7831" s="202" t="s">
        <v>16</v>
      </c>
      <c r="Q7831" s="202" t="s">
        <v>16</v>
      </c>
      <c r="R7831" s="202">
        <v>170000</v>
      </c>
      <c r="S7831" s="202" t="s">
        <v>16</v>
      </c>
      <c r="T7831" s="202" t="s">
        <v>16</v>
      </c>
    </row>
    <row r="7832" spans="2:20" ht="44.4" customHeight="1" x14ac:dyDescent="0.3">
      <c r="B7832" s="368" t="s">
        <v>5119</v>
      </c>
      <c r="C7832" s="369" t="s">
        <v>5196</v>
      </c>
      <c r="D7832" s="116" t="s">
        <v>5187</v>
      </c>
      <c r="E7832" s="202" t="s">
        <v>16</v>
      </c>
      <c r="F7832" s="202" t="s">
        <v>16</v>
      </c>
      <c r="G7832" s="202" t="s">
        <v>16</v>
      </c>
      <c r="H7832" s="202">
        <v>100000</v>
      </c>
      <c r="I7832" s="202" t="s">
        <v>16</v>
      </c>
      <c r="J7832" s="202" t="s">
        <v>16</v>
      </c>
      <c r="K7832" s="1"/>
      <c r="L7832" s="368" t="s">
        <v>5207</v>
      </c>
      <c r="M7832" s="430" t="s">
        <v>5209</v>
      </c>
      <c r="N7832" s="202" t="s">
        <v>2717</v>
      </c>
      <c r="O7832" s="202" t="s">
        <v>16</v>
      </c>
      <c r="P7832" s="202" t="s">
        <v>16</v>
      </c>
      <c r="Q7832" s="202" t="s">
        <v>16</v>
      </c>
      <c r="R7832" s="202">
        <v>183452</v>
      </c>
      <c r="S7832" s="202" t="s">
        <v>16</v>
      </c>
      <c r="T7832" s="202" t="s">
        <v>16</v>
      </c>
    </row>
    <row r="7833" spans="2:20" ht="44.4" customHeight="1" x14ac:dyDescent="0.3">
      <c r="B7833" s="368" t="s">
        <v>5119</v>
      </c>
      <c r="C7833" s="38" t="s">
        <v>5194</v>
      </c>
      <c r="D7833" s="116" t="s">
        <v>5188</v>
      </c>
      <c r="E7833" s="39">
        <v>20000</v>
      </c>
      <c r="F7833" s="202" t="s">
        <v>16</v>
      </c>
      <c r="G7833" s="39" t="s">
        <v>16</v>
      </c>
      <c r="H7833" s="202" t="s">
        <v>16</v>
      </c>
      <c r="I7833" s="202" t="s">
        <v>16</v>
      </c>
      <c r="J7833" s="202" t="s">
        <v>16</v>
      </c>
      <c r="K7833" s="1"/>
      <c r="L7833" s="368" t="s">
        <v>5119</v>
      </c>
      <c r="M7833" s="369" t="s">
        <v>5201</v>
      </c>
      <c r="N7833" s="320">
        <v>1</v>
      </c>
      <c r="O7833" s="202" t="s">
        <v>16</v>
      </c>
      <c r="P7833" s="202">
        <v>7000</v>
      </c>
      <c r="Q7833" s="202" t="s">
        <v>16</v>
      </c>
      <c r="R7833" s="202" t="s">
        <v>16</v>
      </c>
      <c r="S7833" s="202" t="s">
        <v>16</v>
      </c>
      <c r="T7833" s="202" t="s">
        <v>16</v>
      </c>
    </row>
    <row r="7834" spans="2:20" ht="42" customHeight="1" x14ac:dyDescent="0.3">
      <c r="B7834" s="368" t="s">
        <v>5119</v>
      </c>
      <c r="C7834" s="38" t="s">
        <v>5195</v>
      </c>
      <c r="D7834" s="116" t="s">
        <v>5189</v>
      </c>
      <c r="E7834" s="39">
        <v>50000</v>
      </c>
      <c r="F7834" s="39">
        <v>50000</v>
      </c>
      <c r="G7834" s="39" t="s">
        <v>16</v>
      </c>
      <c r="H7834" s="202" t="s">
        <v>16</v>
      </c>
      <c r="I7834" s="202" t="s">
        <v>16</v>
      </c>
      <c r="J7834" s="202" t="s">
        <v>16</v>
      </c>
      <c r="K7834" s="1"/>
      <c r="L7834" s="368" t="s">
        <v>5119</v>
      </c>
      <c r="M7834" s="369" t="s">
        <v>5202</v>
      </c>
      <c r="N7834" s="320">
        <v>2</v>
      </c>
      <c r="O7834" s="202" t="s">
        <v>16</v>
      </c>
      <c r="P7834" s="202">
        <v>10000</v>
      </c>
      <c r="Q7834" s="202" t="s">
        <v>16</v>
      </c>
      <c r="R7834" s="202" t="s">
        <v>16</v>
      </c>
      <c r="S7834" s="202" t="s">
        <v>16</v>
      </c>
      <c r="T7834" s="202" t="s">
        <v>16</v>
      </c>
    </row>
    <row r="7835" spans="2:20" ht="41.4" x14ac:dyDescent="0.3">
      <c r="B7835" s="368" t="s">
        <v>5119</v>
      </c>
      <c r="C7835" s="38" t="s">
        <v>5198</v>
      </c>
      <c r="D7835" s="116" t="s">
        <v>5190</v>
      </c>
      <c r="E7835" s="39" t="s">
        <v>16</v>
      </c>
      <c r="F7835" s="202" t="s">
        <v>16</v>
      </c>
      <c r="G7835" s="39" t="s">
        <v>16</v>
      </c>
      <c r="H7835" s="39">
        <v>50000</v>
      </c>
      <c r="I7835" s="202" t="s">
        <v>16</v>
      </c>
      <c r="J7835" s="202" t="s">
        <v>16</v>
      </c>
      <c r="K7835" s="1"/>
      <c r="L7835" s="368" t="s">
        <v>5119</v>
      </c>
      <c r="M7835" s="459" t="s">
        <v>5203</v>
      </c>
      <c r="N7835" s="320">
        <v>3</v>
      </c>
      <c r="O7835" s="202" t="s">
        <v>16</v>
      </c>
      <c r="P7835" s="202">
        <v>12000</v>
      </c>
      <c r="Q7835" s="202" t="s">
        <v>16</v>
      </c>
      <c r="R7835" s="202" t="s">
        <v>16</v>
      </c>
      <c r="S7835" s="202" t="s">
        <v>16</v>
      </c>
      <c r="T7835" s="202" t="s">
        <v>16</v>
      </c>
    </row>
    <row r="7836" spans="2:20" ht="48.6" customHeight="1" x14ac:dyDescent="0.3">
      <c r="B7836" s="368" t="s">
        <v>5119</v>
      </c>
      <c r="C7836" s="38" t="s">
        <v>5197</v>
      </c>
      <c r="D7836" s="116" t="s">
        <v>5191</v>
      </c>
      <c r="E7836" s="39" t="s">
        <v>16</v>
      </c>
      <c r="F7836" s="202" t="s">
        <v>16</v>
      </c>
      <c r="G7836" s="39" t="s">
        <v>16</v>
      </c>
      <c r="H7836" s="39">
        <v>50000</v>
      </c>
      <c r="I7836" s="202" t="s">
        <v>16</v>
      </c>
      <c r="J7836" s="202" t="s">
        <v>16</v>
      </c>
      <c r="K7836" s="1"/>
      <c r="L7836" s="368" t="s">
        <v>5215</v>
      </c>
      <c r="M7836" s="430" t="s">
        <v>5227</v>
      </c>
      <c r="N7836" s="320">
        <v>4</v>
      </c>
      <c r="O7836" s="202"/>
      <c r="P7836" s="202">
        <v>50000</v>
      </c>
      <c r="Q7836" s="202" t="s">
        <v>16</v>
      </c>
      <c r="R7836" s="202" t="s">
        <v>16</v>
      </c>
      <c r="S7836" s="202" t="s">
        <v>16</v>
      </c>
      <c r="T7836" s="202" t="s">
        <v>16</v>
      </c>
    </row>
    <row r="7837" spans="2:20" ht="41.4" x14ac:dyDescent="0.3">
      <c r="B7837" s="368" t="s">
        <v>5119</v>
      </c>
      <c r="C7837" s="38" t="s">
        <v>5199</v>
      </c>
      <c r="D7837" s="116" t="s">
        <v>5192</v>
      </c>
      <c r="E7837" s="39" t="s">
        <v>16</v>
      </c>
      <c r="F7837" s="202" t="s">
        <v>16</v>
      </c>
      <c r="G7837" s="39" t="s">
        <v>16</v>
      </c>
      <c r="H7837" s="39">
        <v>50000</v>
      </c>
      <c r="I7837" s="202" t="s">
        <v>16</v>
      </c>
      <c r="J7837" s="202" t="s">
        <v>16</v>
      </c>
      <c r="K7837" s="1"/>
      <c r="L7837" s="368" t="s">
        <v>5215</v>
      </c>
      <c r="M7837" s="430" t="s">
        <v>5228</v>
      </c>
      <c r="N7837" s="320">
        <v>5</v>
      </c>
      <c r="O7837" s="202" t="s">
        <v>16</v>
      </c>
      <c r="P7837" s="202">
        <v>3000</v>
      </c>
      <c r="Q7837" s="202" t="s">
        <v>16</v>
      </c>
      <c r="R7837" s="202" t="s">
        <v>16</v>
      </c>
      <c r="S7837" s="202" t="s">
        <v>16</v>
      </c>
      <c r="T7837" s="202" t="s">
        <v>16</v>
      </c>
    </row>
    <row r="7838" spans="2:20" ht="45" customHeight="1" x14ac:dyDescent="0.3">
      <c r="B7838" s="368" t="s">
        <v>5119</v>
      </c>
      <c r="C7838" s="38" t="s">
        <v>5200</v>
      </c>
      <c r="D7838" s="116" t="s">
        <v>5193</v>
      </c>
      <c r="E7838" s="39" t="s">
        <v>16</v>
      </c>
      <c r="F7838" s="39">
        <v>50000</v>
      </c>
      <c r="G7838" s="39" t="s">
        <v>16</v>
      </c>
      <c r="H7838" s="202" t="s">
        <v>16</v>
      </c>
      <c r="I7838" s="202" t="s">
        <v>16</v>
      </c>
      <c r="J7838" s="202" t="s">
        <v>16</v>
      </c>
      <c r="K7838" s="1"/>
      <c r="L7838" s="368" t="s">
        <v>5215</v>
      </c>
      <c r="M7838" s="430" t="s">
        <v>5049</v>
      </c>
      <c r="N7838" s="320">
        <v>6</v>
      </c>
      <c r="O7838" s="202" t="s">
        <v>16</v>
      </c>
      <c r="P7838" s="202">
        <v>30000</v>
      </c>
      <c r="Q7838" s="202" t="s">
        <v>16</v>
      </c>
      <c r="R7838" s="202" t="s">
        <v>16</v>
      </c>
      <c r="S7838" s="202" t="s">
        <v>16</v>
      </c>
      <c r="T7838" s="202" t="s">
        <v>16</v>
      </c>
    </row>
    <row r="7839" spans="2:20" ht="36.6" customHeight="1" x14ac:dyDescent="0.3">
      <c r="B7839" s="368" t="s">
        <v>5215</v>
      </c>
      <c r="C7839" s="38" t="s">
        <v>5216</v>
      </c>
      <c r="D7839" s="116" t="s">
        <v>5210</v>
      </c>
      <c r="E7839" s="39">
        <v>6000</v>
      </c>
      <c r="F7839" s="39">
        <v>1200</v>
      </c>
      <c r="G7839" s="39" t="s">
        <v>16</v>
      </c>
      <c r="H7839" s="39" t="s">
        <v>16</v>
      </c>
      <c r="I7839" s="39" t="s">
        <v>16</v>
      </c>
      <c r="J7839" s="39" t="s">
        <v>16</v>
      </c>
      <c r="K7839" s="1"/>
      <c r="L7839" s="368" t="s">
        <v>5215</v>
      </c>
      <c r="M7839" s="430" t="s">
        <v>5045</v>
      </c>
      <c r="N7839" s="320">
        <v>7</v>
      </c>
      <c r="O7839" s="202" t="s">
        <v>16</v>
      </c>
      <c r="P7839" s="202">
        <v>3500</v>
      </c>
      <c r="Q7839" s="202" t="s">
        <v>16</v>
      </c>
      <c r="R7839" s="202" t="s">
        <v>16</v>
      </c>
      <c r="S7839" s="202" t="s">
        <v>16</v>
      </c>
      <c r="T7839" s="202" t="s">
        <v>16</v>
      </c>
    </row>
    <row r="7840" spans="2:20" ht="34.799999999999997" customHeight="1" x14ac:dyDescent="0.3">
      <c r="B7840" s="368" t="s">
        <v>5215</v>
      </c>
      <c r="C7840" s="38" t="s">
        <v>2183</v>
      </c>
      <c r="D7840" s="116" t="s">
        <v>5211</v>
      </c>
      <c r="E7840" s="39" t="s">
        <v>16</v>
      </c>
      <c r="F7840" s="39">
        <v>1100</v>
      </c>
      <c r="G7840" s="39" t="s">
        <v>16</v>
      </c>
      <c r="H7840" s="39" t="s">
        <v>16</v>
      </c>
      <c r="I7840" s="39" t="s">
        <v>16</v>
      </c>
      <c r="J7840" s="39" t="s">
        <v>16</v>
      </c>
      <c r="K7840" s="1"/>
      <c r="L7840" s="39" t="s">
        <v>16</v>
      </c>
      <c r="M7840" s="39" t="s">
        <v>16</v>
      </c>
      <c r="N7840" s="39" t="s">
        <v>16</v>
      </c>
      <c r="O7840" s="39" t="s">
        <v>16</v>
      </c>
      <c r="P7840" s="39" t="s">
        <v>16</v>
      </c>
      <c r="Q7840" s="39" t="s">
        <v>16</v>
      </c>
      <c r="R7840" s="39" t="s">
        <v>16</v>
      </c>
      <c r="S7840" s="202" t="s">
        <v>16</v>
      </c>
      <c r="T7840" s="202" t="s">
        <v>16</v>
      </c>
    </row>
    <row r="7841" spans="2:20" ht="35.4" customHeight="1" x14ac:dyDescent="0.3">
      <c r="B7841" s="368" t="s">
        <v>5215</v>
      </c>
      <c r="C7841" s="38" t="s">
        <v>5217</v>
      </c>
      <c r="D7841" s="116" t="s">
        <v>5212</v>
      </c>
      <c r="E7841" s="39" t="s">
        <v>16</v>
      </c>
      <c r="F7841" s="39">
        <v>1300</v>
      </c>
      <c r="G7841" s="39" t="s">
        <v>16</v>
      </c>
      <c r="H7841" s="39" t="s">
        <v>16</v>
      </c>
      <c r="I7841" s="39" t="s">
        <v>16</v>
      </c>
      <c r="J7841" s="39" t="s">
        <v>16</v>
      </c>
      <c r="K7841" s="1"/>
      <c r="L7841" s="39" t="s">
        <v>16</v>
      </c>
      <c r="M7841" s="39" t="s">
        <v>16</v>
      </c>
      <c r="N7841" s="39" t="s">
        <v>16</v>
      </c>
      <c r="O7841" s="39" t="s">
        <v>16</v>
      </c>
      <c r="P7841" s="39" t="s">
        <v>16</v>
      </c>
      <c r="Q7841" s="39" t="s">
        <v>16</v>
      </c>
      <c r="R7841" s="39" t="s">
        <v>16</v>
      </c>
      <c r="S7841" s="202" t="s">
        <v>16</v>
      </c>
      <c r="T7841" s="202" t="s">
        <v>16</v>
      </c>
    </row>
    <row r="7842" spans="2:20" ht="33" customHeight="1" x14ac:dyDescent="0.3">
      <c r="B7842" s="368" t="s">
        <v>5215</v>
      </c>
      <c r="C7842" s="38" t="s">
        <v>5218</v>
      </c>
      <c r="D7842" s="116" t="s">
        <v>5213</v>
      </c>
      <c r="E7842" s="39" t="s">
        <v>16</v>
      </c>
      <c r="F7842" s="39" t="s">
        <v>16</v>
      </c>
      <c r="G7842" s="39">
        <v>20000</v>
      </c>
      <c r="H7842" s="39" t="s">
        <v>16</v>
      </c>
      <c r="I7842" s="39" t="s">
        <v>16</v>
      </c>
      <c r="J7842" s="39" t="s">
        <v>16</v>
      </c>
      <c r="K7842" s="1"/>
      <c r="L7842" s="39" t="s">
        <v>16</v>
      </c>
      <c r="M7842" s="39" t="s">
        <v>16</v>
      </c>
      <c r="N7842" s="39" t="s">
        <v>16</v>
      </c>
      <c r="O7842" s="39" t="s">
        <v>16</v>
      </c>
      <c r="P7842" s="39" t="s">
        <v>16</v>
      </c>
      <c r="Q7842" s="39" t="s">
        <v>16</v>
      </c>
      <c r="R7842" s="39" t="s">
        <v>16</v>
      </c>
      <c r="S7842" s="202" t="s">
        <v>16</v>
      </c>
      <c r="T7842" s="202" t="s">
        <v>16</v>
      </c>
    </row>
    <row r="7843" spans="2:20" ht="36" customHeight="1" x14ac:dyDescent="0.3">
      <c r="B7843" s="368" t="s">
        <v>5215</v>
      </c>
      <c r="C7843" s="38" t="s">
        <v>5222</v>
      </c>
      <c r="D7843" s="116" t="s">
        <v>5214</v>
      </c>
      <c r="E7843" s="39" t="s">
        <v>16</v>
      </c>
      <c r="F7843" s="39" t="s">
        <v>16</v>
      </c>
      <c r="G7843" s="39">
        <v>60000</v>
      </c>
      <c r="H7843" s="39" t="s">
        <v>16</v>
      </c>
      <c r="I7843" s="39" t="s">
        <v>16</v>
      </c>
      <c r="J7843" s="39" t="s">
        <v>16</v>
      </c>
      <c r="K7843" s="1"/>
      <c r="L7843" s="39" t="s">
        <v>16</v>
      </c>
      <c r="M7843" s="39" t="s">
        <v>16</v>
      </c>
      <c r="N7843" s="39" t="s">
        <v>16</v>
      </c>
      <c r="O7843" s="39" t="s">
        <v>16</v>
      </c>
      <c r="P7843" s="39" t="s">
        <v>16</v>
      </c>
      <c r="Q7843" s="39" t="s">
        <v>16</v>
      </c>
      <c r="R7843" s="39" t="s">
        <v>16</v>
      </c>
      <c r="S7843" s="202" t="s">
        <v>16</v>
      </c>
      <c r="T7843" s="202" t="s">
        <v>16</v>
      </c>
    </row>
    <row r="7844" spans="2:20" ht="33.6" customHeight="1" x14ac:dyDescent="0.3">
      <c r="B7844" s="368" t="s">
        <v>5215</v>
      </c>
      <c r="C7844" s="38" t="s">
        <v>3178</v>
      </c>
      <c r="D7844" s="116" t="s">
        <v>5219</v>
      </c>
      <c r="E7844" s="39">
        <v>1000</v>
      </c>
      <c r="F7844" s="39" t="s">
        <v>16</v>
      </c>
      <c r="G7844" s="39" t="s">
        <v>16</v>
      </c>
      <c r="H7844" s="39" t="s">
        <v>16</v>
      </c>
      <c r="I7844" s="39" t="s">
        <v>16</v>
      </c>
      <c r="J7844" s="39" t="s">
        <v>16</v>
      </c>
      <c r="K7844" s="1"/>
      <c r="L7844" s="39" t="s">
        <v>16</v>
      </c>
      <c r="M7844" s="39" t="s">
        <v>16</v>
      </c>
      <c r="N7844" s="39" t="s">
        <v>16</v>
      </c>
      <c r="O7844" s="39" t="s">
        <v>16</v>
      </c>
      <c r="P7844" s="39" t="s">
        <v>16</v>
      </c>
      <c r="Q7844" s="39" t="s">
        <v>16</v>
      </c>
      <c r="R7844" s="39" t="s">
        <v>16</v>
      </c>
      <c r="S7844" s="202" t="s">
        <v>16</v>
      </c>
      <c r="T7844" s="202" t="s">
        <v>16</v>
      </c>
    </row>
    <row r="7845" spans="2:20" ht="37.200000000000003" customHeight="1" x14ac:dyDescent="0.3">
      <c r="B7845" s="368" t="s">
        <v>5215</v>
      </c>
      <c r="C7845" s="38" t="s">
        <v>5223</v>
      </c>
      <c r="D7845" s="116" t="s">
        <v>5220</v>
      </c>
      <c r="E7845" s="39">
        <v>1000</v>
      </c>
      <c r="F7845" s="39" t="s">
        <v>16</v>
      </c>
      <c r="G7845" s="39" t="s">
        <v>16</v>
      </c>
      <c r="H7845" s="39" t="s">
        <v>16</v>
      </c>
      <c r="I7845" s="39" t="s">
        <v>16</v>
      </c>
      <c r="J7845" s="39" t="s">
        <v>16</v>
      </c>
      <c r="K7845" s="1"/>
      <c r="L7845" s="39" t="s">
        <v>16</v>
      </c>
      <c r="M7845" s="39" t="s">
        <v>16</v>
      </c>
      <c r="N7845" s="39" t="s">
        <v>16</v>
      </c>
      <c r="O7845" s="39" t="s">
        <v>16</v>
      </c>
      <c r="P7845" s="39" t="s">
        <v>16</v>
      </c>
      <c r="Q7845" s="39" t="s">
        <v>16</v>
      </c>
      <c r="R7845" s="39" t="s">
        <v>16</v>
      </c>
      <c r="S7845" s="202" t="s">
        <v>16</v>
      </c>
      <c r="T7845" s="202" t="s">
        <v>16</v>
      </c>
    </row>
    <row r="7846" spans="2:20" ht="34.200000000000003" customHeight="1" x14ac:dyDescent="0.3">
      <c r="B7846" s="368" t="s">
        <v>5215</v>
      </c>
      <c r="C7846" s="38" t="s">
        <v>5224</v>
      </c>
      <c r="D7846" s="116" t="s">
        <v>5221</v>
      </c>
      <c r="E7846" s="39">
        <v>1000</v>
      </c>
      <c r="F7846" s="39" t="s">
        <v>16</v>
      </c>
      <c r="G7846" s="39" t="s">
        <v>16</v>
      </c>
      <c r="H7846" s="39" t="s">
        <v>16</v>
      </c>
      <c r="I7846" s="39" t="s">
        <v>16</v>
      </c>
      <c r="J7846" s="39" t="s">
        <v>16</v>
      </c>
      <c r="K7846" s="1"/>
      <c r="L7846" s="202" t="s">
        <v>16</v>
      </c>
      <c r="M7846" s="202" t="s">
        <v>16</v>
      </c>
      <c r="N7846" s="202" t="s">
        <v>16</v>
      </c>
      <c r="O7846" s="202" t="s">
        <v>16</v>
      </c>
      <c r="P7846" s="202" t="s">
        <v>16</v>
      </c>
      <c r="Q7846" s="202" t="s">
        <v>16</v>
      </c>
      <c r="R7846" s="202" t="s">
        <v>16</v>
      </c>
      <c r="S7846" s="202" t="s">
        <v>16</v>
      </c>
      <c r="T7846" s="202" t="s">
        <v>16</v>
      </c>
    </row>
    <row r="7847" spans="2:20" ht="36.6" customHeight="1" x14ac:dyDescent="0.3">
      <c r="B7847" s="368" t="s">
        <v>5215</v>
      </c>
      <c r="C7847" s="430" t="s">
        <v>4743</v>
      </c>
      <c r="D7847" s="116" t="s">
        <v>5231</v>
      </c>
      <c r="E7847" s="39" t="s">
        <v>16</v>
      </c>
      <c r="F7847" s="39">
        <v>1100</v>
      </c>
      <c r="G7847" s="39" t="s">
        <v>16</v>
      </c>
      <c r="H7847" s="39" t="s">
        <v>16</v>
      </c>
      <c r="I7847" s="39" t="s">
        <v>16</v>
      </c>
      <c r="J7847" s="39" t="s">
        <v>16</v>
      </c>
      <c r="K7847" s="1"/>
      <c r="L7847" s="202" t="s">
        <v>16</v>
      </c>
      <c r="M7847" s="202" t="s">
        <v>16</v>
      </c>
      <c r="N7847" s="202" t="s">
        <v>16</v>
      </c>
      <c r="O7847" s="202" t="s">
        <v>16</v>
      </c>
      <c r="P7847" s="202" t="s">
        <v>16</v>
      </c>
      <c r="Q7847" s="202" t="s">
        <v>16</v>
      </c>
      <c r="R7847" s="202" t="s">
        <v>16</v>
      </c>
      <c r="S7847" s="202" t="s">
        <v>16</v>
      </c>
      <c r="T7847" s="202" t="s">
        <v>16</v>
      </c>
    </row>
    <row r="7848" spans="2:20" ht="36.6" customHeight="1" x14ac:dyDescent="0.3">
      <c r="B7848" s="368" t="s">
        <v>5215</v>
      </c>
      <c r="C7848" s="430" t="s">
        <v>4771</v>
      </c>
      <c r="D7848" s="116" t="s">
        <v>5232</v>
      </c>
      <c r="E7848" s="39" t="s">
        <v>16</v>
      </c>
      <c r="F7848" s="39">
        <v>1100</v>
      </c>
      <c r="G7848" s="39" t="s">
        <v>16</v>
      </c>
      <c r="H7848" s="39" t="s">
        <v>16</v>
      </c>
      <c r="I7848" s="39" t="s">
        <v>16</v>
      </c>
      <c r="J7848" s="39" t="s">
        <v>16</v>
      </c>
      <c r="K7848" s="1"/>
      <c r="L7848" s="202" t="s">
        <v>16</v>
      </c>
      <c r="M7848" s="202" t="s">
        <v>16</v>
      </c>
      <c r="N7848" s="202" t="s">
        <v>16</v>
      </c>
      <c r="O7848" s="202" t="s">
        <v>16</v>
      </c>
      <c r="P7848" s="202" t="s">
        <v>16</v>
      </c>
      <c r="Q7848" s="202" t="s">
        <v>16</v>
      </c>
      <c r="R7848" s="202" t="s">
        <v>16</v>
      </c>
      <c r="S7848" s="202" t="s">
        <v>16</v>
      </c>
      <c r="T7848" s="202" t="s">
        <v>16</v>
      </c>
    </row>
    <row r="7849" spans="2:20" ht="36" customHeight="1" x14ac:dyDescent="0.3">
      <c r="B7849" s="368" t="s">
        <v>5215</v>
      </c>
      <c r="C7849" s="430" t="s">
        <v>4772</v>
      </c>
      <c r="D7849" s="116" t="s">
        <v>5233</v>
      </c>
      <c r="E7849" s="39" t="s">
        <v>16</v>
      </c>
      <c r="F7849" s="39">
        <v>1100</v>
      </c>
      <c r="G7849" s="39" t="s">
        <v>16</v>
      </c>
      <c r="H7849" s="39" t="s">
        <v>16</v>
      </c>
      <c r="I7849" s="39" t="s">
        <v>16</v>
      </c>
      <c r="J7849" s="39" t="s">
        <v>16</v>
      </c>
      <c r="K7849" s="1"/>
      <c r="L7849" s="202" t="s">
        <v>16</v>
      </c>
      <c r="M7849" s="202" t="s">
        <v>16</v>
      </c>
      <c r="N7849" s="202" t="s">
        <v>16</v>
      </c>
      <c r="O7849" s="202" t="s">
        <v>16</v>
      </c>
      <c r="P7849" s="202" t="s">
        <v>16</v>
      </c>
      <c r="Q7849" s="202" t="s">
        <v>16</v>
      </c>
      <c r="R7849" s="202" t="s">
        <v>16</v>
      </c>
      <c r="S7849" s="202" t="s">
        <v>16</v>
      </c>
      <c r="T7849" s="202" t="s">
        <v>16</v>
      </c>
    </row>
    <row r="7850" spans="2:20" ht="31.8" customHeight="1" x14ac:dyDescent="0.3">
      <c r="B7850" s="368" t="s">
        <v>5215</v>
      </c>
      <c r="C7850" s="430" t="s">
        <v>4773</v>
      </c>
      <c r="D7850" s="116" t="s">
        <v>5234</v>
      </c>
      <c r="E7850" s="39" t="s">
        <v>16</v>
      </c>
      <c r="F7850" s="39">
        <v>1100</v>
      </c>
      <c r="G7850" s="39" t="s">
        <v>16</v>
      </c>
      <c r="H7850" s="39" t="s">
        <v>16</v>
      </c>
      <c r="I7850" s="39" t="s">
        <v>16</v>
      </c>
      <c r="J7850" s="39" t="s">
        <v>16</v>
      </c>
      <c r="K7850" s="1"/>
      <c r="L7850" s="202" t="s">
        <v>16</v>
      </c>
      <c r="M7850" s="202" t="s">
        <v>16</v>
      </c>
      <c r="N7850" s="202" t="s">
        <v>16</v>
      </c>
      <c r="O7850" s="202" t="s">
        <v>16</v>
      </c>
      <c r="P7850" s="202" t="s">
        <v>16</v>
      </c>
      <c r="Q7850" s="202" t="s">
        <v>16</v>
      </c>
      <c r="R7850" s="202" t="s">
        <v>16</v>
      </c>
      <c r="S7850" s="202" t="s">
        <v>16</v>
      </c>
      <c r="T7850" s="202" t="s">
        <v>16</v>
      </c>
    </row>
    <row r="7851" spans="2:20" ht="33" customHeight="1" x14ac:dyDescent="0.3">
      <c r="B7851" s="368" t="s">
        <v>5215</v>
      </c>
      <c r="C7851" s="430" t="s">
        <v>4774</v>
      </c>
      <c r="D7851" s="116" t="s">
        <v>5235</v>
      </c>
      <c r="E7851" s="39" t="s">
        <v>16</v>
      </c>
      <c r="F7851" s="39">
        <v>1100</v>
      </c>
      <c r="G7851" s="39" t="s">
        <v>16</v>
      </c>
      <c r="H7851" s="39" t="s">
        <v>16</v>
      </c>
      <c r="I7851" s="39" t="s">
        <v>16</v>
      </c>
      <c r="J7851" s="39" t="s">
        <v>16</v>
      </c>
      <c r="K7851" s="1"/>
      <c r="L7851" s="202" t="s">
        <v>16</v>
      </c>
      <c r="M7851" s="202" t="s">
        <v>16</v>
      </c>
      <c r="N7851" s="202" t="s">
        <v>16</v>
      </c>
      <c r="O7851" s="202" t="s">
        <v>16</v>
      </c>
      <c r="P7851" s="202" t="s">
        <v>16</v>
      </c>
      <c r="Q7851" s="202" t="s">
        <v>16</v>
      </c>
      <c r="R7851" s="202" t="s">
        <v>16</v>
      </c>
      <c r="S7851" s="202" t="s">
        <v>16</v>
      </c>
      <c r="T7851" s="202" t="s">
        <v>16</v>
      </c>
    </row>
    <row r="7852" spans="2:20" ht="36.6" customHeight="1" x14ac:dyDescent="0.3">
      <c r="B7852" s="368" t="s">
        <v>5215</v>
      </c>
      <c r="C7852" s="38" t="s">
        <v>5236</v>
      </c>
      <c r="D7852" s="116" t="s">
        <v>5237</v>
      </c>
      <c r="E7852" s="39" t="s">
        <v>16</v>
      </c>
      <c r="F7852" s="39">
        <v>1300</v>
      </c>
      <c r="G7852" s="39" t="s">
        <v>16</v>
      </c>
      <c r="H7852" s="39" t="s">
        <v>16</v>
      </c>
      <c r="I7852" s="39" t="s">
        <v>16</v>
      </c>
      <c r="J7852" s="39" t="s">
        <v>16</v>
      </c>
      <c r="K7852" s="1"/>
      <c r="L7852" s="202" t="s">
        <v>16</v>
      </c>
      <c r="M7852" s="202" t="s">
        <v>16</v>
      </c>
      <c r="N7852" s="202" t="s">
        <v>16</v>
      </c>
      <c r="O7852" s="202" t="s">
        <v>16</v>
      </c>
      <c r="P7852" s="202" t="s">
        <v>16</v>
      </c>
      <c r="Q7852" s="202" t="s">
        <v>16</v>
      </c>
      <c r="R7852" s="202" t="s">
        <v>16</v>
      </c>
      <c r="S7852" s="202" t="s">
        <v>16</v>
      </c>
      <c r="T7852" s="202" t="s">
        <v>16</v>
      </c>
    </row>
    <row r="7853" spans="2:20" ht="38.4" customHeight="1" x14ac:dyDescent="0.3">
      <c r="B7853" s="368" t="s">
        <v>5240</v>
      </c>
      <c r="C7853" s="38" t="s">
        <v>5241</v>
      </c>
      <c r="D7853" s="116" t="s">
        <v>5238</v>
      </c>
      <c r="E7853" s="39">
        <v>60000</v>
      </c>
      <c r="F7853" s="39" t="s">
        <v>16</v>
      </c>
      <c r="G7853" s="39" t="s">
        <v>16</v>
      </c>
      <c r="H7853" s="39" t="s">
        <v>16</v>
      </c>
      <c r="I7853" s="39" t="s">
        <v>16</v>
      </c>
      <c r="J7853" s="39" t="s">
        <v>16</v>
      </c>
      <c r="K7853" s="1"/>
      <c r="L7853" s="39" t="s">
        <v>16</v>
      </c>
      <c r="M7853" s="39" t="s">
        <v>16</v>
      </c>
      <c r="N7853" s="39" t="s">
        <v>16</v>
      </c>
      <c r="O7853" s="39" t="s">
        <v>16</v>
      </c>
      <c r="P7853" s="39" t="s">
        <v>16</v>
      </c>
      <c r="Q7853" s="39" t="s">
        <v>16</v>
      </c>
      <c r="R7853" s="39" t="s">
        <v>16</v>
      </c>
      <c r="S7853" s="39" t="s">
        <v>16</v>
      </c>
      <c r="T7853" s="39" t="s">
        <v>16</v>
      </c>
    </row>
    <row r="7854" spans="2:20" ht="36.6" customHeight="1" x14ac:dyDescent="0.3">
      <c r="B7854" s="368" t="s">
        <v>5240</v>
      </c>
      <c r="C7854" s="38" t="s">
        <v>5242</v>
      </c>
      <c r="D7854" s="116" t="s">
        <v>5239</v>
      </c>
      <c r="E7854" s="39" t="s">
        <v>16</v>
      </c>
      <c r="F7854" s="39" t="s">
        <v>16</v>
      </c>
      <c r="G7854" s="39" t="s">
        <v>16</v>
      </c>
      <c r="H7854" s="39">
        <v>100000</v>
      </c>
      <c r="I7854" s="39" t="s">
        <v>16</v>
      </c>
      <c r="J7854" s="39" t="s">
        <v>16</v>
      </c>
      <c r="K7854" s="1"/>
      <c r="L7854" s="39" t="s">
        <v>16</v>
      </c>
      <c r="M7854" s="39" t="s">
        <v>16</v>
      </c>
      <c r="N7854" s="39" t="s">
        <v>16</v>
      </c>
      <c r="O7854" s="39" t="s">
        <v>16</v>
      </c>
      <c r="P7854" s="39" t="s">
        <v>16</v>
      </c>
      <c r="Q7854" s="39" t="s">
        <v>16</v>
      </c>
      <c r="R7854" s="39" t="s">
        <v>16</v>
      </c>
      <c r="S7854" s="39" t="s">
        <v>16</v>
      </c>
      <c r="T7854" s="39" t="s">
        <v>16</v>
      </c>
    </row>
    <row r="7855" spans="2:20" x14ac:dyDescent="0.3">
      <c r="B7855" s="196"/>
      <c r="C7855" s="503" t="s">
        <v>49</v>
      </c>
      <c r="D7855" s="196" t="s">
        <v>1850</v>
      </c>
      <c r="E7855" s="197">
        <f>SUM(E7821:E7854)</f>
        <v>139000</v>
      </c>
      <c r="F7855" s="197">
        <f>SUM(F7821:F7854)</f>
        <v>181800</v>
      </c>
      <c r="G7855" s="197">
        <f>SUM(G7821:G7854)</f>
        <v>422000</v>
      </c>
      <c r="H7855" s="504">
        <f>SUM(H7821:H7854)</f>
        <v>500100</v>
      </c>
      <c r="I7855" s="197"/>
      <c r="J7855" s="197">
        <v>0</v>
      </c>
      <c r="K7855" s="1"/>
      <c r="L7855" s="122"/>
      <c r="M7855" s="122"/>
      <c r="N7855" s="122"/>
      <c r="O7855" s="122"/>
      <c r="P7855" s="122"/>
      <c r="Q7855" s="122"/>
      <c r="R7855" s="122"/>
      <c r="S7855" s="122"/>
      <c r="T7855" s="122"/>
    </row>
    <row r="7856" spans="2:20" x14ac:dyDescent="0.3">
      <c r="B7856" s="815"/>
      <c r="C7856" s="958"/>
      <c r="D7856" s="384"/>
      <c r="E7856" s="818"/>
      <c r="F7856" s="818"/>
      <c r="G7856" s="818"/>
      <c r="H7856" s="818"/>
      <c r="I7856" s="818"/>
      <c r="J7856" s="819"/>
      <c r="K7856" s="1"/>
      <c r="L7856" s="11"/>
      <c r="M7856" s="588"/>
      <c r="N7856" s="12"/>
      <c r="O7856" s="169"/>
      <c r="P7856" s="939"/>
      <c r="Q7856" s="13"/>
      <c r="R7856" s="13"/>
      <c r="S7856" s="13"/>
      <c r="T7856" s="14"/>
    </row>
    <row r="7857" spans="2:20" x14ac:dyDescent="0.3">
      <c r="B7857" s="25"/>
      <c r="C7857" s="26" t="s">
        <v>50</v>
      </c>
      <c r="D7857" s="26" t="s">
        <v>16</v>
      </c>
      <c r="E7857" s="28">
        <f>E7855</f>
        <v>139000</v>
      </c>
      <c r="F7857" s="28">
        <f>F7820+F7855</f>
        <v>523833</v>
      </c>
      <c r="G7857" s="28">
        <f>G7820+G7855</f>
        <v>798087</v>
      </c>
      <c r="H7857" s="28">
        <f>H7820+H7855</f>
        <v>4827001</v>
      </c>
      <c r="I7857" s="28">
        <f>I7820+I7855</f>
        <v>3334</v>
      </c>
      <c r="J7857" s="28">
        <f>J7820+J7855</f>
        <v>4260</v>
      </c>
      <c r="K7857" s="1"/>
      <c r="L7857" s="574" t="s">
        <v>16</v>
      </c>
      <c r="M7857" s="26" t="s">
        <v>50</v>
      </c>
      <c r="N7857" s="193" t="s">
        <v>16</v>
      </c>
      <c r="O7857" s="934">
        <f>SUM(O7821:O7856)</f>
        <v>139000</v>
      </c>
      <c r="P7857" s="940">
        <f>SUM(P7821:P7856)</f>
        <v>457600</v>
      </c>
      <c r="Q7857" s="938"/>
      <c r="R7857" s="28">
        <f>SUM(R7821:R7856)</f>
        <v>653452</v>
      </c>
      <c r="S7857" s="28"/>
      <c r="T7857" s="28">
        <f>SUM(T7819:T7856)</f>
        <v>0</v>
      </c>
    </row>
    <row r="7858" spans="2:20" x14ac:dyDescent="0.3">
      <c r="F7858" s="314"/>
      <c r="G7858" s="215"/>
      <c r="H7858" s="215"/>
      <c r="L7858" s="2"/>
      <c r="M7858" s="3" t="s">
        <v>12</v>
      </c>
      <c r="N7858" s="15"/>
      <c r="O7858" s="16">
        <f>E7857-O7857</f>
        <v>0</v>
      </c>
      <c r="P7858" s="62">
        <f>F7857-P7857</f>
        <v>66233</v>
      </c>
      <c r="Q7858" s="62">
        <f>G7857-Q7857</f>
        <v>798087</v>
      </c>
      <c r="R7858" s="62">
        <f t="shared" ref="R7858" si="844">H7857-R7857</f>
        <v>4173549</v>
      </c>
      <c r="S7858" s="62">
        <f t="shared" ref="S7858" si="845">I7857-S7857</f>
        <v>3334</v>
      </c>
      <c r="T7858" s="62">
        <f t="shared" ref="T7858" si="846">J7857-T7857</f>
        <v>4260</v>
      </c>
    </row>
    <row r="7859" spans="2:20" x14ac:dyDescent="0.3">
      <c r="C7859" s="63" t="s">
        <v>5103</v>
      </c>
      <c r="F7859" s="314"/>
      <c r="H7859" s="322"/>
      <c r="I7859" s="321"/>
      <c r="J7859" s="321"/>
      <c r="M7859" s="1356" t="s">
        <v>23</v>
      </c>
      <c r="N7859" s="1356"/>
      <c r="O7859" s="314"/>
      <c r="P7859" s="314"/>
      <c r="Q7859" s="314"/>
      <c r="R7859" s="314"/>
    </row>
    <row r="7860" spans="2:20" x14ac:dyDescent="0.3">
      <c r="B7860" s="904" t="s">
        <v>0</v>
      </c>
      <c r="C7860" s="905" t="s">
        <v>5105</v>
      </c>
      <c r="D7860" s="905" t="s">
        <v>5107</v>
      </c>
      <c r="E7860" s="905" t="s">
        <v>5106</v>
      </c>
      <c r="F7860" s="906" t="s">
        <v>5110</v>
      </c>
      <c r="G7860" s="894"/>
      <c r="H7860" s="952"/>
      <c r="I7860" s="953"/>
      <c r="J7860" s="145"/>
      <c r="M7860" s="346" t="s">
        <v>17</v>
      </c>
      <c r="N7860" s="126">
        <f>P7858</f>
        <v>66233</v>
      </c>
      <c r="O7860" s="606"/>
      <c r="P7860" s="944"/>
      <c r="Q7860" s="944"/>
      <c r="R7860" s="944"/>
      <c r="S7860" s="944"/>
      <c r="T7860" s="944"/>
    </row>
    <row r="7861" spans="2:20" x14ac:dyDescent="0.3">
      <c r="B7861" s="909"/>
      <c r="C7861" s="913" t="s">
        <v>5135</v>
      </c>
      <c r="D7861" s="917"/>
      <c r="E7861" s="917"/>
      <c r="F7861" s="924"/>
      <c r="G7861" s="894"/>
      <c r="H7861" s="949"/>
      <c r="I7861" s="280"/>
      <c r="J7861" s="280"/>
      <c r="M7861" s="346" t="s">
        <v>18</v>
      </c>
      <c r="N7861" s="126">
        <f>Q7858</f>
        <v>798087</v>
      </c>
      <c r="O7861" s="1365"/>
      <c r="P7861" s="1365"/>
      <c r="Q7861" s="1365"/>
      <c r="R7861" s="1365"/>
      <c r="S7861" s="1365"/>
      <c r="T7861" s="1365"/>
    </row>
    <row r="7862" spans="2:20" x14ac:dyDescent="0.3">
      <c r="B7862" s="910" t="s">
        <v>5109</v>
      </c>
      <c r="C7862" s="914" t="s">
        <v>5112</v>
      </c>
      <c r="D7862" s="918" t="s">
        <v>5113</v>
      </c>
      <c r="E7862" s="918">
        <v>500000</v>
      </c>
      <c r="F7862" s="925" t="s">
        <v>5111</v>
      </c>
      <c r="G7862" s="945"/>
      <c r="H7862" s="948"/>
      <c r="I7862" s="280"/>
      <c r="J7862" s="280"/>
      <c r="M7862" s="346" t="s">
        <v>19</v>
      </c>
      <c r="N7862" s="126">
        <f>R7858</f>
        <v>4173549</v>
      </c>
      <c r="O7862" s="1370"/>
      <c r="P7862" s="1370"/>
      <c r="Q7862" s="948"/>
      <c r="R7862" s="948"/>
      <c r="S7862" s="948"/>
      <c r="T7862" s="948"/>
    </row>
    <row r="7863" spans="2:20" x14ac:dyDescent="0.3">
      <c r="B7863" s="911" t="s">
        <v>5114</v>
      </c>
      <c r="C7863" s="915" t="s">
        <v>5115</v>
      </c>
      <c r="D7863" s="911" t="s">
        <v>5113</v>
      </c>
      <c r="E7863" s="919">
        <v>1200000</v>
      </c>
      <c r="F7863" s="926" t="s">
        <v>5111</v>
      </c>
      <c r="H7863" s="321"/>
      <c r="I7863" s="280"/>
      <c r="J7863" s="281"/>
      <c r="M7863" s="346" t="s">
        <v>20</v>
      </c>
      <c r="N7863" s="126">
        <f>S7858</f>
        <v>3334</v>
      </c>
      <c r="O7863" s="949"/>
      <c r="P7863" s="894"/>
      <c r="Q7863" s="894"/>
      <c r="R7863" s="894"/>
      <c r="S7863" s="894"/>
      <c r="T7863" s="894"/>
    </row>
    <row r="7864" spans="2:20" x14ac:dyDescent="0.3">
      <c r="B7864" s="912" t="s">
        <v>5114</v>
      </c>
      <c r="C7864" s="916" t="s">
        <v>5116</v>
      </c>
      <c r="D7864" s="912" t="s">
        <v>5113</v>
      </c>
      <c r="E7864" s="920">
        <v>5000000</v>
      </c>
      <c r="F7864" s="927" t="s">
        <v>5111</v>
      </c>
      <c r="H7864" s="321"/>
      <c r="I7864" s="280"/>
      <c r="J7864" s="281"/>
      <c r="M7864" s="346" t="s">
        <v>21</v>
      </c>
      <c r="N7864" s="126">
        <f>T7858</f>
        <v>4260</v>
      </c>
      <c r="P7864" s="1371"/>
      <c r="Q7864" s="1371"/>
      <c r="R7864" s="1371"/>
      <c r="S7864" s="1371"/>
      <c r="T7864" s="1371"/>
    </row>
    <row r="7865" spans="2:20" ht="16.2" thickBot="1" x14ac:dyDescent="0.35">
      <c r="B7865" s="897"/>
      <c r="C7865" s="951" t="s">
        <v>456</v>
      </c>
      <c r="D7865" s="951"/>
      <c r="E7865" s="921">
        <f>SUM(E7862:E7864)</f>
        <v>6700000</v>
      </c>
      <c r="F7865" s="901"/>
      <c r="G7865" s="314"/>
      <c r="H7865" s="321"/>
      <c r="I7865" s="280"/>
      <c r="J7865" s="281"/>
      <c r="M7865" s="768" t="s">
        <v>22</v>
      </c>
      <c r="N7865" s="794">
        <f>SUM(N7860:N7864)</f>
        <v>5045463</v>
      </c>
      <c r="O7865" s="951"/>
      <c r="P7865" s="1367"/>
      <c r="Q7865" s="1367"/>
      <c r="R7865" s="943"/>
      <c r="S7865" s="943"/>
      <c r="T7865" s="929"/>
    </row>
    <row r="7866" spans="2:20" ht="15" thickTop="1" x14ac:dyDescent="0.3">
      <c r="B7866" s="897"/>
      <c r="C7866" s="898"/>
      <c r="D7866" s="897"/>
      <c r="E7866" s="902"/>
      <c r="F7866" s="899"/>
      <c r="H7866" s="321"/>
      <c r="I7866" s="321"/>
      <c r="J7866" s="321"/>
      <c r="N7866" s="314"/>
      <c r="O7866" s="895"/>
      <c r="P7866" s="75"/>
      <c r="Q7866" s="75"/>
      <c r="R7866" s="941"/>
      <c r="S7866" s="75"/>
      <c r="T7866" s="75"/>
    </row>
    <row r="7867" spans="2:20" x14ac:dyDescent="0.3">
      <c r="B7867" s="929"/>
      <c r="C7867" s="929"/>
      <c r="D7867" s="929"/>
      <c r="E7867" s="928"/>
      <c r="F7867" s="929"/>
      <c r="N7867" s="314"/>
    </row>
    <row r="7868" spans="2:20" x14ac:dyDescent="0.3">
      <c r="B7868" s="273"/>
      <c r="C7868" s="930"/>
      <c r="D7868" s="273"/>
      <c r="E7868" s="931"/>
      <c r="F7868" s="931"/>
      <c r="N7868" s="314"/>
    </row>
    <row r="7869" spans="2:20" x14ac:dyDescent="0.3">
      <c r="B7869" s="899"/>
      <c r="C7869" s="899"/>
      <c r="D7869" s="899"/>
      <c r="E7869" s="903"/>
      <c r="F7869" s="899"/>
      <c r="N7869" s="314"/>
      <c r="O7869" s="895"/>
      <c r="P7869" s="896"/>
      <c r="Q7869" s="896"/>
      <c r="R7869" s="928"/>
      <c r="S7869" s="896"/>
      <c r="T7869" s="896"/>
    </row>
    <row r="7870" spans="2:20" x14ac:dyDescent="0.3">
      <c r="B7870" s="899"/>
      <c r="C7870" s="899"/>
      <c r="D7870" s="899"/>
      <c r="E7870" s="903"/>
      <c r="F7870" s="899"/>
      <c r="N7870" s="314"/>
      <c r="O7870" s="895"/>
      <c r="P7870" s="896"/>
      <c r="Q7870" s="896"/>
      <c r="R7870" s="36"/>
      <c r="S7870" s="896"/>
      <c r="T7870" s="896"/>
    </row>
    <row r="7871" spans="2:20" x14ac:dyDescent="0.3">
      <c r="B7871" s="1357" t="s">
        <v>3490</v>
      </c>
      <c r="C7871" s="1357"/>
      <c r="D7871" s="1357"/>
      <c r="E7871" s="1357"/>
      <c r="F7871" s="1357"/>
      <c r="G7871" s="1357"/>
      <c r="H7871" s="1357"/>
      <c r="I7871" s="1357"/>
      <c r="J7871" s="1357"/>
      <c r="K7871" s="1357"/>
      <c r="L7871" s="1357"/>
      <c r="M7871" s="1357"/>
      <c r="N7871" s="1357"/>
      <c r="O7871" s="1357"/>
      <c r="P7871" s="1357"/>
      <c r="Q7871" s="1357"/>
      <c r="R7871" s="1357"/>
      <c r="S7871" s="1357"/>
      <c r="T7871" s="1357"/>
    </row>
    <row r="7872" spans="2:20" x14ac:dyDescent="0.3">
      <c r="B7872" s="899"/>
      <c r="C7872" s="899"/>
      <c r="D7872" s="899"/>
      <c r="E7872" s="903"/>
      <c r="F7872" s="899"/>
      <c r="N7872" s="322"/>
      <c r="O7872" s="76"/>
      <c r="P7872" s="942"/>
      <c r="Q7872" s="75"/>
      <c r="R7872" s="941"/>
      <c r="S7872" s="896"/>
      <c r="T7872" s="896"/>
    </row>
    <row r="7877" spans="2:20" ht="15.6" x14ac:dyDescent="0.3">
      <c r="B7877" s="1349" t="s">
        <v>5244</v>
      </c>
      <c r="C7877" s="1349"/>
      <c r="D7877" s="1349"/>
      <c r="E7877" s="1349"/>
      <c r="F7877" s="1349"/>
      <c r="G7877" s="1349"/>
      <c r="H7877" s="1349"/>
      <c r="I7877" s="1349"/>
      <c r="J7877" s="1349"/>
      <c r="K7877" s="1349"/>
      <c r="L7877" s="1349"/>
      <c r="M7877" s="1349"/>
      <c r="N7877" s="1349"/>
      <c r="O7877" s="1349"/>
      <c r="P7877" s="1349"/>
      <c r="Q7877" s="1349"/>
      <c r="R7877" s="1349"/>
      <c r="S7877" s="1349"/>
      <c r="T7877" s="1349"/>
    </row>
    <row r="7878" spans="2:20" ht="15.6" x14ac:dyDescent="0.3">
      <c r="B7878" s="1350" t="s">
        <v>10</v>
      </c>
      <c r="C7878" s="1350"/>
      <c r="D7878" s="1350"/>
      <c r="E7878" s="1350"/>
      <c r="F7878" s="1350"/>
      <c r="G7878" s="1350"/>
      <c r="H7878" s="1350"/>
      <c r="I7878" s="1350"/>
      <c r="J7878" s="1350"/>
      <c r="K7878" s="1350"/>
      <c r="L7878" s="1350"/>
      <c r="M7878" s="1350"/>
      <c r="N7878" s="1350"/>
      <c r="O7878" s="1350"/>
      <c r="P7878" s="1350"/>
      <c r="Q7878" s="1350"/>
      <c r="R7878" s="1350"/>
      <c r="S7878" s="1350"/>
      <c r="T7878" s="1350"/>
    </row>
    <row r="7879" spans="2:20" x14ac:dyDescent="0.3">
      <c r="B7879" s="1351" t="s">
        <v>11</v>
      </c>
      <c r="C7879" s="1351"/>
      <c r="D7879" s="1351"/>
      <c r="E7879" s="1351"/>
      <c r="F7879" s="1351"/>
      <c r="G7879" s="1351"/>
      <c r="H7879" s="1351"/>
      <c r="I7879" s="1351"/>
      <c r="J7879" s="1351"/>
      <c r="K7879" s="1351"/>
      <c r="L7879" s="1351"/>
      <c r="M7879" s="1351"/>
      <c r="N7879" s="1351"/>
      <c r="O7879" s="1351"/>
      <c r="P7879" s="1351"/>
      <c r="Q7879" s="1351"/>
      <c r="R7879" s="1351"/>
      <c r="S7879" s="1351"/>
      <c r="T7879" s="1351"/>
    </row>
    <row r="7880" spans="2:20" x14ac:dyDescent="0.3">
      <c r="B7880" s="1352" t="s">
        <v>5245</v>
      </c>
      <c r="C7880" s="1352"/>
      <c r="D7880" s="1352"/>
      <c r="E7880" s="1352"/>
      <c r="F7880" s="1352"/>
      <c r="G7880" s="1352"/>
      <c r="H7880" s="1352"/>
      <c r="I7880" s="1352"/>
      <c r="J7880" s="1352"/>
      <c r="K7880" s="1352"/>
      <c r="L7880" s="1352"/>
      <c r="M7880" s="1352"/>
      <c r="N7880" s="1352"/>
      <c r="O7880" s="1352"/>
      <c r="P7880" s="1352"/>
      <c r="Q7880" s="1352"/>
      <c r="R7880" s="1352"/>
      <c r="S7880" s="1352"/>
      <c r="T7880" s="1352"/>
    </row>
    <row r="7881" spans="2:20" ht="15" thickBot="1" x14ac:dyDescent="0.35">
      <c r="B7881" s="309"/>
      <c r="C7881" s="309"/>
      <c r="D7881" s="309"/>
      <c r="E7881" s="309"/>
      <c r="F7881" s="309"/>
      <c r="G7881" s="309"/>
      <c r="H7881" s="309"/>
      <c r="I7881" s="309"/>
      <c r="J7881" s="309"/>
      <c r="L7881" s="309"/>
      <c r="M7881" s="309"/>
      <c r="N7881" s="309"/>
      <c r="O7881" s="309"/>
      <c r="P7881" s="309"/>
      <c r="Q7881" s="309"/>
      <c r="R7881" s="1362" t="s">
        <v>5246</v>
      </c>
      <c r="S7881" s="1363"/>
      <c r="T7881" s="1363"/>
    </row>
    <row r="7882" spans="2:20" ht="15" thickTop="1" x14ac:dyDescent="0.3">
      <c r="B7882" s="1354" t="s">
        <v>8</v>
      </c>
      <c r="C7882" s="1354"/>
      <c r="D7882" s="1354"/>
      <c r="E7882" s="1354"/>
      <c r="F7882" s="1354"/>
      <c r="G7882" s="1354"/>
      <c r="H7882" s="1354"/>
      <c r="I7882" s="1354"/>
      <c r="J7882" s="1354"/>
      <c r="L7882" s="1354" t="s">
        <v>9</v>
      </c>
      <c r="M7882" s="1354"/>
      <c r="N7882" s="1354"/>
      <c r="O7882" s="1354"/>
      <c r="P7882" s="1354"/>
      <c r="Q7882" s="1354"/>
      <c r="R7882" s="1354"/>
      <c r="S7882" s="1354"/>
      <c r="T7882" s="1354"/>
    </row>
    <row r="7883" spans="2:20" ht="27.6" x14ac:dyDescent="0.3">
      <c r="B7883" s="950" t="s">
        <v>0</v>
      </c>
      <c r="C7883" s="950" t="s">
        <v>1</v>
      </c>
      <c r="D7883" s="950" t="s">
        <v>2</v>
      </c>
      <c r="E7883" s="950" t="s">
        <v>13</v>
      </c>
      <c r="F7883" s="950" t="s">
        <v>3</v>
      </c>
      <c r="G7883" s="950" t="s">
        <v>4</v>
      </c>
      <c r="H7883" s="950" t="s">
        <v>5</v>
      </c>
      <c r="I7883" s="950" t="s">
        <v>6</v>
      </c>
      <c r="J7883" s="950" t="s">
        <v>7</v>
      </c>
      <c r="K7883" s="180"/>
      <c r="L7883" s="950" t="s">
        <v>0</v>
      </c>
      <c r="M7883" s="950" t="s">
        <v>1</v>
      </c>
      <c r="N7883" s="503" t="s">
        <v>1234</v>
      </c>
      <c r="O7883" s="950" t="s">
        <v>13</v>
      </c>
      <c r="P7883" s="950" t="s">
        <v>3</v>
      </c>
      <c r="Q7883" s="950" t="s">
        <v>4</v>
      </c>
      <c r="R7883" s="950" t="s">
        <v>5</v>
      </c>
      <c r="S7883" s="950" t="s">
        <v>6</v>
      </c>
      <c r="T7883" s="950" t="s">
        <v>7</v>
      </c>
    </row>
    <row r="7884" spans="2:20" x14ac:dyDescent="0.3">
      <c r="B7884" s="954"/>
      <c r="C7884" s="955"/>
      <c r="D7884" s="955"/>
      <c r="E7884" s="956"/>
      <c r="F7884" s="956"/>
      <c r="G7884" s="956"/>
      <c r="H7884" s="956"/>
      <c r="I7884" s="956"/>
      <c r="J7884" s="957"/>
      <c r="L7884" s="954"/>
      <c r="M7884" s="955"/>
      <c r="N7884" s="955"/>
      <c r="O7884" s="956"/>
      <c r="P7884" s="956"/>
      <c r="Q7884" s="956"/>
      <c r="R7884" s="956"/>
      <c r="S7884" s="956"/>
      <c r="T7884" s="957"/>
    </row>
    <row r="7885" spans="2:20" x14ac:dyDescent="0.3">
      <c r="B7885" s="368" t="s">
        <v>5240</v>
      </c>
      <c r="C7885" s="15" t="s">
        <v>2421</v>
      </c>
      <c r="D7885" s="202" t="s">
        <v>16</v>
      </c>
      <c r="E7885" s="202" t="s">
        <v>16</v>
      </c>
      <c r="F7885" s="370">
        <f>N7860</f>
        <v>66233</v>
      </c>
      <c r="G7885" s="764">
        <f>N7861</f>
        <v>798087</v>
      </c>
      <c r="H7885" s="764">
        <f>N7862</f>
        <v>4173549</v>
      </c>
      <c r="I7885" s="765">
        <f>N7863</f>
        <v>3334</v>
      </c>
      <c r="J7885" s="765">
        <f>N7864</f>
        <v>4260</v>
      </c>
      <c r="K7885" s="1"/>
      <c r="L7885" s="368"/>
      <c r="M7885" s="368"/>
      <c r="N7885" s="368"/>
      <c r="O7885" s="368"/>
      <c r="P7885" s="202"/>
      <c r="Q7885" s="368"/>
      <c r="R7885" s="368"/>
      <c r="S7885" s="202"/>
      <c r="T7885" s="368"/>
    </row>
    <row r="7886" spans="2:20" ht="41.4" x14ac:dyDescent="0.3">
      <c r="B7886" s="368" t="s">
        <v>5240</v>
      </c>
      <c r="C7886" s="38" t="s">
        <v>5250</v>
      </c>
      <c r="D7886" s="116" t="s">
        <v>5247</v>
      </c>
      <c r="E7886" s="202">
        <v>3000</v>
      </c>
      <c r="F7886" s="202" t="s">
        <v>16</v>
      </c>
      <c r="G7886" s="202" t="s">
        <v>16</v>
      </c>
      <c r="H7886" s="202" t="s">
        <v>16</v>
      </c>
      <c r="I7886" s="202" t="s">
        <v>16</v>
      </c>
      <c r="J7886" s="202" t="s">
        <v>16</v>
      </c>
      <c r="K7886" s="1"/>
      <c r="L7886" s="368" t="s">
        <v>5240</v>
      </c>
      <c r="M7886" s="369" t="s">
        <v>5251</v>
      </c>
      <c r="N7886" s="116" t="s">
        <v>5247</v>
      </c>
      <c r="O7886" s="202">
        <v>3000</v>
      </c>
      <c r="P7886" s="202" t="s">
        <v>16</v>
      </c>
      <c r="Q7886" s="202" t="s">
        <v>16</v>
      </c>
      <c r="R7886" s="202" t="s">
        <v>16</v>
      </c>
      <c r="S7886" s="202" t="s">
        <v>16</v>
      </c>
      <c r="T7886" s="202" t="s">
        <v>16</v>
      </c>
    </row>
    <row r="7887" spans="2:20" ht="44.4" customHeight="1" x14ac:dyDescent="0.3">
      <c r="B7887" s="368" t="s">
        <v>5240</v>
      </c>
      <c r="C7887" s="369" t="s">
        <v>5260</v>
      </c>
      <c r="D7887" s="116" t="s">
        <v>5248</v>
      </c>
      <c r="E7887" s="202" t="s">
        <v>16</v>
      </c>
      <c r="F7887" s="202">
        <v>1000000</v>
      </c>
      <c r="G7887" s="202" t="s">
        <v>16</v>
      </c>
      <c r="H7887" s="202" t="s">
        <v>16</v>
      </c>
      <c r="I7887" s="202" t="s">
        <v>16</v>
      </c>
      <c r="J7887" s="202" t="s">
        <v>16</v>
      </c>
      <c r="K7887" s="1"/>
      <c r="L7887" s="368" t="s">
        <v>5240</v>
      </c>
      <c r="M7887" s="369" t="s">
        <v>5253</v>
      </c>
      <c r="N7887" s="320">
        <v>1</v>
      </c>
      <c r="O7887" s="202" t="s">
        <v>16</v>
      </c>
      <c r="P7887" s="42">
        <v>5100</v>
      </c>
      <c r="Q7887" s="202" t="s">
        <v>16</v>
      </c>
      <c r="R7887" s="202" t="s">
        <v>16</v>
      </c>
      <c r="S7887" s="202" t="s">
        <v>16</v>
      </c>
      <c r="T7887" s="202" t="s">
        <v>16</v>
      </c>
    </row>
    <row r="7888" spans="2:20" ht="38.4" customHeight="1" x14ac:dyDescent="0.3">
      <c r="B7888" s="368" t="s">
        <v>5240</v>
      </c>
      <c r="C7888" s="38" t="s">
        <v>5252</v>
      </c>
      <c r="D7888" s="116" t="s">
        <v>5249</v>
      </c>
      <c r="E7888" s="202" t="s">
        <v>16</v>
      </c>
      <c r="F7888" s="202">
        <v>1300</v>
      </c>
      <c r="G7888" s="202" t="s">
        <v>16</v>
      </c>
      <c r="H7888" s="202" t="s">
        <v>16</v>
      </c>
      <c r="I7888" s="202" t="s">
        <v>16</v>
      </c>
      <c r="J7888" s="202" t="s">
        <v>16</v>
      </c>
      <c r="K7888" s="1"/>
      <c r="L7888" s="368" t="s">
        <v>5240</v>
      </c>
      <c r="M7888" s="369" t="s">
        <v>5254</v>
      </c>
      <c r="N7888" s="320">
        <v>2</v>
      </c>
      <c r="O7888" s="202" t="s">
        <v>16</v>
      </c>
      <c r="P7888" s="202">
        <v>7897</v>
      </c>
      <c r="Q7888" s="202" t="s">
        <v>16</v>
      </c>
      <c r="R7888" s="202" t="s">
        <v>16</v>
      </c>
      <c r="S7888" s="202" t="s">
        <v>16</v>
      </c>
      <c r="T7888" s="202" t="s">
        <v>16</v>
      </c>
    </row>
    <row r="7889" spans="2:20" ht="27.6" x14ac:dyDescent="0.3">
      <c r="B7889" s="731" t="s">
        <v>16</v>
      </c>
      <c r="C7889" s="998" t="s">
        <v>546</v>
      </c>
      <c r="D7889" s="731" t="s">
        <v>16</v>
      </c>
      <c r="E7889" s="731" t="s">
        <v>16</v>
      </c>
      <c r="F7889" s="731" t="s">
        <v>16</v>
      </c>
      <c r="G7889" s="202" t="s">
        <v>16</v>
      </c>
      <c r="H7889" s="202" t="s">
        <v>16</v>
      </c>
      <c r="I7889" s="202" t="s">
        <v>16</v>
      </c>
      <c r="J7889" s="202" t="s">
        <v>16</v>
      </c>
      <c r="K7889" s="1"/>
      <c r="L7889" s="368" t="s">
        <v>5240</v>
      </c>
      <c r="M7889" s="369" t="s">
        <v>5255</v>
      </c>
      <c r="N7889" s="320">
        <v>3</v>
      </c>
      <c r="O7889" s="202" t="s">
        <v>16</v>
      </c>
      <c r="P7889" s="202">
        <v>2000</v>
      </c>
      <c r="Q7889" s="202" t="s">
        <v>16</v>
      </c>
      <c r="R7889" s="202" t="s">
        <v>16</v>
      </c>
      <c r="S7889" s="202" t="s">
        <v>16</v>
      </c>
      <c r="T7889" s="202" t="s">
        <v>16</v>
      </c>
    </row>
    <row r="7890" spans="2:20" ht="43.2" x14ac:dyDescent="0.3">
      <c r="B7890" s="751" t="s">
        <v>5240</v>
      </c>
      <c r="C7890" s="985" t="s">
        <v>5257</v>
      </c>
      <c r="D7890" s="731" t="s">
        <v>16</v>
      </c>
      <c r="E7890" s="731" t="s">
        <v>16</v>
      </c>
      <c r="F7890" s="731">
        <v>13500</v>
      </c>
      <c r="G7890" s="202" t="s">
        <v>16</v>
      </c>
      <c r="H7890" s="202" t="s">
        <v>16</v>
      </c>
      <c r="I7890" s="202" t="s">
        <v>16</v>
      </c>
      <c r="J7890" s="202" t="s">
        <v>16</v>
      </c>
      <c r="K7890" s="1"/>
      <c r="L7890" s="368" t="s">
        <v>5240</v>
      </c>
      <c r="M7890" s="369" t="s">
        <v>5256</v>
      </c>
      <c r="N7890" s="320">
        <v>4</v>
      </c>
      <c r="O7890" s="202" t="s">
        <v>16</v>
      </c>
      <c r="P7890" s="202">
        <v>5000</v>
      </c>
      <c r="Q7890" s="202" t="s">
        <v>16</v>
      </c>
      <c r="R7890" s="202" t="s">
        <v>16</v>
      </c>
      <c r="S7890" s="202" t="s">
        <v>16</v>
      </c>
      <c r="T7890" s="202" t="s">
        <v>16</v>
      </c>
    </row>
    <row r="7891" spans="2:20" ht="27.6" x14ac:dyDescent="0.3">
      <c r="B7891" s="731" t="s">
        <v>16</v>
      </c>
      <c r="C7891" s="999" t="s">
        <v>2461</v>
      </c>
      <c r="D7891" s="731" t="s">
        <v>16</v>
      </c>
      <c r="E7891" s="731" t="s">
        <v>16</v>
      </c>
      <c r="F7891" s="731" t="s">
        <v>16</v>
      </c>
      <c r="G7891" s="202" t="s">
        <v>16</v>
      </c>
      <c r="H7891" s="202" t="s">
        <v>16</v>
      </c>
      <c r="I7891" s="202" t="s">
        <v>16</v>
      </c>
      <c r="J7891" s="202" t="s">
        <v>16</v>
      </c>
      <c r="K7891" s="1"/>
      <c r="L7891" s="368" t="s">
        <v>5240</v>
      </c>
      <c r="M7891" s="369" t="s">
        <v>2550</v>
      </c>
      <c r="N7891" s="320">
        <v>5</v>
      </c>
      <c r="O7891" s="202" t="s">
        <v>16</v>
      </c>
      <c r="P7891" s="202">
        <v>5000</v>
      </c>
      <c r="Q7891" s="202" t="s">
        <v>16</v>
      </c>
      <c r="R7891" s="202" t="s">
        <v>16</v>
      </c>
      <c r="S7891" s="202" t="s">
        <v>16</v>
      </c>
      <c r="T7891" s="202" t="s">
        <v>16</v>
      </c>
    </row>
    <row r="7892" spans="2:20" ht="27.6" x14ac:dyDescent="0.3">
      <c r="B7892" s="751" t="s">
        <v>5108</v>
      </c>
      <c r="C7892" s="962" t="s">
        <v>2550</v>
      </c>
      <c r="D7892" s="963">
        <v>10</v>
      </c>
      <c r="E7892" s="964" t="s">
        <v>16</v>
      </c>
      <c r="F7892" s="731">
        <v>5000</v>
      </c>
      <c r="G7892" s="39" t="s">
        <v>16</v>
      </c>
      <c r="H7892" s="202" t="s">
        <v>16</v>
      </c>
      <c r="I7892" s="202" t="s">
        <v>16</v>
      </c>
      <c r="J7892" s="202" t="s">
        <v>16</v>
      </c>
      <c r="K7892" s="1"/>
      <c r="L7892" s="55"/>
      <c r="M7892" s="370" t="s">
        <v>2461</v>
      </c>
      <c r="N7892" s="202" t="s">
        <v>16</v>
      </c>
      <c r="O7892" s="202" t="s">
        <v>16</v>
      </c>
      <c r="P7892" s="202" t="s">
        <v>16</v>
      </c>
      <c r="Q7892" s="202" t="s">
        <v>16</v>
      </c>
      <c r="R7892" s="202" t="s">
        <v>16</v>
      </c>
      <c r="S7892" s="202" t="s">
        <v>16</v>
      </c>
      <c r="T7892" s="202" t="s">
        <v>16</v>
      </c>
    </row>
    <row r="7893" spans="2:20" ht="27.6" x14ac:dyDescent="0.3">
      <c r="B7893" s="202" t="s">
        <v>16</v>
      </c>
      <c r="C7893" s="202" t="s">
        <v>16</v>
      </c>
      <c r="D7893" s="202" t="s">
        <v>16</v>
      </c>
      <c r="E7893" s="202" t="s">
        <v>16</v>
      </c>
      <c r="F7893" s="202" t="s">
        <v>16</v>
      </c>
      <c r="G7893" s="202" t="s">
        <v>16</v>
      </c>
      <c r="H7893" s="202" t="s">
        <v>16</v>
      </c>
      <c r="I7893" s="202" t="s">
        <v>16</v>
      </c>
      <c r="J7893" s="202" t="s">
        <v>16</v>
      </c>
      <c r="K7893" s="1"/>
      <c r="L7893" s="368" t="s">
        <v>5240</v>
      </c>
      <c r="M7893" s="333" t="s">
        <v>5259</v>
      </c>
      <c r="N7893" s="320">
        <v>6</v>
      </c>
      <c r="O7893" s="202" t="s">
        <v>16</v>
      </c>
      <c r="P7893" s="122">
        <v>4960</v>
      </c>
      <c r="Q7893" s="202" t="s">
        <v>16</v>
      </c>
      <c r="R7893" s="202" t="s">
        <v>16</v>
      </c>
      <c r="S7893" s="202" t="s">
        <v>16</v>
      </c>
      <c r="T7893" s="202" t="s">
        <v>16</v>
      </c>
    </row>
    <row r="7894" spans="2:20" x14ac:dyDescent="0.3">
      <c r="B7894" s="196"/>
      <c r="C7894" s="503" t="s">
        <v>49</v>
      </c>
      <c r="D7894" s="196" t="s">
        <v>1850</v>
      </c>
      <c r="E7894" s="197">
        <f>SUM(E7886:E7893)</f>
        <v>3000</v>
      </c>
      <c r="F7894" s="197">
        <f>SUM(F7886:F7893)</f>
        <v>1019800</v>
      </c>
      <c r="G7894" s="197">
        <f>SUM(G7886:G7891)</f>
        <v>0</v>
      </c>
      <c r="H7894" s="504">
        <f>SUM(H7886:H7891)</f>
        <v>0</v>
      </c>
      <c r="I7894" s="197"/>
      <c r="J7894" s="197">
        <v>0</v>
      </c>
      <c r="K7894" s="1"/>
      <c r="L7894" s="122"/>
      <c r="M7894" s="122"/>
      <c r="N7894" s="122"/>
      <c r="O7894" s="122"/>
      <c r="P7894" s="122"/>
      <c r="Q7894" s="122"/>
      <c r="R7894" s="122"/>
      <c r="S7894" s="122"/>
      <c r="T7894" s="122"/>
    </row>
    <row r="7895" spans="2:20" x14ac:dyDescent="0.3">
      <c r="B7895" s="815"/>
      <c r="C7895" s="958"/>
      <c r="D7895" s="384"/>
      <c r="E7895" s="818"/>
      <c r="F7895" s="818"/>
      <c r="G7895" s="818"/>
      <c r="H7895" s="818"/>
      <c r="I7895" s="818"/>
      <c r="J7895" s="819"/>
      <c r="K7895" s="1"/>
      <c r="L7895" s="11"/>
      <c r="M7895" s="588"/>
      <c r="N7895" s="12"/>
      <c r="O7895" s="169"/>
      <c r="P7895" s="939"/>
      <c r="Q7895" s="13"/>
      <c r="R7895" s="13"/>
      <c r="S7895" s="13"/>
      <c r="T7895" s="14"/>
    </row>
    <row r="7896" spans="2:20" x14ac:dyDescent="0.3">
      <c r="B7896" s="25"/>
      <c r="C7896" s="26" t="s">
        <v>50</v>
      </c>
      <c r="D7896" s="26" t="s">
        <v>16</v>
      </c>
      <c r="E7896" s="28">
        <f>E7894</f>
        <v>3000</v>
      </c>
      <c r="F7896" s="28">
        <f>F7885+F7894</f>
        <v>1086033</v>
      </c>
      <c r="G7896" s="28">
        <f>G7885+G7894</f>
        <v>798087</v>
      </c>
      <c r="H7896" s="28">
        <f>H7885+H7894</f>
        <v>4173549</v>
      </c>
      <c r="I7896" s="28">
        <f>I7885+I7894</f>
        <v>3334</v>
      </c>
      <c r="J7896" s="28">
        <f>J7885+J7894</f>
        <v>4260</v>
      </c>
      <c r="K7896" s="1"/>
      <c r="L7896" s="574" t="s">
        <v>16</v>
      </c>
      <c r="M7896" s="26" t="s">
        <v>50</v>
      </c>
      <c r="N7896" s="193" t="s">
        <v>16</v>
      </c>
      <c r="O7896" s="934">
        <f>SUM(O7886:O7895)</f>
        <v>3000</v>
      </c>
      <c r="P7896" s="940">
        <f>SUM(P7886:P7895)</f>
        <v>29957</v>
      </c>
      <c r="Q7896" s="938"/>
      <c r="R7896" s="28">
        <f>SUM(R7886:R7895)</f>
        <v>0</v>
      </c>
      <c r="S7896" s="28"/>
      <c r="T7896" s="28">
        <f>SUM(T7884:T7895)</f>
        <v>0</v>
      </c>
    </row>
    <row r="7897" spans="2:20" x14ac:dyDescent="0.3">
      <c r="F7897" s="314"/>
      <c r="G7897" s="215"/>
      <c r="H7897" s="215"/>
      <c r="L7897" s="2"/>
      <c r="M7897" s="3" t="s">
        <v>12</v>
      </c>
      <c r="N7897" s="15"/>
      <c r="O7897" s="16">
        <f>E7896-O7896</f>
        <v>0</v>
      </c>
      <c r="P7897" s="62">
        <f>F7896-P7896</f>
        <v>1056076</v>
      </c>
      <c r="Q7897" s="62">
        <f>G7896-Q7896</f>
        <v>798087</v>
      </c>
      <c r="R7897" s="62">
        <f t="shared" ref="R7897" si="847">H7896-R7896</f>
        <v>4173549</v>
      </c>
      <c r="S7897" s="62">
        <f t="shared" ref="S7897" si="848">I7896-S7896</f>
        <v>3334</v>
      </c>
      <c r="T7897" s="62">
        <f t="shared" ref="T7897" si="849">J7896-T7896</f>
        <v>4260</v>
      </c>
    </row>
    <row r="7898" spans="2:20" x14ac:dyDescent="0.3">
      <c r="C7898" s="63" t="s">
        <v>5103</v>
      </c>
      <c r="F7898" s="314"/>
      <c r="H7898" s="322"/>
      <c r="I7898" s="321"/>
      <c r="J7898" s="321"/>
      <c r="M7898" s="1356" t="s">
        <v>23</v>
      </c>
      <c r="N7898" s="1356"/>
      <c r="O7898" s="314"/>
      <c r="P7898" s="314"/>
      <c r="Q7898" s="314"/>
      <c r="R7898" s="314"/>
    </row>
    <row r="7899" spans="2:20" x14ac:dyDescent="0.3">
      <c r="B7899" s="904" t="s">
        <v>0</v>
      </c>
      <c r="C7899" s="905" t="s">
        <v>5105</v>
      </c>
      <c r="D7899" s="905" t="s">
        <v>5107</v>
      </c>
      <c r="E7899" s="905" t="s">
        <v>5106</v>
      </c>
      <c r="F7899" s="906" t="s">
        <v>5110</v>
      </c>
      <c r="G7899" s="894"/>
      <c r="H7899" s="959"/>
      <c r="I7899" s="960"/>
      <c r="J7899" s="145"/>
      <c r="M7899" s="346" t="s">
        <v>17</v>
      </c>
      <c r="N7899" s="126">
        <f>P7897</f>
        <v>1056076</v>
      </c>
      <c r="O7899" s="606" t="s">
        <v>5261</v>
      </c>
      <c r="P7899" s="944"/>
      <c r="Q7899" s="944"/>
      <c r="R7899" s="944"/>
      <c r="S7899" s="944"/>
      <c r="T7899" s="944"/>
    </row>
    <row r="7900" spans="2:20" x14ac:dyDescent="0.3">
      <c r="B7900" s="909"/>
      <c r="C7900" s="913" t="s">
        <v>5135</v>
      </c>
      <c r="D7900" s="917"/>
      <c r="E7900" s="917"/>
      <c r="F7900" s="924"/>
      <c r="G7900" s="894"/>
      <c r="H7900" s="949"/>
      <c r="I7900" s="280"/>
      <c r="J7900" s="280"/>
      <c r="M7900" s="346" t="s">
        <v>18</v>
      </c>
      <c r="N7900" s="126">
        <f>Q7897</f>
        <v>798087</v>
      </c>
      <c r="O7900" s="1365"/>
      <c r="P7900" s="1365"/>
      <c r="Q7900" s="1365"/>
      <c r="R7900" s="1365"/>
      <c r="S7900" s="1365"/>
      <c r="T7900" s="1365"/>
    </row>
    <row r="7901" spans="2:20" x14ac:dyDescent="0.3">
      <c r="B7901" s="910" t="s">
        <v>5109</v>
      </c>
      <c r="C7901" s="914" t="s">
        <v>5112</v>
      </c>
      <c r="D7901" s="918" t="s">
        <v>5113</v>
      </c>
      <c r="E7901" s="918">
        <v>500000</v>
      </c>
      <c r="F7901" s="925" t="s">
        <v>5111</v>
      </c>
      <c r="G7901" s="945"/>
      <c r="H7901" s="948"/>
      <c r="I7901" s="280"/>
      <c r="J7901" s="280"/>
      <c r="M7901" s="346" t="s">
        <v>19</v>
      </c>
      <c r="N7901" s="126">
        <f>R7897</f>
        <v>4173549</v>
      </c>
      <c r="O7901" s="1370"/>
      <c r="P7901" s="1370"/>
      <c r="Q7901" s="948"/>
      <c r="R7901" s="948"/>
      <c r="S7901" s="948"/>
      <c r="T7901" s="948"/>
    </row>
    <row r="7902" spans="2:20" x14ac:dyDescent="0.3">
      <c r="B7902" s="911" t="s">
        <v>5114</v>
      </c>
      <c r="C7902" s="915" t="s">
        <v>5115</v>
      </c>
      <c r="D7902" s="911" t="s">
        <v>5113</v>
      </c>
      <c r="E7902" s="919">
        <v>1200000</v>
      </c>
      <c r="F7902" s="926" t="s">
        <v>5111</v>
      </c>
      <c r="H7902" s="321"/>
      <c r="I7902" s="280"/>
      <c r="J7902" s="281"/>
      <c r="M7902" s="346" t="s">
        <v>20</v>
      </c>
      <c r="N7902" s="126">
        <f>S7897</f>
        <v>3334</v>
      </c>
      <c r="O7902" s="949"/>
      <c r="P7902" s="894"/>
      <c r="Q7902" s="894"/>
      <c r="R7902" s="894"/>
      <c r="S7902" s="894"/>
      <c r="T7902" s="894"/>
    </row>
    <row r="7903" spans="2:20" x14ac:dyDescent="0.3">
      <c r="B7903" s="912" t="s">
        <v>5114</v>
      </c>
      <c r="C7903" s="916" t="s">
        <v>5116</v>
      </c>
      <c r="D7903" s="912" t="s">
        <v>5113</v>
      </c>
      <c r="E7903" s="920">
        <v>5000000</v>
      </c>
      <c r="F7903" s="927" t="s">
        <v>5111</v>
      </c>
      <c r="H7903" s="321"/>
      <c r="I7903" s="280"/>
      <c r="J7903" s="281"/>
      <c r="M7903" s="346" t="s">
        <v>21</v>
      </c>
      <c r="N7903" s="126">
        <f>T7897</f>
        <v>4260</v>
      </c>
      <c r="P7903" s="1371"/>
      <c r="Q7903" s="1371"/>
      <c r="R7903" s="1371"/>
      <c r="S7903" s="1371"/>
      <c r="T7903" s="1371"/>
    </row>
    <row r="7904" spans="2:20" ht="16.2" thickBot="1" x14ac:dyDescent="0.35">
      <c r="B7904" s="897"/>
      <c r="C7904" s="961" t="s">
        <v>456</v>
      </c>
      <c r="D7904" s="961"/>
      <c r="E7904" s="921">
        <f>SUM(E7901:E7903)</f>
        <v>6700000</v>
      </c>
      <c r="F7904" s="901"/>
      <c r="G7904" s="314"/>
      <c r="H7904" s="321"/>
      <c r="I7904" s="280"/>
      <c r="J7904" s="281"/>
      <c r="M7904" s="768" t="s">
        <v>22</v>
      </c>
      <c r="N7904" s="794">
        <f>SUM(N7899:N7903)</f>
        <v>6035306</v>
      </c>
      <c r="O7904" s="961"/>
      <c r="P7904" s="1367"/>
      <c r="Q7904" s="1367"/>
      <c r="R7904" s="943"/>
      <c r="S7904" s="943"/>
      <c r="T7904" s="929"/>
    </row>
    <row r="7905" spans="2:20" ht="15" thickTop="1" x14ac:dyDescent="0.3">
      <c r="B7905" s="897"/>
      <c r="C7905" s="898"/>
      <c r="D7905" s="897"/>
      <c r="E7905" s="902"/>
      <c r="F7905" s="899"/>
      <c r="H7905" s="321"/>
      <c r="I7905" s="321"/>
      <c r="J7905" s="321"/>
      <c r="N7905" s="314"/>
      <c r="O7905" s="895"/>
      <c r="P7905" s="75"/>
      <c r="Q7905" s="75"/>
      <c r="R7905" s="941"/>
      <c r="S7905" s="75"/>
      <c r="T7905" s="75"/>
    </row>
    <row r="7906" spans="2:20" x14ac:dyDescent="0.3">
      <c r="B7906" s="929"/>
      <c r="C7906" s="929"/>
      <c r="D7906" s="929"/>
      <c r="E7906" s="928"/>
      <c r="F7906" s="929"/>
      <c r="N7906" s="314"/>
    </row>
    <row r="7907" spans="2:20" x14ac:dyDescent="0.3">
      <c r="B7907" s="273"/>
      <c r="C7907" s="930"/>
      <c r="D7907" s="273"/>
      <c r="E7907" s="931"/>
      <c r="F7907" s="931"/>
      <c r="N7907" s="314"/>
    </row>
    <row r="7908" spans="2:20" x14ac:dyDescent="0.3">
      <c r="B7908" s="899"/>
      <c r="C7908" s="899"/>
      <c r="D7908" s="899"/>
      <c r="E7908" s="903"/>
      <c r="F7908" s="899"/>
      <c r="N7908" s="314"/>
      <c r="O7908" s="895"/>
      <c r="P7908" s="896"/>
      <c r="Q7908" s="896"/>
      <c r="R7908" s="928"/>
      <c r="S7908" s="896"/>
      <c r="T7908" s="896"/>
    </row>
    <row r="7909" spans="2:20" x14ac:dyDescent="0.3">
      <c r="B7909" s="899"/>
      <c r="C7909" s="899"/>
      <c r="D7909" s="899"/>
      <c r="E7909" s="903"/>
      <c r="F7909" s="899"/>
      <c r="N7909" s="314"/>
      <c r="O7909" s="895"/>
      <c r="P7909" s="896"/>
      <c r="Q7909" s="896"/>
      <c r="R7909" s="36"/>
      <c r="S7909" s="896"/>
      <c r="T7909" s="896"/>
    </row>
    <row r="7910" spans="2:20" x14ac:dyDescent="0.3">
      <c r="B7910" s="1357" t="s">
        <v>3490</v>
      </c>
      <c r="C7910" s="1357"/>
      <c r="D7910" s="1357"/>
      <c r="E7910" s="1357"/>
      <c r="F7910" s="1357"/>
      <c r="G7910" s="1357"/>
      <c r="H7910" s="1357"/>
      <c r="I7910" s="1357"/>
      <c r="J7910" s="1357"/>
      <c r="K7910" s="1357"/>
      <c r="L7910" s="1357"/>
      <c r="M7910" s="1357"/>
      <c r="N7910" s="1357"/>
      <c r="O7910" s="1357"/>
      <c r="P7910" s="1357"/>
      <c r="Q7910" s="1357"/>
      <c r="R7910" s="1357"/>
      <c r="S7910" s="1357"/>
      <c r="T7910" s="1357"/>
    </row>
    <row r="7911" spans="2:20" x14ac:dyDescent="0.3">
      <c r="B7911" s="899"/>
      <c r="C7911" s="899"/>
      <c r="D7911" s="899"/>
      <c r="E7911" s="903"/>
      <c r="F7911" s="899"/>
      <c r="N7911" s="322"/>
      <c r="O7911" s="76"/>
      <c r="P7911" s="942"/>
      <c r="Q7911" s="75"/>
      <c r="R7911" s="941"/>
      <c r="S7911" s="896"/>
      <c r="T7911" s="896"/>
    </row>
    <row r="7915" spans="2:20" ht="15.6" x14ac:dyDescent="0.3">
      <c r="B7915" s="1349" t="s">
        <v>5262</v>
      </c>
      <c r="C7915" s="1349"/>
      <c r="D7915" s="1349"/>
      <c r="E7915" s="1349"/>
      <c r="F7915" s="1349"/>
      <c r="G7915" s="1349"/>
      <c r="H7915" s="1349"/>
      <c r="I7915" s="1349"/>
      <c r="J7915" s="1349"/>
      <c r="K7915" s="1349"/>
      <c r="L7915" s="1349"/>
      <c r="M7915" s="1349"/>
      <c r="N7915" s="1349"/>
      <c r="O7915" s="1349"/>
      <c r="P7915" s="1349"/>
      <c r="Q7915" s="1349"/>
      <c r="R7915" s="1349"/>
      <c r="S7915" s="1349"/>
      <c r="T7915" s="1349"/>
    </row>
    <row r="7916" spans="2:20" ht="15.6" x14ac:dyDescent="0.3">
      <c r="B7916" s="1350" t="s">
        <v>10</v>
      </c>
      <c r="C7916" s="1350"/>
      <c r="D7916" s="1350"/>
      <c r="E7916" s="1350"/>
      <c r="F7916" s="1350"/>
      <c r="G7916" s="1350"/>
      <c r="H7916" s="1350"/>
      <c r="I7916" s="1350"/>
      <c r="J7916" s="1350"/>
      <c r="K7916" s="1350"/>
      <c r="L7916" s="1350"/>
      <c r="M7916" s="1350"/>
      <c r="N7916" s="1350"/>
      <c r="O7916" s="1350"/>
      <c r="P7916" s="1350"/>
      <c r="Q7916" s="1350"/>
      <c r="R7916" s="1350"/>
      <c r="S7916" s="1350"/>
      <c r="T7916" s="1350"/>
    </row>
    <row r="7917" spans="2:20" x14ac:dyDescent="0.3">
      <c r="B7917" s="1351" t="s">
        <v>11</v>
      </c>
      <c r="C7917" s="1351"/>
      <c r="D7917" s="1351"/>
      <c r="E7917" s="1351"/>
      <c r="F7917" s="1351"/>
      <c r="G7917" s="1351"/>
      <c r="H7917" s="1351"/>
      <c r="I7917" s="1351"/>
      <c r="J7917" s="1351"/>
      <c r="K7917" s="1351"/>
      <c r="L7917" s="1351"/>
      <c r="M7917" s="1351"/>
      <c r="N7917" s="1351"/>
      <c r="O7917" s="1351"/>
      <c r="P7917" s="1351"/>
      <c r="Q7917" s="1351"/>
      <c r="R7917" s="1351"/>
      <c r="S7917" s="1351"/>
      <c r="T7917" s="1351"/>
    </row>
    <row r="7918" spans="2:20" x14ac:dyDescent="0.3">
      <c r="B7918" s="1352" t="s">
        <v>5303</v>
      </c>
      <c r="C7918" s="1352"/>
      <c r="D7918" s="1352"/>
      <c r="E7918" s="1352"/>
      <c r="F7918" s="1352"/>
      <c r="G7918" s="1352"/>
      <c r="H7918" s="1352"/>
      <c r="I7918" s="1352"/>
      <c r="J7918" s="1352"/>
      <c r="K7918" s="1352"/>
      <c r="L7918" s="1352"/>
      <c r="M7918" s="1352"/>
      <c r="N7918" s="1352"/>
      <c r="O7918" s="1352"/>
      <c r="P7918" s="1352"/>
      <c r="Q7918" s="1352"/>
      <c r="R7918" s="1352"/>
      <c r="S7918" s="1352"/>
      <c r="T7918" s="1352"/>
    </row>
    <row r="7919" spans="2:20" ht="15" thickBot="1" x14ac:dyDescent="0.35">
      <c r="B7919" s="309"/>
      <c r="C7919" s="309"/>
      <c r="D7919" s="309"/>
      <c r="E7919" s="309"/>
      <c r="F7919" s="309"/>
      <c r="G7919" s="309"/>
      <c r="H7919" s="309"/>
      <c r="I7919" s="309"/>
      <c r="J7919" s="309"/>
      <c r="L7919" s="309"/>
      <c r="M7919" s="309"/>
      <c r="N7919" s="309"/>
      <c r="O7919" s="309"/>
      <c r="P7919" s="309"/>
      <c r="Q7919" s="309"/>
      <c r="R7919" s="1362" t="s">
        <v>5304</v>
      </c>
      <c r="S7919" s="1363"/>
      <c r="T7919" s="1363"/>
    </row>
    <row r="7920" spans="2:20" ht="15" thickTop="1" x14ac:dyDescent="0.3">
      <c r="B7920" s="1354" t="s">
        <v>8</v>
      </c>
      <c r="C7920" s="1354"/>
      <c r="D7920" s="1354"/>
      <c r="E7920" s="1354"/>
      <c r="F7920" s="1354"/>
      <c r="G7920" s="1354"/>
      <c r="H7920" s="1354"/>
      <c r="I7920" s="1354"/>
      <c r="J7920" s="1354"/>
      <c r="L7920" s="1354" t="s">
        <v>9</v>
      </c>
      <c r="M7920" s="1354"/>
      <c r="N7920" s="1354"/>
      <c r="O7920" s="1354"/>
      <c r="P7920" s="1354"/>
      <c r="Q7920" s="1354"/>
      <c r="R7920" s="1354"/>
      <c r="S7920" s="1354"/>
      <c r="T7920" s="1354"/>
    </row>
    <row r="7921" spans="2:20" ht="27.6" x14ac:dyDescent="0.3">
      <c r="B7921" s="950" t="s">
        <v>0</v>
      </c>
      <c r="C7921" s="950" t="s">
        <v>1</v>
      </c>
      <c r="D7921" s="950" t="s">
        <v>2</v>
      </c>
      <c r="E7921" s="950" t="s">
        <v>13</v>
      </c>
      <c r="F7921" s="950" t="s">
        <v>3</v>
      </c>
      <c r="G7921" s="950" t="s">
        <v>4</v>
      </c>
      <c r="H7921" s="950" t="s">
        <v>5</v>
      </c>
      <c r="I7921" s="950" t="s">
        <v>6</v>
      </c>
      <c r="J7921" s="950" t="s">
        <v>7</v>
      </c>
      <c r="K7921" s="180"/>
      <c r="L7921" s="950" t="s">
        <v>0</v>
      </c>
      <c r="M7921" s="950" t="s">
        <v>1</v>
      </c>
      <c r="N7921" s="503" t="s">
        <v>1234</v>
      </c>
      <c r="O7921" s="950" t="s">
        <v>13</v>
      </c>
      <c r="P7921" s="950" t="s">
        <v>3</v>
      </c>
      <c r="Q7921" s="950" t="s">
        <v>4</v>
      </c>
      <c r="R7921" s="950" t="s">
        <v>5</v>
      </c>
      <c r="S7921" s="950" t="s">
        <v>6</v>
      </c>
      <c r="T7921" s="950" t="s">
        <v>7</v>
      </c>
    </row>
    <row r="7922" spans="2:20" x14ac:dyDescent="0.3">
      <c r="B7922" s="954"/>
      <c r="C7922" s="955"/>
      <c r="D7922" s="955"/>
      <c r="E7922" s="956"/>
      <c r="F7922" s="956"/>
      <c r="G7922" s="956"/>
      <c r="H7922" s="956"/>
      <c r="I7922" s="956"/>
      <c r="J7922" s="957"/>
      <c r="L7922" s="954"/>
      <c r="M7922" s="955"/>
      <c r="N7922" s="955"/>
      <c r="O7922" s="956"/>
      <c r="P7922" s="956"/>
      <c r="Q7922" s="956"/>
      <c r="R7922" s="956"/>
      <c r="S7922" s="956"/>
      <c r="T7922" s="957"/>
    </row>
    <row r="7923" spans="2:20" x14ac:dyDescent="0.3">
      <c r="B7923" s="368" t="s">
        <v>5265</v>
      </c>
      <c r="C7923" s="15" t="s">
        <v>2421</v>
      </c>
      <c r="D7923" s="202" t="s">
        <v>16</v>
      </c>
      <c r="E7923" s="202" t="s">
        <v>16</v>
      </c>
      <c r="F7923" s="370">
        <f>N7899</f>
        <v>1056076</v>
      </c>
      <c r="G7923" s="764">
        <f>N7900</f>
        <v>798087</v>
      </c>
      <c r="H7923" s="764">
        <f>N7901</f>
        <v>4173549</v>
      </c>
      <c r="I7923" s="765">
        <f>N7902</f>
        <v>3334</v>
      </c>
      <c r="J7923" s="765">
        <f>N7903</f>
        <v>4260</v>
      </c>
      <c r="K7923" s="1"/>
      <c r="L7923" s="368"/>
      <c r="M7923" s="368"/>
      <c r="N7923" s="368"/>
      <c r="O7923" s="368"/>
      <c r="P7923" s="202"/>
      <c r="Q7923" s="368"/>
      <c r="R7923" s="368"/>
      <c r="S7923" s="202"/>
      <c r="T7923" s="368"/>
    </row>
    <row r="7924" spans="2:20" x14ac:dyDescent="0.3">
      <c r="B7924" s="368" t="s">
        <v>5265</v>
      </c>
      <c r="C7924" s="369" t="s">
        <v>5274</v>
      </c>
      <c r="D7924" s="202" t="s">
        <v>16</v>
      </c>
      <c r="E7924" s="202" t="s">
        <v>16</v>
      </c>
      <c r="F7924" s="202" t="s">
        <v>16</v>
      </c>
      <c r="G7924" s="202" t="s">
        <v>16</v>
      </c>
      <c r="H7924" s="42">
        <v>1050000</v>
      </c>
      <c r="I7924" s="202" t="s">
        <v>16</v>
      </c>
      <c r="J7924" s="202" t="s">
        <v>16</v>
      </c>
      <c r="K7924" s="1"/>
      <c r="L7924" s="368" t="s">
        <v>5265</v>
      </c>
      <c r="M7924" s="2" t="s">
        <v>5047</v>
      </c>
      <c r="N7924" s="202" t="s">
        <v>16</v>
      </c>
      <c r="O7924" s="202" t="s">
        <v>16</v>
      </c>
      <c r="P7924" s="42">
        <v>1050000</v>
      </c>
      <c r="Q7924" s="202" t="s">
        <v>16</v>
      </c>
      <c r="R7924" s="202" t="s">
        <v>16</v>
      </c>
      <c r="S7924" s="202" t="s">
        <v>16</v>
      </c>
      <c r="T7924" s="202" t="s">
        <v>16</v>
      </c>
    </row>
    <row r="7925" spans="2:20" ht="27.6" x14ac:dyDescent="0.3">
      <c r="B7925" s="751" t="s">
        <v>5265</v>
      </c>
      <c r="C7925" s="790" t="s">
        <v>5273</v>
      </c>
      <c r="D7925" s="731" t="s">
        <v>16</v>
      </c>
      <c r="E7925" s="731" t="s">
        <v>16</v>
      </c>
      <c r="F7925" s="731" t="s">
        <v>16</v>
      </c>
      <c r="G7925" s="731" t="s">
        <v>16</v>
      </c>
      <c r="H7925" s="731" t="s">
        <v>16</v>
      </c>
      <c r="I7925" s="1000">
        <v>240900</v>
      </c>
      <c r="J7925" s="202" t="s">
        <v>16</v>
      </c>
      <c r="K7925" s="1"/>
      <c r="L7925" s="751" t="s">
        <v>5265</v>
      </c>
      <c r="M7925" s="790" t="s">
        <v>5273</v>
      </c>
      <c r="N7925" s="751">
        <v>325</v>
      </c>
      <c r="O7925" s="731" t="s">
        <v>16</v>
      </c>
      <c r="P7925" s="731" t="s">
        <v>16</v>
      </c>
      <c r="Q7925" s="731" t="s">
        <v>16</v>
      </c>
      <c r="R7925" s="731">
        <v>240900</v>
      </c>
      <c r="S7925" s="202" t="s">
        <v>16</v>
      </c>
      <c r="T7925" s="202" t="s">
        <v>16</v>
      </c>
    </row>
    <row r="7926" spans="2:20" ht="36" customHeight="1" x14ac:dyDescent="0.3">
      <c r="B7926" s="368" t="s">
        <v>5265</v>
      </c>
      <c r="C7926" s="38" t="s">
        <v>5266</v>
      </c>
      <c r="D7926" s="116" t="s">
        <v>5263</v>
      </c>
      <c r="E7926" s="202">
        <v>50000</v>
      </c>
      <c r="F7926" s="202" t="s">
        <v>16</v>
      </c>
      <c r="G7926" s="202" t="s">
        <v>16</v>
      </c>
      <c r="H7926" s="202" t="s">
        <v>16</v>
      </c>
      <c r="I7926" s="202" t="s">
        <v>16</v>
      </c>
      <c r="J7926" s="202" t="s">
        <v>16</v>
      </c>
      <c r="K7926" s="1"/>
      <c r="L7926" s="368" t="s">
        <v>5265</v>
      </c>
      <c r="M7926" s="369" t="s">
        <v>5089</v>
      </c>
      <c r="N7926" s="116" t="s">
        <v>5263</v>
      </c>
      <c r="O7926" s="202">
        <v>50000</v>
      </c>
      <c r="P7926" s="202" t="s">
        <v>16</v>
      </c>
      <c r="Q7926" s="202" t="s">
        <v>16</v>
      </c>
      <c r="R7926" s="202" t="s">
        <v>16</v>
      </c>
      <c r="S7926" s="202" t="s">
        <v>16</v>
      </c>
      <c r="T7926" s="202" t="s">
        <v>16</v>
      </c>
    </row>
    <row r="7927" spans="2:20" ht="36" customHeight="1" x14ac:dyDescent="0.3">
      <c r="B7927" s="368" t="s">
        <v>5265</v>
      </c>
      <c r="C7927" s="38" t="s">
        <v>4382</v>
      </c>
      <c r="D7927" s="116" t="s">
        <v>5264</v>
      </c>
      <c r="E7927" s="202" t="s">
        <v>16</v>
      </c>
      <c r="F7927" s="202">
        <v>10000</v>
      </c>
      <c r="G7927" s="202" t="s">
        <v>16</v>
      </c>
      <c r="H7927" s="202">
        <v>240000</v>
      </c>
      <c r="I7927" s="202"/>
      <c r="J7927" s="202"/>
      <c r="K7927" s="1"/>
      <c r="L7927" s="368" t="s">
        <v>5285</v>
      </c>
      <c r="M7927" s="369" t="s">
        <v>5293</v>
      </c>
      <c r="N7927" s="116" t="s">
        <v>5282</v>
      </c>
      <c r="O7927" s="202">
        <v>50000</v>
      </c>
      <c r="P7927" s="202" t="s">
        <v>16</v>
      </c>
      <c r="Q7927" s="202" t="s">
        <v>16</v>
      </c>
      <c r="R7927" s="202" t="s">
        <v>16</v>
      </c>
      <c r="S7927" s="202" t="s">
        <v>16</v>
      </c>
      <c r="T7927" s="202" t="s">
        <v>16</v>
      </c>
    </row>
    <row r="7928" spans="2:20" ht="36" customHeight="1" x14ac:dyDescent="0.3">
      <c r="B7928" s="368" t="s">
        <v>5265</v>
      </c>
      <c r="C7928" s="38" t="s">
        <v>5287</v>
      </c>
      <c r="D7928" s="116" t="s">
        <v>5277</v>
      </c>
      <c r="E7928" s="202" t="s">
        <v>16</v>
      </c>
      <c r="F7928" s="202">
        <v>1300</v>
      </c>
      <c r="G7928" s="202" t="s">
        <v>16</v>
      </c>
      <c r="H7928" s="202" t="s">
        <v>16</v>
      </c>
      <c r="I7928" s="202"/>
      <c r="J7928" s="202"/>
      <c r="K7928" s="1"/>
      <c r="L7928" s="368" t="s">
        <v>5285</v>
      </c>
      <c r="M7928" s="369" t="s">
        <v>5294</v>
      </c>
      <c r="N7928" s="116" t="s">
        <v>5283</v>
      </c>
      <c r="O7928" s="202">
        <v>50000</v>
      </c>
      <c r="P7928" s="202" t="s">
        <v>16</v>
      </c>
      <c r="Q7928" s="202" t="s">
        <v>16</v>
      </c>
      <c r="R7928" s="202" t="s">
        <v>16</v>
      </c>
      <c r="S7928" s="202" t="s">
        <v>16</v>
      </c>
      <c r="T7928" s="202" t="s">
        <v>16</v>
      </c>
    </row>
    <row r="7929" spans="2:20" ht="42" customHeight="1" x14ac:dyDescent="0.3">
      <c r="B7929" s="368" t="s">
        <v>5285</v>
      </c>
      <c r="C7929" s="38" t="s">
        <v>5286</v>
      </c>
      <c r="D7929" s="116" t="s">
        <v>5279</v>
      </c>
      <c r="E7929" s="202" t="s">
        <v>16</v>
      </c>
      <c r="F7929" s="202">
        <v>1300</v>
      </c>
      <c r="G7929" s="202" t="s">
        <v>16</v>
      </c>
      <c r="H7929" s="202" t="s">
        <v>16</v>
      </c>
      <c r="I7929" s="202"/>
      <c r="J7929" s="202"/>
      <c r="K7929" s="1"/>
      <c r="L7929" s="368" t="s">
        <v>5285</v>
      </c>
      <c r="M7929" s="369" t="s">
        <v>5295</v>
      </c>
      <c r="N7929" s="116" t="s">
        <v>5284</v>
      </c>
      <c r="O7929" s="202">
        <v>330000</v>
      </c>
      <c r="P7929" s="202" t="s">
        <v>16</v>
      </c>
      <c r="Q7929" s="202" t="s">
        <v>16</v>
      </c>
      <c r="R7929" s="202" t="s">
        <v>16</v>
      </c>
      <c r="S7929" s="202" t="s">
        <v>16</v>
      </c>
      <c r="T7929" s="202" t="s">
        <v>16</v>
      </c>
    </row>
    <row r="7930" spans="2:20" ht="38.4" customHeight="1" x14ac:dyDescent="0.3">
      <c r="B7930" s="368" t="s">
        <v>5285</v>
      </c>
      <c r="C7930" s="38" t="s">
        <v>5288</v>
      </c>
      <c r="D7930" s="116" t="s">
        <v>5280</v>
      </c>
      <c r="E7930" s="202" t="s">
        <v>16</v>
      </c>
      <c r="F7930" s="202">
        <v>500000</v>
      </c>
      <c r="G7930" s="202" t="s">
        <v>16</v>
      </c>
      <c r="H7930" s="202" t="s">
        <v>16</v>
      </c>
      <c r="I7930" s="202" t="s">
        <v>16</v>
      </c>
      <c r="J7930" s="202" t="s">
        <v>16</v>
      </c>
      <c r="K7930" s="1"/>
      <c r="L7930" s="368" t="s">
        <v>5265</v>
      </c>
      <c r="M7930" s="369" t="s">
        <v>5278</v>
      </c>
      <c r="N7930" s="368">
        <v>326</v>
      </c>
      <c r="O7930" s="202" t="s">
        <v>16</v>
      </c>
      <c r="P7930" s="202" t="s">
        <v>16</v>
      </c>
      <c r="Q7930" s="202" t="s">
        <v>16</v>
      </c>
      <c r="R7930" s="42">
        <v>33000</v>
      </c>
      <c r="S7930" s="202" t="s">
        <v>16</v>
      </c>
      <c r="T7930" s="202" t="s">
        <v>16</v>
      </c>
    </row>
    <row r="7931" spans="2:20" ht="29.4" customHeight="1" x14ac:dyDescent="0.3">
      <c r="B7931" s="368" t="s">
        <v>5285</v>
      </c>
      <c r="C7931" s="38" t="s">
        <v>5289</v>
      </c>
      <c r="D7931" s="116" t="s">
        <v>5281</v>
      </c>
      <c r="E7931" s="202"/>
      <c r="F7931" s="202">
        <v>50000</v>
      </c>
      <c r="G7931" s="202" t="s">
        <v>16</v>
      </c>
      <c r="H7931" s="202" t="s">
        <v>16</v>
      </c>
      <c r="I7931" s="202" t="s">
        <v>16</v>
      </c>
      <c r="J7931" s="202" t="s">
        <v>16</v>
      </c>
      <c r="K7931" s="1"/>
      <c r="L7931" s="368" t="s">
        <v>5265</v>
      </c>
      <c r="M7931" s="369" t="s">
        <v>5267</v>
      </c>
      <c r="N7931" s="368">
        <v>326</v>
      </c>
      <c r="O7931" s="202" t="s">
        <v>16</v>
      </c>
      <c r="P7931" s="202" t="s">
        <v>16</v>
      </c>
      <c r="Q7931" s="202" t="s">
        <v>16</v>
      </c>
      <c r="R7931" s="202">
        <v>20000</v>
      </c>
      <c r="S7931" s="202" t="s">
        <v>16</v>
      </c>
      <c r="T7931" s="202" t="s">
        <v>16</v>
      </c>
    </row>
    <row r="7932" spans="2:20" ht="41.4" x14ac:dyDescent="0.3">
      <c r="B7932" s="368" t="s">
        <v>5285</v>
      </c>
      <c r="C7932" s="430" t="s">
        <v>5290</v>
      </c>
      <c r="D7932" s="116" t="s">
        <v>5282</v>
      </c>
      <c r="E7932" s="202">
        <v>50000</v>
      </c>
      <c r="F7932" s="202" t="s">
        <v>16</v>
      </c>
      <c r="G7932" s="202" t="s">
        <v>16</v>
      </c>
      <c r="H7932" s="202" t="s">
        <v>16</v>
      </c>
      <c r="I7932" s="202" t="s">
        <v>16</v>
      </c>
      <c r="J7932" s="202" t="s">
        <v>16</v>
      </c>
      <c r="K7932" s="1"/>
      <c r="L7932" s="368" t="s">
        <v>5265</v>
      </c>
      <c r="M7932" s="369" t="s">
        <v>5268</v>
      </c>
      <c r="N7932" s="368">
        <v>326</v>
      </c>
      <c r="O7932" s="202" t="s">
        <v>16</v>
      </c>
      <c r="P7932" s="202" t="s">
        <v>16</v>
      </c>
      <c r="Q7932" s="202" t="s">
        <v>16</v>
      </c>
      <c r="R7932" s="202">
        <v>23000</v>
      </c>
      <c r="S7932" s="202" t="s">
        <v>16</v>
      </c>
      <c r="T7932" s="202" t="s">
        <v>16</v>
      </c>
    </row>
    <row r="7933" spans="2:20" ht="41.4" x14ac:dyDescent="0.3">
      <c r="B7933" s="368" t="s">
        <v>5285</v>
      </c>
      <c r="C7933" s="38" t="s">
        <v>5291</v>
      </c>
      <c r="D7933" s="116" t="s">
        <v>5283</v>
      </c>
      <c r="E7933" s="202">
        <v>50000</v>
      </c>
      <c r="F7933" s="202" t="s">
        <v>16</v>
      </c>
      <c r="G7933" s="202" t="s">
        <v>16</v>
      </c>
      <c r="H7933" s="202" t="s">
        <v>16</v>
      </c>
      <c r="I7933" s="202" t="s">
        <v>16</v>
      </c>
      <c r="J7933" s="202" t="s">
        <v>16</v>
      </c>
      <c r="K7933" s="1"/>
      <c r="L7933" s="368" t="s">
        <v>5265</v>
      </c>
      <c r="M7933" s="369" t="s">
        <v>5269</v>
      </c>
      <c r="N7933" s="368">
        <v>326</v>
      </c>
      <c r="O7933" s="202" t="s">
        <v>16</v>
      </c>
      <c r="P7933" s="202" t="s">
        <v>16</v>
      </c>
      <c r="Q7933" s="202" t="s">
        <v>16</v>
      </c>
      <c r="R7933" s="202">
        <v>26994</v>
      </c>
      <c r="S7933" s="202" t="s">
        <v>16</v>
      </c>
      <c r="T7933" s="202" t="s">
        <v>16</v>
      </c>
    </row>
    <row r="7934" spans="2:20" ht="41.4" x14ac:dyDescent="0.3">
      <c r="B7934" s="368" t="s">
        <v>5285</v>
      </c>
      <c r="C7934" s="38" t="s">
        <v>5288</v>
      </c>
      <c r="D7934" s="116" t="s">
        <v>5284</v>
      </c>
      <c r="E7934" s="202">
        <v>330000</v>
      </c>
      <c r="F7934" s="202">
        <v>70000</v>
      </c>
      <c r="G7934" s="202" t="s">
        <v>16</v>
      </c>
      <c r="H7934" s="202" t="s">
        <v>16</v>
      </c>
      <c r="I7934" s="202" t="s">
        <v>16</v>
      </c>
      <c r="J7934" s="202" t="s">
        <v>16</v>
      </c>
      <c r="K7934" s="1"/>
      <c r="L7934" s="368" t="s">
        <v>5265</v>
      </c>
      <c r="M7934" s="430" t="s">
        <v>5271</v>
      </c>
      <c r="N7934" s="368">
        <v>326</v>
      </c>
      <c r="O7934" s="202" t="s">
        <v>16</v>
      </c>
      <c r="P7934" s="202" t="s">
        <v>16</v>
      </c>
      <c r="Q7934" s="202" t="s">
        <v>16</v>
      </c>
      <c r="R7934" s="202">
        <v>1000</v>
      </c>
      <c r="S7934" s="202" t="s">
        <v>16</v>
      </c>
      <c r="T7934" s="202" t="s">
        <v>16</v>
      </c>
    </row>
    <row r="7935" spans="2:20" ht="27.6" x14ac:dyDescent="0.3">
      <c r="B7935" s="202" t="s">
        <v>16</v>
      </c>
      <c r="C7935" s="202" t="s">
        <v>16</v>
      </c>
      <c r="D7935" s="202" t="s">
        <v>16</v>
      </c>
      <c r="E7935" s="202" t="s">
        <v>16</v>
      </c>
      <c r="F7935" s="202" t="s">
        <v>16</v>
      </c>
      <c r="G7935" s="202" t="s">
        <v>16</v>
      </c>
      <c r="H7935" s="202" t="s">
        <v>16</v>
      </c>
      <c r="I7935" s="202" t="s">
        <v>16</v>
      </c>
      <c r="J7935" s="202" t="s">
        <v>16</v>
      </c>
      <c r="K7935" s="1"/>
      <c r="L7935" s="368" t="s">
        <v>5265</v>
      </c>
      <c r="M7935" s="369" t="s">
        <v>5270</v>
      </c>
      <c r="N7935" s="368">
        <v>326</v>
      </c>
      <c r="O7935" s="202" t="s">
        <v>16</v>
      </c>
      <c r="P7935" s="202" t="s">
        <v>16</v>
      </c>
      <c r="Q7935" s="202" t="s">
        <v>16</v>
      </c>
      <c r="R7935" s="202">
        <v>1800</v>
      </c>
      <c r="S7935" s="202" t="s">
        <v>16</v>
      </c>
      <c r="T7935" s="202" t="s">
        <v>16</v>
      </c>
    </row>
    <row r="7936" spans="2:20" ht="41.4" x14ac:dyDescent="0.3">
      <c r="B7936" s="202" t="s">
        <v>16</v>
      </c>
      <c r="C7936" s="202" t="s">
        <v>16</v>
      </c>
      <c r="D7936" s="202" t="s">
        <v>16</v>
      </c>
      <c r="E7936" s="202" t="s">
        <v>16</v>
      </c>
      <c r="F7936" s="202" t="s">
        <v>16</v>
      </c>
      <c r="G7936" s="202" t="s">
        <v>16</v>
      </c>
      <c r="H7936" s="202" t="s">
        <v>16</v>
      </c>
      <c r="I7936" s="202" t="s">
        <v>16</v>
      </c>
      <c r="J7936" s="202" t="s">
        <v>16</v>
      </c>
      <c r="K7936" s="1"/>
      <c r="L7936" s="368" t="s">
        <v>5265</v>
      </c>
      <c r="M7936" s="369" t="s">
        <v>5272</v>
      </c>
      <c r="N7936" s="368">
        <v>326</v>
      </c>
      <c r="O7936" s="202" t="s">
        <v>16</v>
      </c>
      <c r="P7936" s="202" t="s">
        <v>16</v>
      </c>
      <c r="Q7936" s="202" t="s">
        <v>16</v>
      </c>
      <c r="R7936" s="202">
        <v>58800</v>
      </c>
      <c r="S7936" s="202" t="s">
        <v>16</v>
      </c>
      <c r="T7936" s="202" t="s">
        <v>16</v>
      </c>
    </row>
    <row r="7937" spans="2:20" ht="27.6" x14ac:dyDescent="0.3">
      <c r="B7937" s="202" t="s">
        <v>16</v>
      </c>
      <c r="C7937" s="202" t="s">
        <v>16</v>
      </c>
      <c r="D7937" s="202" t="s">
        <v>16</v>
      </c>
      <c r="E7937" s="202" t="s">
        <v>16</v>
      </c>
      <c r="F7937" s="202" t="s">
        <v>16</v>
      </c>
      <c r="G7937" s="202" t="s">
        <v>16</v>
      </c>
      <c r="H7937" s="202" t="s">
        <v>16</v>
      </c>
      <c r="I7937" s="202" t="s">
        <v>16</v>
      </c>
      <c r="J7937" s="202" t="s">
        <v>16</v>
      </c>
      <c r="K7937" s="1"/>
      <c r="L7937" s="368" t="s">
        <v>5265</v>
      </c>
      <c r="M7937" s="369" t="s">
        <v>5292</v>
      </c>
      <c r="N7937" s="368">
        <v>326</v>
      </c>
      <c r="O7937" s="202" t="s">
        <v>16</v>
      </c>
      <c r="P7937" s="202" t="s">
        <v>16</v>
      </c>
      <c r="Q7937" s="202" t="s">
        <v>16</v>
      </c>
      <c r="R7937" s="202">
        <v>160875</v>
      </c>
      <c r="S7937" s="202">
        <v>240900</v>
      </c>
      <c r="T7937" s="202" t="s">
        <v>16</v>
      </c>
    </row>
    <row r="7938" spans="2:20" ht="27.6" x14ac:dyDescent="0.3">
      <c r="B7938" s="202" t="s">
        <v>16</v>
      </c>
      <c r="C7938" s="202" t="s">
        <v>16</v>
      </c>
      <c r="D7938" s="202" t="s">
        <v>16</v>
      </c>
      <c r="E7938" s="202" t="s">
        <v>16</v>
      </c>
      <c r="F7938" s="202" t="s">
        <v>16</v>
      </c>
      <c r="G7938" s="202" t="s">
        <v>16</v>
      </c>
      <c r="H7938" s="202" t="s">
        <v>16</v>
      </c>
      <c r="I7938" s="202" t="s">
        <v>16</v>
      </c>
      <c r="J7938" s="202" t="s">
        <v>16</v>
      </c>
      <c r="K7938" s="1"/>
      <c r="L7938" s="368" t="s">
        <v>5265</v>
      </c>
      <c r="M7938" s="369" t="s">
        <v>5275</v>
      </c>
      <c r="N7938" s="368">
        <v>327</v>
      </c>
      <c r="O7938" s="202" t="s">
        <v>16</v>
      </c>
      <c r="P7938" s="202" t="s">
        <v>16</v>
      </c>
      <c r="Q7938" s="202" t="s">
        <v>16</v>
      </c>
      <c r="R7938" s="202">
        <v>86300</v>
      </c>
      <c r="S7938" s="202" t="s">
        <v>16</v>
      </c>
      <c r="T7938" s="202" t="s">
        <v>16</v>
      </c>
    </row>
    <row r="7939" spans="2:20" ht="47.4" customHeight="1" x14ac:dyDescent="0.3">
      <c r="B7939" s="202" t="s">
        <v>16</v>
      </c>
      <c r="C7939" s="202" t="s">
        <v>16</v>
      </c>
      <c r="D7939" s="202" t="s">
        <v>16</v>
      </c>
      <c r="E7939" s="202" t="s">
        <v>16</v>
      </c>
      <c r="F7939" s="202" t="s">
        <v>16</v>
      </c>
      <c r="G7939" s="202" t="s">
        <v>16</v>
      </c>
      <c r="H7939" s="202" t="s">
        <v>16</v>
      </c>
      <c r="I7939" s="202" t="s">
        <v>16</v>
      </c>
      <c r="J7939" s="202" t="s">
        <v>16</v>
      </c>
      <c r="K7939" s="1"/>
      <c r="L7939" s="368" t="s">
        <v>5285</v>
      </c>
      <c r="M7939" s="369" t="s">
        <v>5296</v>
      </c>
      <c r="N7939" s="368">
        <v>328</v>
      </c>
      <c r="O7939" s="202" t="s">
        <v>16</v>
      </c>
      <c r="P7939" s="202" t="s">
        <v>16</v>
      </c>
      <c r="Q7939" s="202" t="s">
        <v>16</v>
      </c>
      <c r="R7939" s="202">
        <v>40000</v>
      </c>
      <c r="S7939" s="202" t="s">
        <v>16</v>
      </c>
      <c r="T7939" s="202" t="s">
        <v>16</v>
      </c>
    </row>
    <row r="7940" spans="2:20" ht="45" customHeight="1" x14ac:dyDescent="0.3">
      <c r="B7940" s="202" t="s">
        <v>16</v>
      </c>
      <c r="C7940" s="202" t="s">
        <v>16</v>
      </c>
      <c r="D7940" s="202" t="s">
        <v>16</v>
      </c>
      <c r="E7940" s="202" t="s">
        <v>16</v>
      </c>
      <c r="F7940" s="202" t="s">
        <v>16</v>
      </c>
      <c r="G7940" s="202" t="s">
        <v>16</v>
      </c>
      <c r="H7940" s="202" t="s">
        <v>16</v>
      </c>
      <c r="I7940" s="202" t="s">
        <v>16</v>
      </c>
      <c r="J7940" s="202" t="s">
        <v>16</v>
      </c>
      <c r="K7940" s="1"/>
      <c r="L7940" s="368" t="s">
        <v>5285</v>
      </c>
      <c r="M7940" s="369" t="s">
        <v>5297</v>
      </c>
      <c r="N7940" s="368">
        <v>329</v>
      </c>
      <c r="O7940" s="202" t="s">
        <v>16</v>
      </c>
      <c r="P7940" s="202" t="s">
        <v>16</v>
      </c>
      <c r="Q7940" s="202" t="s">
        <v>16</v>
      </c>
      <c r="R7940" s="202">
        <v>1640000</v>
      </c>
      <c r="S7940" s="202" t="s">
        <v>16</v>
      </c>
      <c r="T7940" s="202" t="s">
        <v>16</v>
      </c>
    </row>
    <row r="7941" spans="2:20" ht="28.8" customHeight="1" x14ac:dyDescent="0.3">
      <c r="B7941" s="202" t="s">
        <v>16</v>
      </c>
      <c r="C7941" s="202" t="s">
        <v>16</v>
      </c>
      <c r="D7941" s="202" t="s">
        <v>16</v>
      </c>
      <c r="E7941" s="202" t="s">
        <v>16</v>
      </c>
      <c r="F7941" s="202" t="s">
        <v>16</v>
      </c>
      <c r="G7941" s="202" t="s">
        <v>16</v>
      </c>
      <c r="H7941" s="202" t="s">
        <v>16</v>
      </c>
      <c r="I7941" s="202" t="s">
        <v>16</v>
      </c>
      <c r="J7941" s="202" t="s">
        <v>16</v>
      </c>
      <c r="K7941" s="1"/>
      <c r="L7941" s="368" t="s">
        <v>5265</v>
      </c>
      <c r="M7941" s="369" t="s">
        <v>5276</v>
      </c>
      <c r="N7941" s="320">
        <v>1</v>
      </c>
      <c r="O7941" s="202" t="s">
        <v>16</v>
      </c>
      <c r="P7941" s="202">
        <v>10000</v>
      </c>
      <c r="Q7941" s="202" t="s">
        <v>16</v>
      </c>
      <c r="R7941" s="202" t="s">
        <v>16</v>
      </c>
      <c r="S7941" s="202" t="s">
        <v>16</v>
      </c>
      <c r="T7941" s="202" t="s">
        <v>16</v>
      </c>
    </row>
    <row r="7942" spans="2:20" ht="33.6" customHeight="1" x14ac:dyDescent="0.3">
      <c r="B7942" s="202" t="s">
        <v>16</v>
      </c>
      <c r="C7942" s="202" t="s">
        <v>16</v>
      </c>
      <c r="D7942" s="202" t="s">
        <v>16</v>
      </c>
      <c r="E7942" s="202" t="s">
        <v>16</v>
      </c>
      <c r="F7942" s="202" t="s">
        <v>16</v>
      </c>
      <c r="G7942" s="202" t="s">
        <v>16</v>
      </c>
      <c r="H7942" s="202" t="s">
        <v>16</v>
      </c>
      <c r="I7942" s="202" t="s">
        <v>16</v>
      </c>
      <c r="J7942" s="202" t="s">
        <v>16</v>
      </c>
      <c r="K7942" s="1"/>
      <c r="L7942" s="368" t="s">
        <v>5285</v>
      </c>
      <c r="M7942" s="369" t="s">
        <v>5300</v>
      </c>
      <c r="N7942" s="320">
        <v>2</v>
      </c>
      <c r="O7942" s="202" t="s">
        <v>16</v>
      </c>
      <c r="P7942" s="202">
        <v>6470</v>
      </c>
      <c r="Q7942" s="202" t="s">
        <v>16</v>
      </c>
      <c r="R7942" s="202" t="s">
        <v>16</v>
      </c>
      <c r="S7942" s="202" t="s">
        <v>16</v>
      </c>
      <c r="T7942" s="202" t="s">
        <v>16</v>
      </c>
    </row>
    <row r="7943" spans="2:20" ht="45.6" customHeight="1" x14ac:dyDescent="0.3">
      <c r="B7943" s="202" t="s">
        <v>16</v>
      </c>
      <c r="C7943" s="202" t="s">
        <v>16</v>
      </c>
      <c r="D7943" s="202" t="s">
        <v>16</v>
      </c>
      <c r="E7943" s="202" t="s">
        <v>16</v>
      </c>
      <c r="F7943" s="202" t="s">
        <v>16</v>
      </c>
      <c r="G7943" s="202" t="s">
        <v>16</v>
      </c>
      <c r="H7943" s="202" t="s">
        <v>16</v>
      </c>
      <c r="I7943" s="202" t="s">
        <v>16</v>
      </c>
      <c r="J7943" s="202" t="s">
        <v>16</v>
      </c>
      <c r="K7943" s="1"/>
      <c r="L7943" s="751" t="s">
        <v>5285</v>
      </c>
      <c r="M7943" s="790" t="s">
        <v>5298</v>
      </c>
      <c r="N7943" s="963">
        <v>3</v>
      </c>
      <c r="O7943" s="731" t="s">
        <v>16</v>
      </c>
      <c r="P7943" s="731">
        <v>20000</v>
      </c>
      <c r="Q7943" s="202" t="s">
        <v>16</v>
      </c>
      <c r="R7943" s="202" t="s">
        <v>16</v>
      </c>
      <c r="S7943" s="202" t="s">
        <v>16</v>
      </c>
      <c r="T7943" s="202" t="s">
        <v>16</v>
      </c>
    </row>
    <row r="7944" spans="2:20" ht="29.4" customHeight="1" x14ac:dyDescent="0.3">
      <c r="B7944" s="202" t="s">
        <v>16</v>
      </c>
      <c r="C7944" s="202" t="s">
        <v>16</v>
      </c>
      <c r="D7944" s="202" t="s">
        <v>16</v>
      </c>
      <c r="E7944" s="202" t="s">
        <v>16</v>
      </c>
      <c r="F7944" s="202" t="s">
        <v>16</v>
      </c>
      <c r="G7944" s="202" t="s">
        <v>16</v>
      </c>
      <c r="H7944" s="202" t="s">
        <v>16</v>
      </c>
      <c r="I7944" s="202" t="s">
        <v>16</v>
      </c>
      <c r="J7944" s="202" t="s">
        <v>16</v>
      </c>
      <c r="K7944" s="1"/>
      <c r="L7944" s="368" t="s">
        <v>5285</v>
      </c>
      <c r="M7944" s="369" t="s">
        <v>5299</v>
      </c>
      <c r="N7944" s="320">
        <v>4</v>
      </c>
      <c r="O7944" s="202" t="s">
        <v>16</v>
      </c>
      <c r="P7944" s="202">
        <v>10000</v>
      </c>
      <c r="Q7944" s="202" t="s">
        <v>16</v>
      </c>
      <c r="R7944" s="202" t="s">
        <v>16</v>
      </c>
      <c r="S7944" s="202" t="s">
        <v>16</v>
      </c>
      <c r="T7944" s="202" t="s">
        <v>16</v>
      </c>
    </row>
    <row r="7945" spans="2:20" ht="29.4" customHeight="1" x14ac:dyDescent="0.3">
      <c r="B7945" s="202" t="s">
        <v>16</v>
      </c>
      <c r="C7945" s="202" t="s">
        <v>16</v>
      </c>
      <c r="D7945" s="202" t="s">
        <v>16</v>
      </c>
      <c r="E7945" s="202" t="s">
        <v>16</v>
      </c>
      <c r="F7945" s="202" t="s">
        <v>16</v>
      </c>
      <c r="G7945" s="202" t="s">
        <v>16</v>
      </c>
      <c r="H7945" s="202" t="s">
        <v>16</v>
      </c>
      <c r="I7945" s="202" t="s">
        <v>16</v>
      </c>
      <c r="J7945" s="202" t="s">
        <v>16</v>
      </c>
      <c r="K7945" s="1"/>
      <c r="L7945" s="368" t="s">
        <v>5285</v>
      </c>
      <c r="M7945" s="369" t="s">
        <v>5301</v>
      </c>
      <c r="N7945" s="320">
        <v>5</v>
      </c>
      <c r="O7945" s="202" t="s">
        <v>16</v>
      </c>
      <c r="P7945" s="202">
        <v>150000</v>
      </c>
      <c r="Q7945" s="202" t="s">
        <v>16</v>
      </c>
      <c r="R7945" s="202" t="s">
        <v>16</v>
      </c>
      <c r="S7945" s="202" t="s">
        <v>16</v>
      </c>
      <c r="T7945" s="202" t="s">
        <v>16</v>
      </c>
    </row>
    <row r="7946" spans="2:20" ht="30" customHeight="1" x14ac:dyDescent="0.3">
      <c r="B7946" s="202" t="s">
        <v>16</v>
      </c>
      <c r="C7946" s="202" t="s">
        <v>16</v>
      </c>
      <c r="D7946" s="202" t="s">
        <v>16</v>
      </c>
      <c r="E7946" s="202" t="s">
        <v>16</v>
      </c>
      <c r="F7946" s="202" t="s">
        <v>16</v>
      </c>
      <c r="G7946" s="202" t="s">
        <v>16</v>
      </c>
      <c r="H7946" s="202" t="s">
        <v>16</v>
      </c>
      <c r="I7946" s="202" t="s">
        <v>16</v>
      </c>
      <c r="J7946" s="202" t="s">
        <v>16</v>
      </c>
      <c r="K7946" s="1"/>
      <c r="L7946" s="368" t="s">
        <v>5285</v>
      </c>
      <c r="M7946" s="369" t="s">
        <v>5302</v>
      </c>
      <c r="N7946" s="320">
        <v>6</v>
      </c>
      <c r="O7946" s="202" t="s">
        <v>16</v>
      </c>
      <c r="P7946" s="202">
        <v>100000</v>
      </c>
      <c r="Q7946" s="202" t="s">
        <v>16</v>
      </c>
      <c r="R7946" s="202" t="s">
        <v>16</v>
      </c>
      <c r="S7946" s="202" t="s">
        <v>16</v>
      </c>
      <c r="T7946" s="202" t="s">
        <v>16</v>
      </c>
    </row>
    <row r="7947" spans="2:20" x14ac:dyDescent="0.3">
      <c r="B7947" s="196"/>
      <c r="C7947" s="503" t="s">
        <v>49</v>
      </c>
      <c r="D7947" s="196" t="s">
        <v>1850</v>
      </c>
      <c r="E7947" s="197">
        <f>SUM(E7924:E7946)</f>
        <v>480000</v>
      </c>
      <c r="F7947" s="197">
        <f>SUM(F7924:F7946)</f>
        <v>632600</v>
      </c>
      <c r="G7947" s="197"/>
      <c r="H7947" s="504">
        <f>SUM(H7924:H7946)</f>
        <v>1290000</v>
      </c>
      <c r="I7947" s="197">
        <f>SUM(I7924:I7946)</f>
        <v>240900</v>
      </c>
      <c r="J7947" s="197">
        <v>0</v>
      </c>
      <c r="K7947" s="1"/>
      <c r="L7947" s="202"/>
      <c r="M7947" s="202"/>
      <c r="N7947" s="202"/>
      <c r="O7947" s="202"/>
      <c r="P7947" s="202"/>
      <c r="Q7947" s="202"/>
      <c r="R7947" s="202"/>
      <c r="S7947" s="202"/>
      <c r="T7947" s="122"/>
    </row>
    <row r="7948" spans="2:20" x14ac:dyDescent="0.3">
      <c r="B7948" s="815"/>
      <c r="C7948" s="958"/>
      <c r="D7948" s="384"/>
      <c r="E7948" s="818"/>
      <c r="F7948" s="818"/>
      <c r="G7948" s="818"/>
      <c r="H7948" s="818"/>
      <c r="I7948" s="818"/>
      <c r="J7948" s="819"/>
      <c r="K7948" s="1"/>
      <c r="L7948" s="11"/>
      <c r="M7948" s="588"/>
      <c r="N7948" s="12"/>
      <c r="O7948" s="169"/>
      <c r="P7948" s="939"/>
      <c r="Q7948" s="13"/>
      <c r="R7948" s="13"/>
      <c r="S7948" s="13"/>
      <c r="T7948" s="14"/>
    </row>
    <row r="7949" spans="2:20" x14ac:dyDescent="0.3">
      <c r="B7949" s="25"/>
      <c r="C7949" s="26" t="s">
        <v>50</v>
      </c>
      <c r="D7949" s="26" t="s">
        <v>16</v>
      </c>
      <c r="E7949" s="28">
        <f>E7947</f>
        <v>480000</v>
      </c>
      <c r="F7949" s="28">
        <f>F7923+F7947</f>
        <v>1688676</v>
      </c>
      <c r="G7949" s="28">
        <f>G7923+G7947</f>
        <v>798087</v>
      </c>
      <c r="H7949" s="28">
        <f>H7923+H7947</f>
        <v>5463549</v>
      </c>
      <c r="I7949" s="28">
        <f>I7923+I7947</f>
        <v>244234</v>
      </c>
      <c r="J7949" s="28">
        <f>J7923+J7947</f>
        <v>4260</v>
      </c>
      <c r="K7949" s="1"/>
      <c r="L7949" s="574" t="s">
        <v>16</v>
      </c>
      <c r="M7949" s="26" t="s">
        <v>50</v>
      </c>
      <c r="N7949" s="193" t="s">
        <v>16</v>
      </c>
      <c r="O7949" s="934">
        <f>SUM(O7924:O7948)</f>
        <v>480000</v>
      </c>
      <c r="P7949" s="940">
        <f>SUM(P7924:P7948)</f>
        <v>1346470</v>
      </c>
      <c r="Q7949" s="938"/>
      <c r="R7949" s="28">
        <f>SUM(R7924:R7948)</f>
        <v>2332669</v>
      </c>
      <c r="S7949" s="28">
        <f>SUM(S7924:S7948)</f>
        <v>240900</v>
      </c>
      <c r="T7949" s="28">
        <f>SUM(T7922:T7948)</f>
        <v>0</v>
      </c>
    </row>
    <row r="7950" spans="2:20" x14ac:dyDescent="0.3">
      <c r="F7950" s="314"/>
      <c r="G7950" s="215"/>
      <c r="H7950" s="215"/>
      <c r="L7950" s="2"/>
      <c r="M7950" s="3" t="s">
        <v>12</v>
      </c>
      <c r="N7950" s="15"/>
      <c r="O7950" s="16">
        <f>E7949-O7949</f>
        <v>0</v>
      </c>
      <c r="P7950" s="62">
        <f>F7949-P7949</f>
        <v>342206</v>
      </c>
      <c r="Q7950" s="62">
        <f>G7949-Q7949</f>
        <v>798087</v>
      </c>
      <c r="R7950" s="62">
        <f t="shared" ref="R7950" si="850">H7949-R7949</f>
        <v>3130880</v>
      </c>
      <c r="S7950" s="62">
        <f t="shared" ref="S7950" si="851">I7949-S7949</f>
        <v>3334</v>
      </c>
      <c r="T7950" s="62">
        <f t="shared" ref="T7950" si="852">J7949-T7949</f>
        <v>4260</v>
      </c>
    </row>
    <row r="7951" spans="2:20" x14ac:dyDescent="0.3">
      <c r="C7951" s="63" t="s">
        <v>5103</v>
      </c>
      <c r="F7951" s="314"/>
      <c r="H7951" s="322"/>
      <c r="I7951" s="321"/>
      <c r="J7951" s="321"/>
      <c r="M7951" s="1356" t="s">
        <v>23</v>
      </c>
      <c r="N7951" s="1356"/>
      <c r="O7951" s="314"/>
      <c r="P7951" s="314"/>
      <c r="Q7951" s="314"/>
      <c r="R7951" s="314"/>
    </row>
    <row r="7952" spans="2:20" x14ac:dyDescent="0.3">
      <c r="B7952" s="904" t="s">
        <v>0</v>
      </c>
      <c r="C7952" s="905" t="s">
        <v>5105</v>
      </c>
      <c r="D7952" s="905" t="s">
        <v>5107</v>
      </c>
      <c r="E7952" s="905" t="s">
        <v>5106</v>
      </c>
      <c r="F7952" s="906" t="s">
        <v>5110</v>
      </c>
      <c r="G7952" s="894"/>
      <c r="H7952" s="966"/>
      <c r="I7952" s="967"/>
      <c r="J7952" s="145"/>
      <c r="M7952" s="346" t="s">
        <v>17</v>
      </c>
      <c r="N7952" s="126">
        <f>P7950</f>
        <v>342206</v>
      </c>
      <c r="O7952" s="606" t="s">
        <v>5305</v>
      </c>
      <c r="P7952" s="944"/>
      <c r="Q7952" s="944"/>
      <c r="R7952" s="944"/>
      <c r="S7952" s="944"/>
      <c r="T7952" s="944"/>
    </row>
    <row r="7953" spans="2:20" x14ac:dyDescent="0.3">
      <c r="B7953" s="909"/>
      <c r="C7953" s="913" t="s">
        <v>5135</v>
      </c>
      <c r="D7953" s="917"/>
      <c r="E7953" s="917"/>
      <c r="F7953" s="924"/>
      <c r="G7953" s="894"/>
      <c r="H7953" s="949"/>
      <c r="I7953" s="280"/>
      <c r="J7953" s="280"/>
      <c r="M7953" s="346" t="s">
        <v>18</v>
      </c>
      <c r="N7953" s="126">
        <f>Q7950</f>
        <v>798087</v>
      </c>
      <c r="O7953" s="1365"/>
      <c r="P7953" s="1365"/>
      <c r="Q7953" s="1365"/>
      <c r="R7953" s="1365"/>
      <c r="S7953" s="1365"/>
      <c r="T7953" s="1365"/>
    </row>
    <row r="7954" spans="2:20" x14ac:dyDescent="0.3">
      <c r="B7954" s="910" t="s">
        <v>5109</v>
      </c>
      <c r="C7954" s="914" t="s">
        <v>5112</v>
      </c>
      <c r="D7954" s="918" t="s">
        <v>5113</v>
      </c>
      <c r="E7954" s="918">
        <v>500000</v>
      </c>
      <c r="F7954" s="925" t="s">
        <v>5111</v>
      </c>
      <c r="G7954" s="945"/>
      <c r="H7954" s="948"/>
      <c r="I7954" s="280"/>
      <c r="J7954" s="280"/>
      <c r="M7954" s="346" t="s">
        <v>19</v>
      </c>
      <c r="N7954" s="126">
        <f>R7950</f>
        <v>3130880</v>
      </c>
      <c r="O7954" s="1370"/>
      <c r="P7954" s="1370"/>
      <c r="Q7954" s="948"/>
      <c r="R7954" s="948"/>
      <c r="S7954" s="948"/>
      <c r="T7954" s="948"/>
    </row>
    <row r="7955" spans="2:20" x14ac:dyDescent="0.3">
      <c r="B7955" s="911" t="s">
        <v>5114</v>
      </c>
      <c r="C7955" s="915" t="s">
        <v>5115</v>
      </c>
      <c r="D7955" s="911" t="s">
        <v>5113</v>
      </c>
      <c r="E7955" s="919">
        <v>1200000</v>
      </c>
      <c r="F7955" s="926" t="s">
        <v>5111</v>
      </c>
      <c r="H7955" s="321"/>
      <c r="I7955" s="280"/>
      <c r="J7955" s="281"/>
      <c r="M7955" s="346" t="s">
        <v>20</v>
      </c>
      <c r="N7955" s="126">
        <f>S7950</f>
        <v>3334</v>
      </c>
      <c r="O7955" s="949"/>
      <c r="P7955" s="894"/>
      <c r="Q7955" s="894"/>
      <c r="R7955" s="894"/>
      <c r="S7955" s="894"/>
      <c r="T7955" s="894"/>
    </row>
    <row r="7956" spans="2:20" x14ac:dyDescent="0.3">
      <c r="B7956" s="912" t="s">
        <v>5114</v>
      </c>
      <c r="C7956" s="916" t="s">
        <v>5116</v>
      </c>
      <c r="D7956" s="912" t="s">
        <v>5113</v>
      </c>
      <c r="E7956" s="920">
        <v>5000000</v>
      </c>
      <c r="F7956" s="927" t="s">
        <v>5111</v>
      </c>
      <c r="H7956" s="321"/>
      <c r="I7956" s="280"/>
      <c r="J7956" s="281"/>
      <c r="M7956" s="346" t="s">
        <v>21</v>
      </c>
      <c r="N7956" s="126">
        <f>T7950</f>
        <v>4260</v>
      </c>
      <c r="P7956" s="1371"/>
      <c r="Q7956" s="1371"/>
      <c r="R7956" s="1371"/>
      <c r="S7956" s="1371"/>
      <c r="T7956" s="1371"/>
    </row>
    <row r="7957" spans="2:20" ht="16.2" thickBot="1" x14ac:dyDescent="0.35">
      <c r="B7957" s="897"/>
      <c r="C7957" s="965" t="s">
        <v>456</v>
      </c>
      <c r="D7957" s="965"/>
      <c r="E7957" s="921">
        <f>SUM(E7954:E7956)</f>
        <v>6700000</v>
      </c>
      <c r="F7957" s="901"/>
      <c r="G7957" s="314"/>
      <c r="H7957" s="321"/>
      <c r="I7957" s="280"/>
      <c r="J7957" s="281"/>
      <c r="M7957" s="768" t="s">
        <v>22</v>
      </c>
      <c r="N7957" s="794">
        <f>SUM(N7952:N7956)</f>
        <v>4278767</v>
      </c>
      <c r="O7957" s="965"/>
      <c r="P7957" s="1367"/>
      <c r="Q7957" s="1367"/>
      <c r="R7957" s="943"/>
      <c r="S7957" s="943"/>
      <c r="T7957" s="929"/>
    </row>
    <row r="7958" spans="2:20" ht="15" thickTop="1" x14ac:dyDescent="0.3">
      <c r="B7958" s="897"/>
      <c r="C7958" s="898"/>
      <c r="D7958" s="897"/>
      <c r="E7958" s="902"/>
      <c r="F7958" s="899"/>
      <c r="H7958" s="321"/>
      <c r="I7958" s="321"/>
      <c r="J7958" s="321"/>
      <c r="N7958" s="314"/>
      <c r="O7958" s="895"/>
      <c r="P7958" s="75"/>
      <c r="Q7958" s="75"/>
      <c r="R7958" s="941"/>
      <c r="S7958" s="75"/>
      <c r="T7958" s="75"/>
    </row>
    <row r="7959" spans="2:20" x14ac:dyDescent="0.3">
      <c r="B7959" s="929"/>
      <c r="C7959" s="929"/>
      <c r="D7959" s="929"/>
      <c r="E7959" s="928"/>
      <c r="F7959" s="929"/>
      <c r="N7959" s="314"/>
    </row>
    <row r="7960" spans="2:20" x14ac:dyDescent="0.3">
      <c r="B7960" s="273"/>
      <c r="C7960" s="930"/>
      <c r="D7960" s="273"/>
      <c r="E7960" s="931"/>
      <c r="F7960" s="931"/>
      <c r="N7960" s="314"/>
    </row>
    <row r="7961" spans="2:20" x14ac:dyDescent="0.3">
      <c r="B7961" s="899"/>
      <c r="C7961" s="899"/>
      <c r="D7961" s="899"/>
      <c r="E7961" s="903"/>
      <c r="F7961" s="899"/>
      <c r="N7961" s="314"/>
      <c r="O7961" s="895"/>
      <c r="P7961" s="896"/>
      <c r="Q7961" s="896"/>
      <c r="R7961" s="928"/>
      <c r="S7961" s="896"/>
      <c r="T7961" s="896"/>
    </row>
    <row r="7962" spans="2:20" x14ac:dyDescent="0.3">
      <c r="B7962" s="1357" t="s">
        <v>3490</v>
      </c>
      <c r="C7962" s="1357"/>
      <c r="D7962" s="1357"/>
      <c r="E7962" s="1357"/>
      <c r="F7962" s="1357"/>
      <c r="G7962" s="1357"/>
      <c r="H7962" s="1357"/>
      <c r="I7962" s="1357"/>
      <c r="J7962" s="1357"/>
      <c r="K7962" s="1357"/>
      <c r="L7962" s="1357"/>
      <c r="M7962" s="1357"/>
      <c r="N7962" s="1357"/>
      <c r="O7962" s="1357"/>
      <c r="P7962" s="1357"/>
      <c r="Q7962" s="1357"/>
      <c r="R7962" s="1357"/>
      <c r="S7962" s="1357"/>
      <c r="T7962" s="1357"/>
    </row>
    <row r="7968" spans="2:20" ht="15.6" x14ac:dyDescent="0.3">
      <c r="B7968" s="1349" t="s">
        <v>5306</v>
      </c>
      <c r="C7968" s="1349"/>
      <c r="D7968" s="1349"/>
      <c r="E7968" s="1349"/>
      <c r="F7968" s="1349"/>
      <c r="G7968" s="1349"/>
      <c r="H7968" s="1349"/>
      <c r="I7968" s="1349"/>
      <c r="J7968" s="1349"/>
      <c r="K7968" s="1349"/>
      <c r="L7968" s="1349"/>
      <c r="M7968" s="1349"/>
      <c r="N7968" s="1349"/>
      <c r="O7968" s="1349"/>
      <c r="P7968" s="1349"/>
      <c r="Q7968" s="1349"/>
      <c r="R7968" s="1349"/>
      <c r="S7968" s="1349"/>
      <c r="T7968" s="1349"/>
    </row>
    <row r="7969" spans="2:20" ht="15.6" x14ac:dyDescent="0.3">
      <c r="B7969" s="1350" t="s">
        <v>10</v>
      </c>
      <c r="C7969" s="1350"/>
      <c r="D7969" s="1350"/>
      <c r="E7969" s="1350"/>
      <c r="F7969" s="1350"/>
      <c r="G7969" s="1350"/>
      <c r="H7969" s="1350"/>
      <c r="I7969" s="1350"/>
      <c r="J7969" s="1350"/>
      <c r="K7969" s="1350"/>
      <c r="L7969" s="1350"/>
      <c r="M7969" s="1350"/>
      <c r="N7969" s="1350"/>
      <c r="O7969" s="1350"/>
      <c r="P7969" s="1350"/>
      <c r="Q7969" s="1350"/>
      <c r="R7969" s="1350"/>
      <c r="S7969" s="1350"/>
      <c r="T7969" s="1350"/>
    </row>
    <row r="7970" spans="2:20" x14ac:dyDescent="0.3">
      <c r="B7970" s="1351" t="s">
        <v>11</v>
      </c>
      <c r="C7970" s="1351"/>
      <c r="D7970" s="1351"/>
      <c r="E7970" s="1351"/>
      <c r="F7970" s="1351"/>
      <c r="G7970" s="1351"/>
      <c r="H7970" s="1351"/>
      <c r="I7970" s="1351"/>
      <c r="J7970" s="1351"/>
      <c r="K7970" s="1351"/>
      <c r="L7970" s="1351"/>
      <c r="M7970" s="1351"/>
      <c r="N7970" s="1351"/>
      <c r="O7970" s="1351"/>
      <c r="P7970" s="1351"/>
      <c r="Q7970" s="1351"/>
      <c r="R7970" s="1351"/>
      <c r="S7970" s="1351"/>
      <c r="T7970" s="1351"/>
    </row>
    <row r="7971" spans="2:20" x14ac:dyDescent="0.3">
      <c r="B7971" s="1352" t="s">
        <v>5307</v>
      </c>
      <c r="C7971" s="1352"/>
      <c r="D7971" s="1352"/>
      <c r="E7971" s="1352"/>
      <c r="F7971" s="1352"/>
      <c r="G7971" s="1352"/>
      <c r="H7971" s="1352"/>
      <c r="I7971" s="1352"/>
      <c r="J7971" s="1352"/>
      <c r="K7971" s="1352"/>
      <c r="L7971" s="1352"/>
      <c r="M7971" s="1352"/>
      <c r="N7971" s="1352"/>
      <c r="O7971" s="1352"/>
      <c r="P7971" s="1352"/>
      <c r="Q7971" s="1352"/>
      <c r="R7971" s="1352"/>
      <c r="S7971" s="1352"/>
      <c r="T7971" s="1352"/>
    </row>
    <row r="7972" spans="2:20" ht="15" thickBot="1" x14ac:dyDescent="0.35">
      <c r="B7972" s="309"/>
      <c r="C7972" s="309"/>
      <c r="D7972" s="309"/>
      <c r="E7972" s="309"/>
      <c r="F7972" s="309"/>
      <c r="G7972" s="309"/>
      <c r="H7972" s="309"/>
      <c r="I7972" s="309"/>
      <c r="J7972" s="309"/>
      <c r="L7972" s="309"/>
      <c r="M7972" s="309"/>
      <c r="N7972" s="309"/>
      <c r="O7972" s="309"/>
      <c r="P7972" s="309"/>
      <c r="Q7972" s="309"/>
      <c r="R7972" s="1362" t="s">
        <v>5308</v>
      </c>
      <c r="S7972" s="1363"/>
      <c r="T7972" s="1363"/>
    </row>
    <row r="7973" spans="2:20" ht="15" thickTop="1" x14ac:dyDescent="0.3">
      <c r="B7973" s="1354" t="s">
        <v>8</v>
      </c>
      <c r="C7973" s="1354"/>
      <c r="D7973" s="1354"/>
      <c r="E7973" s="1354"/>
      <c r="F7973" s="1354"/>
      <c r="G7973" s="1354"/>
      <c r="H7973" s="1354"/>
      <c r="I7973" s="1354"/>
      <c r="J7973" s="1354"/>
      <c r="L7973" s="1354" t="s">
        <v>9</v>
      </c>
      <c r="M7973" s="1354"/>
      <c r="N7973" s="1354"/>
      <c r="O7973" s="1354"/>
      <c r="P7973" s="1354"/>
      <c r="Q7973" s="1354"/>
      <c r="R7973" s="1354"/>
      <c r="S7973" s="1354"/>
      <c r="T7973" s="1354"/>
    </row>
    <row r="7974" spans="2:20" ht="27.6" x14ac:dyDescent="0.3">
      <c r="B7974" s="950" t="s">
        <v>0</v>
      </c>
      <c r="C7974" s="950" t="s">
        <v>1</v>
      </c>
      <c r="D7974" s="950" t="s">
        <v>2</v>
      </c>
      <c r="E7974" s="950" t="s">
        <v>13</v>
      </c>
      <c r="F7974" s="950" t="s">
        <v>3</v>
      </c>
      <c r="G7974" s="950" t="s">
        <v>4</v>
      </c>
      <c r="H7974" s="950" t="s">
        <v>5</v>
      </c>
      <c r="I7974" s="950" t="s">
        <v>6</v>
      </c>
      <c r="J7974" s="950" t="s">
        <v>7</v>
      </c>
      <c r="K7974" s="180"/>
      <c r="L7974" s="950" t="s">
        <v>0</v>
      </c>
      <c r="M7974" s="950" t="s">
        <v>1</v>
      </c>
      <c r="N7974" s="503" t="s">
        <v>1234</v>
      </c>
      <c r="O7974" s="950" t="s">
        <v>13</v>
      </c>
      <c r="P7974" s="950" t="s">
        <v>3</v>
      </c>
      <c r="Q7974" s="950" t="s">
        <v>4</v>
      </c>
      <c r="R7974" s="950" t="s">
        <v>5</v>
      </c>
      <c r="S7974" s="950" t="s">
        <v>6</v>
      </c>
      <c r="T7974" s="950" t="s">
        <v>7</v>
      </c>
    </row>
    <row r="7975" spans="2:20" x14ac:dyDescent="0.3">
      <c r="B7975" s="954"/>
      <c r="C7975" s="955"/>
      <c r="D7975" s="955"/>
      <c r="E7975" s="956"/>
      <c r="F7975" s="956"/>
      <c r="G7975" s="956"/>
      <c r="H7975" s="956"/>
      <c r="I7975" s="956"/>
      <c r="J7975" s="957"/>
      <c r="L7975" s="954"/>
      <c r="M7975" s="955"/>
      <c r="N7975" s="955"/>
      <c r="O7975" s="956"/>
      <c r="P7975" s="956"/>
      <c r="Q7975" s="956"/>
      <c r="R7975" s="956"/>
      <c r="S7975" s="956"/>
      <c r="T7975" s="957"/>
    </row>
    <row r="7976" spans="2:20" x14ac:dyDescent="0.3">
      <c r="B7976" s="368" t="s">
        <v>5314</v>
      </c>
      <c r="C7976" s="15" t="s">
        <v>2421</v>
      </c>
      <c r="D7976" s="202" t="s">
        <v>16</v>
      </c>
      <c r="E7976" s="202" t="s">
        <v>16</v>
      </c>
      <c r="F7976" s="370">
        <f>N7952</f>
        <v>342206</v>
      </c>
      <c r="G7976" s="764">
        <f>N7953</f>
        <v>798087</v>
      </c>
      <c r="H7976" s="764">
        <f>N7954</f>
        <v>3130880</v>
      </c>
      <c r="I7976" s="765">
        <f>N7955</f>
        <v>3334</v>
      </c>
      <c r="J7976" s="765">
        <f>N7956</f>
        <v>4260</v>
      </c>
      <c r="K7976" s="1"/>
      <c r="L7976" s="368"/>
      <c r="M7976" s="368"/>
      <c r="N7976" s="368"/>
      <c r="O7976" s="368"/>
      <c r="P7976" s="202"/>
      <c r="Q7976" s="368"/>
      <c r="R7976" s="368"/>
      <c r="S7976" s="202"/>
      <c r="T7976" s="368"/>
    </row>
    <row r="7977" spans="2:20" x14ac:dyDescent="0.3">
      <c r="B7977" s="368" t="s">
        <v>5314</v>
      </c>
      <c r="C7977" s="15" t="s">
        <v>5335</v>
      </c>
      <c r="D7977" s="202" t="s">
        <v>5336</v>
      </c>
      <c r="E7977" s="202" t="s">
        <v>16</v>
      </c>
      <c r="F7977" s="370" t="s">
        <v>16</v>
      </c>
      <c r="G7977" s="91" t="s">
        <v>16</v>
      </c>
      <c r="H7977" s="764">
        <v>300000</v>
      </c>
      <c r="I7977" s="370" t="s">
        <v>16</v>
      </c>
      <c r="J7977" s="370" t="s">
        <v>16</v>
      </c>
      <c r="K7977" s="1"/>
      <c r="L7977" s="368" t="s">
        <v>5314</v>
      </c>
      <c r="M7977" s="15" t="s">
        <v>5335</v>
      </c>
      <c r="N7977" s="202" t="s">
        <v>5336</v>
      </c>
      <c r="O7977" s="202" t="s">
        <v>16</v>
      </c>
      <c r="P7977" s="370">
        <v>300000</v>
      </c>
      <c r="Q7977" s="91" t="s">
        <v>16</v>
      </c>
      <c r="R7977" s="91" t="s">
        <v>16</v>
      </c>
      <c r="S7977" s="370" t="s">
        <v>16</v>
      </c>
      <c r="T7977" s="368" t="s">
        <v>16</v>
      </c>
    </row>
    <row r="7978" spans="2:20" ht="27.6" x14ac:dyDescent="0.3">
      <c r="B7978" s="368" t="s">
        <v>5314</v>
      </c>
      <c r="C7978" s="369" t="s">
        <v>5315</v>
      </c>
      <c r="D7978" s="116" t="s">
        <v>5309</v>
      </c>
      <c r="E7978" s="202">
        <v>65000</v>
      </c>
      <c r="F7978" s="202" t="s">
        <v>16</v>
      </c>
      <c r="G7978" s="202" t="s">
        <v>16</v>
      </c>
      <c r="H7978" s="202" t="s">
        <v>16</v>
      </c>
      <c r="I7978" s="202" t="s">
        <v>16</v>
      </c>
      <c r="J7978" s="202" t="s">
        <v>16</v>
      </c>
      <c r="K7978" s="1"/>
      <c r="L7978" s="368" t="s">
        <v>5314</v>
      </c>
      <c r="M7978" s="369" t="s">
        <v>5323</v>
      </c>
      <c r="N7978" s="116" t="s">
        <v>5309</v>
      </c>
      <c r="O7978" s="202">
        <v>65000</v>
      </c>
      <c r="P7978" s="202" t="s">
        <v>16</v>
      </c>
      <c r="Q7978" s="202" t="s">
        <v>16</v>
      </c>
      <c r="R7978" s="202" t="s">
        <v>16</v>
      </c>
      <c r="S7978" s="202" t="s">
        <v>16</v>
      </c>
      <c r="T7978" s="202" t="s">
        <v>16</v>
      </c>
    </row>
    <row r="7979" spans="2:20" ht="27.6" x14ac:dyDescent="0.3">
      <c r="B7979" s="368" t="s">
        <v>5314</v>
      </c>
      <c r="C7979" s="369" t="s">
        <v>5337</v>
      </c>
      <c r="D7979" s="116" t="s">
        <v>5310</v>
      </c>
      <c r="E7979" s="202" t="s">
        <v>16</v>
      </c>
      <c r="F7979" s="202">
        <v>10000</v>
      </c>
      <c r="G7979" s="202" t="s">
        <v>16</v>
      </c>
      <c r="H7979" s="202" t="s">
        <v>16</v>
      </c>
      <c r="I7979" s="202" t="s">
        <v>16</v>
      </c>
      <c r="J7979" s="202" t="s">
        <v>16</v>
      </c>
      <c r="K7979" s="1"/>
      <c r="L7979" s="368" t="s">
        <v>5314</v>
      </c>
      <c r="M7979" s="369" t="s">
        <v>5324</v>
      </c>
      <c r="N7979" s="116" t="s">
        <v>5320</v>
      </c>
      <c r="O7979" s="202">
        <v>7000</v>
      </c>
      <c r="P7979" s="202" t="s">
        <v>16</v>
      </c>
      <c r="Q7979" s="202" t="s">
        <v>16</v>
      </c>
      <c r="R7979" s="202" t="s">
        <v>16</v>
      </c>
      <c r="S7979" s="202" t="s">
        <v>16</v>
      </c>
      <c r="T7979" s="202" t="s">
        <v>16</v>
      </c>
    </row>
    <row r="7980" spans="2:20" ht="46.2" customHeight="1" x14ac:dyDescent="0.3">
      <c r="B7980" s="368" t="s">
        <v>5314</v>
      </c>
      <c r="C7980" s="38" t="s">
        <v>2641</v>
      </c>
      <c r="D7980" s="116" t="s">
        <v>5311</v>
      </c>
      <c r="E7980" s="202" t="s">
        <v>16</v>
      </c>
      <c r="F7980" s="202" t="s">
        <v>16</v>
      </c>
      <c r="G7980" s="202">
        <v>1000000</v>
      </c>
      <c r="H7980" s="202" t="s">
        <v>16</v>
      </c>
      <c r="I7980" s="202" t="s">
        <v>16</v>
      </c>
      <c r="J7980" s="202" t="s">
        <v>16</v>
      </c>
      <c r="K7980" s="1"/>
      <c r="L7980" s="368" t="s">
        <v>5314</v>
      </c>
      <c r="M7980" s="369" t="s">
        <v>5325</v>
      </c>
      <c r="N7980" s="368">
        <v>330</v>
      </c>
      <c r="O7980" s="202" t="s">
        <v>16</v>
      </c>
      <c r="P7980" s="202" t="s">
        <v>16</v>
      </c>
      <c r="Q7980" s="202" t="s">
        <v>16</v>
      </c>
      <c r="R7980" s="202">
        <v>1100000</v>
      </c>
      <c r="S7980" s="202" t="s">
        <v>16</v>
      </c>
      <c r="T7980" s="202" t="s">
        <v>16</v>
      </c>
    </row>
    <row r="7981" spans="2:20" ht="27.6" x14ac:dyDescent="0.3">
      <c r="B7981" s="368" t="s">
        <v>5314</v>
      </c>
      <c r="C7981" s="38" t="s">
        <v>5316</v>
      </c>
      <c r="D7981" s="116" t="s">
        <v>5312</v>
      </c>
      <c r="E7981" s="202" t="s">
        <v>16</v>
      </c>
      <c r="F7981" s="202" t="s">
        <v>16</v>
      </c>
      <c r="G7981" s="202" t="s">
        <v>16</v>
      </c>
      <c r="H7981" s="202">
        <v>80000</v>
      </c>
      <c r="I7981" s="202" t="s">
        <v>16</v>
      </c>
      <c r="J7981" s="202" t="s">
        <v>16</v>
      </c>
      <c r="K7981" s="1"/>
      <c r="L7981" s="368" t="s">
        <v>5314</v>
      </c>
      <c r="M7981" s="369" t="s">
        <v>5326</v>
      </c>
      <c r="N7981" s="320">
        <v>1</v>
      </c>
      <c r="O7981" s="202" t="s">
        <v>16</v>
      </c>
      <c r="P7981" s="202">
        <v>32745</v>
      </c>
      <c r="Q7981" s="202" t="s">
        <v>16</v>
      </c>
      <c r="R7981" s="202" t="s">
        <v>16</v>
      </c>
      <c r="S7981" s="202" t="s">
        <v>16</v>
      </c>
      <c r="T7981" s="202" t="s">
        <v>16</v>
      </c>
    </row>
    <row r="7982" spans="2:20" ht="41.4" x14ac:dyDescent="0.3">
      <c r="B7982" s="368" t="s">
        <v>5314</v>
      </c>
      <c r="C7982" s="38" t="s">
        <v>5317</v>
      </c>
      <c r="D7982" s="116" t="s">
        <v>5313</v>
      </c>
      <c r="E7982" s="202" t="s">
        <v>16</v>
      </c>
      <c r="F7982" s="202" t="s">
        <v>16</v>
      </c>
      <c r="G7982" s="202" t="s">
        <v>16</v>
      </c>
      <c r="H7982" s="202">
        <v>150000</v>
      </c>
      <c r="I7982" s="202" t="s">
        <v>16</v>
      </c>
      <c r="J7982" s="202" t="s">
        <v>16</v>
      </c>
      <c r="K7982" s="1"/>
      <c r="L7982" s="368" t="s">
        <v>5240</v>
      </c>
      <c r="M7982" s="369" t="s">
        <v>5327</v>
      </c>
      <c r="N7982" s="320">
        <v>2</v>
      </c>
      <c r="O7982" s="202" t="s">
        <v>16</v>
      </c>
      <c r="P7982" s="202">
        <v>2000</v>
      </c>
      <c r="Q7982" s="202" t="s">
        <v>16</v>
      </c>
      <c r="R7982" s="202" t="s">
        <v>16</v>
      </c>
      <c r="S7982" s="202" t="s">
        <v>16</v>
      </c>
      <c r="T7982" s="202" t="s">
        <v>16</v>
      </c>
    </row>
    <row r="7983" spans="2:20" ht="41.4" x14ac:dyDescent="0.3">
      <c r="B7983" s="368" t="s">
        <v>5314</v>
      </c>
      <c r="C7983" s="38" t="s">
        <v>5318</v>
      </c>
      <c r="D7983" s="116" t="s">
        <v>5319</v>
      </c>
      <c r="E7983" s="202"/>
      <c r="F7983" s="202" t="s">
        <v>16</v>
      </c>
      <c r="G7983" s="202" t="s">
        <v>16</v>
      </c>
      <c r="H7983" s="202">
        <v>15000</v>
      </c>
      <c r="I7983" s="202" t="s">
        <v>16</v>
      </c>
      <c r="J7983" s="202" t="s">
        <v>16</v>
      </c>
      <c r="K7983" s="1"/>
      <c r="L7983" s="368" t="s">
        <v>5314</v>
      </c>
      <c r="M7983" s="369" t="s">
        <v>2550</v>
      </c>
      <c r="N7983" s="320">
        <v>3</v>
      </c>
      <c r="O7983" s="202" t="s">
        <v>16</v>
      </c>
      <c r="P7983" s="202">
        <v>5000</v>
      </c>
      <c r="Q7983" s="202" t="s">
        <v>16</v>
      </c>
      <c r="R7983" s="202" t="s">
        <v>16</v>
      </c>
      <c r="S7983" s="202" t="s">
        <v>16</v>
      </c>
      <c r="T7983" s="202" t="s">
        <v>16</v>
      </c>
    </row>
    <row r="7984" spans="2:20" ht="41.4" x14ac:dyDescent="0.3">
      <c r="B7984" s="368" t="s">
        <v>5314</v>
      </c>
      <c r="C7984" s="38" t="s">
        <v>5321</v>
      </c>
      <c r="D7984" s="116" t="s">
        <v>5320</v>
      </c>
      <c r="E7984" s="202">
        <v>7000</v>
      </c>
      <c r="F7984" s="202" t="s">
        <v>16</v>
      </c>
      <c r="G7984" s="202" t="s">
        <v>16</v>
      </c>
      <c r="H7984" s="202">
        <v>8000</v>
      </c>
      <c r="I7984" s="202" t="s">
        <v>16</v>
      </c>
      <c r="J7984" s="202" t="s">
        <v>16</v>
      </c>
      <c r="K7984" s="1"/>
      <c r="L7984" s="368" t="s">
        <v>5314</v>
      </c>
      <c r="M7984" s="497" t="s">
        <v>5332</v>
      </c>
      <c r="N7984" s="320">
        <v>3</v>
      </c>
      <c r="O7984" s="202" t="s">
        <v>16</v>
      </c>
      <c r="P7984" s="202">
        <v>1000</v>
      </c>
      <c r="Q7984" s="202" t="s">
        <v>16</v>
      </c>
      <c r="R7984" s="202" t="s">
        <v>16</v>
      </c>
      <c r="S7984" s="202" t="s">
        <v>16</v>
      </c>
      <c r="T7984" s="202" t="s">
        <v>16</v>
      </c>
    </row>
    <row r="7985" spans="2:21" ht="41.4" x14ac:dyDescent="0.3">
      <c r="B7985" s="368" t="s">
        <v>5314</v>
      </c>
      <c r="C7985" s="38" t="s">
        <v>5322</v>
      </c>
      <c r="D7985" s="116" t="s">
        <v>5329</v>
      </c>
      <c r="E7985" s="202" t="s">
        <v>16</v>
      </c>
      <c r="F7985" s="202">
        <v>200000</v>
      </c>
      <c r="G7985" s="202" t="s">
        <v>16</v>
      </c>
      <c r="H7985" s="202" t="s">
        <v>16</v>
      </c>
      <c r="I7985" s="202" t="s">
        <v>16</v>
      </c>
      <c r="J7985" s="202" t="s">
        <v>16</v>
      </c>
      <c r="K7985" s="1"/>
      <c r="L7985" s="368" t="s">
        <v>5314</v>
      </c>
      <c r="M7985" s="369" t="s">
        <v>5333</v>
      </c>
      <c r="N7985" s="320">
        <v>5</v>
      </c>
      <c r="O7985" s="202" t="s">
        <v>16</v>
      </c>
      <c r="P7985" s="202">
        <v>1000</v>
      </c>
      <c r="Q7985" s="202" t="s">
        <v>16</v>
      </c>
      <c r="R7985" s="202" t="s">
        <v>16</v>
      </c>
      <c r="S7985" s="202" t="s">
        <v>16</v>
      </c>
      <c r="T7985" s="202" t="s">
        <v>16</v>
      </c>
    </row>
    <row r="7986" spans="2:21" ht="27.6" x14ac:dyDescent="0.3">
      <c r="B7986" s="368" t="s">
        <v>5314</v>
      </c>
      <c r="C7986" s="38" t="s">
        <v>5331</v>
      </c>
      <c r="D7986" s="116" t="s">
        <v>5330</v>
      </c>
      <c r="E7986" s="202" t="s">
        <v>16</v>
      </c>
      <c r="F7986" s="202">
        <v>2400</v>
      </c>
      <c r="G7986" s="202" t="s">
        <v>16</v>
      </c>
      <c r="H7986" s="202" t="s">
        <v>16</v>
      </c>
      <c r="I7986" s="202" t="s">
        <v>16</v>
      </c>
      <c r="J7986" s="202" t="s">
        <v>16</v>
      </c>
      <c r="K7986" s="1"/>
      <c r="L7986" s="368" t="s">
        <v>5314</v>
      </c>
      <c r="M7986" s="369" t="s">
        <v>5334</v>
      </c>
      <c r="N7986" s="320">
        <v>6</v>
      </c>
      <c r="O7986" s="202" t="s">
        <v>16</v>
      </c>
      <c r="P7986" s="202">
        <v>1000</v>
      </c>
      <c r="Q7986" s="202" t="s">
        <v>16</v>
      </c>
      <c r="R7986" s="202" t="s">
        <v>16</v>
      </c>
      <c r="S7986" s="202" t="s">
        <v>16</v>
      </c>
      <c r="T7986" s="202" t="s">
        <v>16</v>
      </c>
      <c r="U7986" s="314"/>
    </row>
    <row r="7987" spans="2:21" ht="22.8" customHeight="1" x14ac:dyDescent="0.3">
      <c r="B7987" s="202" t="s">
        <v>16</v>
      </c>
      <c r="C7987" s="370" t="s">
        <v>2461</v>
      </c>
      <c r="D7987" s="202" t="s">
        <v>16</v>
      </c>
      <c r="E7987" s="202" t="s">
        <v>16</v>
      </c>
      <c r="F7987" s="202" t="s">
        <v>16</v>
      </c>
      <c r="G7987" s="202" t="s">
        <v>16</v>
      </c>
      <c r="H7987" s="202" t="s">
        <v>16</v>
      </c>
      <c r="I7987" s="202" t="s">
        <v>16</v>
      </c>
      <c r="J7987" s="202" t="s">
        <v>16</v>
      </c>
      <c r="K7987" s="1"/>
      <c r="L7987" s="368"/>
      <c r="M7987" s="974" t="s">
        <v>2461</v>
      </c>
      <c r="N7987" s="202" t="s">
        <v>16</v>
      </c>
      <c r="O7987" s="202" t="s">
        <v>16</v>
      </c>
      <c r="P7987" s="202" t="s">
        <v>16</v>
      </c>
      <c r="Q7987" s="202"/>
      <c r="R7987" s="202"/>
      <c r="S7987" s="202"/>
      <c r="T7987" s="202"/>
      <c r="U7987" s="314"/>
    </row>
    <row r="7988" spans="2:21" ht="27.6" x14ac:dyDescent="0.3">
      <c r="B7988" s="368" t="s">
        <v>5240</v>
      </c>
      <c r="C7988" s="369" t="s">
        <v>2550</v>
      </c>
      <c r="D7988" s="320">
        <v>5</v>
      </c>
      <c r="E7988" s="202" t="s">
        <v>16</v>
      </c>
      <c r="F7988" s="202">
        <v>5000</v>
      </c>
      <c r="G7988" s="202" t="s">
        <v>16</v>
      </c>
      <c r="H7988" s="202" t="s">
        <v>16</v>
      </c>
      <c r="I7988" s="202" t="s">
        <v>16</v>
      </c>
      <c r="J7988" s="202" t="s">
        <v>16</v>
      </c>
      <c r="K7988" s="1"/>
      <c r="L7988" s="368" t="s">
        <v>5314</v>
      </c>
      <c r="M7988" s="369" t="s">
        <v>5328</v>
      </c>
      <c r="N7988" s="320">
        <v>7</v>
      </c>
      <c r="O7988" s="202" t="s">
        <v>16</v>
      </c>
      <c r="P7988" s="202">
        <v>5010</v>
      </c>
      <c r="Q7988" s="202" t="s">
        <v>16</v>
      </c>
      <c r="R7988" s="202" t="s">
        <v>16</v>
      </c>
      <c r="S7988" s="202" t="s">
        <v>16</v>
      </c>
      <c r="T7988" s="202" t="s">
        <v>16</v>
      </c>
    </row>
    <row r="7989" spans="2:21" x14ac:dyDescent="0.3">
      <c r="B7989" s="202" t="s">
        <v>16</v>
      </c>
      <c r="C7989" s="202" t="s">
        <v>16</v>
      </c>
      <c r="D7989" s="202" t="s">
        <v>16</v>
      </c>
      <c r="E7989" s="202" t="s">
        <v>16</v>
      </c>
      <c r="F7989" s="202" t="s">
        <v>16</v>
      </c>
      <c r="G7989" s="202" t="s">
        <v>16</v>
      </c>
      <c r="H7989" s="202" t="s">
        <v>16</v>
      </c>
      <c r="I7989" s="202" t="s">
        <v>16</v>
      </c>
      <c r="J7989" s="202" t="s">
        <v>16</v>
      </c>
      <c r="K7989" s="1"/>
      <c r="L7989" s="368" t="s">
        <v>16</v>
      </c>
      <c r="M7989" s="381" t="s">
        <v>16</v>
      </c>
      <c r="N7989" s="368" t="s">
        <v>16</v>
      </c>
      <c r="O7989" s="202" t="s">
        <v>16</v>
      </c>
      <c r="P7989" s="202" t="s">
        <v>16</v>
      </c>
      <c r="Q7989" s="202" t="s">
        <v>16</v>
      </c>
      <c r="R7989" s="202" t="s">
        <v>16</v>
      </c>
      <c r="S7989" s="202" t="s">
        <v>16</v>
      </c>
      <c r="T7989" s="202" t="s">
        <v>16</v>
      </c>
    </row>
    <row r="7990" spans="2:21" x14ac:dyDescent="0.3">
      <c r="B7990" s="196"/>
      <c r="C7990" s="503" t="s">
        <v>49</v>
      </c>
      <c r="D7990" s="196" t="s">
        <v>1850</v>
      </c>
      <c r="E7990" s="197">
        <f>SUM(E7977:E7989)</f>
        <v>72000</v>
      </c>
      <c r="F7990" s="197">
        <f>SUM(F7977:F7989)</f>
        <v>217400</v>
      </c>
      <c r="G7990" s="197">
        <f>SUM(G7977:G7989)</f>
        <v>1000000</v>
      </c>
      <c r="H7990" s="504">
        <f>SUM(H7977:H7989)</f>
        <v>553000</v>
      </c>
      <c r="I7990" s="197">
        <f>SUM(I7978:I7989)</f>
        <v>0</v>
      </c>
      <c r="J7990" s="197">
        <v>0</v>
      </c>
      <c r="K7990" s="1"/>
      <c r="L7990" s="368" t="s">
        <v>16</v>
      </c>
      <c r="M7990" s="381" t="s">
        <v>16</v>
      </c>
      <c r="N7990" s="368" t="s">
        <v>16</v>
      </c>
      <c r="O7990" s="202" t="s">
        <v>16</v>
      </c>
      <c r="P7990" s="202" t="s">
        <v>16</v>
      </c>
      <c r="Q7990" s="202" t="s">
        <v>16</v>
      </c>
      <c r="R7990" s="202" t="s">
        <v>16</v>
      </c>
      <c r="S7990" s="202" t="s">
        <v>16</v>
      </c>
      <c r="T7990" s="202" t="s">
        <v>16</v>
      </c>
    </row>
    <row r="7991" spans="2:21" x14ac:dyDescent="0.3">
      <c r="B7991" s="815"/>
      <c r="C7991" s="958"/>
      <c r="D7991" s="384"/>
      <c r="E7991" s="818"/>
      <c r="F7991" s="818"/>
      <c r="G7991" s="818"/>
      <c r="H7991" s="818"/>
      <c r="I7991" s="818"/>
      <c r="J7991" s="819"/>
      <c r="K7991" s="1"/>
      <c r="L7991" s="368" t="s">
        <v>16</v>
      </c>
      <c r="M7991" s="381" t="s">
        <v>16</v>
      </c>
      <c r="N7991" s="368" t="s">
        <v>16</v>
      </c>
      <c r="O7991" s="202" t="s">
        <v>16</v>
      </c>
      <c r="P7991" s="202" t="s">
        <v>16</v>
      </c>
      <c r="Q7991" s="202" t="s">
        <v>16</v>
      </c>
      <c r="R7991" s="202" t="s">
        <v>16</v>
      </c>
      <c r="S7991" s="202" t="s">
        <v>16</v>
      </c>
      <c r="T7991" s="202" t="s">
        <v>16</v>
      </c>
    </row>
    <row r="7992" spans="2:21" x14ac:dyDescent="0.3">
      <c r="B7992" s="25"/>
      <c r="C7992" s="26" t="s">
        <v>50</v>
      </c>
      <c r="D7992" s="26" t="s">
        <v>16</v>
      </c>
      <c r="E7992" s="28">
        <f>E7990</f>
        <v>72000</v>
      </c>
      <c r="F7992" s="28">
        <f>F7976+F7990</f>
        <v>559606</v>
      </c>
      <c r="G7992" s="28">
        <f>G7976+G7990</f>
        <v>1798087</v>
      </c>
      <c r="H7992" s="28">
        <f>H7976+H7990</f>
        <v>3683880</v>
      </c>
      <c r="I7992" s="28">
        <f>I7976+I7990</f>
        <v>3334</v>
      </c>
      <c r="J7992" s="28">
        <f>J7976+J7990</f>
        <v>4260</v>
      </c>
      <c r="K7992" s="1"/>
      <c r="L7992" s="574" t="s">
        <v>16</v>
      </c>
      <c r="M7992" s="26" t="s">
        <v>50</v>
      </c>
      <c r="N7992" s="193" t="s">
        <v>16</v>
      </c>
      <c r="O7992" s="934">
        <f>SUM(O7977:O7991)</f>
        <v>72000</v>
      </c>
      <c r="P7992" s="940">
        <f>SUM(P7977:P7991)</f>
        <v>347755</v>
      </c>
      <c r="Q7992" s="938"/>
      <c r="R7992" s="28">
        <f>SUM(R7980:R7991)</f>
        <v>1100000</v>
      </c>
      <c r="S7992" s="28">
        <f>SUM(S7978:S7991)</f>
        <v>0</v>
      </c>
      <c r="T7992" s="28">
        <f>SUM(T7975:T7991)</f>
        <v>0</v>
      </c>
    </row>
    <row r="7993" spans="2:21" x14ac:dyDescent="0.3">
      <c r="F7993" s="314"/>
      <c r="G7993" s="215"/>
      <c r="H7993" s="215"/>
      <c r="L7993" s="2"/>
      <c r="M7993" s="3" t="s">
        <v>12</v>
      </c>
      <c r="N7993" s="15"/>
      <c r="O7993" s="16">
        <f>E7992-O7992</f>
        <v>0</v>
      </c>
      <c r="P7993" s="62">
        <f>F7992-P7992</f>
        <v>211851</v>
      </c>
      <c r="Q7993" s="62">
        <f>G7992-Q7992</f>
        <v>1798087</v>
      </c>
      <c r="R7993" s="62">
        <f t="shared" ref="R7993" si="853">H7992-R7992</f>
        <v>2583880</v>
      </c>
      <c r="S7993" s="62">
        <f t="shared" ref="S7993" si="854">I7992-S7992</f>
        <v>3334</v>
      </c>
      <c r="T7993" s="62">
        <f t="shared" ref="T7993" si="855">J7992-T7992</f>
        <v>4260</v>
      </c>
    </row>
    <row r="7994" spans="2:21" x14ac:dyDescent="0.3">
      <c r="C7994" s="63" t="s">
        <v>5103</v>
      </c>
      <c r="F7994" s="314"/>
      <c r="H7994" s="322"/>
      <c r="I7994" s="321"/>
      <c r="J7994" s="321"/>
      <c r="M7994" s="1356" t="s">
        <v>23</v>
      </c>
      <c r="N7994" s="1356"/>
      <c r="O7994" s="314"/>
      <c r="P7994" s="314"/>
      <c r="Q7994" s="314"/>
      <c r="R7994" s="314"/>
    </row>
    <row r="7995" spans="2:21" x14ac:dyDescent="0.3">
      <c r="B7995" s="904" t="s">
        <v>0</v>
      </c>
      <c r="C7995" s="905" t="s">
        <v>5105</v>
      </c>
      <c r="D7995" s="905" t="s">
        <v>5107</v>
      </c>
      <c r="E7995" s="905" t="s">
        <v>5106</v>
      </c>
      <c r="F7995" s="906" t="s">
        <v>5110</v>
      </c>
      <c r="G7995" s="894"/>
      <c r="H7995" s="968"/>
      <c r="I7995" s="969"/>
      <c r="J7995" s="145"/>
      <c r="M7995" s="346" t="s">
        <v>17</v>
      </c>
      <c r="N7995" s="126">
        <f>P7993</f>
        <v>211851</v>
      </c>
      <c r="O7995" s="1364"/>
      <c r="P7995" s="1365"/>
      <c r="Q7995" s="1365"/>
      <c r="R7995" s="1365"/>
      <c r="S7995" s="1365"/>
      <c r="T7995" s="1365"/>
    </row>
    <row r="7996" spans="2:21" x14ac:dyDescent="0.3">
      <c r="B7996" s="909"/>
      <c r="C7996" s="913" t="s">
        <v>5135</v>
      </c>
      <c r="D7996" s="917"/>
      <c r="E7996" s="917"/>
      <c r="F7996" s="924"/>
      <c r="G7996" s="894"/>
      <c r="H7996" s="949"/>
      <c r="I7996" s="280"/>
      <c r="J7996" s="280"/>
      <c r="M7996" s="346" t="s">
        <v>18</v>
      </c>
      <c r="N7996" s="126">
        <f>Q7993</f>
        <v>1798087</v>
      </c>
      <c r="O7996" s="1365"/>
      <c r="P7996" s="1365"/>
      <c r="Q7996" s="1365"/>
      <c r="R7996" s="1365"/>
      <c r="S7996" s="1365"/>
      <c r="T7996" s="1365"/>
    </row>
    <row r="7997" spans="2:21" x14ac:dyDescent="0.3">
      <c r="B7997" s="910" t="s">
        <v>5109</v>
      </c>
      <c r="C7997" s="914" t="s">
        <v>5112</v>
      </c>
      <c r="D7997" s="918" t="s">
        <v>5113</v>
      </c>
      <c r="E7997" s="918">
        <v>500000</v>
      </c>
      <c r="F7997" s="925" t="s">
        <v>5111</v>
      </c>
      <c r="G7997" s="945"/>
      <c r="H7997" s="948"/>
      <c r="I7997" s="280"/>
      <c r="J7997" s="280"/>
      <c r="M7997" s="346" t="s">
        <v>19</v>
      </c>
      <c r="N7997" s="126">
        <f>R7993</f>
        <v>2583880</v>
      </c>
      <c r="O7997" s="1370"/>
      <c r="P7997" s="1370"/>
      <c r="Q7997" s="948"/>
      <c r="R7997" s="948"/>
      <c r="S7997" s="948"/>
      <c r="T7997" s="948"/>
    </row>
    <row r="7998" spans="2:21" x14ac:dyDescent="0.3">
      <c r="B7998" s="911" t="s">
        <v>5114</v>
      </c>
      <c r="C7998" s="915" t="s">
        <v>5115</v>
      </c>
      <c r="D7998" s="911" t="s">
        <v>5113</v>
      </c>
      <c r="E7998" s="919">
        <v>1200000</v>
      </c>
      <c r="F7998" s="926" t="s">
        <v>5111</v>
      </c>
      <c r="H7998" s="321"/>
      <c r="I7998" s="280"/>
      <c r="J7998" s="281"/>
      <c r="M7998" s="346" t="s">
        <v>20</v>
      </c>
      <c r="N7998" s="126">
        <f>S7993</f>
        <v>3334</v>
      </c>
      <c r="O7998" s="949"/>
      <c r="P7998" s="894"/>
      <c r="Q7998" s="894"/>
      <c r="R7998" s="894"/>
      <c r="S7998" s="894"/>
      <c r="T7998" s="894"/>
    </row>
    <row r="7999" spans="2:21" x14ac:dyDescent="0.3">
      <c r="B7999" s="912" t="s">
        <v>5114</v>
      </c>
      <c r="C7999" s="916" t="s">
        <v>5116</v>
      </c>
      <c r="D7999" s="912" t="s">
        <v>5113</v>
      </c>
      <c r="E7999" s="920">
        <v>5000000</v>
      </c>
      <c r="F7999" s="927" t="s">
        <v>5111</v>
      </c>
      <c r="H7999" s="321"/>
      <c r="I7999" s="280"/>
      <c r="J7999" s="281"/>
      <c r="M7999" s="346" t="s">
        <v>21</v>
      </c>
      <c r="N7999" s="126">
        <f>T7993</f>
        <v>4260</v>
      </c>
      <c r="P7999" s="1371"/>
      <c r="Q7999" s="1371"/>
      <c r="R7999" s="1371"/>
      <c r="S7999" s="1371"/>
      <c r="T7999" s="1371"/>
    </row>
    <row r="8000" spans="2:21" ht="16.2" thickBot="1" x14ac:dyDescent="0.35">
      <c r="B8000" s="897"/>
      <c r="C8000" s="970" t="s">
        <v>456</v>
      </c>
      <c r="D8000" s="970"/>
      <c r="E8000" s="921">
        <f>SUM(E7997:E7999)</f>
        <v>6700000</v>
      </c>
      <c r="F8000" s="901"/>
      <c r="G8000" s="314"/>
      <c r="H8000" s="321"/>
      <c r="I8000" s="280"/>
      <c r="J8000" s="281"/>
      <c r="M8000" s="768" t="s">
        <v>22</v>
      </c>
      <c r="N8000" s="794">
        <f>SUM(N7995:N7999)</f>
        <v>4601412</v>
      </c>
      <c r="O8000" s="970"/>
      <c r="P8000" s="1367"/>
      <c r="Q8000" s="1367"/>
      <c r="R8000" s="943"/>
      <c r="S8000" s="943"/>
      <c r="T8000" s="929"/>
    </row>
    <row r="8001" spans="2:20" ht="15" thickTop="1" x14ac:dyDescent="0.3">
      <c r="B8001" s="897"/>
      <c r="C8001" s="898"/>
      <c r="D8001" s="897"/>
      <c r="E8001" s="902"/>
      <c r="F8001" s="899"/>
      <c r="H8001" s="321"/>
      <c r="I8001" s="321"/>
      <c r="J8001" s="321"/>
      <c r="N8001" s="314"/>
      <c r="O8001" s="895"/>
      <c r="P8001" s="75"/>
      <c r="Q8001" s="75"/>
      <c r="R8001" s="941"/>
      <c r="S8001" s="75"/>
      <c r="T8001" s="75"/>
    </row>
    <row r="8002" spans="2:20" x14ac:dyDescent="0.3">
      <c r="B8002" s="897"/>
      <c r="C8002" s="898"/>
      <c r="D8002" s="897"/>
      <c r="E8002" s="902"/>
      <c r="F8002" s="899"/>
      <c r="H8002" s="321"/>
      <c r="I8002" s="321"/>
      <c r="J8002" s="321"/>
      <c r="N8002" s="314"/>
      <c r="O8002" s="895"/>
      <c r="P8002" s="75"/>
      <c r="Q8002" s="75"/>
      <c r="R8002" s="941"/>
      <c r="S8002" s="75"/>
      <c r="T8002" s="75"/>
    </row>
    <row r="8003" spans="2:20" x14ac:dyDescent="0.3">
      <c r="B8003" s="897"/>
      <c r="C8003" s="898"/>
      <c r="D8003" s="897"/>
      <c r="E8003" s="902"/>
      <c r="F8003" s="899"/>
      <c r="H8003" s="321"/>
      <c r="I8003" s="321"/>
      <c r="J8003" s="321"/>
      <c r="N8003" s="314"/>
      <c r="O8003" s="895"/>
      <c r="P8003" s="75"/>
      <c r="Q8003" s="75"/>
      <c r="R8003" s="941"/>
      <c r="S8003" s="75"/>
      <c r="T8003" s="75"/>
    </row>
    <row r="8004" spans="2:20" x14ac:dyDescent="0.3">
      <c r="B8004" s="897"/>
      <c r="C8004" s="898"/>
      <c r="D8004" s="897"/>
      <c r="E8004" s="902"/>
      <c r="F8004" s="899"/>
      <c r="H8004" s="321"/>
      <c r="I8004" s="321"/>
      <c r="J8004" s="321"/>
      <c r="N8004" s="314"/>
      <c r="O8004" s="895"/>
      <c r="P8004" s="75"/>
      <c r="Q8004" s="75"/>
      <c r="R8004" s="941"/>
      <c r="S8004" s="75"/>
      <c r="T8004" s="75"/>
    </row>
    <row r="8005" spans="2:20" x14ac:dyDescent="0.3">
      <c r="B8005" s="929"/>
      <c r="C8005" s="929"/>
      <c r="D8005" s="929"/>
      <c r="E8005" s="928"/>
      <c r="F8005" s="929"/>
      <c r="N8005" s="314"/>
    </row>
    <row r="8006" spans="2:20" x14ac:dyDescent="0.3">
      <c r="B8006" s="273"/>
      <c r="C8006" s="930"/>
      <c r="D8006" s="273"/>
      <c r="E8006" s="931"/>
      <c r="F8006" s="931"/>
      <c r="N8006" s="314"/>
    </row>
    <row r="8007" spans="2:20" x14ac:dyDescent="0.3">
      <c r="B8007" s="899"/>
      <c r="C8007" s="899"/>
      <c r="D8007" s="899"/>
      <c r="E8007" s="903"/>
      <c r="F8007" s="899"/>
      <c r="N8007" s="314"/>
      <c r="O8007" s="895"/>
      <c r="P8007" s="896"/>
      <c r="Q8007" s="896"/>
      <c r="R8007" s="928"/>
      <c r="S8007" s="896"/>
      <c r="T8007" s="896"/>
    </row>
    <row r="8008" spans="2:20" x14ac:dyDescent="0.3">
      <c r="B8008" s="1357" t="s">
        <v>3490</v>
      </c>
      <c r="C8008" s="1357"/>
      <c r="D8008" s="1357"/>
      <c r="E8008" s="1357"/>
      <c r="F8008" s="1357"/>
      <c r="G8008" s="1357"/>
      <c r="H8008" s="1357"/>
      <c r="I8008" s="1357"/>
      <c r="J8008" s="1357"/>
      <c r="K8008" s="1357"/>
      <c r="L8008" s="1357"/>
      <c r="M8008" s="1357"/>
      <c r="N8008" s="1357"/>
      <c r="O8008" s="1357"/>
      <c r="P8008" s="1357"/>
      <c r="Q8008" s="1357"/>
      <c r="R8008" s="1357"/>
      <c r="S8008" s="1357"/>
      <c r="T8008" s="1357"/>
    </row>
    <row r="8015" spans="2:20" ht="15.6" x14ac:dyDescent="0.3">
      <c r="B8015" s="1349" t="s">
        <v>5338</v>
      </c>
      <c r="C8015" s="1349"/>
      <c r="D8015" s="1349"/>
      <c r="E8015" s="1349"/>
      <c r="F8015" s="1349"/>
      <c r="G8015" s="1349"/>
      <c r="H8015" s="1349"/>
      <c r="I8015" s="1349"/>
      <c r="J8015" s="1349"/>
      <c r="K8015" s="1349"/>
      <c r="L8015" s="1349"/>
      <c r="M8015" s="1349"/>
      <c r="N8015" s="1349"/>
      <c r="O8015" s="1349"/>
      <c r="P8015" s="1349"/>
      <c r="Q8015" s="1349"/>
      <c r="R8015" s="1349"/>
      <c r="S8015" s="1349"/>
      <c r="T8015" s="1349"/>
    </row>
    <row r="8016" spans="2:20" ht="15.6" x14ac:dyDescent="0.3">
      <c r="B8016" s="1350" t="s">
        <v>10</v>
      </c>
      <c r="C8016" s="1350"/>
      <c r="D8016" s="1350"/>
      <c r="E8016" s="1350"/>
      <c r="F8016" s="1350"/>
      <c r="G8016" s="1350"/>
      <c r="H8016" s="1350"/>
      <c r="I8016" s="1350"/>
      <c r="J8016" s="1350"/>
      <c r="K8016" s="1350"/>
      <c r="L8016" s="1350"/>
      <c r="M8016" s="1350"/>
      <c r="N8016" s="1350"/>
      <c r="O8016" s="1350"/>
      <c r="P8016" s="1350"/>
      <c r="Q8016" s="1350"/>
      <c r="R8016" s="1350"/>
      <c r="S8016" s="1350"/>
      <c r="T8016" s="1350"/>
    </row>
    <row r="8017" spans="2:20" x14ac:dyDescent="0.3">
      <c r="B8017" s="1351" t="s">
        <v>11</v>
      </c>
      <c r="C8017" s="1351"/>
      <c r="D8017" s="1351"/>
      <c r="E8017" s="1351"/>
      <c r="F8017" s="1351"/>
      <c r="G8017" s="1351"/>
      <c r="H8017" s="1351"/>
      <c r="I8017" s="1351"/>
      <c r="J8017" s="1351"/>
      <c r="K8017" s="1351"/>
      <c r="L8017" s="1351"/>
      <c r="M8017" s="1351"/>
      <c r="N8017" s="1351"/>
      <c r="O8017" s="1351"/>
      <c r="P8017" s="1351"/>
      <c r="Q8017" s="1351"/>
      <c r="R8017" s="1351"/>
      <c r="S8017" s="1351"/>
      <c r="T8017" s="1351"/>
    </row>
    <row r="8018" spans="2:20" x14ac:dyDescent="0.3">
      <c r="B8018" s="1352" t="s">
        <v>5339</v>
      </c>
      <c r="C8018" s="1352"/>
      <c r="D8018" s="1352"/>
      <c r="E8018" s="1352"/>
      <c r="F8018" s="1352"/>
      <c r="G8018" s="1352"/>
      <c r="H8018" s="1352"/>
      <c r="I8018" s="1352"/>
      <c r="J8018" s="1352"/>
      <c r="K8018" s="1352"/>
      <c r="L8018" s="1352"/>
      <c r="M8018" s="1352"/>
      <c r="N8018" s="1352"/>
      <c r="O8018" s="1352"/>
      <c r="P8018" s="1352"/>
      <c r="Q8018" s="1352"/>
      <c r="R8018" s="1352"/>
      <c r="S8018" s="1352"/>
      <c r="T8018" s="1352"/>
    </row>
    <row r="8019" spans="2:20" ht="15" thickBot="1" x14ac:dyDescent="0.35">
      <c r="B8019" s="309"/>
      <c r="C8019" s="309"/>
      <c r="D8019" s="309"/>
      <c r="E8019" s="309"/>
      <c r="F8019" s="309"/>
      <c r="G8019" s="309"/>
      <c r="H8019" s="309"/>
      <c r="I8019" s="309"/>
      <c r="J8019" s="309"/>
      <c r="L8019" s="309"/>
      <c r="M8019" s="309"/>
      <c r="N8019" s="309"/>
      <c r="O8019" s="309"/>
      <c r="P8019" s="309"/>
      <c r="Q8019" s="309"/>
      <c r="R8019" s="1362" t="s">
        <v>5340</v>
      </c>
      <c r="S8019" s="1363"/>
      <c r="T8019" s="1363"/>
    </row>
    <row r="8020" spans="2:20" ht="15" thickTop="1" x14ac:dyDescent="0.3">
      <c r="B8020" s="1354" t="s">
        <v>8</v>
      </c>
      <c r="C8020" s="1354"/>
      <c r="D8020" s="1354"/>
      <c r="E8020" s="1354"/>
      <c r="F8020" s="1354"/>
      <c r="G8020" s="1354"/>
      <c r="H8020" s="1354"/>
      <c r="I8020" s="1354"/>
      <c r="J8020" s="1354"/>
      <c r="L8020" s="1354" t="s">
        <v>9</v>
      </c>
      <c r="M8020" s="1354"/>
      <c r="N8020" s="1354"/>
      <c r="O8020" s="1354"/>
      <c r="P8020" s="1354"/>
      <c r="Q8020" s="1354"/>
      <c r="R8020" s="1354"/>
      <c r="S8020" s="1354"/>
      <c r="T8020" s="1354"/>
    </row>
    <row r="8021" spans="2:20" ht="27.6" x14ac:dyDescent="0.3">
      <c r="B8021" s="950" t="s">
        <v>0</v>
      </c>
      <c r="C8021" s="950" t="s">
        <v>1</v>
      </c>
      <c r="D8021" s="950" t="s">
        <v>2</v>
      </c>
      <c r="E8021" s="950" t="s">
        <v>13</v>
      </c>
      <c r="F8021" s="950" t="s">
        <v>3</v>
      </c>
      <c r="G8021" s="950" t="s">
        <v>4</v>
      </c>
      <c r="H8021" s="950" t="s">
        <v>5</v>
      </c>
      <c r="I8021" s="950" t="s">
        <v>6</v>
      </c>
      <c r="J8021" s="950" t="s">
        <v>7</v>
      </c>
      <c r="K8021" s="180"/>
      <c r="L8021" s="950" t="s">
        <v>0</v>
      </c>
      <c r="M8021" s="950" t="s">
        <v>1</v>
      </c>
      <c r="N8021" s="503" t="s">
        <v>1234</v>
      </c>
      <c r="O8021" s="950" t="s">
        <v>13</v>
      </c>
      <c r="P8021" s="950" t="s">
        <v>3</v>
      </c>
      <c r="Q8021" s="950" t="s">
        <v>4</v>
      </c>
      <c r="R8021" s="950" t="s">
        <v>5</v>
      </c>
      <c r="S8021" s="950" t="s">
        <v>6</v>
      </c>
      <c r="T8021" s="950" t="s">
        <v>7</v>
      </c>
    </row>
    <row r="8022" spans="2:20" x14ac:dyDescent="0.3">
      <c r="B8022" s="954"/>
      <c r="C8022" s="955"/>
      <c r="D8022" s="955"/>
      <c r="E8022" s="956"/>
      <c r="F8022" s="956"/>
      <c r="G8022" s="956"/>
      <c r="H8022" s="956"/>
      <c r="I8022" s="956"/>
      <c r="J8022" s="957"/>
      <c r="L8022" s="954"/>
      <c r="M8022" s="955"/>
      <c r="N8022" s="955"/>
      <c r="O8022" s="956"/>
      <c r="P8022" s="956"/>
      <c r="Q8022" s="956"/>
      <c r="R8022" s="956"/>
      <c r="S8022" s="956"/>
      <c r="T8022" s="957"/>
    </row>
    <row r="8023" spans="2:20" x14ac:dyDescent="0.3">
      <c r="B8023" s="368" t="s">
        <v>5341</v>
      </c>
      <c r="C8023" s="15" t="s">
        <v>2421</v>
      </c>
      <c r="D8023" s="202" t="s">
        <v>16</v>
      </c>
      <c r="E8023" s="202" t="s">
        <v>16</v>
      </c>
      <c r="F8023" s="370">
        <f>N7995</f>
        <v>211851</v>
      </c>
      <c r="G8023" s="764">
        <f>N7996</f>
        <v>1798087</v>
      </c>
      <c r="H8023" s="764">
        <f>N7997</f>
        <v>2583880</v>
      </c>
      <c r="I8023" s="765">
        <f>N7998</f>
        <v>3334</v>
      </c>
      <c r="J8023" s="765">
        <f>N7999</f>
        <v>4260</v>
      </c>
      <c r="K8023" s="1"/>
      <c r="L8023" s="368"/>
      <c r="M8023" s="368"/>
      <c r="N8023" s="368"/>
      <c r="O8023" s="368"/>
      <c r="P8023" s="202"/>
      <c r="Q8023" s="368"/>
      <c r="R8023" s="368"/>
      <c r="S8023" s="202"/>
      <c r="T8023" s="368"/>
    </row>
    <row r="8024" spans="2:20" ht="27.6" x14ac:dyDescent="0.3">
      <c r="B8024" s="368" t="s">
        <v>5314</v>
      </c>
      <c r="C8024" s="369" t="s">
        <v>5345</v>
      </c>
      <c r="D8024" s="116" t="s">
        <v>5342</v>
      </c>
      <c r="E8024" s="202" t="s">
        <v>16</v>
      </c>
      <c r="F8024" s="202">
        <v>2200</v>
      </c>
      <c r="G8024" s="202" t="s">
        <v>16</v>
      </c>
      <c r="H8024" s="202" t="s">
        <v>16</v>
      </c>
      <c r="I8024" s="202" t="s">
        <v>16</v>
      </c>
      <c r="J8024" s="202" t="s">
        <v>16</v>
      </c>
      <c r="K8024" s="1"/>
      <c r="L8024" s="368" t="s">
        <v>5347</v>
      </c>
      <c r="M8024" s="369" t="s">
        <v>5349</v>
      </c>
      <c r="N8024" s="116" t="s">
        <v>5344</v>
      </c>
      <c r="O8024" s="202">
        <v>100000</v>
      </c>
      <c r="P8024" s="202" t="s">
        <v>16</v>
      </c>
      <c r="Q8024" s="202" t="s">
        <v>16</v>
      </c>
      <c r="R8024" s="202" t="s">
        <v>16</v>
      </c>
      <c r="S8024" s="202" t="s">
        <v>16</v>
      </c>
      <c r="T8024" s="202" t="s">
        <v>16</v>
      </c>
    </row>
    <row r="8025" spans="2:20" ht="41.4" x14ac:dyDescent="0.3">
      <c r="B8025" s="368" t="s">
        <v>5347</v>
      </c>
      <c r="C8025" s="369" t="s">
        <v>5346</v>
      </c>
      <c r="D8025" s="116" t="s">
        <v>5343</v>
      </c>
      <c r="E8025" s="202" t="s">
        <v>16</v>
      </c>
      <c r="F8025" s="202" t="s">
        <v>16</v>
      </c>
      <c r="G8025" s="202" t="s">
        <v>16</v>
      </c>
      <c r="H8025" s="202">
        <v>1500000</v>
      </c>
      <c r="I8025" s="202" t="s">
        <v>16</v>
      </c>
      <c r="J8025" s="202" t="s">
        <v>16</v>
      </c>
      <c r="K8025" s="1"/>
      <c r="L8025" s="368" t="s">
        <v>5347</v>
      </c>
      <c r="M8025" s="369" t="s">
        <v>5049</v>
      </c>
      <c r="N8025" s="320">
        <v>1</v>
      </c>
      <c r="O8025" s="202" t="s">
        <v>16</v>
      </c>
      <c r="P8025" s="202">
        <v>20000</v>
      </c>
      <c r="Q8025" s="202" t="s">
        <v>16</v>
      </c>
      <c r="R8025" s="202" t="s">
        <v>16</v>
      </c>
      <c r="S8025" s="202" t="s">
        <v>16</v>
      </c>
      <c r="T8025" s="202" t="s">
        <v>16</v>
      </c>
    </row>
    <row r="8026" spans="2:20" ht="27.6" x14ac:dyDescent="0.3">
      <c r="B8026" s="368" t="s">
        <v>5347</v>
      </c>
      <c r="C8026" s="38" t="s">
        <v>5348</v>
      </c>
      <c r="D8026" s="116" t="s">
        <v>5344</v>
      </c>
      <c r="E8026" s="202">
        <v>100000</v>
      </c>
      <c r="F8026" s="202" t="s">
        <v>16</v>
      </c>
      <c r="G8026" s="202" t="s">
        <v>16</v>
      </c>
      <c r="H8026" s="202" t="s">
        <v>16</v>
      </c>
      <c r="I8026" s="202" t="s">
        <v>16</v>
      </c>
      <c r="J8026" s="202" t="s">
        <v>16</v>
      </c>
      <c r="K8026" s="1"/>
      <c r="L8026" s="368" t="s">
        <v>5347</v>
      </c>
      <c r="M8026" s="369" t="s">
        <v>5350</v>
      </c>
      <c r="N8026" s="320">
        <v>2</v>
      </c>
      <c r="O8026" s="202" t="s">
        <v>16</v>
      </c>
      <c r="P8026" s="202">
        <v>14000</v>
      </c>
      <c r="Q8026" s="202" t="s">
        <v>16</v>
      </c>
      <c r="R8026" s="202" t="s">
        <v>16</v>
      </c>
      <c r="S8026" s="202" t="s">
        <v>16</v>
      </c>
      <c r="T8026" s="202" t="s">
        <v>16</v>
      </c>
    </row>
    <row r="8027" spans="2:20" ht="27.6" x14ac:dyDescent="0.3">
      <c r="B8027" s="368" t="s">
        <v>5347</v>
      </c>
      <c r="C8027" s="430" t="s">
        <v>5358</v>
      </c>
      <c r="D8027" s="116" t="s">
        <v>5354</v>
      </c>
      <c r="E8027" s="202" t="s">
        <v>16</v>
      </c>
      <c r="F8027" s="202">
        <v>1300</v>
      </c>
      <c r="G8027" s="202" t="s">
        <v>16</v>
      </c>
      <c r="H8027" s="202" t="s">
        <v>16</v>
      </c>
      <c r="I8027" s="202" t="s">
        <v>16</v>
      </c>
      <c r="J8027" s="202" t="s">
        <v>16</v>
      </c>
      <c r="K8027" s="1"/>
      <c r="L8027" s="368" t="s">
        <v>5347</v>
      </c>
      <c r="M8027" s="369" t="s">
        <v>5351</v>
      </c>
      <c r="N8027" s="320">
        <v>3</v>
      </c>
      <c r="O8027" s="202" t="s">
        <v>16</v>
      </c>
      <c r="P8027" s="202">
        <v>4000</v>
      </c>
      <c r="Q8027" s="202" t="s">
        <v>16</v>
      </c>
      <c r="R8027" s="202" t="s">
        <v>16</v>
      </c>
      <c r="S8027" s="202" t="s">
        <v>16</v>
      </c>
      <c r="T8027" s="202" t="s">
        <v>16</v>
      </c>
    </row>
    <row r="8028" spans="2:20" ht="41.4" x14ac:dyDescent="0.3">
      <c r="B8028" s="368" t="s">
        <v>5347</v>
      </c>
      <c r="C8028" s="430" t="s">
        <v>5359</v>
      </c>
      <c r="D8028" s="116" t="s">
        <v>5355</v>
      </c>
      <c r="E8028" s="202" t="s">
        <v>16</v>
      </c>
      <c r="F8028" s="202">
        <v>1300</v>
      </c>
      <c r="G8028" s="202" t="s">
        <v>16</v>
      </c>
      <c r="H8028" s="202" t="s">
        <v>16</v>
      </c>
      <c r="I8028" s="202" t="s">
        <v>16</v>
      </c>
      <c r="J8028" s="202" t="s">
        <v>16</v>
      </c>
      <c r="K8028" s="1"/>
      <c r="L8028" s="368" t="s">
        <v>5314</v>
      </c>
      <c r="M8028" s="369" t="s">
        <v>5353</v>
      </c>
      <c r="N8028" s="320">
        <v>4</v>
      </c>
      <c r="O8028" s="202" t="s">
        <v>16</v>
      </c>
      <c r="P8028" s="202">
        <v>3060</v>
      </c>
      <c r="Q8028" s="202" t="s">
        <v>16</v>
      </c>
      <c r="R8028" s="202" t="s">
        <v>16</v>
      </c>
      <c r="S8028" s="202" t="s">
        <v>16</v>
      </c>
      <c r="T8028" s="202" t="s">
        <v>16</v>
      </c>
    </row>
    <row r="8029" spans="2:20" ht="27.6" x14ac:dyDescent="0.3">
      <c r="B8029" s="368" t="s">
        <v>5347</v>
      </c>
      <c r="C8029" s="430" t="s">
        <v>5360</v>
      </c>
      <c r="D8029" s="116" t="s">
        <v>5356</v>
      </c>
      <c r="E8029" s="202" t="s">
        <v>16</v>
      </c>
      <c r="F8029" s="202">
        <v>1300</v>
      </c>
      <c r="G8029" s="202" t="s">
        <v>16</v>
      </c>
      <c r="H8029" s="202" t="s">
        <v>16</v>
      </c>
      <c r="I8029" s="202" t="s">
        <v>16</v>
      </c>
      <c r="J8029" s="202" t="s">
        <v>16</v>
      </c>
      <c r="K8029" s="1"/>
      <c r="L8029" s="368" t="s">
        <v>5347</v>
      </c>
      <c r="M8029" s="369" t="s">
        <v>5352</v>
      </c>
      <c r="N8029" s="320">
        <v>5</v>
      </c>
      <c r="O8029" s="202" t="s">
        <v>16</v>
      </c>
      <c r="P8029" s="202">
        <v>3060</v>
      </c>
      <c r="Q8029" s="202" t="s">
        <v>16</v>
      </c>
      <c r="R8029" s="202" t="s">
        <v>16</v>
      </c>
      <c r="S8029" s="202" t="s">
        <v>16</v>
      </c>
      <c r="T8029" s="202" t="s">
        <v>16</v>
      </c>
    </row>
    <row r="8030" spans="2:20" ht="27.6" x14ac:dyDescent="0.3">
      <c r="B8030" s="368" t="s">
        <v>5347</v>
      </c>
      <c r="C8030" s="430" t="s">
        <v>5361</v>
      </c>
      <c r="D8030" s="116" t="s">
        <v>5357</v>
      </c>
      <c r="E8030" s="202" t="s">
        <v>16</v>
      </c>
      <c r="F8030" s="202">
        <v>1300</v>
      </c>
      <c r="G8030" s="202" t="s">
        <v>16</v>
      </c>
      <c r="H8030" s="202" t="s">
        <v>16</v>
      </c>
      <c r="I8030" s="202" t="s">
        <v>16</v>
      </c>
      <c r="J8030" s="202" t="s">
        <v>16</v>
      </c>
      <c r="K8030" s="1"/>
      <c r="L8030" s="368" t="s">
        <v>5347</v>
      </c>
      <c r="M8030" s="497" t="s">
        <v>5362</v>
      </c>
      <c r="N8030" s="202" t="s">
        <v>5364</v>
      </c>
      <c r="O8030" s="202" t="s">
        <v>16</v>
      </c>
      <c r="P8030" s="202" t="s">
        <v>16</v>
      </c>
      <c r="Q8030" s="202">
        <v>297</v>
      </c>
      <c r="R8030" s="202" t="s">
        <v>16</v>
      </c>
      <c r="S8030" s="202" t="s">
        <v>16</v>
      </c>
      <c r="T8030" s="202" t="s">
        <v>16</v>
      </c>
    </row>
    <row r="8031" spans="2:20" ht="27.6" x14ac:dyDescent="0.3">
      <c r="B8031" s="202" t="s">
        <v>16</v>
      </c>
      <c r="C8031" s="202" t="s">
        <v>16</v>
      </c>
      <c r="D8031" s="202" t="s">
        <v>16</v>
      </c>
      <c r="E8031" s="202" t="s">
        <v>16</v>
      </c>
      <c r="F8031" s="202" t="s">
        <v>16</v>
      </c>
      <c r="G8031" s="202" t="s">
        <v>16</v>
      </c>
      <c r="H8031" s="202" t="s">
        <v>16</v>
      </c>
      <c r="I8031" s="202" t="s">
        <v>16</v>
      </c>
      <c r="J8031" s="202" t="s">
        <v>16</v>
      </c>
      <c r="K8031" s="1"/>
      <c r="L8031" s="368" t="s">
        <v>5347</v>
      </c>
      <c r="M8031" s="430" t="s">
        <v>5363</v>
      </c>
      <c r="N8031" s="202" t="s">
        <v>5364</v>
      </c>
      <c r="O8031" s="202" t="s">
        <v>16</v>
      </c>
      <c r="P8031" s="202" t="s">
        <v>16</v>
      </c>
      <c r="Q8031" s="202" t="s">
        <v>16</v>
      </c>
      <c r="R8031" s="202">
        <v>150</v>
      </c>
      <c r="S8031" s="202" t="s">
        <v>16</v>
      </c>
      <c r="T8031" s="202" t="s">
        <v>16</v>
      </c>
    </row>
    <row r="8032" spans="2:20" x14ac:dyDescent="0.3">
      <c r="B8032" s="196"/>
      <c r="C8032" s="503" t="s">
        <v>49</v>
      </c>
      <c r="D8032" s="196" t="s">
        <v>1850</v>
      </c>
      <c r="E8032" s="197">
        <f>SUM(E8024:E8031)</f>
        <v>100000</v>
      </c>
      <c r="F8032" s="197">
        <f>SUM(F8024:F8031)</f>
        <v>7400</v>
      </c>
      <c r="G8032" s="197"/>
      <c r="H8032" s="504">
        <f>SUM(H8024:H8031)</f>
        <v>1500000</v>
      </c>
      <c r="I8032" s="197">
        <f>SUM(I8024:I8030)</f>
        <v>0</v>
      </c>
      <c r="J8032" s="197">
        <v>0</v>
      </c>
      <c r="K8032" s="1"/>
      <c r="L8032" s="368" t="s">
        <v>16</v>
      </c>
      <c r="M8032" s="381" t="s">
        <v>16</v>
      </c>
      <c r="N8032" s="368" t="s">
        <v>16</v>
      </c>
      <c r="O8032" s="202" t="s">
        <v>16</v>
      </c>
      <c r="P8032" s="202" t="s">
        <v>16</v>
      </c>
      <c r="Q8032" s="202" t="s">
        <v>16</v>
      </c>
      <c r="R8032" s="202" t="s">
        <v>16</v>
      </c>
      <c r="S8032" s="202" t="s">
        <v>16</v>
      </c>
      <c r="T8032" s="202" t="s">
        <v>16</v>
      </c>
    </row>
    <row r="8033" spans="2:20" x14ac:dyDescent="0.3">
      <c r="B8033" s="815"/>
      <c r="C8033" s="958"/>
      <c r="D8033" s="384"/>
      <c r="E8033" s="818"/>
      <c r="F8033" s="818"/>
      <c r="G8033" s="818"/>
      <c r="H8033" s="818"/>
      <c r="I8033" s="818"/>
      <c r="J8033" s="819"/>
      <c r="K8033" s="1"/>
      <c r="L8033" s="368" t="s">
        <v>16</v>
      </c>
      <c r="M8033" s="381" t="s">
        <v>16</v>
      </c>
      <c r="N8033" s="368" t="s">
        <v>16</v>
      </c>
      <c r="O8033" s="202" t="s">
        <v>16</v>
      </c>
      <c r="P8033" s="202" t="s">
        <v>16</v>
      </c>
      <c r="Q8033" s="202" t="s">
        <v>16</v>
      </c>
      <c r="R8033" s="202" t="s">
        <v>16</v>
      </c>
      <c r="S8033" s="202" t="s">
        <v>16</v>
      </c>
      <c r="T8033" s="202" t="s">
        <v>16</v>
      </c>
    </row>
    <row r="8034" spans="2:20" x14ac:dyDescent="0.3">
      <c r="B8034" s="25"/>
      <c r="C8034" s="26" t="s">
        <v>50</v>
      </c>
      <c r="D8034" s="26" t="s">
        <v>16</v>
      </c>
      <c r="E8034" s="28">
        <f>E8032</f>
        <v>100000</v>
      </c>
      <c r="F8034" s="28">
        <f>F8023+F8032</f>
        <v>219251</v>
      </c>
      <c r="G8034" s="28">
        <f>G8023+G8032</f>
        <v>1798087</v>
      </c>
      <c r="H8034" s="28">
        <f>H8023+H8032</f>
        <v>4083880</v>
      </c>
      <c r="I8034" s="28">
        <f>I8023+I8032</f>
        <v>3334</v>
      </c>
      <c r="J8034" s="28">
        <f>J8023+J8032</f>
        <v>4260</v>
      </c>
      <c r="K8034" s="1"/>
      <c r="L8034" s="574" t="s">
        <v>16</v>
      </c>
      <c r="M8034" s="26" t="s">
        <v>50</v>
      </c>
      <c r="N8034" s="193" t="s">
        <v>16</v>
      </c>
      <c r="O8034" s="934">
        <f>SUM(O8024:O8033)</f>
        <v>100000</v>
      </c>
      <c r="P8034" s="940">
        <f>SUM(P8024:P8033)</f>
        <v>44120</v>
      </c>
      <c r="Q8034" s="938">
        <f>SUM(Q8024:Q8033)</f>
        <v>297</v>
      </c>
      <c r="R8034" s="28">
        <f>SUM(R8024:R8033)</f>
        <v>150</v>
      </c>
      <c r="S8034" s="28">
        <f>SUM(S8024:S8033)</f>
        <v>0</v>
      </c>
      <c r="T8034" s="28">
        <f>SUM(T8022:T8033)</f>
        <v>0</v>
      </c>
    </row>
    <row r="8035" spans="2:20" x14ac:dyDescent="0.3">
      <c r="F8035" s="314"/>
      <c r="G8035" s="215"/>
      <c r="H8035" s="215"/>
      <c r="L8035" s="2"/>
      <c r="M8035" s="3" t="s">
        <v>12</v>
      </c>
      <c r="N8035" s="15"/>
      <c r="O8035" s="16">
        <f>E8034-O8034</f>
        <v>0</v>
      </c>
      <c r="P8035" s="62">
        <f>F8034-P8034</f>
        <v>175131</v>
      </c>
      <c r="Q8035" s="62">
        <f>G8034-Q8034</f>
        <v>1797790</v>
      </c>
      <c r="R8035" s="62">
        <f t="shared" ref="R8035" si="856">H8034-R8034</f>
        <v>4083730</v>
      </c>
      <c r="S8035" s="62">
        <f t="shared" ref="S8035" si="857">I8034-S8034</f>
        <v>3334</v>
      </c>
      <c r="T8035" s="62">
        <f t="shared" ref="T8035" si="858">J8034-T8034</f>
        <v>4260</v>
      </c>
    </row>
    <row r="8036" spans="2:20" x14ac:dyDescent="0.3">
      <c r="C8036" s="63" t="s">
        <v>5103</v>
      </c>
      <c r="F8036" s="314"/>
      <c r="H8036" s="322"/>
      <c r="I8036" s="321"/>
      <c r="J8036" s="321"/>
      <c r="M8036" s="1356" t="s">
        <v>23</v>
      </c>
      <c r="N8036" s="1356"/>
      <c r="O8036" s="314"/>
      <c r="P8036" s="314"/>
      <c r="Q8036" s="314"/>
      <c r="R8036" s="314"/>
    </row>
    <row r="8037" spans="2:20" x14ac:dyDescent="0.3">
      <c r="B8037" s="904" t="s">
        <v>0</v>
      </c>
      <c r="C8037" s="905" t="s">
        <v>5105</v>
      </c>
      <c r="D8037" s="905" t="s">
        <v>5107</v>
      </c>
      <c r="E8037" s="905" t="s">
        <v>5106</v>
      </c>
      <c r="F8037" s="906" t="s">
        <v>5110</v>
      </c>
      <c r="G8037" s="894"/>
      <c r="H8037" s="972"/>
      <c r="I8037" s="973"/>
      <c r="J8037" s="145"/>
      <c r="M8037" s="346" t="s">
        <v>17</v>
      </c>
      <c r="N8037" s="126">
        <f>P8035</f>
        <v>175131</v>
      </c>
      <c r="O8037" s="1364"/>
      <c r="P8037" s="1365"/>
      <c r="Q8037" s="1365"/>
      <c r="R8037" s="1365"/>
      <c r="S8037" s="1365"/>
      <c r="T8037" s="1365"/>
    </row>
    <row r="8038" spans="2:20" x14ac:dyDescent="0.3">
      <c r="B8038" s="909"/>
      <c r="C8038" s="913" t="s">
        <v>5135</v>
      </c>
      <c r="D8038" s="917"/>
      <c r="E8038" s="917"/>
      <c r="F8038" s="924"/>
      <c r="G8038" s="894"/>
      <c r="H8038" s="949"/>
      <c r="I8038" s="280"/>
      <c r="J8038" s="280"/>
      <c r="M8038" s="346" t="s">
        <v>18</v>
      </c>
      <c r="N8038" s="126">
        <f>Q8035</f>
        <v>1797790</v>
      </c>
      <c r="O8038" s="1365"/>
      <c r="P8038" s="1365"/>
      <c r="Q8038" s="1365"/>
      <c r="R8038" s="1365"/>
      <c r="S8038" s="1365"/>
      <c r="T8038" s="1365"/>
    </row>
    <row r="8039" spans="2:20" x14ac:dyDescent="0.3">
      <c r="B8039" s="910" t="s">
        <v>5109</v>
      </c>
      <c r="C8039" s="914" t="s">
        <v>5112</v>
      </c>
      <c r="D8039" s="918" t="s">
        <v>5113</v>
      </c>
      <c r="E8039" s="918">
        <v>500000</v>
      </c>
      <c r="F8039" s="925" t="s">
        <v>5111</v>
      </c>
      <c r="G8039" s="945"/>
      <c r="H8039" s="948"/>
      <c r="I8039" s="280"/>
      <c r="J8039" s="280"/>
      <c r="M8039" s="346" t="s">
        <v>19</v>
      </c>
      <c r="N8039" s="126">
        <f>R8035</f>
        <v>4083730</v>
      </c>
      <c r="O8039" s="1370"/>
      <c r="P8039" s="1370"/>
      <c r="Q8039" s="948"/>
      <c r="R8039" s="948"/>
      <c r="S8039" s="948"/>
      <c r="T8039" s="948"/>
    </row>
    <row r="8040" spans="2:20" x14ac:dyDescent="0.3">
      <c r="B8040" s="911" t="s">
        <v>5114</v>
      </c>
      <c r="C8040" s="915" t="s">
        <v>5115</v>
      </c>
      <c r="D8040" s="911" t="s">
        <v>5113</v>
      </c>
      <c r="E8040" s="919">
        <v>1200000</v>
      </c>
      <c r="F8040" s="926" t="s">
        <v>5111</v>
      </c>
      <c r="H8040" s="321"/>
      <c r="I8040" s="280"/>
      <c r="J8040" s="281"/>
      <c r="M8040" s="346" t="s">
        <v>20</v>
      </c>
      <c r="N8040" s="126">
        <f>S8035</f>
        <v>3334</v>
      </c>
      <c r="O8040" s="949"/>
      <c r="P8040" s="894"/>
      <c r="Q8040" s="894"/>
      <c r="R8040" s="894"/>
      <c r="S8040" s="894"/>
      <c r="T8040" s="894"/>
    </row>
    <row r="8041" spans="2:20" x14ac:dyDescent="0.3">
      <c r="B8041" s="912" t="s">
        <v>5114</v>
      </c>
      <c r="C8041" s="916" t="s">
        <v>5116</v>
      </c>
      <c r="D8041" s="912" t="s">
        <v>5113</v>
      </c>
      <c r="E8041" s="920">
        <v>5000000</v>
      </c>
      <c r="F8041" s="927" t="s">
        <v>5111</v>
      </c>
      <c r="H8041" s="321"/>
      <c r="I8041" s="280"/>
      <c r="J8041" s="281"/>
      <c r="M8041" s="346" t="s">
        <v>21</v>
      </c>
      <c r="N8041" s="126">
        <f>T8035</f>
        <v>4260</v>
      </c>
      <c r="P8041" s="1371"/>
      <c r="Q8041" s="1371"/>
      <c r="R8041" s="1371"/>
      <c r="S8041" s="1371"/>
      <c r="T8041" s="1371"/>
    </row>
    <row r="8042" spans="2:20" ht="16.2" thickBot="1" x14ac:dyDescent="0.35">
      <c r="B8042" s="897"/>
      <c r="C8042" s="971" t="s">
        <v>456</v>
      </c>
      <c r="D8042" s="971"/>
      <c r="E8042" s="921">
        <f>SUM(E8039:E8041)</f>
        <v>6700000</v>
      </c>
      <c r="F8042" s="901"/>
      <c r="G8042" s="314"/>
      <c r="H8042" s="321"/>
      <c r="I8042" s="280"/>
      <c r="J8042" s="281"/>
      <c r="M8042" s="768" t="s">
        <v>22</v>
      </c>
      <c r="N8042" s="794">
        <f>SUM(N8037:N8041)</f>
        <v>6064245</v>
      </c>
      <c r="O8042" s="971"/>
      <c r="P8042" s="1367"/>
      <c r="Q8042" s="1367"/>
      <c r="R8042" s="943"/>
      <c r="S8042" s="943"/>
      <c r="T8042" s="929"/>
    </row>
    <row r="8043" spans="2:20" ht="15" thickTop="1" x14ac:dyDescent="0.3">
      <c r="B8043" s="897"/>
      <c r="C8043" s="898"/>
      <c r="D8043" s="897"/>
      <c r="E8043" s="902"/>
      <c r="F8043" s="899"/>
      <c r="H8043" s="321"/>
      <c r="I8043" s="321"/>
      <c r="J8043" s="321"/>
      <c r="N8043" s="314"/>
      <c r="O8043" s="895"/>
      <c r="P8043" s="75"/>
      <c r="Q8043" s="75"/>
      <c r="R8043" s="941"/>
      <c r="S8043" s="75"/>
      <c r="T8043" s="75"/>
    </row>
    <row r="8044" spans="2:20" x14ac:dyDescent="0.3">
      <c r="B8044" s="897"/>
      <c r="C8044" s="898"/>
      <c r="D8044" s="897"/>
      <c r="E8044" s="902"/>
      <c r="F8044" s="899"/>
      <c r="H8044" s="321"/>
      <c r="I8044" s="321"/>
      <c r="J8044" s="321"/>
      <c r="N8044" s="314"/>
      <c r="O8044" s="895"/>
      <c r="P8044" s="75"/>
      <c r="Q8044" s="75"/>
      <c r="R8044" s="941"/>
      <c r="S8044" s="75"/>
      <c r="T8044" s="75"/>
    </row>
    <row r="8045" spans="2:20" x14ac:dyDescent="0.3">
      <c r="B8045" s="897"/>
      <c r="C8045" s="898"/>
      <c r="D8045" s="897"/>
      <c r="E8045" s="902"/>
      <c r="F8045" s="899"/>
      <c r="H8045" s="321"/>
      <c r="I8045" s="321"/>
      <c r="J8045" s="321"/>
      <c r="N8045" s="314"/>
      <c r="O8045" s="895"/>
      <c r="P8045" s="75"/>
      <c r="Q8045" s="75"/>
      <c r="R8045" s="941"/>
      <c r="S8045" s="75"/>
      <c r="T8045" s="75"/>
    </row>
    <row r="8046" spans="2:20" x14ac:dyDescent="0.3">
      <c r="B8046" s="897"/>
      <c r="C8046" s="898"/>
      <c r="D8046" s="897"/>
      <c r="E8046" s="902"/>
      <c r="F8046" s="899"/>
      <c r="H8046" s="321"/>
      <c r="I8046" s="321"/>
      <c r="J8046" s="321"/>
      <c r="N8046" s="314"/>
      <c r="O8046" s="895"/>
      <c r="P8046" s="75"/>
      <c r="Q8046" s="75"/>
      <c r="R8046" s="941"/>
      <c r="S8046" s="75"/>
      <c r="T8046" s="75"/>
    </row>
    <row r="8047" spans="2:20" x14ac:dyDescent="0.3">
      <c r="B8047" s="929"/>
      <c r="C8047" s="929"/>
      <c r="D8047" s="929"/>
      <c r="E8047" s="928"/>
      <c r="F8047" s="929"/>
      <c r="N8047" s="314"/>
    </row>
    <row r="8048" spans="2:20" x14ac:dyDescent="0.3">
      <c r="B8048" s="273"/>
      <c r="C8048" s="930"/>
      <c r="D8048" s="273"/>
      <c r="E8048" s="931"/>
      <c r="F8048" s="931"/>
      <c r="N8048" s="314"/>
    </row>
    <row r="8049" spans="2:20" x14ac:dyDescent="0.3">
      <c r="B8049" s="899"/>
      <c r="C8049" s="899"/>
      <c r="D8049" s="899"/>
      <c r="E8049" s="903"/>
      <c r="F8049" s="899"/>
      <c r="N8049" s="314"/>
      <c r="O8049" s="895"/>
      <c r="P8049" s="896"/>
      <c r="Q8049" s="896"/>
      <c r="R8049" s="928"/>
      <c r="S8049" s="896"/>
      <c r="T8049" s="896"/>
    </row>
    <row r="8050" spans="2:20" x14ac:dyDescent="0.3">
      <c r="B8050" s="1357" t="s">
        <v>3490</v>
      </c>
      <c r="C8050" s="1357"/>
      <c r="D8050" s="1357"/>
      <c r="E8050" s="1357"/>
      <c r="F8050" s="1357"/>
      <c r="G8050" s="1357"/>
      <c r="H8050" s="1357"/>
      <c r="I8050" s="1357"/>
      <c r="J8050" s="1357"/>
      <c r="K8050" s="1357"/>
      <c r="L8050" s="1357"/>
      <c r="M8050" s="1357"/>
      <c r="N8050" s="1357"/>
      <c r="O8050" s="1357"/>
      <c r="P8050" s="1357"/>
      <c r="Q8050" s="1357"/>
      <c r="R8050" s="1357"/>
      <c r="S8050" s="1357"/>
      <c r="T8050" s="1357"/>
    </row>
    <row r="8054" spans="2:20" x14ac:dyDescent="0.3">
      <c r="N8054" s="978"/>
    </row>
    <row r="8056" spans="2:20" ht="15.6" x14ac:dyDescent="0.3">
      <c r="B8056" s="1349" t="s">
        <v>5365</v>
      </c>
      <c r="C8056" s="1349"/>
      <c r="D8056" s="1349"/>
      <c r="E8056" s="1349"/>
      <c r="F8056" s="1349"/>
      <c r="G8056" s="1349"/>
      <c r="H8056" s="1349"/>
      <c r="I8056" s="1349"/>
      <c r="J8056" s="1349"/>
      <c r="K8056" s="1349"/>
      <c r="L8056" s="1349"/>
      <c r="M8056" s="1349"/>
      <c r="N8056" s="1349"/>
      <c r="O8056" s="1349"/>
      <c r="P8056" s="1349"/>
      <c r="Q8056" s="1349"/>
      <c r="R8056" s="1349"/>
      <c r="S8056" s="1349"/>
      <c r="T8056" s="1349"/>
    </row>
    <row r="8057" spans="2:20" ht="15.6" x14ac:dyDescent="0.3">
      <c r="B8057" s="1350" t="s">
        <v>10</v>
      </c>
      <c r="C8057" s="1350"/>
      <c r="D8057" s="1350"/>
      <c r="E8057" s="1350"/>
      <c r="F8057" s="1350"/>
      <c r="G8057" s="1350"/>
      <c r="H8057" s="1350"/>
      <c r="I8057" s="1350"/>
      <c r="J8057" s="1350"/>
      <c r="K8057" s="1350"/>
      <c r="L8057" s="1350"/>
      <c r="M8057" s="1350"/>
      <c r="N8057" s="1350"/>
      <c r="O8057" s="1350"/>
      <c r="P8057" s="1350"/>
      <c r="Q8057" s="1350"/>
      <c r="R8057" s="1350"/>
      <c r="S8057" s="1350"/>
      <c r="T8057" s="1350"/>
    </row>
    <row r="8058" spans="2:20" x14ac:dyDescent="0.3">
      <c r="B8058" s="1351" t="s">
        <v>11</v>
      </c>
      <c r="C8058" s="1351"/>
      <c r="D8058" s="1351"/>
      <c r="E8058" s="1351"/>
      <c r="F8058" s="1351"/>
      <c r="G8058" s="1351"/>
      <c r="H8058" s="1351"/>
      <c r="I8058" s="1351"/>
      <c r="J8058" s="1351"/>
      <c r="K8058" s="1351"/>
      <c r="L8058" s="1351"/>
      <c r="M8058" s="1351"/>
      <c r="N8058" s="1351"/>
      <c r="O8058" s="1351"/>
      <c r="P8058" s="1351"/>
      <c r="Q8058" s="1351"/>
      <c r="R8058" s="1351"/>
      <c r="S8058" s="1351"/>
      <c r="T8058" s="1351"/>
    </row>
    <row r="8059" spans="2:20" x14ac:dyDescent="0.3">
      <c r="B8059" s="1352" t="s">
        <v>5399</v>
      </c>
      <c r="C8059" s="1352"/>
      <c r="D8059" s="1352"/>
      <c r="E8059" s="1352"/>
      <c r="F8059" s="1352"/>
      <c r="G8059" s="1352"/>
      <c r="H8059" s="1352"/>
      <c r="I8059" s="1352"/>
      <c r="J8059" s="1352"/>
      <c r="K8059" s="1352"/>
      <c r="L8059" s="1352"/>
      <c r="M8059" s="1352"/>
      <c r="N8059" s="1352"/>
      <c r="O8059" s="1352"/>
      <c r="P8059" s="1352"/>
      <c r="Q8059" s="1352"/>
      <c r="R8059" s="1352"/>
      <c r="S8059" s="1352"/>
      <c r="T8059" s="1352"/>
    </row>
    <row r="8060" spans="2:20" ht="15" thickBot="1" x14ac:dyDescent="0.35">
      <c r="B8060" s="309"/>
      <c r="C8060" s="309"/>
      <c r="D8060" s="309"/>
      <c r="E8060" s="309"/>
      <c r="F8060" s="309"/>
      <c r="G8060" s="309"/>
      <c r="H8060" s="309"/>
      <c r="I8060" s="309"/>
      <c r="J8060" s="309"/>
      <c r="L8060" s="309"/>
      <c r="M8060" s="309"/>
      <c r="N8060" s="309"/>
      <c r="O8060" s="309"/>
      <c r="P8060" s="309"/>
      <c r="Q8060" s="309"/>
      <c r="R8060" s="1362" t="s">
        <v>5398</v>
      </c>
      <c r="S8060" s="1363"/>
      <c r="T8060" s="1363"/>
    </row>
    <row r="8061" spans="2:20" ht="15" thickTop="1" x14ac:dyDescent="0.3">
      <c r="B8061" s="1354" t="s">
        <v>8</v>
      </c>
      <c r="C8061" s="1354"/>
      <c r="D8061" s="1354"/>
      <c r="E8061" s="1354"/>
      <c r="F8061" s="1354"/>
      <c r="G8061" s="1354"/>
      <c r="H8061" s="1354"/>
      <c r="I8061" s="1354"/>
      <c r="J8061" s="1354"/>
      <c r="L8061" s="1354" t="s">
        <v>9</v>
      </c>
      <c r="M8061" s="1354"/>
      <c r="N8061" s="1354"/>
      <c r="O8061" s="1354"/>
      <c r="P8061" s="1354"/>
      <c r="Q8061" s="1354"/>
      <c r="R8061" s="1354"/>
      <c r="S8061" s="1354"/>
      <c r="T8061" s="1354"/>
    </row>
    <row r="8062" spans="2:20" ht="27.6" x14ac:dyDescent="0.3">
      <c r="B8062" s="950" t="s">
        <v>0</v>
      </c>
      <c r="C8062" s="950" t="s">
        <v>1</v>
      </c>
      <c r="D8062" s="950" t="s">
        <v>2</v>
      </c>
      <c r="E8062" s="950" t="s">
        <v>13</v>
      </c>
      <c r="F8062" s="950" t="s">
        <v>3</v>
      </c>
      <c r="G8062" s="950" t="s">
        <v>4</v>
      </c>
      <c r="H8062" s="950" t="s">
        <v>5</v>
      </c>
      <c r="I8062" s="950" t="s">
        <v>6</v>
      </c>
      <c r="J8062" s="950" t="s">
        <v>7</v>
      </c>
      <c r="K8062" s="180"/>
      <c r="L8062" s="950" t="s">
        <v>0</v>
      </c>
      <c r="M8062" s="950" t="s">
        <v>1</v>
      </c>
      <c r="N8062" s="503" t="s">
        <v>1234</v>
      </c>
      <c r="O8062" s="950" t="s">
        <v>13</v>
      </c>
      <c r="P8062" s="950" t="s">
        <v>3</v>
      </c>
      <c r="Q8062" s="950" t="s">
        <v>4</v>
      </c>
      <c r="R8062" s="950" t="s">
        <v>5</v>
      </c>
      <c r="S8062" s="950" t="s">
        <v>6</v>
      </c>
      <c r="T8062" s="950" t="s">
        <v>7</v>
      </c>
    </row>
    <row r="8063" spans="2:20" x14ac:dyDescent="0.3">
      <c r="B8063" s="954"/>
      <c r="C8063" s="955"/>
      <c r="D8063" s="955"/>
      <c r="E8063" s="956"/>
      <c r="F8063" s="956"/>
      <c r="G8063" s="956"/>
      <c r="H8063" s="956"/>
      <c r="I8063" s="956"/>
      <c r="J8063" s="957"/>
      <c r="L8063" s="954"/>
      <c r="M8063" s="955"/>
      <c r="N8063" s="955"/>
      <c r="O8063" s="956"/>
      <c r="P8063" s="956"/>
      <c r="Q8063" s="956"/>
      <c r="R8063" s="956"/>
      <c r="S8063" s="956"/>
      <c r="T8063" s="957"/>
    </row>
    <row r="8064" spans="2:20" x14ac:dyDescent="0.3">
      <c r="B8064" s="368" t="s">
        <v>5366</v>
      </c>
      <c r="C8064" s="15" t="s">
        <v>2421</v>
      </c>
      <c r="D8064" s="202" t="s">
        <v>16</v>
      </c>
      <c r="E8064" s="202" t="s">
        <v>16</v>
      </c>
      <c r="F8064" s="370">
        <f>N8037</f>
        <v>175131</v>
      </c>
      <c r="G8064" s="764">
        <f>N8038</f>
        <v>1797790</v>
      </c>
      <c r="H8064" s="764">
        <f>N8039</f>
        <v>4083730</v>
      </c>
      <c r="I8064" s="765">
        <f>N8040</f>
        <v>3334</v>
      </c>
      <c r="J8064" s="765">
        <f>N8041</f>
        <v>4260</v>
      </c>
      <c r="K8064" s="1"/>
      <c r="L8064" s="368"/>
      <c r="M8064" s="368"/>
      <c r="N8064" s="368"/>
      <c r="O8064" s="368"/>
      <c r="P8064" s="202"/>
      <c r="Q8064" s="368"/>
      <c r="R8064" s="368"/>
      <c r="S8064" s="202"/>
      <c r="T8064" s="368"/>
    </row>
    <row r="8065" spans="2:21" x14ac:dyDescent="0.3">
      <c r="B8065" s="368" t="s">
        <v>5386</v>
      </c>
      <c r="C8065" s="2" t="s">
        <v>2263</v>
      </c>
      <c r="D8065" s="202"/>
      <c r="E8065" s="202"/>
      <c r="F8065" s="202"/>
      <c r="G8065" s="42"/>
      <c r="H8065" s="42">
        <v>266000</v>
      </c>
      <c r="I8065" s="939"/>
      <c r="J8065" s="939"/>
      <c r="K8065" s="1"/>
      <c r="L8065" s="368" t="s">
        <v>5386</v>
      </c>
      <c r="M8065" s="2" t="s">
        <v>2263</v>
      </c>
      <c r="N8065" s="202" t="s">
        <v>16</v>
      </c>
      <c r="O8065" s="202" t="s">
        <v>16</v>
      </c>
      <c r="P8065" s="202">
        <v>266000</v>
      </c>
      <c r="Q8065" s="202" t="s">
        <v>16</v>
      </c>
      <c r="R8065" s="202" t="s">
        <v>16</v>
      </c>
      <c r="S8065" s="202" t="s">
        <v>16</v>
      </c>
      <c r="T8065" s="202" t="s">
        <v>16</v>
      </c>
    </row>
    <row r="8066" spans="2:21" ht="27.6" x14ac:dyDescent="0.3">
      <c r="B8066" s="751" t="s">
        <v>5386</v>
      </c>
      <c r="C8066" s="1001" t="s">
        <v>546</v>
      </c>
      <c r="D8066" s="731" t="s">
        <v>16</v>
      </c>
      <c r="E8066" s="731" t="s">
        <v>16</v>
      </c>
      <c r="F8066" s="731" t="s">
        <v>16</v>
      </c>
      <c r="G8066" s="731" t="s">
        <v>16</v>
      </c>
      <c r="H8066" s="1000">
        <v>50000</v>
      </c>
      <c r="I8066" s="202" t="s">
        <v>16</v>
      </c>
      <c r="J8066" s="202" t="s">
        <v>16</v>
      </c>
      <c r="K8066" s="1"/>
      <c r="L8066" s="368" t="s">
        <v>5386</v>
      </c>
      <c r="M8066" s="661" t="s">
        <v>5392</v>
      </c>
      <c r="N8066" s="320">
        <v>332</v>
      </c>
      <c r="O8066" s="202" t="s">
        <v>16</v>
      </c>
      <c r="P8066" s="202" t="s">
        <v>16</v>
      </c>
      <c r="Q8066" s="202" t="s">
        <v>16</v>
      </c>
      <c r="R8066" s="202">
        <v>50000</v>
      </c>
      <c r="S8066" s="202" t="s">
        <v>16</v>
      </c>
      <c r="T8066" s="202" t="s">
        <v>16</v>
      </c>
    </row>
    <row r="8067" spans="2:21" ht="41.4" x14ac:dyDescent="0.3">
      <c r="B8067" s="368" t="s">
        <v>5366</v>
      </c>
      <c r="C8067" s="369" t="s">
        <v>5369</v>
      </c>
      <c r="D8067" s="116" t="s">
        <v>5367</v>
      </c>
      <c r="E8067" s="202" t="s">
        <v>16</v>
      </c>
      <c r="F8067" s="202">
        <v>130000</v>
      </c>
      <c r="G8067" s="202" t="s">
        <v>16</v>
      </c>
      <c r="H8067" s="202" t="s">
        <v>16</v>
      </c>
      <c r="I8067" s="202" t="s">
        <v>16</v>
      </c>
      <c r="J8067" s="202" t="s">
        <v>16</v>
      </c>
      <c r="K8067" s="1"/>
      <c r="L8067" s="368" t="s">
        <v>5366</v>
      </c>
      <c r="M8067" s="369" t="s">
        <v>2541</v>
      </c>
      <c r="N8067" s="116" t="s">
        <v>5382</v>
      </c>
      <c r="O8067" s="202">
        <v>50000</v>
      </c>
      <c r="P8067" s="202" t="s">
        <v>16</v>
      </c>
      <c r="Q8067" s="202" t="s">
        <v>16</v>
      </c>
      <c r="R8067" s="202" t="s">
        <v>16</v>
      </c>
      <c r="S8067" s="202" t="s">
        <v>16</v>
      </c>
      <c r="T8067" s="202" t="s">
        <v>16</v>
      </c>
    </row>
    <row r="8068" spans="2:21" ht="41.4" x14ac:dyDescent="0.3">
      <c r="B8068" s="368" t="s">
        <v>5366</v>
      </c>
      <c r="C8068" s="369" t="s">
        <v>5370</v>
      </c>
      <c r="D8068" s="116" t="s">
        <v>5368</v>
      </c>
      <c r="E8068" s="202" t="s">
        <v>16</v>
      </c>
      <c r="F8068" s="202">
        <v>15000</v>
      </c>
      <c r="G8068" s="202" t="s">
        <v>16</v>
      </c>
      <c r="H8068" s="202" t="s">
        <v>16</v>
      </c>
      <c r="I8068" s="202" t="s">
        <v>16</v>
      </c>
      <c r="J8068" s="202" t="s">
        <v>16</v>
      </c>
      <c r="K8068" s="1"/>
      <c r="L8068" s="368" t="s">
        <v>5366</v>
      </c>
      <c r="M8068" s="369" t="s">
        <v>2541</v>
      </c>
      <c r="N8068" s="116" t="s">
        <v>5382</v>
      </c>
      <c r="O8068" s="202">
        <v>50000</v>
      </c>
      <c r="P8068" s="202" t="s">
        <v>16</v>
      </c>
      <c r="Q8068" s="202" t="s">
        <v>16</v>
      </c>
      <c r="R8068" s="202" t="s">
        <v>16</v>
      </c>
      <c r="S8068" s="202" t="s">
        <v>16</v>
      </c>
      <c r="T8068" s="202" t="s">
        <v>16</v>
      </c>
    </row>
    <row r="8069" spans="2:21" ht="55.2" x14ac:dyDescent="0.3">
      <c r="B8069" s="368" t="s">
        <v>5366</v>
      </c>
      <c r="C8069" s="38" t="s">
        <v>5371</v>
      </c>
      <c r="D8069" s="116" t="s">
        <v>5373</v>
      </c>
      <c r="E8069" s="202" t="s">
        <v>16</v>
      </c>
      <c r="F8069" s="202">
        <v>25000</v>
      </c>
      <c r="G8069" s="202" t="s">
        <v>16</v>
      </c>
      <c r="H8069" s="202" t="s">
        <v>16</v>
      </c>
      <c r="I8069" s="202" t="s">
        <v>16</v>
      </c>
      <c r="J8069" s="202" t="s">
        <v>16</v>
      </c>
      <c r="K8069" s="1"/>
      <c r="L8069" s="368" t="s">
        <v>5366</v>
      </c>
      <c r="M8069" s="369" t="s">
        <v>5372</v>
      </c>
      <c r="N8069" s="320">
        <v>1</v>
      </c>
      <c r="O8069" s="202" t="s">
        <v>16</v>
      </c>
      <c r="P8069" s="202">
        <v>5500</v>
      </c>
      <c r="Q8069" s="202" t="s">
        <v>16</v>
      </c>
      <c r="R8069" s="202" t="s">
        <v>16</v>
      </c>
      <c r="S8069" s="202" t="s">
        <v>16</v>
      </c>
      <c r="T8069" s="202" t="s">
        <v>16</v>
      </c>
    </row>
    <row r="8070" spans="2:21" ht="27.6" x14ac:dyDescent="0.3">
      <c r="B8070" s="368" t="s">
        <v>5366</v>
      </c>
      <c r="C8070" s="430" t="s">
        <v>5384</v>
      </c>
      <c r="D8070" s="116" t="s">
        <v>5382</v>
      </c>
      <c r="E8070" s="202">
        <v>50000</v>
      </c>
      <c r="F8070" s="202" t="s">
        <v>16</v>
      </c>
      <c r="G8070" s="202" t="s">
        <v>16</v>
      </c>
      <c r="H8070" s="202" t="s">
        <v>16</v>
      </c>
      <c r="I8070" s="202" t="s">
        <v>16</v>
      </c>
      <c r="J8070" s="202" t="s">
        <v>16</v>
      </c>
      <c r="K8070" s="1"/>
      <c r="L8070" s="368" t="s">
        <v>5366</v>
      </c>
      <c r="M8070" s="369" t="s">
        <v>5374</v>
      </c>
      <c r="N8070" s="320">
        <v>2</v>
      </c>
      <c r="O8070" s="202" t="s">
        <v>16</v>
      </c>
      <c r="P8070" s="202">
        <v>1500</v>
      </c>
      <c r="Q8070" s="202" t="s">
        <v>16</v>
      </c>
      <c r="R8070" s="202" t="s">
        <v>16</v>
      </c>
      <c r="S8070" s="202" t="s">
        <v>16</v>
      </c>
      <c r="T8070" s="202" t="s">
        <v>16</v>
      </c>
      <c r="U8070" s="521" t="s">
        <v>16</v>
      </c>
    </row>
    <row r="8071" spans="2:21" ht="27.6" x14ac:dyDescent="0.3">
      <c r="B8071" s="368" t="s">
        <v>5366</v>
      </c>
      <c r="C8071" s="430" t="s">
        <v>5385</v>
      </c>
      <c r="D8071" s="116" t="s">
        <v>5383</v>
      </c>
      <c r="E8071" s="202">
        <v>50000</v>
      </c>
      <c r="F8071" s="202" t="s">
        <v>16</v>
      </c>
      <c r="G8071" s="202" t="s">
        <v>16</v>
      </c>
      <c r="H8071" s="202" t="s">
        <v>16</v>
      </c>
      <c r="I8071" s="202" t="s">
        <v>16</v>
      </c>
      <c r="J8071" s="202" t="s">
        <v>16</v>
      </c>
      <c r="K8071" s="1"/>
      <c r="L8071" s="368" t="s">
        <v>5366</v>
      </c>
      <c r="M8071" s="369" t="s">
        <v>5375</v>
      </c>
      <c r="N8071" s="320">
        <v>3</v>
      </c>
      <c r="O8071" s="202" t="s">
        <v>16</v>
      </c>
      <c r="P8071" s="202">
        <v>15000</v>
      </c>
      <c r="Q8071" s="202" t="s">
        <v>16</v>
      </c>
      <c r="R8071" s="202" t="s">
        <v>16</v>
      </c>
      <c r="S8071" s="202" t="s">
        <v>16</v>
      </c>
      <c r="T8071" s="202" t="s">
        <v>16</v>
      </c>
    </row>
    <row r="8072" spans="2:21" ht="27.6" x14ac:dyDescent="0.3">
      <c r="B8072" s="368" t="s">
        <v>5386</v>
      </c>
      <c r="C8072" s="430" t="s">
        <v>5387</v>
      </c>
      <c r="D8072" s="116" t="s">
        <v>5393</v>
      </c>
      <c r="E8072" s="202" t="s">
        <v>16</v>
      </c>
      <c r="F8072" s="202">
        <v>1300</v>
      </c>
      <c r="G8072" s="202" t="s">
        <v>16</v>
      </c>
      <c r="H8072" s="202" t="s">
        <v>16</v>
      </c>
      <c r="I8072" s="202" t="s">
        <v>16</v>
      </c>
      <c r="J8072" s="202" t="s">
        <v>16</v>
      </c>
      <c r="K8072" s="1"/>
      <c r="L8072" s="368" t="s">
        <v>5366</v>
      </c>
      <c r="M8072" s="369" t="s">
        <v>5376</v>
      </c>
      <c r="N8072" s="320">
        <v>4</v>
      </c>
      <c r="O8072" s="202" t="s">
        <v>16</v>
      </c>
      <c r="P8072" s="202">
        <v>5000</v>
      </c>
      <c r="Q8072" s="202" t="s">
        <v>16</v>
      </c>
      <c r="R8072" s="202" t="s">
        <v>16</v>
      </c>
      <c r="S8072" s="202" t="s">
        <v>16</v>
      </c>
      <c r="T8072" s="202" t="s">
        <v>16</v>
      </c>
    </row>
    <row r="8073" spans="2:21" ht="27.6" x14ac:dyDescent="0.3">
      <c r="B8073" s="368" t="s">
        <v>5386</v>
      </c>
      <c r="C8073" s="430" t="s">
        <v>5395</v>
      </c>
      <c r="D8073" s="116" t="s">
        <v>5394</v>
      </c>
      <c r="E8073" s="202">
        <v>25000</v>
      </c>
      <c r="F8073" s="202">
        <v>25000</v>
      </c>
      <c r="G8073" s="202" t="s">
        <v>16</v>
      </c>
      <c r="H8073" s="202" t="s">
        <v>16</v>
      </c>
      <c r="I8073" s="202" t="s">
        <v>16</v>
      </c>
      <c r="J8073" s="202" t="s">
        <v>16</v>
      </c>
      <c r="K8073" s="1"/>
      <c r="L8073" s="368" t="s">
        <v>5366</v>
      </c>
      <c r="M8073" s="369" t="s">
        <v>5377</v>
      </c>
      <c r="N8073" s="320">
        <v>5</v>
      </c>
      <c r="O8073" s="202" t="s">
        <v>16</v>
      </c>
      <c r="P8073" s="202">
        <v>3625</v>
      </c>
      <c r="Q8073" s="202" t="s">
        <v>16</v>
      </c>
      <c r="R8073" s="202" t="s">
        <v>16</v>
      </c>
      <c r="S8073" s="202" t="s">
        <v>16</v>
      </c>
      <c r="T8073" s="202" t="s">
        <v>16</v>
      </c>
    </row>
    <row r="8074" spans="2:21" x14ac:dyDescent="0.3">
      <c r="B8074" s="368"/>
      <c r="C8074" s="369"/>
      <c r="D8074" s="320"/>
      <c r="E8074" s="202"/>
      <c r="F8074" s="202"/>
      <c r="G8074" s="202" t="s">
        <v>16</v>
      </c>
      <c r="H8074" s="202" t="s">
        <v>16</v>
      </c>
      <c r="I8074" s="202" t="s">
        <v>16</v>
      </c>
      <c r="J8074" s="202" t="s">
        <v>16</v>
      </c>
      <c r="K8074" s="1"/>
      <c r="L8074" s="368" t="s">
        <v>5366</v>
      </c>
      <c r="M8074" s="369" t="s">
        <v>5377</v>
      </c>
      <c r="N8074" s="320">
        <v>6</v>
      </c>
      <c r="O8074" s="202" t="s">
        <v>16</v>
      </c>
      <c r="P8074" s="979">
        <v>1870</v>
      </c>
      <c r="Q8074" s="202" t="s">
        <v>16</v>
      </c>
      <c r="R8074" s="202" t="s">
        <v>16</v>
      </c>
      <c r="S8074" s="202" t="s">
        <v>16</v>
      </c>
      <c r="T8074" s="202" t="s">
        <v>16</v>
      </c>
    </row>
    <row r="8075" spans="2:21" ht="27.6" x14ac:dyDescent="0.3">
      <c r="B8075" s="368"/>
      <c r="C8075" s="813" t="s">
        <v>5378</v>
      </c>
      <c r="D8075" s="116"/>
      <c r="E8075" s="202" t="s">
        <v>16</v>
      </c>
      <c r="F8075" s="202"/>
      <c r="G8075" s="202" t="s">
        <v>16</v>
      </c>
      <c r="H8075" s="202" t="s">
        <v>16</v>
      </c>
      <c r="I8075" s="202" t="s">
        <v>16</v>
      </c>
      <c r="J8075" s="202" t="s">
        <v>16</v>
      </c>
      <c r="K8075" s="1"/>
      <c r="L8075" s="368" t="s">
        <v>5366</v>
      </c>
      <c r="M8075" s="369" t="s">
        <v>5379</v>
      </c>
      <c r="N8075" s="320">
        <v>7</v>
      </c>
      <c r="O8075" s="202" t="s">
        <v>16</v>
      </c>
      <c r="P8075" s="202">
        <v>4460</v>
      </c>
      <c r="Q8075" s="202" t="s">
        <v>16</v>
      </c>
      <c r="R8075" s="202" t="s">
        <v>16</v>
      </c>
      <c r="S8075" s="202" t="s">
        <v>16</v>
      </c>
      <c r="T8075" s="202" t="s">
        <v>16</v>
      </c>
    </row>
    <row r="8076" spans="2:21" ht="27.6" x14ac:dyDescent="0.3">
      <c r="B8076" s="368" t="s">
        <v>5314</v>
      </c>
      <c r="C8076" s="369" t="s">
        <v>2550</v>
      </c>
      <c r="D8076" s="320">
        <v>3</v>
      </c>
      <c r="E8076" s="202" t="s">
        <v>16</v>
      </c>
      <c r="F8076" s="202">
        <v>5000</v>
      </c>
      <c r="G8076" s="202" t="s">
        <v>16</v>
      </c>
      <c r="H8076" s="202" t="s">
        <v>16</v>
      </c>
      <c r="I8076" s="202" t="s">
        <v>16</v>
      </c>
      <c r="J8076" s="202" t="s">
        <v>16</v>
      </c>
      <c r="K8076" s="1"/>
      <c r="L8076" s="368" t="s">
        <v>5366</v>
      </c>
      <c r="M8076" s="369" t="s">
        <v>5380</v>
      </c>
      <c r="N8076" s="320">
        <v>8</v>
      </c>
      <c r="O8076" s="202" t="s">
        <v>16</v>
      </c>
      <c r="P8076" s="202">
        <v>640</v>
      </c>
      <c r="Q8076" s="202" t="s">
        <v>16</v>
      </c>
      <c r="R8076" s="202" t="s">
        <v>16</v>
      </c>
      <c r="S8076" s="202" t="s">
        <v>16</v>
      </c>
      <c r="T8076" s="202" t="s">
        <v>16</v>
      </c>
    </row>
    <row r="8077" spans="2:21" ht="41.4" x14ac:dyDescent="0.3">
      <c r="B8077" s="202" t="s">
        <v>16</v>
      </c>
      <c r="C8077" s="202" t="s">
        <v>16</v>
      </c>
      <c r="D8077" s="202" t="s">
        <v>16</v>
      </c>
      <c r="E8077" s="202" t="s">
        <v>16</v>
      </c>
      <c r="F8077" s="202" t="s">
        <v>16</v>
      </c>
      <c r="G8077" s="202" t="s">
        <v>16</v>
      </c>
      <c r="H8077" s="202" t="s">
        <v>16</v>
      </c>
      <c r="I8077" s="202" t="s">
        <v>16</v>
      </c>
      <c r="J8077" s="202" t="s">
        <v>16</v>
      </c>
      <c r="K8077" s="1"/>
      <c r="L8077" s="368" t="s">
        <v>5366</v>
      </c>
      <c r="M8077" s="430" t="s">
        <v>5381</v>
      </c>
      <c r="N8077" s="320">
        <v>9</v>
      </c>
      <c r="O8077" s="202" t="s">
        <v>16</v>
      </c>
      <c r="P8077" s="202">
        <v>21400</v>
      </c>
      <c r="Q8077" s="202" t="s">
        <v>16</v>
      </c>
      <c r="R8077" s="202" t="s">
        <v>16</v>
      </c>
      <c r="S8077" s="202" t="s">
        <v>16</v>
      </c>
      <c r="T8077" s="202" t="s">
        <v>16</v>
      </c>
    </row>
    <row r="8078" spans="2:21" ht="41.4" x14ac:dyDescent="0.3">
      <c r="B8078" s="202" t="s">
        <v>16</v>
      </c>
      <c r="C8078" s="202" t="s">
        <v>16</v>
      </c>
      <c r="D8078" s="202" t="s">
        <v>16</v>
      </c>
      <c r="E8078" s="202" t="s">
        <v>16</v>
      </c>
      <c r="F8078" s="202" t="s">
        <v>16</v>
      </c>
      <c r="G8078" s="202" t="s">
        <v>16</v>
      </c>
      <c r="H8078" s="202" t="s">
        <v>16</v>
      </c>
      <c r="I8078" s="202" t="s">
        <v>16</v>
      </c>
      <c r="J8078" s="202" t="s">
        <v>16</v>
      </c>
      <c r="K8078" s="1"/>
      <c r="L8078" s="368" t="s">
        <v>5366</v>
      </c>
      <c r="M8078" s="430" t="s">
        <v>5412</v>
      </c>
      <c r="N8078" s="320">
        <v>331</v>
      </c>
      <c r="O8078" s="202" t="s">
        <v>16</v>
      </c>
      <c r="P8078" s="202" t="s">
        <v>16</v>
      </c>
      <c r="Q8078" s="202" t="s">
        <v>16</v>
      </c>
      <c r="R8078" s="202">
        <v>50000</v>
      </c>
      <c r="S8078" s="202" t="s">
        <v>16</v>
      </c>
      <c r="T8078" s="202" t="s">
        <v>16</v>
      </c>
    </row>
    <row r="8079" spans="2:21" ht="55.2" x14ac:dyDescent="0.3">
      <c r="B8079" s="202" t="s">
        <v>16</v>
      </c>
      <c r="C8079" s="202" t="s">
        <v>16</v>
      </c>
      <c r="D8079" s="202" t="s">
        <v>16</v>
      </c>
      <c r="E8079" s="202" t="s">
        <v>16</v>
      </c>
      <c r="F8079" s="202" t="s">
        <v>16</v>
      </c>
      <c r="G8079" s="202" t="s">
        <v>16</v>
      </c>
      <c r="H8079" s="202" t="s">
        <v>16</v>
      </c>
      <c r="I8079" s="202" t="s">
        <v>16</v>
      </c>
      <c r="J8079" s="202" t="s">
        <v>16</v>
      </c>
      <c r="K8079" s="1"/>
      <c r="L8079" s="368" t="s">
        <v>5386</v>
      </c>
      <c r="M8079" s="430" t="s">
        <v>5388</v>
      </c>
      <c r="N8079" s="320">
        <v>332</v>
      </c>
      <c r="O8079" s="202" t="s">
        <v>16</v>
      </c>
      <c r="P8079" s="202" t="s">
        <v>16</v>
      </c>
      <c r="Q8079" s="202" t="s">
        <v>16</v>
      </c>
      <c r="R8079" s="202">
        <v>1780000</v>
      </c>
      <c r="S8079" s="202" t="s">
        <v>16</v>
      </c>
      <c r="T8079" s="202" t="s">
        <v>16</v>
      </c>
    </row>
    <row r="8080" spans="2:21" ht="41.4" x14ac:dyDescent="0.3">
      <c r="B8080" s="202"/>
      <c r="C8080" s="202"/>
      <c r="D8080" s="202"/>
      <c r="E8080" s="202"/>
      <c r="F8080" s="202"/>
      <c r="G8080" s="202"/>
      <c r="H8080" s="202"/>
      <c r="I8080" s="202"/>
      <c r="J8080" s="202"/>
      <c r="K8080" s="1"/>
      <c r="L8080" s="751" t="s">
        <v>5386</v>
      </c>
      <c r="M8080" s="760" t="s">
        <v>5390</v>
      </c>
      <c r="N8080" s="963">
        <v>332</v>
      </c>
      <c r="O8080" s="731" t="s">
        <v>16</v>
      </c>
      <c r="P8080" s="731" t="s">
        <v>16</v>
      </c>
      <c r="Q8080" s="731" t="s">
        <v>16</v>
      </c>
      <c r="R8080" s="731">
        <v>30000</v>
      </c>
      <c r="S8080" s="202"/>
      <c r="T8080" s="202"/>
    </row>
    <row r="8081" spans="2:20" ht="41.4" x14ac:dyDescent="0.3">
      <c r="B8081" s="202" t="s">
        <v>16</v>
      </c>
      <c r="C8081" s="202" t="s">
        <v>16</v>
      </c>
      <c r="D8081" s="202" t="s">
        <v>16</v>
      </c>
      <c r="E8081" s="202" t="s">
        <v>16</v>
      </c>
      <c r="F8081" s="202" t="s">
        <v>16</v>
      </c>
      <c r="G8081" s="202" t="s">
        <v>16</v>
      </c>
      <c r="H8081" s="202" t="s">
        <v>16</v>
      </c>
      <c r="I8081" s="202" t="s">
        <v>16</v>
      </c>
      <c r="J8081" s="202" t="s">
        <v>16</v>
      </c>
      <c r="K8081" s="1"/>
      <c r="L8081" s="368" t="s">
        <v>5386</v>
      </c>
      <c r="M8081" s="430" t="s">
        <v>5389</v>
      </c>
      <c r="N8081" s="320">
        <v>332</v>
      </c>
      <c r="O8081" s="202" t="s">
        <v>16</v>
      </c>
      <c r="P8081" s="202" t="s">
        <v>16</v>
      </c>
      <c r="Q8081" s="202" t="s">
        <v>16</v>
      </c>
      <c r="R8081" s="202">
        <v>300000</v>
      </c>
      <c r="S8081" s="202" t="s">
        <v>16</v>
      </c>
      <c r="T8081" s="202" t="s">
        <v>16</v>
      </c>
    </row>
    <row r="8082" spans="2:20" ht="41.4" x14ac:dyDescent="0.3">
      <c r="B8082" s="202" t="s">
        <v>16</v>
      </c>
      <c r="C8082" s="202" t="s">
        <v>16</v>
      </c>
      <c r="D8082" s="202" t="s">
        <v>16</v>
      </c>
      <c r="E8082" s="202" t="s">
        <v>16</v>
      </c>
      <c r="F8082" s="202" t="s">
        <v>16</v>
      </c>
      <c r="G8082" s="202" t="s">
        <v>16</v>
      </c>
      <c r="H8082" s="202" t="s">
        <v>16</v>
      </c>
      <c r="I8082" s="202" t="s">
        <v>16</v>
      </c>
      <c r="J8082" s="202" t="s">
        <v>16</v>
      </c>
      <c r="K8082" s="1"/>
      <c r="L8082" s="368" t="s">
        <v>5386</v>
      </c>
      <c r="M8082" s="430" t="s">
        <v>5391</v>
      </c>
      <c r="N8082" s="320">
        <v>332</v>
      </c>
      <c r="O8082" s="202" t="s">
        <v>16</v>
      </c>
      <c r="P8082" s="202">
        <v>20000</v>
      </c>
      <c r="Q8082" s="202" t="s">
        <v>16</v>
      </c>
      <c r="R8082" s="202">
        <v>20000</v>
      </c>
      <c r="S8082" s="202" t="s">
        <v>16</v>
      </c>
      <c r="T8082" s="202" t="s">
        <v>16</v>
      </c>
    </row>
    <row r="8083" spans="2:20" ht="41.4" x14ac:dyDescent="0.3">
      <c r="B8083" s="202" t="s">
        <v>16</v>
      </c>
      <c r="C8083" s="202" t="s">
        <v>16</v>
      </c>
      <c r="D8083" s="202" t="s">
        <v>16</v>
      </c>
      <c r="E8083" s="202" t="s">
        <v>16</v>
      </c>
      <c r="F8083" s="202" t="s">
        <v>16</v>
      </c>
      <c r="G8083" s="202" t="s">
        <v>16</v>
      </c>
      <c r="H8083" s="202" t="s">
        <v>16</v>
      </c>
      <c r="I8083" s="202" t="s">
        <v>16</v>
      </c>
      <c r="J8083" s="202" t="s">
        <v>16</v>
      </c>
      <c r="K8083" s="1"/>
      <c r="L8083" s="368" t="s">
        <v>5386</v>
      </c>
      <c r="M8083" s="430" t="s">
        <v>5396</v>
      </c>
      <c r="N8083" s="116" t="s">
        <v>5394</v>
      </c>
      <c r="O8083" s="202">
        <v>20000</v>
      </c>
      <c r="P8083" s="202" t="s">
        <v>16</v>
      </c>
      <c r="Q8083" s="202" t="s">
        <v>16</v>
      </c>
      <c r="R8083" s="202" t="s">
        <v>16</v>
      </c>
      <c r="S8083" s="202" t="s">
        <v>16</v>
      </c>
      <c r="T8083" s="202" t="s">
        <v>16</v>
      </c>
    </row>
    <row r="8084" spans="2:20" ht="27.6" x14ac:dyDescent="0.3">
      <c r="B8084" s="202" t="s">
        <v>16</v>
      </c>
      <c r="C8084" s="202" t="s">
        <v>16</v>
      </c>
      <c r="D8084" s="202" t="s">
        <v>16</v>
      </c>
      <c r="E8084" s="202" t="s">
        <v>16</v>
      </c>
      <c r="F8084" s="202" t="s">
        <v>16</v>
      </c>
      <c r="G8084" s="202" t="s">
        <v>16</v>
      </c>
      <c r="H8084" s="202" t="s">
        <v>16</v>
      </c>
      <c r="I8084" s="202" t="s">
        <v>16</v>
      </c>
      <c r="J8084" s="202" t="s">
        <v>16</v>
      </c>
      <c r="K8084" s="1"/>
      <c r="L8084" s="368" t="s">
        <v>5386</v>
      </c>
      <c r="M8084" s="430" t="s">
        <v>5397</v>
      </c>
      <c r="N8084" s="116" t="s">
        <v>5394</v>
      </c>
      <c r="O8084" s="202">
        <v>5000</v>
      </c>
      <c r="P8084" s="202" t="s">
        <v>16</v>
      </c>
      <c r="Q8084" s="202" t="s">
        <v>16</v>
      </c>
      <c r="R8084" s="202" t="s">
        <v>16</v>
      </c>
      <c r="S8084" s="202" t="s">
        <v>16</v>
      </c>
      <c r="T8084" s="202" t="s">
        <v>16</v>
      </c>
    </row>
    <row r="8085" spans="2:20" x14ac:dyDescent="0.3">
      <c r="B8085" s="196"/>
      <c r="C8085" s="503" t="s">
        <v>49</v>
      </c>
      <c r="D8085" s="196" t="s">
        <v>1850</v>
      </c>
      <c r="E8085" s="197">
        <f>SUM(E8065:E8084)</f>
        <v>125000</v>
      </c>
      <c r="F8085" s="197">
        <f>SUM(F8065:F8084)</f>
        <v>201300</v>
      </c>
      <c r="G8085" s="197"/>
      <c r="H8085" s="504">
        <f>SUM(H8065:H8084)</f>
        <v>316000</v>
      </c>
      <c r="I8085" s="197">
        <f>SUM(I8067:I8073)</f>
        <v>0</v>
      </c>
      <c r="J8085" s="197">
        <v>0</v>
      </c>
      <c r="K8085" s="1"/>
      <c r="L8085" s="202"/>
      <c r="M8085" s="381"/>
      <c r="N8085" s="368"/>
      <c r="O8085" s="202"/>
      <c r="P8085" s="202"/>
      <c r="Q8085" s="202"/>
      <c r="R8085" s="202"/>
      <c r="S8085" s="202"/>
      <c r="T8085" s="202"/>
    </row>
    <row r="8086" spans="2:20" x14ac:dyDescent="0.3">
      <c r="B8086" s="815"/>
      <c r="C8086" s="958"/>
      <c r="D8086" s="384"/>
      <c r="E8086" s="818"/>
      <c r="F8086" s="818"/>
      <c r="G8086" s="818"/>
      <c r="H8086" s="818"/>
      <c r="I8086" s="818"/>
      <c r="J8086" s="819"/>
      <c r="K8086" s="1"/>
      <c r="L8086" s="368"/>
      <c r="M8086" s="381"/>
      <c r="N8086" s="368"/>
      <c r="O8086" s="202"/>
      <c r="P8086" s="202"/>
      <c r="Q8086" s="202"/>
      <c r="R8086" s="202"/>
      <c r="S8086" s="202"/>
      <c r="T8086" s="202"/>
    </row>
    <row r="8087" spans="2:20" x14ac:dyDescent="0.3">
      <c r="B8087" s="25"/>
      <c r="C8087" s="26" t="s">
        <v>50</v>
      </c>
      <c r="D8087" s="26" t="s">
        <v>16</v>
      </c>
      <c r="E8087" s="28">
        <f>E8085</f>
        <v>125000</v>
      </c>
      <c r="F8087" s="28">
        <f>F8064+F8085</f>
        <v>376431</v>
      </c>
      <c r="G8087" s="28">
        <f>G8064+G8085</f>
        <v>1797790</v>
      </c>
      <c r="H8087" s="28">
        <f>H8064+H8085</f>
        <v>4399730</v>
      </c>
      <c r="I8087" s="28">
        <f>I8064+I8085</f>
        <v>3334</v>
      </c>
      <c r="J8087" s="28">
        <f>J8064+J8085</f>
        <v>4260</v>
      </c>
      <c r="K8087" s="1"/>
      <c r="L8087" s="574" t="s">
        <v>16</v>
      </c>
      <c r="M8087" s="26" t="s">
        <v>50</v>
      </c>
      <c r="N8087" s="193" t="s">
        <v>16</v>
      </c>
      <c r="O8087" s="934">
        <f>SUM(O8065:O8086)</f>
        <v>125000</v>
      </c>
      <c r="P8087" s="940">
        <f>SUM(P8065:P8086)</f>
        <v>344995</v>
      </c>
      <c r="Q8087" s="938"/>
      <c r="R8087" s="28">
        <f>SUM(R8065:R8086)</f>
        <v>2230000</v>
      </c>
      <c r="S8087" s="28">
        <f>SUM(S8067:S8086)</f>
        <v>0</v>
      </c>
      <c r="T8087" s="28">
        <f>SUM(T8063:T8086)</f>
        <v>0</v>
      </c>
    </row>
    <row r="8088" spans="2:20" x14ac:dyDescent="0.3">
      <c r="F8088" s="314"/>
      <c r="G8088" s="215"/>
      <c r="H8088" s="215"/>
      <c r="L8088" s="2"/>
      <c r="M8088" s="3" t="s">
        <v>12</v>
      </c>
      <c r="N8088" s="15"/>
      <c r="O8088" s="16">
        <f>E8087-O8087</f>
        <v>0</v>
      </c>
      <c r="P8088" s="62">
        <f>F8087-P8087</f>
        <v>31436</v>
      </c>
      <c r="Q8088" s="62">
        <f>G8087-Q8087</f>
        <v>1797790</v>
      </c>
      <c r="R8088" s="62">
        <f t="shared" ref="R8088" si="859">H8087-R8087</f>
        <v>2169730</v>
      </c>
      <c r="S8088" s="62">
        <f t="shared" ref="S8088" si="860">I8087-S8087</f>
        <v>3334</v>
      </c>
      <c r="T8088" s="62">
        <f t="shared" ref="T8088" si="861">J8087-T8087</f>
        <v>4260</v>
      </c>
    </row>
    <row r="8089" spans="2:20" x14ac:dyDescent="0.3">
      <c r="C8089" s="63" t="s">
        <v>5103</v>
      </c>
      <c r="F8089" s="314"/>
      <c r="H8089" s="322"/>
      <c r="I8089" s="321"/>
      <c r="J8089" s="321"/>
      <c r="M8089" s="1356" t="s">
        <v>23</v>
      </c>
      <c r="N8089" s="1356"/>
      <c r="O8089" s="314"/>
      <c r="P8089" s="314"/>
      <c r="Q8089" s="314"/>
      <c r="R8089" s="314"/>
    </row>
    <row r="8090" spans="2:20" x14ac:dyDescent="0.3">
      <c r="B8090" s="904" t="s">
        <v>0</v>
      </c>
      <c r="C8090" s="905" t="s">
        <v>5105</v>
      </c>
      <c r="D8090" s="905" t="s">
        <v>5107</v>
      </c>
      <c r="E8090" s="905" t="s">
        <v>5106</v>
      </c>
      <c r="F8090" s="906" t="s">
        <v>5110</v>
      </c>
      <c r="G8090" s="894"/>
      <c r="H8090" s="975"/>
      <c r="I8090" s="976"/>
      <c r="J8090" s="145"/>
      <c r="M8090" s="346" t="s">
        <v>17</v>
      </c>
      <c r="N8090" s="126">
        <f>P8088</f>
        <v>31436</v>
      </c>
      <c r="O8090" s="1364" t="s">
        <v>5400</v>
      </c>
      <c r="P8090" s="1365"/>
      <c r="Q8090" s="1365"/>
      <c r="R8090" s="1365"/>
      <c r="S8090" s="1365"/>
      <c r="T8090" s="1365"/>
    </row>
    <row r="8091" spans="2:20" x14ac:dyDescent="0.3">
      <c r="B8091" s="909"/>
      <c r="C8091" s="913" t="s">
        <v>5135</v>
      </c>
      <c r="D8091" s="917"/>
      <c r="E8091" s="917"/>
      <c r="F8091" s="924"/>
      <c r="G8091" s="894"/>
      <c r="H8091" s="949"/>
      <c r="I8091" s="280"/>
      <c r="J8091" s="280"/>
      <c r="M8091" s="346" t="s">
        <v>18</v>
      </c>
      <c r="N8091" s="126">
        <f>Q8088</f>
        <v>1797790</v>
      </c>
      <c r="O8091" s="1365"/>
      <c r="P8091" s="1365"/>
      <c r="Q8091" s="1365"/>
      <c r="R8091" s="1365"/>
      <c r="S8091" s="1365"/>
      <c r="T8091" s="1365"/>
    </row>
    <row r="8092" spans="2:20" x14ac:dyDescent="0.3">
      <c r="B8092" s="910" t="s">
        <v>5109</v>
      </c>
      <c r="C8092" s="914" t="s">
        <v>5112</v>
      </c>
      <c r="D8092" s="918" t="s">
        <v>5113</v>
      </c>
      <c r="E8092" s="918">
        <v>500000</v>
      </c>
      <c r="F8092" s="925" t="s">
        <v>5111</v>
      </c>
      <c r="G8092" s="945"/>
      <c r="H8092" s="948"/>
      <c r="I8092" s="280"/>
      <c r="J8092" s="280"/>
      <c r="M8092" s="346" t="s">
        <v>19</v>
      </c>
      <c r="N8092" s="126">
        <f>R8088</f>
        <v>2169730</v>
      </c>
      <c r="O8092" s="1370"/>
      <c r="P8092" s="1370"/>
      <c r="Q8092" s="948"/>
      <c r="R8092" s="948"/>
      <c r="S8092" s="948"/>
      <c r="T8092" s="948"/>
    </row>
    <row r="8093" spans="2:20" x14ac:dyDescent="0.3">
      <c r="B8093" s="911" t="s">
        <v>5114</v>
      </c>
      <c r="C8093" s="915" t="s">
        <v>5115</v>
      </c>
      <c r="D8093" s="911" t="s">
        <v>5113</v>
      </c>
      <c r="E8093" s="919">
        <v>1200000</v>
      </c>
      <c r="F8093" s="926" t="s">
        <v>5111</v>
      </c>
      <c r="H8093" s="321"/>
      <c r="I8093" s="280"/>
      <c r="J8093" s="281"/>
      <c r="M8093" s="346" t="s">
        <v>20</v>
      </c>
      <c r="N8093" s="126">
        <f>S8088</f>
        <v>3334</v>
      </c>
      <c r="O8093" s="949"/>
      <c r="P8093" s="894"/>
      <c r="Q8093" s="894"/>
      <c r="R8093" s="894"/>
      <c r="S8093" s="894"/>
      <c r="T8093" s="894"/>
    </row>
    <row r="8094" spans="2:20" x14ac:dyDescent="0.3">
      <c r="B8094" s="912" t="s">
        <v>5114</v>
      </c>
      <c r="C8094" s="916" t="s">
        <v>5116</v>
      </c>
      <c r="D8094" s="912" t="s">
        <v>5113</v>
      </c>
      <c r="E8094" s="920">
        <v>5000000</v>
      </c>
      <c r="F8094" s="927" t="s">
        <v>5111</v>
      </c>
      <c r="H8094" s="321"/>
      <c r="I8094" s="280"/>
      <c r="J8094" s="281"/>
      <c r="M8094" s="346" t="s">
        <v>21</v>
      </c>
      <c r="N8094" s="126">
        <f>T8088</f>
        <v>4260</v>
      </c>
      <c r="P8094" s="1371"/>
      <c r="Q8094" s="1371"/>
      <c r="R8094" s="1371"/>
      <c r="S8094" s="1371"/>
      <c r="T8094" s="1371"/>
    </row>
    <row r="8095" spans="2:20" ht="16.2" thickBot="1" x14ac:dyDescent="0.35">
      <c r="B8095" s="897"/>
      <c r="C8095" s="977" t="s">
        <v>456</v>
      </c>
      <c r="D8095" s="977"/>
      <c r="E8095" s="921">
        <f>SUM(E8092:E8094)</f>
        <v>6700000</v>
      </c>
      <c r="F8095" s="901"/>
      <c r="G8095" s="314"/>
      <c r="H8095" s="321"/>
      <c r="I8095" s="280"/>
      <c r="J8095" s="281"/>
      <c r="M8095" s="768" t="s">
        <v>22</v>
      </c>
      <c r="N8095" s="794">
        <f>SUM(N8090:N8094)</f>
        <v>4006550</v>
      </c>
      <c r="O8095" s="977"/>
      <c r="P8095" s="1367"/>
      <c r="Q8095" s="1367"/>
      <c r="R8095" s="943"/>
      <c r="S8095" s="943"/>
      <c r="T8095" s="929"/>
    </row>
    <row r="8096" spans="2:20" ht="15" thickTop="1" x14ac:dyDescent="0.3">
      <c r="B8096" s="897"/>
      <c r="C8096" s="898"/>
      <c r="D8096" s="897"/>
      <c r="E8096" s="902"/>
      <c r="F8096" s="899"/>
      <c r="H8096" s="321"/>
      <c r="I8096" s="321"/>
      <c r="J8096" s="321"/>
      <c r="N8096" s="314"/>
      <c r="O8096" s="895"/>
      <c r="P8096" s="942"/>
      <c r="Q8096" s="75"/>
      <c r="R8096" s="941"/>
      <c r="S8096" s="75"/>
      <c r="T8096" s="75"/>
    </row>
    <row r="8097" spans="2:20" x14ac:dyDescent="0.3">
      <c r="B8097" s="897"/>
      <c r="C8097" s="898"/>
      <c r="D8097" s="897"/>
      <c r="E8097" s="902"/>
      <c r="F8097" s="899"/>
      <c r="H8097" s="321"/>
      <c r="I8097" s="321"/>
      <c r="J8097" s="321"/>
      <c r="N8097" s="314"/>
      <c r="O8097" s="895"/>
      <c r="P8097" s="942"/>
      <c r="Q8097" s="942"/>
      <c r="R8097" s="941"/>
      <c r="S8097" s="75"/>
      <c r="T8097" s="75"/>
    </row>
    <row r="8098" spans="2:20" x14ac:dyDescent="0.3">
      <c r="B8098" s="897"/>
      <c r="C8098" s="898"/>
      <c r="D8098" s="897"/>
      <c r="E8098" s="902"/>
      <c r="F8098" s="899"/>
      <c r="H8098" s="321"/>
      <c r="I8098" s="321"/>
      <c r="J8098" s="321"/>
      <c r="N8098" s="314"/>
      <c r="O8098" s="895"/>
      <c r="P8098" s="75"/>
      <c r="Q8098" s="942"/>
      <c r="R8098" s="941"/>
      <c r="S8098" s="75"/>
      <c r="T8098" s="75"/>
    </row>
    <row r="8099" spans="2:20" x14ac:dyDescent="0.3">
      <c r="B8099" s="897"/>
      <c r="C8099" s="898"/>
      <c r="D8099" s="897"/>
      <c r="E8099" s="902"/>
      <c r="F8099" s="899"/>
      <c r="H8099" s="321"/>
      <c r="I8099" s="321"/>
      <c r="J8099" s="321"/>
      <c r="N8099" s="314"/>
      <c r="O8099" s="895"/>
      <c r="P8099" s="75"/>
      <c r="Q8099" s="942"/>
      <c r="R8099" s="941"/>
      <c r="S8099" s="75"/>
      <c r="T8099" s="75"/>
    </row>
    <row r="8100" spans="2:20" x14ac:dyDescent="0.3">
      <c r="B8100" s="929"/>
      <c r="C8100" s="929"/>
      <c r="D8100" s="929"/>
      <c r="E8100" s="928"/>
      <c r="F8100" s="929"/>
      <c r="N8100" s="314"/>
    </row>
    <row r="8101" spans="2:20" x14ac:dyDescent="0.3">
      <c r="B8101" s="273"/>
      <c r="C8101" s="930"/>
      <c r="D8101" s="273"/>
      <c r="E8101" s="931"/>
      <c r="F8101" s="931"/>
      <c r="N8101" s="314"/>
    </row>
    <row r="8102" spans="2:20" x14ac:dyDescent="0.3">
      <c r="B8102" s="899"/>
      <c r="C8102" s="899"/>
      <c r="D8102" s="899"/>
      <c r="E8102" s="903"/>
      <c r="F8102" s="899"/>
      <c r="N8102" s="314"/>
      <c r="O8102" s="895"/>
      <c r="P8102" s="896"/>
      <c r="Q8102" s="896"/>
      <c r="R8102" s="928"/>
      <c r="S8102" s="896"/>
      <c r="T8102" s="896"/>
    </row>
    <row r="8103" spans="2:20" x14ac:dyDescent="0.3">
      <c r="B8103" s="1357" t="s">
        <v>3490</v>
      </c>
      <c r="C8103" s="1357"/>
      <c r="D8103" s="1357"/>
      <c r="E8103" s="1357"/>
      <c r="F8103" s="1357"/>
      <c r="G8103" s="1357"/>
      <c r="H8103" s="1357"/>
      <c r="I8103" s="1357"/>
      <c r="J8103" s="1357"/>
      <c r="K8103" s="1357"/>
      <c r="L8103" s="1357"/>
      <c r="M8103" s="1357"/>
      <c r="N8103" s="1357"/>
      <c r="O8103" s="1357"/>
      <c r="P8103" s="1357"/>
      <c r="Q8103" s="1357"/>
      <c r="R8103" s="1357"/>
      <c r="S8103" s="1357"/>
      <c r="T8103" s="1357"/>
    </row>
    <row r="8107" spans="2:20" ht="15.6" x14ac:dyDescent="0.3">
      <c r="B8107" s="1349" t="s">
        <v>5401</v>
      </c>
      <c r="C8107" s="1349"/>
      <c r="D8107" s="1349"/>
      <c r="E8107" s="1349"/>
      <c r="F8107" s="1349"/>
      <c r="G8107" s="1349"/>
      <c r="H8107" s="1349"/>
      <c r="I8107" s="1349"/>
      <c r="J8107" s="1349"/>
      <c r="K8107" s="1349"/>
      <c r="L8107" s="1349"/>
      <c r="M8107" s="1349"/>
      <c r="N8107" s="1349"/>
      <c r="O8107" s="1349"/>
      <c r="P8107" s="1349"/>
      <c r="Q8107" s="1349"/>
      <c r="R8107" s="1349"/>
      <c r="S8107" s="1349"/>
      <c r="T8107" s="1349"/>
    </row>
    <row r="8108" spans="2:20" ht="15.6" x14ac:dyDescent="0.3">
      <c r="B8108" s="1350" t="s">
        <v>10</v>
      </c>
      <c r="C8108" s="1350"/>
      <c r="D8108" s="1350"/>
      <c r="E8108" s="1350"/>
      <c r="F8108" s="1350"/>
      <c r="G8108" s="1350"/>
      <c r="H8108" s="1350"/>
      <c r="I8108" s="1350"/>
      <c r="J8108" s="1350"/>
      <c r="K8108" s="1350"/>
      <c r="L8108" s="1350"/>
      <c r="M8108" s="1350"/>
      <c r="N8108" s="1350"/>
      <c r="O8108" s="1350"/>
      <c r="P8108" s="1350"/>
      <c r="Q8108" s="1350"/>
      <c r="R8108" s="1350"/>
      <c r="S8108" s="1350"/>
      <c r="T8108" s="1350"/>
    </row>
    <row r="8109" spans="2:20" x14ac:dyDescent="0.3">
      <c r="B8109" s="1351" t="s">
        <v>11</v>
      </c>
      <c r="C8109" s="1351"/>
      <c r="D8109" s="1351"/>
      <c r="E8109" s="1351"/>
      <c r="F8109" s="1351"/>
      <c r="G8109" s="1351"/>
      <c r="H8109" s="1351"/>
      <c r="I8109" s="1351"/>
      <c r="J8109" s="1351"/>
      <c r="K8109" s="1351"/>
      <c r="L8109" s="1351"/>
      <c r="M8109" s="1351"/>
      <c r="N8109" s="1351"/>
      <c r="O8109" s="1351"/>
      <c r="P8109" s="1351"/>
      <c r="Q8109" s="1351"/>
      <c r="R8109" s="1351"/>
      <c r="S8109" s="1351"/>
      <c r="T8109" s="1351"/>
    </row>
    <row r="8110" spans="2:20" x14ac:dyDescent="0.3">
      <c r="B8110" s="1352" t="s">
        <v>5431</v>
      </c>
      <c r="C8110" s="1352"/>
      <c r="D8110" s="1352"/>
      <c r="E8110" s="1352"/>
      <c r="F8110" s="1352"/>
      <c r="G8110" s="1352"/>
      <c r="H8110" s="1352"/>
      <c r="I8110" s="1352"/>
      <c r="J8110" s="1352"/>
      <c r="K8110" s="1352"/>
      <c r="L8110" s="1352"/>
      <c r="M8110" s="1352"/>
      <c r="N8110" s="1352"/>
      <c r="O8110" s="1352"/>
      <c r="P8110" s="1352"/>
      <c r="Q8110" s="1352"/>
      <c r="R8110" s="1352"/>
      <c r="S8110" s="1352"/>
      <c r="T8110" s="1352"/>
    </row>
    <row r="8111" spans="2:20" ht="15" thickBot="1" x14ac:dyDescent="0.35">
      <c r="B8111" s="309"/>
      <c r="C8111" s="309"/>
      <c r="D8111" s="309"/>
      <c r="E8111" s="309"/>
      <c r="F8111" s="309"/>
      <c r="G8111" s="309"/>
      <c r="H8111" s="309"/>
      <c r="I8111" s="309"/>
      <c r="J8111" s="309"/>
      <c r="L8111" s="309"/>
      <c r="M8111" s="309"/>
      <c r="N8111" s="309"/>
      <c r="O8111" s="309"/>
      <c r="P8111" s="309"/>
      <c r="Q8111" s="309"/>
      <c r="R8111" s="1362" t="s">
        <v>5414</v>
      </c>
      <c r="S8111" s="1363"/>
      <c r="T8111" s="1363"/>
    </row>
    <row r="8112" spans="2:20" ht="15" thickTop="1" x14ac:dyDescent="0.3">
      <c r="B8112" s="1354" t="s">
        <v>8</v>
      </c>
      <c r="C8112" s="1354"/>
      <c r="D8112" s="1354"/>
      <c r="E8112" s="1354"/>
      <c r="F8112" s="1354"/>
      <c r="G8112" s="1354"/>
      <c r="H8112" s="1354"/>
      <c r="I8112" s="1354"/>
      <c r="J8112" s="1354"/>
      <c r="L8112" s="1354" t="s">
        <v>9</v>
      </c>
      <c r="M8112" s="1354"/>
      <c r="N8112" s="1354"/>
      <c r="O8112" s="1354"/>
      <c r="P8112" s="1354"/>
      <c r="Q8112" s="1354"/>
      <c r="R8112" s="1354"/>
      <c r="S8112" s="1354"/>
      <c r="T8112" s="1354"/>
    </row>
    <row r="8113" spans="2:20" ht="27.6" x14ac:dyDescent="0.3">
      <c r="B8113" s="950" t="s">
        <v>0</v>
      </c>
      <c r="C8113" s="950" t="s">
        <v>1</v>
      </c>
      <c r="D8113" s="950" t="s">
        <v>2</v>
      </c>
      <c r="E8113" s="950" t="s">
        <v>13</v>
      </c>
      <c r="F8113" s="950" t="s">
        <v>3</v>
      </c>
      <c r="G8113" s="950" t="s">
        <v>4</v>
      </c>
      <c r="H8113" s="950" t="s">
        <v>5</v>
      </c>
      <c r="I8113" s="950" t="s">
        <v>6</v>
      </c>
      <c r="J8113" s="950" t="s">
        <v>7</v>
      </c>
      <c r="K8113" s="180"/>
      <c r="L8113" s="950" t="s">
        <v>0</v>
      </c>
      <c r="M8113" s="950" t="s">
        <v>1</v>
      </c>
      <c r="N8113" s="503" t="s">
        <v>1234</v>
      </c>
      <c r="O8113" s="950" t="s">
        <v>13</v>
      </c>
      <c r="P8113" s="950" t="s">
        <v>3</v>
      </c>
      <c r="Q8113" s="950" t="s">
        <v>4</v>
      </c>
      <c r="R8113" s="950" t="s">
        <v>5</v>
      </c>
      <c r="S8113" s="950" t="s">
        <v>6</v>
      </c>
      <c r="T8113" s="950" t="s">
        <v>7</v>
      </c>
    </row>
    <row r="8114" spans="2:20" x14ac:dyDescent="0.3">
      <c r="B8114" s="954"/>
      <c r="C8114" s="955"/>
      <c r="D8114" s="955"/>
      <c r="E8114" s="956"/>
      <c r="F8114" s="956"/>
      <c r="G8114" s="956"/>
      <c r="H8114" s="956"/>
      <c r="I8114" s="956"/>
      <c r="J8114" s="957"/>
      <c r="L8114" s="954"/>
      <c r="M8114" s="955"/>
      <c r="N8114" s="955"/>
      <c r="O8114" s="956"/>
      <c r="P8114" s="956"/>
      <c r="Q8114" s="956"/>
      <c r="R8114" s="956"/>
      <c r="S8114" s="956"/>
      <c r="T8114" s="957"/>
    </row>
    <row r="8115" spans="2:20" x14ac:dyDescent="0.3">
      <c r="B8115" s="368" t="s">
        <v>5405</v>
      </c>
      <c r="C8115" s="15" t="s">
        <v>2421</v>
      </c>
      <c r="D8115" s="202" t="s">
        <v>16</v>
      </c>
      <c r="E8115" s="202" t="s">
        <v>16</v>
      </c>
      <c r="F8115" s="370">
        <f>N8090</f>
        <v>31436</v>
      </c>
      <c r="G8115" s="764">
        <f>N8091</f>
        <v>1797790</v>
      </c>
      <c r="H8115" s="764">
        <f>N8092</f>
        <v>2169730</v>
      </c>
      <c r="I8115" s="765">
        <f>N8093</f>
        <v>3334</v>
      </c>
      <c r="J8115" s="765">
        <f>N8094</f>
        <v>4260</v>
      </c>
      <c r="K8115" s="1"/>
      <c r="L8115" s="368"/>
      <c r="M8115" s="368"/>
      <c r="N8115" s="368"/>
      <c r="O8115" s="368"/>
      <c r="P8115" s="202"/>
      <c r="Q8115" s="368"/>
      <c r="R8115" s="368"/>
      <c r="S8115" s="202"/>
      <c r="T8115" s="368"/>
    </row>
    <row r="8116" spans="2:20" ht="41.4" x14ac:dyDescent="0.3">
      <c r="B8116" s="368" t="s">
        <v>5386</v>
      </c>
      <c r="C8116" s="369" t="s">
        <v>5406</v>
      </c>
      <c r="D8116" s="116" t="s">
        <v>5402</v>
      </c>
      <c r="E8116" s="202" t="s">
        <v>16</v>
      </c>
      <c r="F8116" s="202" t="s">
        <v>16</v>
      </c>
      <c r="G8116" s="202" t="s">
        <v>16</v>
      </c>
      <c r="H8116" s="42">
        <v>2000000</v>
      </c>
      <c r="I8116" s="202" t="s">
        <v>16</v>
      </c>
      <c r="J8116" s="202" t="s">
        <v>16</v>
      </c>
      <c r="K8116" s="1"/>
      <c r="L8116" s="368" t="s">
        <v>5405</v>
      </c>
      <c r="M8116" s="369" t="s">
        <v>5409</v>
      </c>
      <c r="N8116" s="320">
        <v>1</v>
      </c>
      <c r="O8116" s="202" t="s">
        <v>16</v>
      </c>
      <c r="P8116" s="202">
        <v>30000</v>
      </c>
      <c r="Q8116" s="202" t="s">
        <v>16</v>
      </c>
      <c r="R8116" s="202" t="s">
        <v>16</v>
      </c>
      <c r="S8116" s="202" t="s">
        <v>16</v>
      </c>
      <c r="T8116" s="202" t="s">
        <v>16</v>
      </c>
    </row>
    <row r="8117" spans="2:20" ht="28.2" customHeight="1" x14ac:dyDescent="0.3">
      <c r="B8117" s="368" t="s">
        <v>5405</v>
      </c>
      <c r="C8117" s="369" t="s">
        <v>5407</v>
      </c>
      <c r="D8117" s="116" t="s">
        <v>5403</v>
      </c>
      <c r="E8117" s="202" t="s">
        <v>16</v>
      </c>
      <c r="F8117" s="202">
        <v>67000</v>
      </c>
      <c r="G8117" s="202" t="s">
        <v>16</v>
      </c>
      <c r="H8117" s="202" t="s">
        <v>16</v>
      </c>
      <c r="I8117" s="202">
        <v>50000</v>
      </c>
      <c r="J8117" s="202" t="s">
        <v>16</v>
      </c>
      <c r="K8117" s="1"/>
      <c r="L8117" s="368" t="s">
        <v>5405</v>
      </c>
      <c r="M8117" s="661" t="s">
        <v>5410</v>
      </c>
      <c r="N8117" s="320">
        <v>2</v>
      </c>
      <c r="O8117" s="202" t="s">
        <v>16</v>
      </c>
      <c r="P8117" s="202">
        <v>53000</v>
      </c>
      <c r="Q8117" s="202" t="s">
        <v>16</v>
      </c>
      <c r="R8117" s="202" t="s">
        <v>16</v>
      </c>
      <c r="S8117" s="202" t="s">
        <v>16</v>
      </c>
      <c r="T8117" s="202" t="s">
        <v>16</v>
      </c>
    </row>
    <row r="8118" spans="2:20" ht="39.6" customHeight="1" x14ac:dyDescent="0.3">
      <c r="B8118" s="368" t="s">
        <v>5405</v>
      </c>
      <c r="C8118" s="369" t="s">
        <v>5408</v>
      </c>
      <c r="D8118" s="116" t="s">
        <v>5404</v>
      </c>
      <c r="E8118" s="202" t="s">
        <v>16</v>
      </c>
      <c r="F8118" s="202">
        <v>40000</v>
      </c>
      <c r="G8118" s="202" t="s">
        <v>16</v>
      </c>
      <c r="H8118" s="202">
        <v>60000</v>
      </c>
      <c r="I8118" s="202" t="s">
        <v>16</v>
      </c>
      <c r="J8118" s="202" t="s">
        <v>16</v>
      </c>
      <c r="K8118" s="1"/>
      <c r="L8118" s="368" t="s">
        <v>5405</v>
      </c>
      <c r="M8118" s="661" t="s">
        <v>5413</v>
      </c>
      <c r="N8118" s="320" t="s">
        <v>4304</v>
      </c>
      <c r="O8118" s="202" t="s">
        <v>16</v>
      </c>
      <c r="P8118" s="202" t="s">
        <v>16</v>
      </c>
      <c r="Q8118" s="202" t="s">
        <v>16</v>
      </c>
      <c r="R8118" s="202" t="s">
        <v>16</v>
      </c>
      <c r="S8118" s="202">
        <v>26000</v>
      </c>
      <c r="T8118" s="202" t="s">
        <v>16</v>
      </c>
    </row>
    <row r="8119" spans="2:20" ht="31.2" customHeight="1" x14ac:dyDescent="0.3">
      <c r="B8119" s="368" t="s">
        <v>5415</v>
      </c>
      <c r="C8119" s="369" t="s">
        <v>5420</v>
      </c>
      <c r="D8119" s="116" t="s">
        <v>5416</v>
      </c>
      <c r="E8119" s="202">
        <v>50000</v>
      </c>
      <c r="F8119" s="202" t="s">
        <v>16</v>
      </c>
      <c r="G8119" s="202" t="s">
        <v>16</v>
      </c>
      <c r="H8119" s="202" t="s">
        <v>16</v>
      </c>
      <c r="I8119" s="202" t="s">
        <v>16</v>
      </c>
      <c r="J8119" s="202" t="s">
        <v>16</v>
      </c>
      <c r="K8119" s="1"/>
      <c r="L8119" s="368" t="s">
        <v>5415</v>
      </c>
      <c r="M8119" s="369" t="s">
        <v>5421</v>
      </c>
      <c r="N8119" s="116" t="s">
        <v>5416</v>
      </c>
      <c r="O8119" s="202">
        <v>50000</v>
      </c>
      <c r="P8119" s="202" t="s">
        <v>16</v>
      </c>
      <c r="Q8119" s="202" t="s">
        <v>16</v>
      </c>
      <c r="R8119" s="202" t="s">
        <v>16</v>
      </c>
      <c r="S8119" s="202" t="s">
        <v>16</v>
      </c>
      <c r="T8119" s="202" t="s">
        <v>16</v>
      </c>
    </row>
    <row r="8120" spans="2:20" ht="39.6" customHeight="1" x14ac:dyDescent="0.3">
      <c r="B8120" s="368" t="s">
        <v>5415</v>
      </c>
      <c r="C8120" s="369" t="s">
        <v>3596</v>
      </c>
      <c r="D8120" s="116" t="s">
        <v>5417</v>
      </c>
      <c r="E8120" s="202">
        <v>25000</v>
      </c>
      <c r="F8120" s="202" t="s">
        <v>16</v>
      </c>
      <c r="G8120" s="202">
        <v>75000</v>
      </c>
      <c r="H8120" s="202" t="s">
        <v>16</v>
      </c>
      <c r="I8120" s="202" t="s">
        <v>16</v>
      </c>
      <c r="J8120" s="202" t="s">
        <v>16</v>
      </c>
      <c r="K8120" s="1"/>
      <c r="L8120" s="368" t="s">
        <v>5415</v>
      </c>
      <c r="M8120" s="369" t="s">
        <v>5422</v>
      </c>
      <c r="N8120" s="116" t="s">
        <v>5417</v>
      </c>
      <c r="O8120" s="202">
        <v>25000</v>
      </c>
      <c r="P8120" s="202" t="s">
        <v>16</v>
      </c>
      <c r="Q8120" s="202" t="s">
        <v>16</v>
      </c>
      <c r="R8120" s="202" t="s">
        <v>16</v>
      </c>
      <c r="S8120" s="202" t="s">
        <v>16</v>
      </c>
      <c r="T8120" s="202" t="s">
        <v>16</v>
      </c>
    </row>
    <row r="8121" spans="2:20" ht="27.6" customHeight="1" x14ac:dyDescent="0.3">
      <c r="B8121" s="368" t="s">
        <v>5415</v>
      </c>
      <c r="C8121" s="369" t="s">
        <v>5423</v>
      </c>
      <c r="D8121" s="116" t="s">
        <v>5418</v>
      </c>
      <c r="E8121" s="202" t="s">
        <v>16</v>
      </c>
      <c r="F8121" s="202">
        <v>80000</v>
      </c>
      <c r="G8121" s="202">
        <v>20000</v>
      </c>
      <c r="H8121" s="202" t="s">
        <v>16</v>
      </c>
      <c r="I8121" s="202" t="s">
        <v>16</v>
      </c>
      <c r="J8121" s="202" t="s">
        <v>16</v>
      </c>
      <c r="K8121" s="1"/>
      <c r="L8121" s="368" t="s">
        <v>5415</v>
      </c>
      <c r="M8121" s="661" t="s">
        <v>5426</v>
      </c>
      <c r="N8121" s="320">
        <v>3</v>
      </c>
      <c r="O8121" s="202" t="s">
        <v>16</v>
      </c>
      <c r="P8121" s="202">
        <v>25000</v>
      </c>
      <c r="Q8121" s="202" t="s">
        <v>16</v>
      </c>
      <c r="R8121" s="202" t="s">
        <v>16</v>
      </c>
      <c r="S8121" s="202" t="s">
        <v>16</v>
      </c>
      <c r="T8121" s="202" t="s">
        <v>16</v>
      </c>
    </row>
    <row r="8122" spans="2:20" ht="26.4" customHeight="1" x14ac:dyDescent="0.3">
      <c r="B8122" s="368" t="s">
        <v>5415</v>
      </c>
      <c r="C8122" s="369" t="s">
        <v>5424</v>
      </c>
      <c r="D8122" s="116" t="s">
        <v>5419</v>
      </c>
      <c r="E8122" s="202" t="s">
        <v>16</v>
      </c>
      <c r="F8122" s="202" t="s">
        <v>16</v>
      </c>
      <c r="G8122" s="202">
        <v>300000</v>
      </c>
      <c r="H8122" s="202" t="s">
        <v>16</v>
      </c>
      <c r="I8122" s="202" t="s">
        <v>16</v>
      </c>
      <c r="J8122" s="202" t="s">
        <v>16</v>
      </c>
      <c r="K8122" s="1"/>
      <c r="L8122" s="368" t="s">
        <v>5415</v>
      </c>
      <c r="M8122" s="430" t="s">
        <v>5427</v>
      </c>
      <c r="N8122" s="320">
        <v>4</v>
      </c>
      <c r="O8122" s="202" t="s">
        <v>16</v>
      </c>
      <c r="P8122" s="202">
        <v>50000</v>
      </c>
      <c r="Q8122" s="202" t="s">
        <v>16</v>
      </c>
      <c r="R8122" s="202" t="s">
        <v>16</v>
      </c>
      <c r="S8122" s="202" t="s">
        <v>16</v>
      </c>
      <c r="T8122" s="202" t="s">
        <v>16</v>
      </c>
    </row>
    <row r="8123" spans="2:20" ht="28.2" customHeight="1" x14ac:dyDescent="0.3">
      <c r="B8123" s="368" t="s">
        <v>5415</v>
      </c>
      <c r="C8123" s="369" t="s">
        <v>4382</v>
      </c>
      <c r="D8123" s="116" t="s">
        <v>5425</v>
      </c>
      <c r="E8123" s="202" t="s">
        <v>16</v>
      </c>
      <c r="F8123" s="202">
        <v>10000</v>
      </c>
      <c r="G8123" s="202" t="s">
        <v>16</v>
      </c>
      <c r="H8123" s="202" t="s">
        <v>16</v>
      </c>
      <c r="I8123" s="202" t="s">
        <v>16</v>
      </c>
      <c r="J8123" s="202" t="s">
        <v>16</v>
      </c>
      <c r="K8123" s="1"/>
      <c r="L8123" s="368" t="s">
        <v>5415</v>
      </c>
      <c r="M8123" s="369" t="s">
        <v>5428</v>
      </c>
      <c r="N8123" s="320">
        <v>5</v>
      </c>
      <c r="O8123" s="202" t="s">
        <v>16</v>
      </c>
      <c r="P8123" s="202">
        <v>7000</v>
      </c>
      <c r="Q8123" s="202" t="s">
        <v>16</v>
      </c>
      <c r="R8123" s="202" t="s">
        <v>16</v>
      </c>
      <c r="S8123" s="202" t="s">
        <v>16</v>
      </c>
      <c r="T8123" s="202" t="s">
        <v>16</v>
      </c>
    </row>
    <row r="8124" spans="2:20" ht="25.2" customHeight="1" x14ac:dyDescent="0.3">
      <c r="B8124" s="202" t="s">
        <v>16</v>
      </c>
      <c r="C8124" s="813" t="s">
        <v>5378</v>
      </c>
      <c r="D8124" s="202" t="s">
        <v>16</v>
      </c>
      <c r="E8124" s="202" t="s">
        <v>16</v>
      </c>
      <c r="F8124" s="202" t="s">
        <v>16</v>
      </c>
      <c r="G8124" s="202" t="s">
        <v>16</v>
      </c>
      <c r="H8124" s="202" t="s">
        <v>16</v>
      </c>
      <c r="I8124" s="202" t="s">
        <v>16</v>
      </c>
      <c r="J8124" s="202" t="s">
        <v>16</v>
      </c>
      <c r="K8124" s="1"/>
      <c r="L8124" s="368" t="s">
        <v>5415</v>
      </c>
      <c r="M8124" s="430" t="s">
        <v>5429</v>
      </c>
      <c r="N8124" s="320">
        <v>6</v>
      </c>
      <c r="O8124" s="202" t="s">
        <v>16</v>
      </c>
      <c r="P8124" s="202">
        <v>4450</v>
      </c>
      <c r="Q8124" s="202" t="s">
        <v>16</v>
      </c>
      <c r="R8124" s="202" t="s">
        <v>16</v>
      </c>
      <c r="S8124" s="202" t="s">
        <v>16</v>
      </c>
      <c r="T8124" s="202" t="s">
        <v>16</v>
      </c>
    </row>
    <row r="8125" spans="2:20" ht="27.6" x14ac:dyDescent="0.3">
      <c r="B8125" s="368" t="s">
        <v>5366</v>
      </c>
      <c r="C8125" s="369" t="s">
        <v>5376</v>
      </c>
      <c r="D8125" s="320">
        <v>4</v>
      </c>
      <c r="E8125" s="202" t="s">
        <v>16</v>
      </c>
      <c r="F8125" s="202">
        <v>5000</v>
      </c>
      <c r="G8125" s="202" t="s">
        <v>16</v>
      </c>
      <c r="H8125" s="202" t="s">
        <v>16</v>
      </c>
      <c r="I8125" s="202" t="s">
        <v>16</v>
      </c>
      <c r="J8125" s="202" t="s">
        <v>16</v>
      </c>
      <c r="K8125" s="1"/>
      <c r="L8125" s="202" t="s">
        <v>16</v>
      </c>
      <c r="M8125" s="813" t="s">
        <v>5378</v>
      </c>
      <c r="N8125" s="202" t="s">
        <v>16</v>
      </c>
      <c r="O8125" s="202" t="s">
        <v>16</v>
      </c>
      <c r="P8125" s="202" t="s">
        <v>16</v>
      </c>
      <c r="Q8125" s="202" t="s">
        <v>16</v>
      </c>
      <c r="R8125" s="202" t="s">
        <v>16</v>
      </c>
      <c r="S8125" s="202" t="s">
        <v>16</v>
      </c>
      <c r="T8125" s="202" t="s">
        <v>16</v>
      </c>
    </row>
    <row r="8126" spans="2:20" ht="27.6" x14ac:dyDescent="0.3">
      <c r="B8126" s="202" t="s">
        <v>16</v>
      </c>
      <c r="C8126" s="202" t="s">
        <v>16</v>
      </c>
      <c r="D8126" s="202" t="s">
        <v>16</v>
      </c>
      <c r="E8126" s="202" t="s">
        <v>16</v>
      </c>
      <c r="F8126" s="202" t="s">
        <v>16</v>
      </c>
      <c r="G8126" s="202" t="s">
        <v>16</v>
      </c>
      <c r="H8126" s="202" t="s">
        <v>16</v>
      </c>
      <c r="I8126" s="202" t="s">
        <v>16</v>
      </c>
      <c r="J8126" s="202" t="s">
        <v>16</v>
      </c>
      <c r="K8126" s="1"/>
      <c r="L8126" s="368" t="s">
        <v>5405</v>
      </c>
      <c r="M8126" s="369" t="s">
        <v>5411</v>
      </c>
      <c r="N8126" s="320">
        <v>3</v>
      </c>
      <c r="O8126" s="202" t="s">
        <v>16</v>
      </c>
      <c r="P8126" s="202">
        <v>5610</v>
      </c>
      <c r="Q8126" s="202" t="s">
        <v>16</v>
      </c>
      <c r="R8126" s="202" t="s">
        <v>16</v>
      </c>
      <c r="S8126" s="202" t="s">
        <v>16</v>
      </c>
      <c r="T8126" s="202" t="s">
        <v>16</v>
      </c>
    </row>
    <row r="8127" spans="2:20" x14ac:dyDescent="0.3">
      <c r="B8127" s="196"/>
      <c r="C8127" s="503" t="s">
        <v>49</v>
      </c>
      <c r="D8127" s="196" t="s">
        <v>1850</v>
      </c>
      <c r="E8127" s="197">
        <f>SUM(E8116:E8126)</f>
        <v>75000</v>
      </c>
      <c r="F8127" s="197">
        <f>SUM(F8116:F8126)</f>
        <v>202000</v>
      </c>
      <c r="G8127" s="197">
        <f>SUM(G8116:G8126)</f>
        <v>395000</v>
      </c>
      <c r="H8127" s="504">
        <f>SUM(H8116:H8126)</f>
        <v>2060000</v>
      </c>
      <c r="I8127" s="197">
        <f>SUM(I8116:I8126)</f>
        <v>50000</v>
      </c>
      <c r="J8127" s="197">
        <v>0</v>
      </c>
      <c r="K8127" s="1"/>
      <c r="L8127" s="202"/>
      <c r="M8127" s="381"/>
      <c r="N8127" s="368"/>
      <c r="O8127" s="202"/>
      <c r="P8127" s="202"/>
      <c r="Q8127" s="202"/>
      <c r="R8127" s="202"/>
      <c r="S8127" s="202"/>
      <c r="T8127" s="202"/>
    </row>
    <row r="8128" spans="2:20" x14ac:dyDescent="0.3">
      <c r="B8128" s="815"/>
      <c r="C8128" s="958"/>
      <c r="D8128" s="384"/>
      <c r="E8128" s="818"/>
      <c r="F8128" s="818"/>
      <c r="G8128" s="818"/>
      <c r="H8128" s="818"/>
      <c r="I8128" s="818"/>
      <c r="J8128" s="819"/>
      <c r="K8128" s="1"/>
      <c r="L8128" s="368"/>
      <c r="M8128" s="381"/>
      <c r="N8128" s="368"/>
      <c r="O8128" s="202"/>
      <c r="P8128" s="202"/>
      <c r="Q8128" s="202"/>
      <c r="R8128" s="202"/>
      <c r="S8128" s="202"/>
      <c r="T8128" s="202"/>
    </row>
    <row r="8129" spans="2:20" x14ac:dyDescent="0.3">
      <c r="B8129" s="25"/>
      <c r="C8129" s="26" t="s">
        <v>50</v>
      </c>
      <c r="D8129" s="26" t="s">
        <v>16</v>
      </c>
      <c r="E8129" s="28">
        <f>E8127</f>
        <v>75000</v>
      </c>
      <c r="F8129" s="28">
        <f>F8115+F8127</f>
        <v>233436</v>
      </c>
      <c r="G8129" s="28">
        <f>G8115+G8127</f>
        <v>2192790</v>
      </c>
      <c r="H8129" s="28">
        <f>H8115+H8127</f>
        <v>4229730</v>
      </c>
      <c r="I8129" s="28">
        <f>I8115+I8127</f>
        <v>53334</v>
      </c>
      <c r="J8129" s="28">
        <f>J8115+J8127</f>
        <v>4260</v>
      </c>
      <c r="K8129" s="1"/>
      <c r="L8129" s="574" t="s">
        <v>16</v>
      </c>
      <c r="M8129" s="26" t="s">
        <v>50</v>
      </c>
      <c r="N8129" s="193" t="s">
        <v>16</v>
      </c>
      <c r="O8129" s="934">
        <f>SUM(O8116:O8128)</f>
        <v>75000</v>
      </c>
      <c r="P8129" s="940">
        <f>SUM(P8116:P8128)</f>
        <v>175060</v>
      </c>
      <c r="Q8129" s="938"/>
      <c r="R8129" s="28"/>
      <c r="S8129" s="28">
        <f>SUM(S8116:S8128)</f>
        <v>26000</v>
      </c>
      <c r="T8129" s="28">
        <f>SUM(T8114:T8128)</f>
        <v>0</v>
      </c>
    </row>
    <row r="8130" spans="2:20" x14ac:dyDescent="0.3">
      <c r="F8130" s="314"/>
      <c r="G8130" s="215"/>
      <c r="H8130" s="215"/>
      <c r="L8130" s="2"/>
      <c r="M8130" s="3" t="s">
        <v>12</v>
      </c>
      <c r="N8130" s="15"/>
      <c r="O8130" s="16">
        <f>E8129-O8129</f>
        <v>0</v>
      </c>
      <c r="P8130" s="62">
        <f>F8129-P8129</f>
        <v>58376</v>
      </c>
      <c r="Q8130" s="62">
        <f>G8129-Q8129</f>
        <v>2192790</v>
      </c>
      <c r="R8130" s="62">
        <f t="shared" ref="R8130" si="862">H8129-R8129</f>
        <v>4229730</v>
      </c>
      <c r="S8130" s="62">
        <f t="shared" ref="S8130" si="863">I8129-S8129</f>
        <v>27334</v>
      </c>
      <c r="T8130" s="62">
        <f t="shared" ref="T8130" si="864">J8129-T8129</f>
        <v>4260</v>
      </c>
    </row>
    <row r="8131" spans="2:20" x14ac:dyDescent="0.3">
      <c r="C8131" s="63" t="s">
        <v>5103</v>
      </c>
      <c r="F8131" s="314"/>
      <c r="H8131" s="322"/>
      <c r="I8131" s="321"/>
      <c r="J8131" s="321"/>
      <c r="M8131" s="1356" t="s">
        <v>23</v>
      </c>
      <c r="N8131" s="1356"/>
      <c r="O8131" s="314"/>
      <c r="P8131" s="314"/>
      <c r="Q8131" s="314"/>
      <c r="R8131" s="314"/>
    </row>
    <row r="8132" spans="2:20" x14ac:dyDescent="0.3">
      <c r="B8132" s="904" t="s">
        <v>0</v>
      </c>
      <c r="C8132" s="905" t="s">
        <v>5105</v>
      </c>
      <c r="D8132" s="905" t="s">
        <v>5107</v>
      </c>
      <c r="E8132" s="905" t="s">
        <v>5106</v>
      </c>
      <c r="F8132" s="906" t="s">
        <v>5110</v>
      </c>
      <c r="G8132" s="894"/>
      <c r="H8132" s="981"/>
      <c r="I8132" s="982"/>
      <c r="J8132" s="145"/>
      <c r="M8132" s="346" t="s">
        <v>17</v>
      </c>
      <c r="N8132" s="126">
        <f>P8130</f>
        <v>58376</v>
      </c>
      <c r="O8132" s="1364" t="s">
        <v>5430</v>
      </c>
      <c r="P8132" s="1365"/>
      <c r="Q8132" s="1365"/>
      <c r="R8132" s="1365"/>
      <c r="S8132" s="1365"/>
      <c r="T8132" s="1365"/>
    </row>
    <row r="8133" spans="2:20" x14ac:dyDescent="0.3">
      <c r="B8133" s="909"/>
      <c r="C8133" s="913" t="s">
        <v>5135</v>
      </c>
      <c r="D8133" s="917"/>
      <c r="E8133" s="917"/>
      <c r="F8133" s="924"/>
      <c r="G8133" s="894"/>
      <c r="H8133" s="949"/>
      <c r="I8133" s="280"/>
      <c r="J8133" s="280"/>
      <c r="M8133" s="346" t="s">
        <v>18</v>
      </c>
      <c r="N8133" s="126">
        <f>Q8130</f>
        <v>2192790</v>
      </c>
      <c r="O8133" s="1365"/>
      <c r="P8133" s="1365"/>
      <c r="Q8133" s="1365"/>
      <c r="R8133" s="1365"/>
      <c r="S8133" s="1365"/>
      <c r="T8133" s="1365"/>
    </row>
    <row r="8134" spans="2:20" x14ac:dyDescent="0.3">
      <c r="B8134" s="911" t="s">
        <v>5114</v>
      </c>
      <c r="C8134" s="915" t="s">
        <v>5115</v>
      </c>
      <c r="D8134" s="911" t="s">
        <v>5113</v>
      </c>
      <c r="E8134" s="919">
        <v>1200000</v>
      </c>
      <c r="F8134" s="926" t="s">
        <v>5111</v>
      </c>
      <c r="G8134" s="945"/>
      <c r="H8134" s="948"/>
      <c r="I8134" s="280"/>
      <c r="J8134" s="280"/>
      <c r="M8134" s="346" t="s">
        <v>19</v>
      </c>
      <c r="N8134" s="126">
        <f>R8130</f>
        <v>4229730</v>
      </c>
      <c r="O8134" s="1370"/>
      <c r="P8134" s="1370"/>
      <c r="Q8134" s="948"/>
      <c r="R8134" s="948"/>
      <c r="S8134" s="948"/>
      <c r="T8134" s="948"/>
    </row>
    <row r="8135" spans="2:20" x14ac:dyDescent="0.3">
      <c r="B8135" s="912" t="s">
        <v>5114</v>
      </c>
      <c r="C8135" s="916" t="s">
        <v>5116</v>
      </c>
      <c r="D8135" s="912" t="s">
        <v>5113</v>
      </c>
      <c r="E8135" s="920">
        <v>5000000</v>
      </c>
      <c r="F8135" s="927" t="s">
        <v>5111</v>
      </c>
      <c r="H8135" s="321"/>
      <c r="I8135" s="280"/>
      <c r="J8135" s="281"/>
      <c r="M8135" s="346" t="s">
        <v>20</v>
      </c>
      <c r="N8135" s="126">
        <f>S8130</f>
        <v>27334</v>
      </c>
      <c r="O8135" s="949"/>
      <c r="P8135" s="894"/>
      <c r="Q8135" s="894"/>
      <c r="R8135" s="894"/>
      <c r="S8135" s="894"/>
      <c r="T8135" s="894"/>
    </row>
    <row r="8136" spans="2:20" ht="15" thickBot="1" x14ac:dyDescent="0.35">
      <c r="B8136" s="897"/>
      <c r="C8136" s="987" t="s">
        <v>456</v>
      </c>
      <c r="D8136" s="987"/>
      <c r="E8136" s="921">
        <f>SUM(E8134:E8135)</f>
        <v>6200000</v>
      </c>
      <c r="F8136" s="901"/>
      <c r="H8136" s="321"/>
      <c r="I8136" s="280"/>
      <c r="J8136" s="281"/>
      <c r="M8136" s="346" t="s">
        <v>21</v>
      </c>
      <c r="N8136" s="126">
        <f>T8130</f>
        <v>4260</v>
      </c>
      <c r="P8136" s="1371"/>
      <c r="Q8136" s="1371"/>
      <c r="R8136" s="1371"/>
      <c r="S8136" s="1371"/>
      <c r="T8136" s="1371"/>
    </row>
    <row r="8137" spans="2:20" ht="16.8" thickTop="1" thickBot="1" x14ac:dyDescent="0.35">
      <c r="G8137" s="314"/>
      <c r="H8137" s="321"/>
      <c r="I8137" s="280"/>
      <c r="J8137" s="281"/>
      <c r="M8137" s="768" t="s">
        <v>22</v>
      </c>
      <c r="N8137" s="794">
        <f>SUM(N8132:N8136)</f>
        <v>6512490</v>
      </c>
      <c r="O8137" s="980"/>
      <c r="P8137" s="1367"/>
      <c r="Q8137" s="1367"/>
      <c r="R8137" s="943"/>
      <c r="S8137" s="943"/>
      <c r="T8137" s="929"/>
    </row>
    <row r="8138" spans="2:20" ht="15" thickTop="1" x14ac:dyDescent="0.3">
      <c r="B8138" s="897"/>
      <c r="C8138" s="898"/>
      <c r="D8138" s="897"/>
      <c r="E8138" s="902"/>
      <c r="F8138" s="899"/>
      <c r="H8138" s="321"/>
      <c r="I8138" s="321"/>
      <c r="J8138" s="321"/>
      <c r="N8138" s="314"/>
      <c r="O8138" s="895"/>
      <c r="P8138" s="942"/>
      <c r="Q8138" s="75"/>
      <c r="R8138" s="941"/>
      <c r="S8138" s="75"/>
      <c r="T8138" s="75"/>
    </row>
    <row r="8139" spans="2:20" x14ac:dyDescent="0.3">
      <c r="B8139" s="897"/>
      <c r="C8139" s="898"/>
      <c r="D8139" s="897"/>
      <c r="E8139" s="902"/>
      <c r="F8139" s="899"/>
      <c r="H8139" s="321"/>
      <c r="I8139" s="321"/>
      <c r="J8139" s="321"/>
      <c r="N8139" s="314"/>
      <c r="O8139" s="895"/>
      <c r="P8139" s="942"/>
      <c r="Q8139" s="942"/>
      <c r="R8139" s="941"/>
      <c r="S8139" s="75"/>
      <c r="T8139" s="75"/>
    </row>
    <row r="8140" spans="2:20" x14ac:dyDescent="0.3">
      <c r="B8140" s="897"/>
      <c r="C8140" s="898"/>
      <c r="D8140" s="897"/>
      <c r="E8140" s="902"/>
      <c r="F8140" s="899"/>
      <c r="H8140" s="321"/>
      <c r="I8140" s="321"/>
      <c r="J8140" s="321"/>
      <c r="N8140" s="314"/>
      <c r="O8140" s="895"/>
      <c r="P8140" s="75"/>
      <c r="Q8140" s="942"/>
      <c r="R8140" s="941"/>
      <c r="S8140" s="75"/>
      <c r="T8140" s="75"/>
    </row>
    <row r="8141" spans="2:20" x14ac:dyDescent="0.3">
      <c r="B8141" s="897"/>
      <c r="C8141" s="898"/>
      <c r="D8141" s="897"/>
      <c r="E8141" s="902"/>
      <c r="F8141" s="899"/>
      <c r="H8141" s="321"/>
      <c r="I8141" s="321"/>
      <c r="J8141" s="321"/>
      <c r="N8141" s="314"/>
      <c r="O8141" s="895"/>
      <c r="P8141" s="75"/>
      <c r="Q8141" s="942"/>
      <c r="R8141" s="941"/>
      <c r="S8141" s="75"/>
      <c r="T8141" s="75"/>
    </row>
    <row r="8142" spans="2:20" x14ac:dyDescent="0.3">
      <c r="B8142" s="929"/>
      <c r="C8142" s="929"/>
      <c r="D8142" s="929"/>
      <c r="E8142" s="928"/>
      <c r="F8142" s="929"/>
      <c r="N8142" s="314"/>
    </row>
    <row r="8143" spans="2:20" x14ac:dyDescent="0.3">
      <c r="B8143" s="273"/>
      <c r="C8143" s="930"/>
      <c r="D8143" s="273"/>
      <c r="E8143" s="931"/>
      <c r="F8143" s="931"/>
      <c r="N8143" s="314"/>
    </row>
    <row r="8144" spans="2:20" x14ac:dyDescent="0.3">
      <c r="B8144" s="899"/>
      <c r="C8144" s="899"/>
      <c r="D8144" s="899"/>
      <c r="E8144" s="903"/>
      <c r="F8144" s="899"/>
      <c r="N8144" s="314"/>
      <c r="O8144" s="895"/>
      <c r="P8144" s="896"/>
      <c r="Q8144" s="896"/>
      <c r="R8144" s="928"/>
      <c r="S8144" s="896"/>
      <c r="T8144" s="896"/>
    </row>
    <row r="8145" spans="2:20" x14ac:dyDescent="0.3">
      <c r="B8145" s="1357" t="s">
        <v>3490</v>
      </c>
      <c r="C8145" s="1357"/>
      <c r="D8145" s="1357"/>
      <c r="E8145" s="1357"/>
      <c r="F8145" s="1357"/>
      <c r="G8145" s="1357"/>
      <c r="H8145" s="1357"/>
      <c r="I8145" s="1357"/>
      <c r="J8145" s="1357"/>
      <c r="K8145" s="1357"/>
      <c r="L8145" s="1357"/>
      <c r="M8145" s="1357"/>
      <c r="N8145" s="1357"/>
      <c r="O8145" s="1357"/>
      <c r="P8145" s="1357"/>
      <c r="Q8145" s="1357"/>
      <c r="R8145" s="1357"/>
      <c r="S8145" s="1357"/>
      <c r="T8145" s="1357"/>
    </row>
    <row r="8150" spans="2:20" ht="15.6" x14ac:dyDescent="0.3">
      <c r="B8150" s="1349" t="s">
        <v>5460</v>
      </c>
      <c r="C8150" s="1349"/>
      <c r="D8150" s="1349"/>
      <c r="E8150" s="1349"/>
      <c r="F8150" s="1349"/>
      <c r="G8150" s="1349"/>
      <c r="H8150" s="1349"/>
      <c r="I8150" s="1349"/>
      <c r="J8150" s="1349"/>
      <c r="K8150" s="1349"/>
      <c r="L8150" s="1349"/>
      <c r="M8150" s="1349"/>
      <c r="N8150" s="1349"/>
      <c r="O8150" s="1349"/>
      <c r="P8150" s="1349"/>
      <c r="Q8150" s="1349"/>
      <c r="R8150" s="1349"/>
      <c r="S8150" s="1349"/>
      <c r="T8150" s="1349"/>
    </row>
    <row r="8151" spans="2:20" ht="15.6" x14ac:dyDescent="0.3">
      <c r="B8151" s="1350" t="s">
        <v>10</v>
      </c>
      <c r="C8151" s="1350"/>
      <c r="D8151" s="1350"/>
      <c r="E8151" s="1350"/>
      <c r="F8151" s="1350"/>
      <c r="G8151" s="1350"/>
      <c r="H8151" s="1350"/>
      <c r="I8151" s="1350"/>
      <c r="J8151" s="1350"/>
      <c r="K8151" s="1350"/>
      <c r="L8151" s="1350"/>
      <c r="M8151" s="1350"/>
      <c r="N8151" s="1350"/>
      <c r="O8151" s="1350"/>
      <c r="P8151" s="1350"/>
      <c r="Q8151" s="1350"/>
      <c r="R8151" s="1350"/>
      <c r="S8151" s="1350"/>
      <c r="T8151" s="1350"/>
    </row>
    <row r="8152" spans="2:20" x14ac:dyDescent="0.3">
      <c r="B8152" s="1351" t="s">
        <v>11</v>
      </c>
      <c r="C8152" s="1351"/>
      <c r="D8152" s="1351"/>
      <c r="E8152" s="1351"/>
      <c r="F8152" s="1351"/>
      <c r="G8152" s="1351"/>
      <c r="H8152" s="1351"/>
      <c r="I8152" s="1351"/>
      <c r="J8152" s="1351"/>
      <c r="K8152" s="1351"/>
      <c r="L8152" s="1351"/>
      <c r="M8152" s="1351"/>
      <c r="N8152" s="1351"/>
      <c r="O8152" s="1351"/>
      <c r="P8152" s="1351"/>
      <c r="Q8152" s="1351"/>
      <c r="R8152" s="1351"/>
      <c r="S8152" s="1351"/>
      <c r="T8152" s="1351"/>
    </row>
    <row r="8153" spans="2:20" x14ac:dyDescent="0.3">
      <c r="B8153" s="1352" t="s">
        <v>5432</v>
      </c>
      <c r="C8153" s="1352"/>
      <c r="D8153" s="1352"/>
      <c r="E8153" s="1352"/>
      <c r="F8153" s="1352"/>
      <c r="G8153" s="1352"/>
      <c r="H8153" s="1352"/>
      <c r="I8153" s="1352"/>
      <c r="J8153" s="1352"/>
      <c r="K8153" s="1352"/>
      <c r="L8153" s="1352"/>
      <c r="M8153" s="1352"/>
      <c r="N8153" s="1352"/>
      <c r="O8153" s="1352"/>
      <c r="P8153" s="1352"/>
      <c r="Q8153" s="1352"/>
      <c r="R8153" s="1352"/>
      <c r="S8153" s="1352"/>
      <c r="T8153" s="1352"/>
    </row>
    <row r="8154" spans="2:20" ht="15" thickBot="1" x14ac:dyDescent="0.35">
      <c r="B8154" s="309"/>
      <c r="C8154" s="309"/>
      <c r="D8154" s="309"/>
      <c r="E8154" s="309"/>
      <c r="F8154" s="309"/>
      <c r="G8154" s="309"/>
      <c r="H8154" s="309"/>
      <c r="I8154" s="309"/>
      <c r="J8154" s="309"/>
      <c r="L8154" s="309"/>
      <c r="M8154" s="309"/>
      <c r="N8154" s="309"/>
      <c r="O8154" s="309"/>
      <c r="P8154" s="309"/>
      <c r="Q8154" s="309"/>
      <c r="R8154" s="1362" t="s">
        <v>5433</v>
      </c>
      <c r="S8154" s="1363"/>
      <c r="T8154" s="1363"/>
    </row>
    <row r="8155" spans="2:20" ht="15" thickTop="1" x14ac:dyDescent="0.3">
      <c r="B8155" s="1354" t="s">
        <v>8</v>
      </c>
      <c r="C8155" s="1354"/>
      <c r="D8155" s="1354"/>
      <c r="E8155" s="1354"/>
      <c r="F8155" s="1354"/>
      <c r="G8155" s="1354"/>
      <c r="H8155" s="1354"/>
      <c r="I8155" s="1354"/>
      <c r="J8155" s="1354"/>
      <c r="L8155" s="1354" t="s">
        <v>9</v>
      </c>
      <c r="M8155" s="1354"/>
      <c r="N8155" s="1354"/>
      <c r="O8155" s="1354"/>
      <c r="P8155" s="1354"/>
      <c r="Q8155" s="1354"/>
      <c r="R8155" s="1354"/>
      <c r="S8155" s="1354"/>
      <c r="T8155" s="1354"/>
    </row>
    <row r="8156" spans="2:20" ht="27.6" x14ac:dyDescent="0.3">
      <c r="B8156" s="950" t="s">
        <v>0</v>
      </c>
      <c r="C8156" s="950" t="s">
        <v>1</v>
      </c>
      <c r="D8156" s="950" t="s">
        <v>2</v>
      </c>
      <c r="E8156" s="950" t="s">
        <v>13</v>
      </c>
      <c r="F8156" s="950" t="s">
        <v>3</v>
      </c>
      <c r="G8156" s="950" t="s">
        <v>4</v>
      </c>
      <c r="H8156" s="950" t="s">
        <v>5</v>
      </c>
      <c r="I8156" s="950" t="s">
        <v>6</v>
      </c>
      <c r="J8156" s="950" t="s">
        <v>7</v>
      </c>
      <c r="K8156" s="180"/>
      <c r="L8156" s="950" t="s">
        <v>0</v>
      </c>
      <c r="M8156" s="950" t="s">
        <v>1</v>
      </c>
      <c r="N8156" s="503" t="s">
        <v>1234</v>
      </c>
      <c r="O8156" s="950" t="s">
        <v>13</v>
      </c>
      <c r="P8156" s="950" t="s">
        <v>3</v>
      </c>
      <c r="Q8156" s="950" t="s">
        <v>4</v>
      </c>
      <c r="R8156" s="950" t="s">
        <v>5</v>
      </c>
      <c r="S8156" s="950" t="s">
        <v>6</v>
      </c>
      <c r="T8156" s="950" t="s">
        <v>7</v>
      </c>
    </row>
    <row r="8157" spans="2:20" x14ac:dyDescent="0.3">
      <c r="B8157" s="954"/>
      <c r="C8157" s="955"/>
      <c r="D8157" s="955"/>
      <c r="E8157" s="956"/>
      <c r="F8157" s="956"/>
      <c r="G8157" s="956"/>
      <c r="H8157" s="956"/>
      <c r="I8157" s="956"/>
      <c r="J8157" s="957"/>
      <c r="L8157" s="954"/>
      <c r="M8157" s="955"/>
      <c r="N8157" s="955"/>
      <c r="O8157" s="956"/>
      <c r="P8157" s="956"/>
      <c r="Q8157" s="956"/>
      <c r="R8157" s="956"/>
      <c r="S8157" s="956"/>
      <c r="T8157" s="957"/>
    </row>
    <row r="8158" spans="2:20" x14ac:dyDescent="0.3">
      <c r="B8158" s="368" t="s">
        <v>5434</v>
      </c>
      <c r="C8158" s="15" t="s">
        <v>2421</v>
      </c>
      <c r="D8158" s="202" t="s">
        <v>16</v>
      </c>
      <c r="E8158" s="202" t="s">
        <v>16</v>
      </c>
      <c r="F8158" s="370">
        <f>N8132</f>
        <v>58376</v>
      </c>
      <c r="G8158" s="764">
        <f>N8133</f>
        <v>2192790</v>
      </c>
      <c r="H8158" s="764">
        <f>N8134</f>
        <v>4229730</v>
      </c>
      <c r="I8158" s="765">
        <f>N8135</f>
        <v>27334</v>
      </c>
      <c r="J8158" s="765">
        <f>N8136</f>
        <v>4260</v>
      </c>
      <c r="K8158" s="1"/>
      <c r="L8158" s="368"/>
      <c r="M8158" s="368"/>
      <c r="N8158" s="368"/>
      <c r="O8158" s="368"/>
      <c r="P8158" s="202"/>
      <c r="Q8158" s="368"/>
      <c r="R8158" s="368"/>
      <c r="S8158" s="202"/>
      <c r="T8158" s="368"/>
    </row>
    <row r="8159" spans="2:20" x14ac:dyDescent="0.3">
      <c r="B8159" s="368" t="s">
        <v>5434</v>
      </c>
      <c r="C8159" s="369" t="s">
        <v>5435</v>
      </c>
      <c r="D8159" s="202" t="s">
        <v>16</v>
      </c>
      <c r="E8159" s="202" t="s">
        <v>16</v>
      </c>
      <c r="F8159" s="202" t="s">
        <v>16</v>
      </c>
      <c r="G8159" s="202" t="s">
        <v>16</v>
      </c>
      <c r="H8159" s="42">
        <v>25000</v>
      </c>
      <c r="I8159" s="202" t="s">
        <v>16</v>
      </c>
      <c r="J8159" s="202" t="s">
        <v>16</v>
      </c>
      <c r="K8159" s="1"/>
      <c r="L8159" s="368" t="s">
        <v>5434</v>
      </c>
      <c r="M8159" s="369" t="s">
        <v>5435</v>
      </c>
      <c r="N8159" s="202" t="s">
        <v>16</v>
      </c>
      <c r="O8159" s="202" t="s">
        <v>16</v>
      </c>
      <c r="P8159" s="42">
        <v>25000</v>
      </c>
      <c r="Q8159" s="202" t="s">
        <v>16</v>
      </c>
      <c r="R8159" s="202" t="s">
        <v>16</v>
      </c>
      <c r="S8159" s="202" t="s">
        <v>16</v>
      </c>
      <c r="T8159" s="202" t="s">
        <v>16</v>
      </c>
    </row>
    <row r="8160" spans="2:20" x14ac:dyDescent="0.3">
      <c r="B8160" s="368" t="s">
        <v>5434</v>
      </c>
      <c r="C8160" s="369" t="s">
        <v>2383</v>
      </c>
      <c r="D8160" s="202" t="s">
        <v>16</v>
      </c>
      <c r="E8160" s="202" t="s">
        <v>16</v>
      </c>
      <c r="F8160" s="202" t="s">
        <v>16</v>
      </c>
      <c r="G8160" s="202">
        <v>10000</v>
      </c>
      <c r="H8160" s="202" t="s">
        <v>16</v>
      </c>
      <c r="I8160" s="202" t="s">
        <v>16</v>
      </c>
      <c r="J8160" s="202" t="s">
        <v>16</v>
      </c>
      <c r="K8160" s="1"/>
      <c r="L8160" s="368" t="s">
        <v>5434</v>
      </c>
      <c r="M8160" s="369" t="s">
        <v>2383</v>
      </c>
      <c r="N8160" s="202" t="s">
        <v>16</v>
      </c>
      <c r="O8160" s="202" t="s">
        <v>16</v>
      </c>
      <c r="P8160" s="202">
        <v>10000</v>
      </c>
      <c r="Q8160" s="202" t="s">
        <v>16</v>
      </c>
      <c r="R8160" s="202" t="s">
        <v>16</v>
      </c>
      <c r="S8160" s="202" t="s">
        <v>16</v>
      </c>
      <c r="T8160" s="202" t="s">
        <v>16</v>
      </c>
    </row>
    <row r="8161" spans="2:20" ht="30" customHeight="1" x14ac:dyDescent="0.3">
      <c r="B8161" s="368" t="s">
        <v>5434</v>
      </c>
      <c r="C8161" s="430" t="s">
        <v>5447</v>
      </c>
      <c r="D8161" s="116" t="s">
        <v>5436</v>
      </c>
      <c r="E8161" s="202">
        <v>24000</v>
      </c>
      <c r="F8161" s="202" t="s">
        <v>16</v>
      </c>
      <c r="G8161" s="202">
        <v>26000</v>
      </c>
      <c r="H8161" s="202" t="s">
        <v>16</v>
      </c>
      <c r="I8161" s="202" t="s">
        <v>16</v>
      </c>
      <c r="J8161" s="202" t="s">
        <v>16</v>
      </c>
      <c r="K8161" s="1"/>
      <c r="L8161" s="368" t="s">
        <v>5434</v>
      </c>
      <c r="M8161" s="369" t="s">
        <v>5421</v>
      </c>
      <c r="N8161" s="116" t="s">
        <v>5436</v>
      </c>
      <c r="O8161" s="202">
        <v>24000</v>
      </c>
      <c r="P8161" s="202" t="s">
        <v>16</v>
      </c>
      <c r="Q8161" s="202" t="s">
        <v>16</v>
      </c>
      <c r="R8161" s="202" t="s">
        <v>16</v>
      </c>
      <c r="S8161" s="202" t="s">
        <v>16</v>
      </c>
      <c r="T8161" s="202" t="s">
        <v>16</v>
      </c>
    </row>
    <row r="8162" spans="2:20" ht="28.8" customHeight="1" x14ac:dyDescent="0.3">
      <c r="B8162" s="368" t="s">
        <v>5434</v>
      </c>
      <c r="C8162" s="430" t="s">
        <v>4174</v>
      </c>
      <c r="D8162" s="116" t="s">
        <v>5437</v>
      </c>
      <c r="E8162" s="202" t="s">
        <v>16</v>
      </c>
      <c r="F8162" s="202">
        <v>1100</v>
      </c>
      <c r="G8162" s="202" t="s">
        <v>16</v>
      </c>
      <c r="H8162" s="202" t="s">
        <v>16</v>
      </c>
      <c r="I8162" s="202" t="s">
        <v>16</v>
      </c>
      <c r="J8162" s="202" t="s">
        <v>16</v>
      </c>
      <c r="K8162" s="1"/>
      <c r="L8162" s="368" t="s">
        <v>5434</v>
      </c>
      <c r="M8162" s="369" t="s">
        <v>5452</v>
      </c>
      <c r="N8162" s="116" t="s">
        <v>5448</v>
      </c>
      <c r="O8162" s="202">
        <v>20000</v>
      </c>
      <c r="P8162" s="202" t="s">
        <v>16</v>
      </c>
      <c r="Q8162" s="202" t="s">
        <v>16</v>
      </c>
      <c r="R8162" s="202" t="s">
        <v>16</v>
      </c>
      <c r="S8162" s="202" t="s">
        <v>16</v>
      </c>
      <c r="T8162" s="202" t="s">
        <v>16</v>
      </c>
    </row>
    <row r="8163" spans="2:20" ht="30.6" customHeight="1" x14ac:dyDescent="0.3">
      <c r="B8163" s="368" t="s">
        <v>5434</v>
      </c>
      <c r="C8163" s="430" t="s">
        <v>4808</v>
      </c>
      <c r="D8163" s="116" t="s">
        <v>5438</v>
      </c>
      <c r="E8163" s="202" t="s">
        <v>16</v>
      </c>
      <c r="F8163" s="202">
        <v>1100</v>
      </c>
      <c r="G8163" s="202" t="s">
        <v>16</v>
      </c>
      <c r="H8163" s="202" t="s">
        <v>16</v>
      </c>
      <c r="I8163" s="202" t="s">
        <v>16</v>
      </c>
      <c r="J8163" s="202" t="s">
        <v>16</v>
      </c>
      <c r="K8163" s="1"/>
      <c r="L8163" s="368" t="s">
        <v>5434</v>
      </c>
      <c r="M8163" s="369" t="s">
        <v>5453</v>
      </c>
      <c r="N8163" s="320">
        <v>334</v>
      </c>
      <c r="O8163" s="202" t="s">
        <v>16</v>
      </c>
      <c r="P8163" s="202" t="s">
        <v>16</v>
      </c>
      <c r="Q8163" s="202" t="s">
        <v>16</v>
      </c>
      <c r="R8163" s="202">
        <v>100000</v>
      </c>
      <c r="S8163" s="202" t="s">
        <v>16</v>
      </c>
      <c r="T8163" s="202" t="s">
        <v>16</v>
      </c>
    </row>
    <row r="8164" spans="2:20" ht="35.4" customHeight="1" x14ac:dyDescent="0.3">
      <c r="B8164" s="368" t="s">
        <v>5434</v>
      </c>
      <c r="C8164" s="430" t="s">
        <v>4163</v>
      </c>
      <c r="D8164" s="116" t="s">
        <v>5439</v>
      </c>
      <c r="E8164" s="202" t="s">
        <v>16</v>
      </c>
      <c r="F8164" s="202">
        <v>1100</v>
      </c>
      <c r="G8164" s="202" t="s">
        <v>16</v>
      </c>
      <c r="H8164" s="202" t="s">
        <v>16</v>
      </c>
      <c r="I8164" s="202" t="s">
        <v>16</v>
      </c>
      <c r="J8164" s="202" t="s">
        <v>16</v>
      </c>
      <c r="K8164" s="1"/>
      <c r="L8164" s="368" t="s">
        <v>5434</v>
      </c>
      <c r="M8164" s="661" t="s">
        <v>5454</v>
      </c>
      <c r="N8164" s="320">
        <v>334</v>
      </c>
      <c r="O8164" s="202" t="s">
        <v>16</v>
      </c>
      <c r="P8164" s="202" t="s">
        <v>16</v>
      </c>
      <c r="Q8164" s="202" t="s">
        <v>16</v>
      </c>
      <c r="R8164" s="202">
        <v>300000</v>
      </c>
      <c r="S8164" s="202" t="s">
        <v>16</v>
      </c>
      <c r="T8164" s="202" t="s">
        <v>16</v>
      </c>
    </row>
    <row r="8165" spans="2:20" ht="34.799999999999997" customHeight="1" x14ac:dyDescent="0.3">
      <c r="B8165" s="368" t="s">
        <v>5434</v>
      </c>
      <c r="C8165" s="430" t="s">
        <v>4809</v>
      </c>
      <c r="D8165" s="116" t="s">
        <v>5440</v>
      </c>
      <c r="E8165" s="202" t="s">
        <v>16</v>
      </c>
      <c r="F8165" s="202">
        <v>1000</v>
      </c>
      <c r="G8165" s="202" t="s">
        <v>16</v>
      </c>
      <c r="H8165" s="202" t="s">
        <v>16</v>
      </c>
      <c r="I8165" s="202" t="s">
        <v>16</v>
      </c>
      <c r="J8165" s="202" t="s">
        <v>16</v>
      </c>
      <c r="K8165" s="1"/>
      <c r="L8165" s="368" t="s">
        <v>5434</v>
      </c>
      <c r="M8165" s="661" t="s">
        <v>5455</v>
      </c>
      <c r="N8165" s="320">
        <v>334</v>
      </c>
      <c r="O8165" s="202" t="s">
        <v>16</v>
      </c>
      <c r="P8165" s="202" t="s">
        <v>16</v>
      </c>
      <c r="Q8165" s="202" t="s">
        <v>16</v>
      </c>
      <c r="R8165" s="202">
        <v>10000</v>
      </c>
      <c r="S8165" s="202" t="s">
        <v>16</v>
      </c>
      <c r="T8165" s="202" t="s">
        <v>16</v>
      </c>
    </row>
    <row r="8166" spans="2:20" ht="47.4" customHeight="1" x14ac:dyDescent="0.3">
      <c r="B8166" s="368" t="s">
        <v>5434</v>
      </c>
      <c r="C8166" s="430" t="s">
        <v>3218</v>
      </c>
      <c r="D8166" s="116" t="s">
        <v>5441</v>
      </c>
      <c r="E8166" s="202" t="s">
        <v>16</v>
      </c>
      <c r="F8166" s="202">
        <v>1000</v>
      </c>
      <c r="G8166" s="202" t="s">
        <v>16</v>
      </c>
      <c r="H8166" s="202" t="s">
        <v>16</v>
      </c>
      <c r="I8166" s="202" t="s">
        <v>16</v>
      </c>
      <c r="J8166" s="202" t="s">
        <v>16</v>
      </c>
      <c r="K8166" s="1"/>
      <c r="L8166" s="368" t="s">
        <v>5434</v>
      </c>
      <c r="M8166" s="661" t="s">
        <v>5456</v>
      </c>
      <c r="N8166" s="320">
        <v>334</v>
      </c>
      <c r="O8166" s="202" t="s">
        <v>16</v>
      </c>
      <c r="P8166" s="202" t="s">
        <v>16</v>
      </c>
      <c r="Q8166" s="202" t="s">
        <v>16</v>
      </c>
      <c r="R8166" s="202">
        <v>20000</v>
      </c>
      <c r="S8166" s="202" t="s">
        <v>16</v>
      </c>
      <c r="T8166" s="202" t="s">
        <v>16</v>
      </c>
    </row>
    <row r="8167" spans="2:20" ht="42.6" customHeight="1" x14ac:dyDescent="0.3">
      <c r="B8167" s="368" t="s">
        <v>5434</v>
      </c>
      <c r="C8167" s="430" t="s">
        <v>1627</v>
      </c>
      <c r="D8167" s="116" t="s">
        <v>5442</v>
      </c>
      <c r="E8167" s="202" t="s">
        <v>16</v>
      </c>
      <c r="F8167" s="202">
        <v>1000</v>
      </c>
      <c r="G8167" s="202" t="s">
        <v>16</v>
      </c>
      <c r="H8167" s="202" t="s">
        <v>16</v>
      </c>
      <c r="I8167" s="202" t="s">
        <v>16</v>
      </c>
      <c r="J8167" s="202" t="s">
        <v>16</v>
      </c>
      <c r="K8167" s="1"/>
      <c r="L8167" s="368" t="s">
        <v>5434</v>
      </c>
      <c r="M8167" s="661" t="s">
        <v>5457</v>
      </c>
      <c r="N8167" s="320">
        <v>334</v>
      </c>
      <c r="O8167" s="202" t="s">
        <v>16</v>
      </c>
      <c r="P8167" s="202" t="s">
        <v>16</v>
      </c>
      <c r="Q8167" s="202" t="s">
        <v>16</v>
      </c>
      <c r="R8167" s="202">
        <v>18000</v>
      </c>
      <c r="S8167" s="202" t="s">
        <v>16</v>
      </c>
      <c r="T8167" s="202" t="s">
        <v>16</v>
      </c>
    </row>
    <row r="8168" spans="2:20" ht="41.4" x14ac:dyDescent="0.3">
      <c r="B8168" s="368" t="s">
        <v>5434</v>
      </c>
      <c r="C8168" s="430" t="s">
        <v>4696</v>
      </c>
      <c r="D8168" s="116" t="s">
        <v>5443</v>
      </c>
      <c r="E8168" s="202" t="s">
        <v>16</v>
      </c>
      <c r="F8168" s="202">
        <v>3000</v>
      </c>
      <c r="G8168" s="202" t="s">
        <v>16</v>
      </c>
      <c r="H8168" s="202" t="s">
        <v>16</v>
      </c>
      <c r="I8168" s="202" t="s">
        <v>16</v>
      </c>
      <c r="J8168" s="202" t="s">
        <v>16</v>
      </c>
      <c r="K8168" s="1"/>
      <c r="L8168" s="368" t="s">
        <v>5434</v>
      </c>
      <c r="M8168" s="430" t="s">
        <v>5676</v>
      </c>
      <c r="N8168" s="320">
        <v>453</v>
      </c>
      <c r="O8168" s="202" t="s">
        <v>16</v>
      </c>
      <c r="P8168" s="202"/>
      <c r="Q8168" s="202">
        <v>10000</v>
      </c>
      <c r="R8168" s="202" t="s">
        <v>16</v>
      </c>
      <c r="S8168" s="202" t="s">
        <v>16</v>
      </c>
      <c r="T8168" s="202" t="s">
        <v>16</v>
      </c>
    </row>
    <row r="8169" spans="2:20" ht="41.4" x14ac:dyDescent="0.3">
      <c r="B8169" s="368" t="s">
        <v>5434</v>
      </c>
      <c r="C8169" s="831" t="s">
        <v>4698</v>
      </c>
      <c r="D8169" s="116" t="s">
        <v>5444</v>
      </c>
      <c r="E8169" s="202" t="s">
        <v>16</v>
      </c>
      <c r="F8169" s="202">
        <v>6000</v>
      </c>
      <c r="G8169" s="202" t="s">
        <v>16</v>
      </c>
      <c r="H8169" s="202" t="s">
        <v>16</v>
      </c>
      <c r="I8169" s="202" t="s">
        <v>16</v>
      </c>
      <c r="J8169" s="202" t="s">
        <v>16</v>
      </c>
      <c r="K8169" s="1"/>
      <c r="L8169" s="368" t="s">
        <v>5434</v>
      </c>
      <c r="M8169" s="369" t="s">
        <v>5458</v>
      </c>
      <c r="N8169" s="320">
        <v>1</v>
      </c>
      <c r="O8169" s="202" t="s">
        <v>16</v>
      </c>
      <c r="P8169" s="202">
        <v>2720</v>
      </c>
      <c r="Q8169" s="202" t="s">
        <v>16</v>
      </c>
      <c r="R8169" s="202" t="s">
        <v>16</v>
      </c>
      <c r="S8169" s="202" t="s">
        <v>16</v>
      </c>
      <c r="T8169" s="202" t="s">
        <v>16</v>
      </c>
    </row>
    <row r="8170" spans="2:20" ht="41.4" x14ac:dyDescent="0.3">
      <c r="B8170" s="368" t="s">
        <v>5434</v>
      </c>
      <c r="C8170" s="430" t="s">
        <v>4721</v>
      </c>
      <c r="D8170" s="116" t="s">
        <v>5445</v>
      </c>
      <c r="E8170" s="202" t="s">
        <v>16</v>
      </c>
      <c r="F8170" s="202" t="s">
        <v>16</v>
      </c>
      <c r="G8170" s="202">
        <v>50000</v>
      </c>
      <c r="H8170" s="202" t="s">
        <v>16</v>
      </c>
      <c r="I8170" s="202" t="s">
        <v>16</v>
      </c>
      <c r="J8170" s="202" t="s">
        <v>16</v>
      </c>
      <c r="K8170" s="1"/>
      <c r="L8170" s="368" t="s">
        <v>5434</v>
      </c>
      <c r="M8170" s="430" t="s">
        <v>5459</v>
      </c>
      <c r="N8170" s="320">
        <v>2</v>
      </c>
      <c r="O8170" s="202" t="s">
        <v>16</v>
      </c>
      <c r="P8170" s="202">
        <v>3840</v>
      </c>
      <c r="Q8170" s="202" t="s">
        <v>16</v>
      </c>
      <c r="R8170" s="202" t="s">
        <v>16</v>
      </c>
      <c r="S8170" s="202" t="s">
        <v>16</v>
      </c>
      <c r="T8170" s="202" t="s">
        <v>16</v>
      </c>
    </row>
    <row r="8171" spans="2:20" ht="41.4" x14ac:dyDescent="0.3">
      <c r="B8171" s="368" t="s">
        <v>5434</v>
      </c>
      <c r="C8171" s="430" t="s">
        <v>4697</v>
      </c>
      <c r="D8171" s="116" t="s">
        <v>5446</v>
      </c>
      <c r="E8171" s="202" t="s">
        <v>16</v>
      </c>
      <c r="F8171" s="202">
        <v>3000</v>
      </c>
      <c r="G8171" s="202" t="s">
        <v>16</v>
      </c>
      <c r="H8171" s="202" t="s">
        <v>16</v>
      </c>
      <c r="I8171" s="202" t="s">
        <v>16</v>
      </c>
      <c r="J8171" s="202" t="s">
        <v>16</v>
      </c>
      <c r="K8171" s="1"/>
      <c r="L8171" s="202" t="s">
        <v>16</v>
      </c>
      <c r="M8171" s="202" t="s">
        <v>16</v>
      </c>
      <c r="N8171" s="202" t="s">
        <v>16</v>
      </c>
      <c r="O8171" s="202" t="s">
        <v>16</v>
      </c>
      <c r="P8171" s="202" t="s">
        <v>16</v>
      </c>
      <c r="Q8171" s="202" t="s">
        <v>16</v>
      </c>
      <c r="R8171" s="202" t="s">
        <v>16</v>
      </c>
      <c r="S8171" s="202" t="s">
        <v>16</v>
      </c>
      <c r="T8171" s="202" t="s">
        <v>16</v>
      </c>
    </row>
    <row r="8172" spans="2:20" ht="31.8" customHeight="1" x14ac:dyDescent="0.3">
      <c r="B8172" s="368" t="s">
        <v>5434</v>
      </c>
      <c r="C8172" s="430" t="s">
        <v>5450</v>
      </c>
      <c r="D8172" s="116" t="s">
        <v>5448</v>
      </c>
      <c r="E8172" s="202">
        <v>20000</v>
      </c>
      <c r="F8172" s="202">
        <v>30000</v>
      </c>
      <c r="G8172" s="202" t="s">
        <v>16</v>
      </c>
      <c r="H8172" s="202" t="s">
        <v>16</v>
      </c>
      <c r="I8172" s="202" t="s">
        <v>16</v>
      </c>
      <c r="J8172" s="202" t="s">
        <v>16</v>
      </c>
      <c r="K8172" s="1"/>
      <c r="L8172" s="202" t="s">
        <v>16</v>
      </c>
      <c r="M8172" s="202" t="s">
        <v>16</v>
      </c>
      <c r="N8172" s="202" t="s">
        <v>16</v>
      </c>
      <c r="O8172" s="202" t="s">
        <v>16</v>
      </c>
      <c r="P8172" s="202" t="s">
        <v>16</v>
      </c>
      <c r="Q8172" s="202" t="s">
        <v>16</v>
      </c>
      <c r="R8172" s="202" t="s">
        <v>16</v>
      </c>
      <c r="S8172" s="202" t="s">
        <v>16</v>
      </c>
      <c r="T8172" s="202" t="s">
        <v>16</v>
      </c>
    </row>
    <row r="8173" spans="2:20" ht="41.4" x14ac:dyDescent="0.3">
      <c r="B8173" s="368" t="s">
        <v>5434</v>
      </c>
      <c r="C8173" s="430" t="s">
        <v>5451</v>
      </c>
      <c r="D8173" s="116" t="s">
        <v>5449</v>
      </c>
      <c r="E8173" s="202" t="s">
        <v>16</v>
      </c>
      <c r="F8173" s="202">
        <v>50000</v>
      </c>
      <c r="G8173" s="202" t="s">
        <v>16</v>
      </c>
      <c r="H8173" s="202" t="s">
        <v>16</v>
      </c>
      <c r="I8173" s="202" t="s">
        <v>16</v>
      </c>
      <c r="J8173" s="202" t="s">
        <v>16</v>
      </c>
      <c r="K8173" s="1"/>
      <c r="L8173" s="202" t="s">
        <v>16</v>
      </c>
      <c r="M8173" s="202" t="s">
        <v>16</v>
      </c>
      <c r="N8173" s="202" t="s">
        <v>16</v>
      </c>
      <c r="O8173" s="202" t="s">
        <v>16</v>
      </c>
      <c r="P8173" s="202" t="s">
        <v>16</v>
      </c>
      <c r="Q8173" s="202" t="s">
        <v>16</v>
      </c>
      <c r="R8173" s="202" t="s">
        <v>16</v>
      </c>
      <c r="S8173" s="202" t="s">
        <v>16</v>
      </c>
      <c r="T8173" s="202" t="s">
        <v>16</v>
      </c>
    </row>
    <row r="8174" spans="2:20" x14ac:dyDescent="0.3">
      <c r="B8174" s="196"/>
      <c r="C8174" s="503" t="s">
        <v>49</v>
      </c>
      <c r="D8174" s="196" t="s">
        <v>1850</v>
      </c>
      <c r="E8174" s="197">
        <f>SUM(E8159:E8173)</f>
        <v>44000</v>
      </c>
      <c r="F8174" s="197">
        <f>SUM(F8159:F8173)</f>
        <v>98300</v>
      </c>
      <c r="G8174" s="197">
        <f>SUM(G8159:G8173)</f>
        <v>86000</v>
      </c>
      <c r="H8174" s="504">
        <f>SUM(H8159:H8173)</f>
        <v>25000</v>
      </c>
      <c r="I8174" s="197">
        <f>SUM(I8159:I8172)</f>
        <v>0</v>
      </c>
      <c r="J8174" s="197">
        <v>0</v>
      </c>
      <c r="K8174" s="1"/>
      <c r="L8174" s="202"/>
      <c r="M8174" s="381"/>
      <c r="N8174" s="368"/>
      <c r="O8174" s="202"/>
      <c r="P8174" s="202"/>
      <c r="Q8174" s="202" t="s">
        <v>16</v>
      </c>
      <c r="R8174" s="202"/>
      <c r="S8174" s="202"/>
      <c r="T8174" s="202"/>
    </row>
    <row r="8175" spans="2:20" x14ac:dyDescent="0.3">
      <c r="B8175" s="815"/>
      <c r="C8175" s="958"/>
      <c r="D8175" s="384"/>
      <c r="E8175" s="818"/>
      <c r="F8175" s="818"/>
      <c r="G8175" s="818"/>
      <c r="H8175" s="818"/>
      <c r="I8175" s="818"/>
      <c r="J8175" s="819"/>
      <c r="K8175" s="1"/>
      <c r="L8175" s="368"/>
      <c r="M8175" s="381"/>
      <c r="N8175" s="368"/>
      <c r="O8175" s="202"/>
      <c r="P8175" s="202"/>
      <c r="Q8175" s="202"/>
      <c r="R8175" s="202"/>
      <c r="S8175" s="202"/>
      <c r="T8175" s="202"/>
    </row>
    <row r="8176" spans="2:20" x14ac:dyDescent="0.3">
      <c r="B8176" s="25"/>
      <c r="C8176" s="26" t="s">
        <v>50</v>
      </c>
      <c r="D8176" s="26" t="s">
        <v>16</v>
      </c>
      <c r="E8176" s="28">
        <f>E8174</f>
        <v>44000</v>
      </c>
      <c r="F8176" s="28">
        <f>F8158+F8174</f>
        <v>156676</v>
      </c>
      <c r="G8176" s="28">
        <f>G8158+G8174</f>
        <v>2278790</v>
      </c>
      <c r="H8176" s="28">
        <f>H8158+H8174</f>
        <v>4254730</v>
      </c>
      <c r="I8176" s="28">
        <f>I8158+I8174</f>
        <v>27334</v>
      </c>
      <c r="J8176" s="28">
        <f>J8158+J8174</f>
        <v>4260</v>
      </c>
      <c r="K8176" s="1"/>
      <c r="L8176" s="574" t="s">
        <v>16</v>
      </c>
      <c r="M8176" s="26" t="s">
        <v>50</v>
      </c>
      <c r="N8176" s="193" t="s">
        <v>16</v>
      </c>
      <c r="O8176" s="934">
        <f>SUM(O8159:O8175)</f>
        <v>44000</v>
      </c>
      <c r="P8176" s="940">
        <f>SUM(P8159:P8175)</f>
        <v>41560</v>
      </c>
      <c r="Q8176" s="938">
        <f>SUM(Q8159:Q8175)</f>
        <v>10000</v>
      </c>
      <c r="R8176" s="28">
        <f>SUM(R8159:R8175)</f>
        <v>448000</v>
      </c>
      <c r="S8176" s="28">
        <f>SUM(S8159:S8175)</f>
        <v>0</v>
      </c>
      <c r="T8176" s="28">
        <f>SUM(T8157:T8175)</f>
        <v>0</v>
      </c>
    </row>
    <row r="8177" spans="2:20" x14ac:dyDescent="0.3">
      <c r="F8177" s="314"/>
      <c r="G8177" s="215"/>
      <c r="H8177" s="215"/>
      <c r="L8177" s="2"/>
      <c r="M8177" s="3" t="s">
        <v>12</v>
      </c>
      <c r="N8177" s="15"/>
      <c r="O8177" s="16">
        <f>E8176-O8176</f>
        <v>0</v>
      </c>
      <c r="P8177" s="62">
        <f>F8176-P8176</f>
        <v>115116</v>
      </c>
      <c r="Q8177" s="62">
        <f>G8176-Q8176</f>
        <v>2268790</v>
      </c>
      <c r="R8177" s="62">
        <f t="shared" ref="R8177" si="865">H8176-R8176</f>
        <v>3806730</v>
      </c>
      <c r="S8177" s="62">
        <f t="shared" ref="S8177" si="866">I8176-S8176</f>
        <v>27334</v>
      </c>
      <c r="T8177" s="62">
        <f t="shared" ref="T8177" si="867">J8176-T8176</f>
        <v>4260</v>
      </c>
    </row>
    <row r="8178" spans="2:20" x14ac:dyDescent="0.3">
      <c r="C8178" s="63" t="s">
        <v>5103</v>
      </c>
      <c r="F8178" s="314"/>
      <c r="H8178" s="322"/>
      <c r="I8178" s="321"/>
      <c r="J8178" s="321"/>
      <c r="M8178" s="1356" t="s">
        <v>23</v>
      </c>
      <c r="N8178" s="1356"/>
      <c r="O8178" s="314"/>
      <c r="P8178" s="314"/>
      <c r="Q8178" s="314"/>
      <c r="R8178" s="314"/>
    </row>
    <row r="8179" spans="2:20" x14ac:dyDescent="0.3">
      <c r="B8179" s="904" t="s">
        <v>0</v>
      </c>
      <c r="C8179" s="905" t="s">
        <v>5105</v>
      </c>
      <c r="D8179" s="905" t="s">
        <v>5107</v>
      </c>
      <c r="E8179" s="905" t="s">
        <v>5106</v>
      </c>
      <c r="F8179" s="906" t="s">
        <v>5110</v>
      </c>
      <c r="G8179" s="894"/>
      <c r="H8179" s="988"/>
      <c r="I8179" s="989"/>
      <c r="J8179" s="145"/>
      <c r="M8179" s="346" t="s">
        <v>17</v>
      </c>
      <c r="N8179" s="126">
        <f>P8177</f>
        <v>115116</v>
      </c>
      <c r="O8179" s="1364" t="s">
        <v>5461</v>
      </c>
      <c r="P8179" s="1365"/>
      <c r="Q8179" s="1365"/>
      <c r="R8179" s="1365"/>
      <c r="S8179" s="1365"/>
      <c r="T8179" s="1365"/>
    </row>
    <row r="8180" spans="2:20" x14ac:dyDescent="0.3">
      <c r="B8180" s="909"/>
      <c r="C8180" s="913" t="s">
        <v>5135</v>
      </c>
      <c r="D8180" s="917"/>
      <c r="E8180" s="917"/>
      <c r="F8180" s="924"/>
      <c r="G8180" s="894"/>
      <c r="H8180" s="949"/>
      <c r="I8180" s="280"/>
      <c r="J8180" s="280"/>
      <c r="M8180" s="346" t="s">
        <v>18</v>
      </c>
      <c r="N8180" s="126">
        <f>Q8177</f>
        <v>2268790</v>
      </c>
      <c r="O8180" s="1365"/>
      <c r="P8180" s="1365"/>
      <c r="Q8180" s="1365"/>
      <c r="R8180" s="1365"/>
      <c r="S8180" s="1365"/>
      <c r="T8180" s="1365"/>
    </row>
    <row r="8181" spans="2:20" x14ac:dyDescent="0.3">
      <c r="B8181" s="911" t="s">
        <v>5114</v>
      </c>
      <c r="C8181" s="915" t="s">
        <v>5115</v>
      </c>
      <c r="D8181" s="911" t="s">
        <v>5113</v>
      </c>
      <c r="E8181" s="919">
        <v>1200000</v>
      </c>
      <c r="F8181" s="926" t="s">
        <v>5111</v>
      </c>
      <c r="G8181" s="945"/>
      <c r="H8181" s="948"/>
      <c r="I8181" s="280"/>
      <c r="J8181" s="280"/>
      <c r="M8181" s="346" t="s">
        <v>19</v>
      </c>
      <c r="N8181" s="126">
        <f>R8177</f>
        <v>3806730</v>
      </c>
      <c r="O8181" s="1370"/>
      <c r="P8181" s="1370"/>
      <c r="Q8181" s="948"/>
      <c r="R8181" s="948"/>
      <c r="S8181" s="948"/>
      <c r="T8181" s="948"/>
    </row>
    <row r="8182" spans="2:20" x14ac:dyDescent="0.3">
      <c r="B8182" s="912" t="s">
        <v>5114</v>
      </c>
      <c r="C8182" s="916" t="s">
        <v>5116</v>
      </c>
      <c r="D8182" s="912" t="s">
        <v>5113</v>
      </c>
      <c r="E8182" s="920">
        <v>5000000</v>
      </c>
      <c r="F8182" s="927" t="s">
        <v>5111</v>
      </c>
      <c r="H8182" s="321"/>
      <c r="I8182" s="280"/>
      <c r="J8182" s="281"/>
      <c r="M8182" s="346" t="s">
        <v>20</v>
      </c>
      <c r="N8182" s="126">
        <f>S8177</f>
        <v>27334</v>
      </c>
      <c r="O8182" s="949"/>
      <c r="P8182" s="894"/>
      <c r="Q8182" s="894"/>
      <c r="R8182" s="894"/>
      <c r="S8182" s="894"/>
      <c r="T8182" s="894"/>
    </row>
    <row r="8183" spans="2:20" ht="15" thickBot="1" x14ac:dyDescent="0.35">
      <c r="B8183" s="897"/>
      <c r="C8183" s="990" t="s">
        <v>456</v>
      </c>
      <c r="D8183" s="990"/>
      <c r="E8183" s="921">
        <f>SUM(E8181:E8182)</f>
        <v>6200000</v>
      </c>
      <c r="F8183" s="901"/>
      <c r="H8183" s="321"/>
      <c r="I8183" s="280"/>
      <c r="J8183" s="281"/>
      <c r="M8183" s="346" t="s">
        <v>21</v>
      </c>
      <c r="N8183" s="126">
        <f>T8177</f>
        <v>4260</v>
      </c>
      <c r="P8183" s="1371"/>
      <c r="Q8183" s="1371"/>
      <c r="R8183" s="1371"/>
      <c r="S8183" s="1371"/>
      <c r="T8183" s="1371"/>
    </row>
    <row r="8184" spans="2:20" ht="16.8" thickTop="1" thickBot="1" x14ac:dyDescent="0.35">
      <c r="G8184" s="314"/>
      <c r="H8184" s="321"/>
      <c r="I8184" s="280"/>
      <c r="J8184" s="281"/>
      <c r="M8184" s="768" t="s">
        <v>22</v>
      </c>
      <c r="N8184" s="794">
        <f>SUM(N8179:N8183)</f>
        <v>6222230</v>
      </c>
      <c r="O8184" s="990"/>
      <c r="P8184" s="1367"/>
      <c r="Q8184" s="1367"/>
      <c r="R8184" s="943"/>
      <c r="S8184" s="943"/>
      <c r="T8184" s="929"/>
    </row>
    <row r="8185" spans="2:20" ht="15" thickTop="1" x14ac:dyDescent="0.3">
      <c r="B8185" s="897"/>
      <c r="C8185" s="898"/>
      <c r="D8185" s="897"/>
      <c r="E8185" s="902"/>
      <c r="F8185" s="899"/>
      <c r="H8185" s="321"/>
      <c r="I8185" s="321"/>
      <c r="J8185" s="321"/>
      <c r="N8185" s="314"/>
      <c r="O8185" s="895"/>
      <c r="P8185" s="942"/>
      <c r="Q8185" s="75"/>
      <c r="R8185" s="941"/>
      <c r="S8185" s="75"/>
      <c r="T8185" s="75"/>
    </row>
    <row r="8186" spans="2:20" x14ac:dyDescent="0.3">
      <c r="B8186" s="897"/>
      <c r="C8186" s="898"/>
      <c r="D8186" s="897"/>
      <c r="E8186" s="902"/>
      <c r="F8186" s="899"/>
      <c r="H8186" s="321"/>
      <c r="I8186" s="321"/>
      <c r="J8186" s="321"/>
      <c r="N8186" s="314"/>
      <c r="O8186" s="895"/>
      <c r="P8186" s="942"/>
      <c r="Q8186" s="942"/>
      <c r="R8186" s="941"/>
      <c r="S8186" s="75"/>
      <c r="T8186" s="75"/>
    </row>
    <row r="8187" spans="2:20" x14ac:dyDescent="0.3">
      <c r="B8187" s="897"/>
      <c r="C8187" s="898"/>
      <c r="D8187" s="897"/>
      <c r="E8187" s="902"/>
      <c r="F8187" s="899"/>
      <c r="H8187" s="321"/>
      <c r="I8187" s="321"/>
      <c r="J8187" s="321"/>
      <c r="N8187" s="314"/>
      <c r="O8187" s="895"/>
      <c r="P8187" s="75"/>
      <c r="Q8187" s="942"/>
      <c r="R8187" s="941"/>
      <c r="S8187" s="75"/>
      <c r="T8187" s="75"/>
    </row>
    <row r="8188" spans="2:20" x14ac:dyDescent="0.3">
      <c r="B8188" s="897"/>
      <c r="C8188" s="898"/>
      <c r="D8188" s="897"/>
      <c r="E8188" s="902"/>
      <c r="F8188" s="899"/>
      <c r="H8188" s="321"/>
      <c r="I8188" s="321"/>
      <c r="J8188" s="321"/>
      <c r="N8188" s="314"/>
      <c r="O8188" s="895"/>
      <c r="P8188" s="75"/>
      <c r="Q8188" s="942"/>
      <c r="R8188" s="941"/>
      <c r="S8188" s="75"/>
      <c r="T8188" s="75"/>
    </row>
    <row r="8189" spans="2:20" x14ac:dyDescent="0.3">
      <c r="B8189" s="929"/>
      <c r="C8189" s="929"/>
      <c r="D8189" s="929"/>
      <c r="E8189" s="928"/>
      <c r="F8189" s="929"/>
      <c r="N8189" s="314"/>
    </row>
    <row r="8190" spans="2:20" x14ac:dyDescent="0.3">
      <c r="B8190" s="273"/>
      <c r="C8190" s="930"/>
      <c r="D8190" s="273"/>
      <c r="E8190" s="931"/>
      <c r="F8190" s="931"/>
      <c r="N8190" s="314"/>
    </row>
    <row r="8191" spans="2:20" x14ac:dyDescent="0.3">
      <c r="B8191" s="899"/>
      <c r="C8191" s="899"/>
      <c r="D8191" s="899"/>
      <c r="E8191" s="903"/>
      <c r="F8191" s="899"/>
      <c r="N8191" s="314"/>
      <c r="O8191" s="895"/>
      <c r="P8191" s="896"/>
      <c r="Q8191" s="896"/>
      <c r="R8191" s="928"/>
      <c r="S8191" s="896"/>
      <c r="T8191" s="896"/>
    </row>
    <row r="8192" spans="2:20" x14ac:dyDescent="0.3">
      <c r="B8192" s="1357" t="s">
        <v>3490</v>
      </c>
      <c r="C8192" s="1357"/>
      <c r="D8192" s="1357"/>
      <c r="E8192" s="1357"/>
      <c r="F8192" s="1357"/>
      <c r="G8192" s="1357"/>
      <c r="H8192" s="1357"/>
      <c r="I8192" s="1357"/>
      <c r="J8192" s="1357"/>
      <c r="K8192" s="1357"/>
      <c r="L8192" s="1357"/>
      <c r="M8192" s="1357"/>
      <c r="N8192" s="1357"/>
      <c r="O8192" s="1357"/>
      <c r="P8192" s="1357"/>
      <c r="Q8192" s="1357"/>
      <c r="R8192" s="1357"/>
      <c r="S8192" s="1357"/>
      <c r="T8192" s="1357"/>
    </row>
    <row r="8197" spans="2:20" ht="15.6" x14ac:dyDescent="0.3">
      <c r="B8197" s="1349" t="s">
        <v>5462</v>
      </c>
      <c r="C8197" s="1349"/>
      <c r="D8197" s="1349"/>
      <c r="E8197" s="1349"/>
      <c r="F8197" s="1349"/>
      <c r="G8197" s="1349"/>
      <c r="H8197" s="1349"/>
      <c r="I8197" s="1349"/>
      <c r="J8197" s="1349"/>
      <c r="K8197" s="1349"/>
      <c r="L8197" s="1349"/>
      <c r="M8197" s="1349"/>
      <c r="N8197" s="1349"/>
      <c r="O8197" s="1349"/>
      <c r="P8197" s="1349"/>
      <c r="Q8197" s="1349"/>
      <c r="R8197" s="1349"/>
      <c r="S8197" s="1349"/>
      <c r="T8197" s="1349"/>
    </row>
    <row r="8198" spans="2:20" ht="15.6" x14ac:dyDescent="0.3">
      <c r="B8198" s="1350" t="s">
        <v>10</v>
      </c>
      <c r="C8198" s="1350"/>
      <c r="D8198" s="1350"/>
      <c r="E8198" s="1350"/>
      <c r="F8198" s="1350"/>
      <c r="G8198" s="1350"/>
      <c r="H8198" s="1350"/>
      <c r="I8198" s="1350"/>
      <c r="J8198" s="1350"/>
      <c r="K8198" s="1350"/>
      <c r="L8198" s="1350"/>
      <c r="M8198" s="1350"/>
      <c r="N8198" s="1350"/>
      <c r="O8198" s="1350"/>
      <c r="P8198" s="1350"/>
      <c r="Q8198" s="1350"/>
      <c r="R8198" s="1350"/>
      <c r="S8198" s="1350"/>
      <c r="T8198" s="1350"/>
    </row>
    <row r="8199" spans="2:20" x14ac:dyDescent="0.3">
      <c r="B8199" s="1351" t="s">
        <v>11</v>
      </c>
      <c r="C8199" s="1351"/>
      <c r="D8199" s="1351"/>
      <c r="E8199" s="1351"/>
      <c r="F8199" s="1351"/>
      <c r="G8199" s="1351"/>
      <c r="H8199" s="1351"/>
      <c r="I8199" s="1351"/>
      <c r="J8199" s="1351"/>
      <c r="K8199" s="1351"/>
      <c r="L8199" s="1351"/>
      <c r="M8199" s="1351"/>
      <c r="N8199" s="1351"/>
      <c r="O8199" s="1351"/>
      <c r="P8199" s="1351"/>
      <c r="Q8199" s="1351"/>
      <c r="R8199" s="1351"/>
      <c r="S8199" s="1351"/>
      <c r="T8199" s="1351"/>
    </row>
    <row r="8200" spans="2:20" x14ac:dyDescent="0.3">
      <c r="B8200" s="1352" t="s">
        <v>5463</v>
      </c>
      <c r="C8200" s="1352"/>
      <c r="D8200" s="1352"/>
      <c r="E8200" s="1352"/>
      <c r="F8200" s="1352"/>
      <c r="G8200" s="1352"/>
      <c r="H8200" s="1352"/>
      <c r="I8200" s="1352"/>
      <c r="J8200" s="1352"/>
      <c r="K8200" s="1352"/>
      <c r="L8200" s="1352"/>
      <c r="M8200" s="1352"/>
      <c r="N8200" s="1352"/>
      <c r="O8200" s="1352"/>
      <c r="P8200" s="1352"/>
      <c r="Q8200" s="1352"/>
      <c r="R8200" s="1352"/>
      <c r="S8200" s="1352"/>
      <c r="T8200" s="1352"/>
    </row>
    <row r="8201" spans="2:20" ht="15" thickBot="1" x14ac:dyDescent="0.35">
      <c r="B8201" s="309"/>
      <c r="C8201" s="309"/>
      <c r="D8201" s="309"/>
      <c r="E8201" s="309"/>
      <c r="F8201" s="309"/>
      <c r="G8201" s="309"/>
      <c r="H8201" s="309"/>
      <c r="I8201" s="309"/>
      <c r="J8201" s="309"/>
      <c r="L8201" s="309"/>
      <c r="M8201" s="309"/>
      <c r="N8201" s="309"/>
      <c r="O8201" s="309"/>
      <c r="P8201" s="309"/>
      <c r="Q8201" s="309"/>
      <c r="R8201" s="1362" t="s">
        <v>5464</v>
      </c>
      <c r="S8201" s="1363"/>
      <c r="T8201" s="1363"/>
    </row>
    <row r="8202" spans="2:20" ht="15" thickTop="1" x14ac:dyDescent="0.3">
      <c r="B8202" s="1354" t="s">
        <v>8</v>
      </c>
      <c r="C8202" s="1354"/>
      <c r="D8202" s="1354"/>
      <c r="E8202" s="1354"/>
      <c r="F8202" s="1354"/>
      <c r="G8202" s="1354"/>
      <c r="H8202" s="1354"/>
      <c r="I8202" s="1354"/>
      <c r="J8202" s="1354"/>
      <c r="L8202" s="1354" t="s">
        <v>9</v>
      </c>
      <c r="M8202" s="1354"/>
      <c r="N8202" s="1354"/>
      <c r="O8202" s="1354"/>
      <c r="P8202" s="1354"/>
      <c r="Q8202" s="1354"/>
      <c r="R8202" s="1354"/>
      <c r="S8202" s="1354"/>
      <c r="T8202" s="1354"/>
    </row>
    <row r="8203" spans="2:20" ht="27.6" x14ac:dyDescent="0.3">
      <c r="B8203" s="950" t="s">
        <v>0</v>
      </c>
      <c r="C8203" s="950" t="s">
        <v>1</v>
      </c>
      <c r="D8203" s="950" t="s">
        <v>2</v>
      </c>
      <c r="E8203" s="950" t="s">
        <v>13</v>
      </c>
      <c r="F8203" s="950" t="s">
        <v>3</v>
      </c>
      <c r="G8203" s="950" t="s">
        <v>4</v>
      </c>
      <c r="H8203" s="950" t="s">
        <v>5</v>
      </c>
      <c r="I8203" s="950" t="s">
        <v>6</v>
      </c>
      <c r="J8203" s="950" t="s">
        <v>7</v>
      </c>
      <c r="K8203" s="180"/>
      <c r="L8203" s="950" t="s">
        <v>0</v>
      </c>
      <c r="M8203" s="950" t="s">
        <v>1</v>
      </c>
      <c r="N8203" s="503" t="s">
        <v>1234</v>
      </c>
      <c r="O8203" s="950" t="s">
        <v>13</v>
      </c>
      <c r="P8203" s="950" t="s">
        <v>3</v>
      </c>
      <c r="Q8203" s="950" t="s">
        <v>4</v>
      </c>
      <c r="R8203" s="950" t="s">
        <v>5</v>
      </c>
      <c r="S8203" s="950" t="s">
        <v>6</v>
      </c>
      <c r="T8203" s="950" t="s">
        <v>7</v>
      </c>
    </row>
    <row r="8204" spans="2:20" x14ac:dyDescent="0.3">
      <c r="B8204" s="954"/>
      <c r="C8204" s="955"/>
      <c r="D8204" s="955"/>
      <c r="E8204" s="956"/>
      <c r="F8204" s="956"/>
      <c r="G8204" s="956"/>
      <c r="H8204" s="956"/>
      <c r="I8204" s="956"/>
      <c r="J8204" s="957"/>
      <c r="L8204" s="954"/>
      <c r="M8204" s="955"/>
      <c r="N8204" s="955"/>
      <c r="O8204" s="956"/>
      <c r="P8204" s="956"/>
      <c r="Q8204" s="956"/>
      <c r="R8204" s="956"/>
      <c r="S8204" s="956"/>
      <c r="T8204" s="957"/>
    </row>
    <row r="8205" spans="2:20" x14ac:dyDescent="0.3">
      <c r="B8205" s="368" t="s">
        <v>5465</v>
      </c>
      <c r="C8205" s="15" t="s">
        <v>2421</v>
      </c>
      <c r="D8205" s="202" t="s">
        <v>16</v>
      </c>
      <c r="E8205" s="202" t="s">
        <v>16</v>
      </c>
      <c r="F8205" s="370">
        <f>N8179</f>
        <v>115116</v>
      </c>
      <c r="G8205" s="764">
        <f>N8180</f>
        <v>2268790</v>
      </c>
      <c r="H8205" s="764">
        <f>N8181</f>
        <v>3806730</v>
      </c>
      <c r="I8205" s="765">
        <f>N8182</f>
        <v>27334</v>
      </c>
      <c r="J8205" s="765">
        <f>N8183</f>
        <v>4260</v>
      </c>
      <c r="K8205" s="1"/>
      <c r="L8205" s="368"/>
      <c r="M8205" s="368"/>
      <c r="N8205" s="368"/>
      <c r="O8205" s="368"/>
      <c r="P8205" s="202"/>
      <c r="Q8205" s="368"/>
      <c r="R8205" s="368"/>
      <c r="S8205" s="202"/>
      <c r="T8205" s="368"/>
    </row>
    <row r="8206" spans="2:20" x14ac:dyDescent="0.3">
      <c r="B8206" s="368" t="s">
        <v>5465</v>
      </c>
      <c r="C8206" s="369" t="s">
        <v>5473</v>
      </c>
      <c r="D8206" s="202" t="s">
        <v>16</v>
      </c>
      <c r="E8206" s="202" t="s">
        <v>16</v>
      </c>
      <c r="F8206" s="202" t="s">
        <v>16</v>
      </c>
      <c r="G8206" s="202">
        <v>50000</v>
      </c>
      <c r="H8206" s="202" t="s">
        <v>16</v>
      </c>
      <c r="I8206" s="202" t="s">
        <v>16</v>
      </c>
      <c r="J8206" s="202" t="s">
        <v>16</v>
      </c>
      <c r="K8206" s="1"/>
      <c r="L8206" s="368" t="s">
        <v>5465</v>
      </c>
      <c r="M8206" s="369" t="s">
        <v>5473</v>
      </c>
      <c r="N8206" s="202" t="s">
        <v>16</v>
      </c>
      <c r="O8206" s="202" t="s">
        <v>16</v>
      </c>
      <c r="P8206" s="202">
        <v>50000</v>
      </c>
      <c r="Q8206" s="202" t="s">
        <v>16</v>
      </c>
      <c r="R8206" s="202" t="s">
        <v>16</v>
      </c>
      <c r="S8206" s="202" t="s">
        <v>16</v>
      </c>
      <c r="T8206" s="202" t="s">
        <v>16</v>
      </c>
    </row>
    <row r="8207" spans="2:20" x14ac:dyDescent="0.3">
      <c r="B8207" s="368" t="s">
        <v>5465</v>
      </c>
      <c r="C8207" s="369" t="s">
        <v>2383</v>
      </c>
      <c r="D8207" s="202" t="s">
        <v>16</v>
      </c>
      <c r="E8207" s="202" t="s">
        <v>16</v>
      </c>
      <c r="F8207" s="202" t="s">
        <v>16</v>
      </c>
      <c r="G8207" s="202">
        <v>46000</v>
      </c>
      <c r="H8207" s="202" t="s">
        <v>16</v>
      </c>
      <c r="I8207" s="202" t="s">
        <v>16</v>
      </c>
      <c r="J8207" s="202" t="s">
        <v>16</v>
      </c>
      <c r="K8207" s="1"/>
      <c r="L8207" s="368" t="s">
        <v>5465</v>
      </c>
      <c r="M8207" s="369" t="s">
        <v>2383</v>
      </c>
      <c r="N8207" s="202" t="s">
        <v>16</v>
      </c>
      <c r="O8207" s="202" t="s">
        <v>16</v>
      </c>
      <c r="P8207" s="202">
        <v>46000</v>
      </c>
      <c r="Q8207" s="202" t="s">
        <v>16</v>
      </c>
      <c r="R8207" s="202" t="s">
        <v>16</v>
      </c>
      <c r="S8207" s="202" t="s">
        <v>16</v>
      </c>
      <c r="T8207" s="202" t="s">
        <v>16</v>
      </c>
    </row>
    <row r="8208" spans="2:20" ht="41.4" x14ac:dyDescent="0.3">
      <c r="B8208" s="368" t="s">
        <v>5465</v>
      </c>
      <c r="C8208" s="430" t="s">
        <v>5474</v>
      </c>
      <c r="D8208" s="116" t="s">
        <v>5466</v>
      </c>
      <c r="E8208" s="202" t="s">
        <v>16</v>
      </c>
      <c r="F8208" s="202" t="s">
        <v>16</v>
      </c>
      <c r="G8208" s="202" t="s">
        <v>16</v>
      </c>
      <c r="H8208" s="202">
        <v>250000</v>
      </c>
      <c r="I8208" s="202" t="s">
        <v>16</v>
      </c>
      <c r="J8208" s="202" t="s">
        <v>16</v>
      </c>
      <c r="K8208" s="1"/>
      <c r="L8208" s="368" t="s">
        <v>5478</v>
      </c>
      <c r="M8208" s="369" t="s">
        <v>5479</v>
      </c>
      <c r="N8208" s="320">
        <v>1</v>
      </c>
      <c r="O8208" s="202" t="s">
        <v>16</v>
      </c>
      <c r="P8208" s="202">
        <v>2500</v>
      </c>
      <c r="Q8208" s="202" t="s">
        <v>16</v>
      </c>
      <c r="R8208" s="202" t="s">
        <v>16</v>
      </c>
      <c r="S8208" s="202" t="s">
        <v>16</v>
      </c>
      <c r="T8208" s="202" t="s">
        <v>16</v>
      </c>
    </row>
    <row r="8209" spans="2:20" ht="65.400000000000006" customHeight="1" x14ac:dyDescent="0.3">
      <c r="B8209" s="368" t="s">
        <v>5465</v>
      </c>
      <c r="C8209" s="430" t="s">
        <v>5475</v>
      </c>
      <c r="D8209" s="116" t="s">
        <v>5467</v>
      </c>
      <c r="E8209" s="202" t="s">
        <v>16</v>
      </c>
      <c r="F8209" s="202" t="s">
        <v>16</v>
      </c>
      <c r="G8209" s="202" t="s">
        <v>16</v>
      </c>
      <c r="H8209" s="202">
        <v>250000</v>
      </c>
      <c r="I8209" s="202" t="s">
        <v>16</v>
      </c>
      <c r="J8209" s="202" t="s">
        <v>16</v>
      </c>
      <c r="K8209" s="1"/>
      <c r="L8209" s="368"/>
      <c r="M8209" s="678" t="s">
        <v>2461</v>
      </c>
      <c r="N8209" s="202" t="s">
        <v>16</v>
      </c>
      <c r="O8209" s="202" t="s">
        <v>16</v>
      </c>
      <c r="P8209" s="202" t="s">
        <v>16</v>
      </c>
      <c r="Q8209" s="202" t="s">
        <v>16</v>
      </c>
      <c r="R8209" s="202" t="s">
        <v>16</v>
      </c>
      <c r="S8209" s="202" t="s">
        <v>16</v>
      </c>
      <c r="T8209" s="202" t="s">
        <v>16</v>
      </c>
    </row>
    <row r="8210" spans="2:20" ht="41.4" x14ac:dyDescent="0.3">
      <c r="B8210" s="368" t="s">
        <v>5465</v>
      </c>
      <c r="C8210" s="430" t="s">
        <v>5476</v>
      </c>
      <c r="D8210" s="116" t="s">
        <v>5468</v>
      </c>
      <c r="E8210" s="202" t="s">
        <v>16</v>
      </c>
      <c r="F8210" s="202">
        <v>2000</v>
      </c>
      <c r="G8210" s="202" t="s">
        <v>16</v>
      </c>
      <c r="H8210" s="202" t="s">
        <v>16</v>
      </c>
      <c r="I8210" s="202" t="s">
        <v>16</v>
      </c>
      <c r="J8210" s="202" t="s">
        <v>16</v>
      </c>
      <c r="K8210" s="1"/>
      <c r="L8210" s="368" t="s">
        <v>5478</v>
      </c>
      <c r="M8210" s="369" t="s">
        <v>5480</v>
      </c>
      <c r="N8210" s="320">
        <v>2</v>
      </c>
      <c r="O8210" s="202" t="s">
        <v>16</v>
      </c>
      <c r="P8210" s="202">
        <v>5000</v>
      </c>
      <c r="Q8210" s="202" t="s">
        <v>16</v>
      </c>
      <c r="R8210" s="202" t="s">
        <v>16</v>
      </c>
      <c r="S8210" s="202" t="s">
        <v>16</v>
      </c>
      <c r="T8210" s="202" t="s">
        <v>16</v>
      </c>
    </row>
    <row r="8211" spans="2:20" ht="27.6" x14ac:dyDescent="0.3">
      <c r="B8211" s="368" t="s">
        <v>5465</v>
      </c>
      <c r="C8211" s="430" t="s">
        <v>5477</v>
      </c>
      <c r="D8211" s="116" t="s">
        <v>5469</v>
      </c>
      <c r="E8211" s="202" t="s">
        <v>16</v>
      </c>
      <c r="F8211" s="202">
        <v>11000</v>
      </c>
      <c r="G8211" s="202" t="s">
        <v>16</v>
      </c>
      <c r="H8211" s="202" t="s">
        <v>16</v>
      </c>
      <c r="I8211" s="202" t="s">
        <v>16</v>
      </c>
      <c r="J8211" s="202" t="s">
        <v>16</v>
      </c>
      <c r="K8211" s="1"/>
      <c r="L8211" s="751" t="s">
        <v>5465</v>
      </c>
      <c r="M8211" s="760" t="s">
        <v>5481</v>
      </c>
      <c r="N8211" s="731">
        <v>333</v>
      </c>
      <c r="O8211" s="731" t="s">
        <v>16</v>
      </c>
      <c r="P8211" s="731" t="s">
        <v>16</v>
      </c>
      <c r="Q8211" s="731" t="s">
        <v>16</v>
      </c>
      <c r="R8211" s="731">
        <v>1500000</v>
      </c>
      <c r="S8211" s="202" t="s">
        <v>16</v>
      </c>
      <c r="T8211" s="202" t="s">
        <v>16</v>
      </c>
    </row>
    <row r="8212" spans="2:20" ht="27.6" x14ac:dyDescent="0.3">
      <c r="B8212" s="368" t="s">
        <v>5478</v>
      </c>
      <c r="C8212" s="430" t="s">
        <v>4075</v>
      </c>
      <c r="D8212" s="116" t="s">
        <v>5470</v>
      </c>
      <c r="E8212" s="202" t="s">
        <v>16</v>
      </c>
      <c r="F8212" s="202">
        <v>1100</v>
      </c>
      <c r="G8212" s="202" t="s">
        <v>16</v>
      </c>
      <c r="H8212" s="202" t="s">
        <v>16</v>
      </c>
      <c r="I8212" s="202" t="s">
        <v>16</v>
      </c>
      <c r="J8212" s="202" t="s">
        <v>16</v>
      </c>
      <c r="K8212" s="1"/>
      <c r="L8212" s="202" t="s">
        <v>16</v>
      </c>
      <c r="M8212" s="202" t="s">
        <v>16</v>
      </c>
      <c r="N8212" s="202" t="s">
        <v>16</v>
      </c>
      <c r="O8212" s="202" t="s">
        <v>16</v>
      </c>
      <c r="P8212" s="202" t="s">
        <v>16</v>
      </c>
      <c r="Q8212" s="202" t="s">
        <v>16</v>
      </c>
      <c r="R8212" s="202" t="s">
        <v>16</v>
      </c>
      <c r="S8212" s="202" t="s">
        <v>16</v>
      </c>
      <c r="T8212" s="202" t="s">
        <v>16</v>
      </c>
    </row>
    <row r="8213" spans="2:20" ht="41.4" x14ac:dyDescent="0.3">
      <c r="B8213" s="368" t="s">
        <v>5478</v>
      </c>
      <c r="C8213" s="430" t="s">
        <v>5346</v>
      </c>
      <c r="D8213" s="116" t="s">
        <v>5471</v>
      </c>
      <c r="E8213" s="202" t="s">
        <v>16</v>
      </c>
      <c r="F8213" s="202">
        <v>200000</v>
      </c>
      <c r="G8213" s="202" t="s">
        <v>16</v>
      </c>
      <c r="H8213" s="202" t="s">
        <v>16</v>
      </c>
      <c r="I8213" s="202" t="s">
        <v>16</v>
      </c>
      <c r="J8213" s="202" t="s">
        <v>16</v>
      </c>
      <c r="K8213" s="1"/>
      <c r="L8213" s="202" t="s">
        <v>16</v>
      </c>
      <c r="M8213" s="202" t="s">
        <v>16</v>
      </c>
      <c r="N8213" s="202" t="s">
        <v>16</v>
      </c>
      <c r="O8213" s="202" t="s">
        <v>16</v>
      </c>
      <c r="P8213" s="202" t="s">
        <v>16</v>
      </c>
      <c r="Q8213" s="202" t="s">
        <v>16</v>
      </c>
      <c r="R8213" s="202" t="s">
        <v>16</v>
      </c>
      <c r="S8213" s="202" t="s">
        <v>16</v>
      </c>
      <c r="T8213" s="202" t="s">
        <v>16</v>
      </c>
    </row>
    <row r="8214" spans="2:20" ht="27.6" x14ac:dyDescent="0.3">
      <c r="B8214" s="368" t="s">
        <v>5478</v>
      </c>
      <c r="C8214" s="430" t="s">
        <v>2353</v>
      </c>
      <c r="D8214" s="116" t="s">
        <v>5472</v>
      </c>
      <c r="E8214" s="202" t="s">
        <v>16</v>
      </c>
      <c r="F8214" s="202">
        <v>20000</v>
      </c>
      <c r="G8214" s="202" t="s">
        <v>16</v>
      </c>
      <c r="H8214" s="202" t="s">
        <v>16</v>
      </c>
      <c r="I8214" s="202" t="s">
        <v>16</v>
      </c>
      <c r="J8214" s="202" t="s">
        <v>16</v>
      </c>
      <c r="K8214" s="1"/>
      <c r="L8214" s="202" t="s">
        <v>16</v>
      </c>
      <c r="M8214" s="202" t="s">
        <v>16</v>
      </c>
      <c r="N8214" s="202" t="s">
        <v>16</v>
      </c>
      <c r="O8214" s="202" t="s">
        <v>16</v>
      </c>
      <c r="P8214" s="202" t="s">
        <v>16</v>
      </c>
      <c r="Q8214" s="202" t="s">
        <v>16</v>
      </c>
      <c r="R8214" s="202" t="s">
        <v>16</v>
      </c>
      <c r="S8214" s="202" t="s">
        <v>16</v>
      </c>
      <c r="T8214" s="202" t="s">
        <v>16</v>
      </c>
    </row>
    <row r="8215" spans="2:20" x14ac:dyDescent="0.3">
      <c r="B8215" s="368"/>
      <c r="C8215" s="813" t="s">
        <v>2461</v>
      </c>
      <c r="D8215" s="116"/>
      <c r="E8215" s="202" t="s">
        <v>16</v>
      </c>
      <c r="F8215" s="202"/>
      <c r="G8215" s="202" t="s">
        <v>16</v>
      </c>
      <c r="H8215" s="202" t="s">
        <v>16</v>
      </c>
      <c r="I8215" s="202" t="s">
        <v>16</v>
      </c>
      <c r="J8215" s="202" t="s">
        <v>16</v>
      </c>
      <c r="K8215" s="1"/>
      <c r="L8215" s="202" t="s">
        <v>16</v>
      </c>
      <c r="M8215" s="202" t="s">
        <v>16</v>
      </c>
      <c r="N8215" s="202" t="s">
        <v>16</v>
      </c>
      <c r="O8215" s="202" t="s">
        <v>16</v>
      </c>
      <c r="P8215" s="202" t="s">
        <v>16</v>
      </c>
      <c r="Q8215" s="202" t="s">
        <v>16</v>
      </c>
      <c r="R8215" s="202" t="s">
        <v>16</v>
      </c>
      <c r="S8215" s="202" t="s">
        <v>16</v>
      </c>
      <c r="T8215" s="202" t="s">
        <v>16</v>
      </c>
    </row>
    <row r="8216" spans="2:20" ht="27.6" x14ac:dyDescent="0.3">
      <c r="B8216" s="368" t="s">
        <v>5415</v>
      </c>
      <c r="C8216" s="430" t="s">
        <v>5429</v>
      </c>
      <c r="D8216" s="320">
        <v>6</v>
      </c>
      <c r="E8216" s="202" t="s">
        <v>16</v>
      </c>
      <c r="F8216" s="202">
        <v>4450</v>
      </c>
      <c r="G8216" s="202" t="s">
        <v>16</v>
      </c>
      <c r="H8216" s="202" t="s">
        <v>16</v>
      </c>
      <c r="I8216" s="202" t="s">
        <v>16</v>
      </c>
      <c r="J8216" s="202" t="s">
        <v>16</v>
      </c>
      <c r="K8216" s="1"/>
      <c r="L8216" s="202" t="s">
        <v>16</v>
      </c>
      <c r="M8216" s="202" t="s">
        <v>16</v>
      </c>
      <c r="N8216" s="202" t="s">
        <v>16</v>
      </c>
      <c r="O8216" s="202" t="s">
        <v>16</v>
      </c>
      <c r="P8216" s="202" t="s">
        <v>16</v>
      </c>
      <c r="Q8216" s="202" t="s">
        <v>16</v>
      </c>
      <c r="R8216" s="202" t="s">
        <v>16</v>
      </c>
      <c r="S8216" s="202" t="s">
        <v>16</v>
      </c>
      <c r="T8216" s="202" t="s">
        <v>16</v>
      </c>
    </row>
    <row r="8217" spans="2:20" x14ac:dyDescent="0.3">
      <c r="B8217" s="196"/>
      <c r="C8217" s="503" t="s">
        <v>49</v>
      </c>
      <c r="D8217" s="196" t="s">
        <v>1850</v>
      </c>
      <c r="E8217" s="197">
        <f>SUM(E8206:E8216)</f>
        <v>0</v>
      </c>
      <c r="F8217" s="197">
        <f>SUM(F8206:F8216)</f>
        <v>238550</v>
      </c>
      <c r="G8217" s="197">
        <f>SUM(G8206:G8216)</f>
        <v>96000</v>
      </c>
      <c r="H8217" s="504">
        <f>SUM(H8206:H8216)</f>
        <v>500000</v>
      </c>
      <c r="I8217" s="197">
        <f>SUM(I8206:I8216)</f>
        <v>0</v>
      </c>
      <c r="J8217" s="197">
        <v>0</v>
      </c>
      <c r="K8217" s="1"/>
      <c r="L8217" s="202"/>
      <c r="M8217" s="381"/>
      <c r="N8217" s="368"/>
      <c r="O8217" s="202"/>
      <c r="P8217" s="202"/>
      <c r="Q8217" s="202" t="s">
        <v>16</v>
      </c>
      <c r="R8217" s="202"/>
      <c r="S8217" s="202"/>
      <c r="T8217" s="202"/>
    </row>
    <row r="8218" spans="2:20" x14ac:dyDescent="0.3">
      <c r="B8218" s="815"/>
      <c r="C8218" s="958"/>
      <c r="D8218" s="384"/>
      <c r="E8218" s="818"/>
      <c r="F8218" s="818"/>
      <c r="G8218" s="818"/>
      <c r="H8218" s="818"/>
      <c r="I8218" s="818"/>
      <c r="J8218" s="819"/>
      <c r="K8218" s="1"/>
      <c r="L8218" s="368"/>
      <c r="M8218" s="381"/>
      <c r="N8218" s="368"/>
      <c r="O8218" s="202"/>
      <c r="P8218" s="202"/>
      <c r="Q8218" s="202"/>
      <c r="R8218" s="202"/>
      <c r="S8218" s="202"/>
      <c r="T8218" s="202"/>
    </row>
    <row r="8219" spans="2:20" x14ac:dyDescent="0.3">
      <c r="B8219" s="25"/>
      <c r="C8219" s="26" t="s">
        <v>50</v>
      </c>
      <c r="D8219" s="26" t="s">
        <v>16</v>
      </c>
      <c r="E8219" s="28">
        <f>E8217</f>
        <v>0</v>
      </c>
      <c r="F8219" s="28">
        <f>F8205+F8217</f>
        <v>353666</v>
      </c>
      <c r="G8219" s="28">
        <f>G8205+G8217</f>
        <v>2364790</v>
      </c>
      <c r="H8219" s="28">
        <f>H8205+H8217</f>
        <v>4306730</v>
      </c>
      <c r="I8219" s="28">
        <f>I8205+I8217</f>
        <v>27334</v>
      </c>
      <c r="J8219" s="28">
        <f>J8205+J8217</f>
        <v>4260</v>
      </c>
      <c r="K8219" s="1"/>
      <c r="L8219" s="574" t="s">
        <v>16</v>
      </c>
      <c r="M8219" s="26" t="s">
        <v>50</v>
      </c>
      <c r="N8219" s="193" t="s">
        <v>16</v>
      </c>
      <c r="O8219" s="934">
        <f>SUM(O8206:O8218)</f>
        <v>0</v>
      </c>
      <c r="P8219" s="940">
        <f>SUM(P8206:P8218)</f>
        <v>103500</v>
      </c>
      <c r="Q8219" s="938">
        <f>SUM(Q8206:Q8218)</f>
        <v>0</v>
      </c>
      <c r="R8219" s="28">
        <f>SUM(R8206:R8218)</f>
        <v>1500000</v>
      </c>
      <c r="S8219" s="28">
        <f>SUM(S8206:S8218)</f>
        <v>0</v>
      </c>
      <c r="T8219" s="28">
        <f>SUM(T8204:T8218)</f>
        <v>0</v>
      </c>
    </row>
    <row r="8220" spans="2:20" x14ac:dyDescent="0.3">
      <c r="F8220" s="314"/>
      <c r="G8220" s="215"/>
      <c r="H8220" s="215"/>
      <c r="L8220" s="2"/>
      <c r="M8220" s="3" t="s">
        <v>12</v>
      </c>
      <c r="N8220" s="15"/>
      <c r="O8220" s="16">
        <f>E8219-O8219</f>
        <v>0</v>
      </c>
      <c r="P8220" s="62">
        <f>F8219-P8219</f>
        <v>250166</v>
      </c>
      <c r="Q8220" s="62">
        <f>G8219-Q8219</f>
        <v>2364790</v>
      </c>
      <c r="R8220" s="62">
        <f t="shared" ref="R8220" si="868">H8219-R8219</f>
        <v>2806730</v>
      </c>
      <c r="S8220" s="62">
        <f t="shared" ref="S8220" si="869">I8219-S8219</f>
        <v>27334</v>
      </c>
      <c r="T8220" s="62">
        <f t="shared" ref="T8220" si="870">J8219-T8219</f>
        <v>4260</v>
      </c>
    </row>
    <row r="8221" spans="2:20" x14ac:dyDescent="0.3">
      <c r="C8221" s="63" t="s">
        <v>5103</v>
      </c>
      <c r="F8221" s="314"/>
      <c r="H8221" s="322"/>
      <c r="I8221" s="321"/>
      <c r="J8221" s="321"/>
      <c r="M8221" s="1356" t="s">
        <v>23</v>
      </c>
      <c r="N8221" s="1356"/>
      <c r="O8221" s="314"/>
      <c r="P8221" s="314"/>
      <c r="Q8221" s="314"/>
      <c r="R8221" s="314"/>
    </row>
    <row r="8222" spans="2:20" x14ac:dyDescent="0.3">
      <c r="B8222" s="904" t="s">
        <v>0</v>
      </c>
      <c r="C8222" s="905" t="s">
        <v>5105</v>
      </c>
      <c r="D8222" s="905" t="s">
        <v>5107</v>
      </c>
      <c r="E8222" s="905" t="s">
        <v>5106</v>
      </c>
      <c r="F8222" s="906" t="s">
        <v>5110</v>
      </c>
      <c r="G8222" s="894"/>
      <c r="H8222" s="992"/>
      <c r="I8222" s="993"/>
      <c r="J8222" s="145"/>
      <c r="M8222" s="346" t="s">
        <v>17</v>
      </c>
      <c r="N8222" s="126">
        <f>P8220</f>
        <v>250166</v>
      </c>
      <c r="O8222" s="606"/>
      <c r="P8222" s="944"/>
      <c r="Q8222" s="944"/>
      <c r="R8222" s="944"/>
      <c r="S8222" s="944"/>
      <c r="T8222" s="944"/>
    </row>
    <row r="8223" spans="2:20" x14ac:dyDescent="0.3">
      <c r="B8223" s="909"/>
      <c r="C8223" s="913" t="s">
        <v>5135</v>
      </c>
      <c r="D8223" s="917"/>
      <c r="E8223" s="917"/>
      <c r="F8223" s="924"/>
      <c r="G8223" s="894"/>
      <c r="H8223" s="949"/>
      <c r="I8223" s="280"/>
      <c r="J8223" s="280"/>
      <c r="M8223" s="346" t="s">
        <v>18</v>
      </c>
      <c r="N8223" s="126">
        <f>Q8220</f>
        <v>2364790</v>
      </c>
      <c r="O8223" s="944"/>
      <c r="P8223" s="944"/>
      <c r="Q8223" s="944"/>
      <c r="R8223" s="944"/>
      <c r="S8223" s="944"/>
      <c r="T8223" s="944"/>
    </row>
    <row r="8224" spans="2:20" x14ac:dyDescent="0.3">
      <c r="B8224" s="911" t="s">
        <v>5114</v>
      </c>
      <c r="C8224" s="915" t="s">
        <v>5115</v>
      </c>
      <c r="D8224" s="911" t="s">
        <v>5113</v>
      </c>
      <c r="E8224" s="919">
        <v>1200000</v>
      </c>
      <c r="F8224" s="926" t="s">
        <v>5111</v>
      </c>
      <c r="G8224" s="945"/>
      <c r="H8224" s="948"/>
      <c r="I8224" s="280"/>
      <c r="J8224" s="280"/>
      <c r="M8224" s="346" t="s">
        <v>19</v>
      </c>
      <c r="N8224" s="126">
        <f>R8220</f>
        <v>2806730</v>
      </c>
      <c r="O8224" s="948"/>
      <c r="P8224" s="948"/>
      <c r="Q8224" s="948"/>
      <c r="R8224" s="948"/>
      <c r="S8224" s="948"/>
      <c r="T8224" s="948"/>
    </row>
    <row r="8225" spans="2:20" x14ac:dyDescent="0.3">
      <c r="B8225" s="912" t="s">
        <v>5114</v>
      </c>
      <c r="C8225" s="916" t="s">
        <v>5116</v>
      </c>
      <c r="D8225" s="912" t="s">
        <v>5113</v>
      </c>
      <c r="E8225" s="920">
        <v>5000000</v>
      </c>
      <c r="F8225" s="927" t="s">
        <v>5111</v>
      </c>
      <c r="H8225" s="321"/>
      <c r="I8225" s="280"/>
      <c r="J8225" s="281"/>
      <c r="M8225" s="346" t="s">
        <v>20</v>
      </c>
      <c r="N8225" s="126">
        <f>S8220</f>
        <v>27334</v>
      </c>
      <c r="O8225" s="949"/>
      <c r="P8225" s="894"/>
      <c r="Q8225" s="894"/>
      <c r="R8225" s="894"/>
      <c r="S8225" s="894"/>
      <c r="T8225" s="894"/>
    </row>
    <row r="8226" spans="2:20" ht="15" thickBot="1" x14ac:dyDescent="0.35">
      <c r="B8226" s="897"/>
      <c r="C8226" s="991" t="s">
        <v>456</v>
      </c>
      <c r="D8226" s="991"/>
      <c r="E8226" s="921">
        <f>SUM(E8224:E8225)</f>
        <v>6200000</v>
      </c>
      <c r="F8226" s="901"/>
      <c r="H8226" s="321"/>
      <c r="I8226" s="280"/>
      <c r="J8226" s="281"/>
      <c r="M8226" s="346" t="s">
        <v>21</v>
      </c>
      <c r="N8226" s="126">
        <f>T8220</f>
        <v>4260</v>
      </c>
      <c r="P8226" s="949"/>
      <c r="Q8226" s="949"/>
      <c r="R8226" s="949"/>
      <c r="S8226" s="949"/>
      <c r="T8226" s="949"/>
    </row>
    <row r="8227" spans="2:20" ht="16.8" thickTop="1" thickBot="1" x14ac:dyDescent="0.35">
      <c r="G8227" s="314"/>
      <c r="H8227" s="321"/>
      <c r="I8227" s="280"/>
      <c r="J8227" s="281"/>
      <c r="M8227" s="768" t="s">
        <v>22</v>
      </c>
      <c r="N8227" s="794">
        <f>SUM(N8222:N8226)</f>
        <v>5453280</v>
      </c>
      <c r="O8227" s="991"/>
      <c r="P8227" s="994"/>
      <c r="Q8227" s="994"/>
      <c r="R8227" s="943"/>
      <c r="S8227" s="943"/>
      <c r="T8227" s="929"/>
    </row>
    <row r="8228" spans="2:20" ht="15" thickTop="1" x14ac:dyDescent="0.3">
      <c r="B8228" s="897"/>
      <c r="C8228" s="898"/>
      <c r="D8228" s="897"/>
      <c r="E8228" s="902"/>
      <c r="F8228" s="899"/>
      <c r="H8228" s="321"/>
      <c r="I8228" s="321"/>
      <c r="J8228" s="321"/>
      <c r="N8228" s="314"/>
      <c r="O8228" s="895"/>
      <c r="P8228" s="942"/>
      <c r="Q8228" s="75"/>
      <c r="R8228" s="941"/>
      <c r="S8228" s="75"/>
      <c r="T8228" s="75"/>
    </row>
    <row r="8229" spans="2:20" x14ac:dyDescent="0.3">
      <c r="B8229" s="897"/>
      <c r="C8229" s="898"/>
      <c r="D8229" s="897"/>
      <c r="E8229" s="902"/>
      <c r="F8229" s="899"/>
      <c r="H8229" s="321"/>
      <c r="I8229" s="321"/>
      <c r="J8229" s="321"/>
      <c r="N8229" s="314"/>
      <c r="O8229" s="895"/>
      <c r="P8229" s="942"/>
      <c r="Q8229" s="942"/>
      <c r="R8229" s="941"/>
      <c r="S8229" s="75"/>
      <c r="T8229" s="75"/>
    </row>
    <row r="8230" spans="2:20" x14ac:dyDescent="0.3">
      <c r="B8230" s="897"/>
      <c r="C8230" s="898"/>
      <c r="D8230" s="897"/>
      <c r="E8230" s="902"/>
      <c r="F8230" s="899"/>
      <c r="H8230" s="321"/>
      <c r="I8230" s="321"/>
      <c r="J8230" s="321"/>
      <c r="N8230" s="314"/>
      <c r="O8230" s="895"/>
      <c r="P8230" s="75"/>
      <c r="Q8230" s="942"/>
      <c r="R8230" s="941"/>
      <c r="S8230" s="75"/>
      <c r="T8230" s="75"/>
    </row>
    <row r="8231" spans="2:20" x14ac:dyDescent="0.3">
      <c r="B8231" s="897"/>
      <c r="C8231" s="898"/>
      <c r="D8231" s="897"/>
      <c r="E8231" s="902"/>
      <c r="F8231" s="899"/>
      <c r="H8231" s="321"/>
      <c r="I8231" s="321"/>
      <c r="J8231" s="321"/>
      <c r="N8231" s="314"/>
      <c r="O8231" s="895"/>
      <c r="P8231" s="75"/>
      <c r="Q8231" s="942"/>
      <c r="R8231" s="941"/>
      <c r="S8231" s="75"/>
      <c r="T8231" s="75"/>
    </row>
    <row r="8232" spans="2:20" x14ac:dyDescent="0.3">
      <c r="B8232" s="929"/>
      <c r="C8232" s="929"/>
      <c r="D8232" s="929"/>
      <c r="E8232" s="928"/>
      <c r="F8232" s="929"/>
      <c r="N8232" s="314"/>
    </row>
    <row r="8233" spans="2:20" x14ac:dyDescent="0.3">
      <c r="B8233" s="273"/>
      <c r="C8233" s="930"/>
      <c r="D8233" s="273"/>
      <c r="E8233" s="931"/>
      <c r="F8233" s="931"/>
      <c r="N8233" s="314"/>
    </row>
    <row r="8234" spans="2:20" x14ac:dyDescent="0.3">
      <c r="B8234" s="899"/>
      <c r="C8234" s="899"/>
      <c r="D8234" s="899"/>
      <c r="E8234" s="903"/>
      <c r="F8234" s="899"/>
      <c r="N8234" s="314"/>
      <c r="O8234" s="895"/>
      <c r="P8234" s="896"/>
      <c r="Q8234" s="896"/>
      <c r="R8234" s="928"/>
      <c r="S8234" s="896"/>
      <c r="T8234" s="896"/>
    </row>
    <row r="8235" spans="2:20" x14ac:dyDescent="0.3">
      <c r="B8235" s="1357" t="s">
        <v>3490</v>
      </c>
      <c r="C8235" s="1357"/>
      <c r="D8235" s="1357"/>
      <c r="E8235" s="1357"/>
      <c r="F8235" s="1357"/>
      <c r="G8235" s="1357"/>
      <c r="H8235" s="1357"/>
      <c r="I8235" s="1357"/>
      <c r="J8235" s="1357"/>
      <c r="K8235" s="1357"/>
      <c r="L8235" s="1357"/>
      <c r="M8235" s="1357"/>
      <c r="N8235" s="1357"/>
      <c r="O8235" s="1357"/>
      <c r="P8235" s="1357"/>
      <c r="Q8235" s="1357"/>
      <c r="R8235" s="1357"/>
      <c r="S8235" s="1357"/>
      <c r="T8235" s="1357"/>
    </row>
    <row r="8243" spans="2:20" ht="15.6" x14ac:dyDescent="0.3">
      <c r="B8243" s="1349" t="s">
        <v>5485</v>
      </c>
      <c r="C8243" s="1349"/>
      <c r="D8243" s="1349"/>
      <c r="E8243" s="1349"/>
      <c r="F8243" s="1349"/>
      <c r="G8243" s="1349"/>
      <c r="H8243" s="1349"/>
      <c r="I8243" s="1349"/>
      <c r="J8243" s="1349"/>
      <c r="K8243" s="1349"/>
      <c r="L8243" s="1349"/>
      <c r="M8243" s="1349"/>
      <c r="N8243" s="1349"/>
      <c r="O8243" s="1349"/>
      <c r="P8243" s="1349"/>
      <c r="Q8243" s="1349"/>
      <c r="R8243" s="1349"/>
      <c r="S8243" s="1349"/>
      <c r="T8243" s="1349"/>
    </row>
    <row r="8244" spans="2:20" ht="15.6" x14ac:dyDescent="0.3">
      <c r="B8244" s="1350" t="s">
        <v>10</v>
      </c>
      <c r="C8244" s="1350"/>
      <c r="D8244" s="1350"/>
      <c r="E8244" s="1350"/>
      <c r="F8244" s="1350"/>
      <c r="G8244" s="1350"/>
      <c r="H8244" s="1350"/>
      <c r="I8244" s="1350"/>
      <c r="J8244" s="1350"/>
      <c r="K8244" s="1350"/>
      <c r="L8244" s="1350"/>
      <c r="M8244" s="1350"/>
      <c r="N8244" s="1350"/>
      <c r="O8244" s="1350"/>
      <c r="P8244" s="1350"/>
      <c r="Q8244" s="1350"/>
      <c r="R8244" s="1350"/>
      <c r="S8244" s="1350"/>
      <c r="T8244" s="1350"/>
    </row>
    <row r="8245" spans="2:20" x14ac:dyDescent="0.3">
      <c r="B8245" s="1351" t="s">
        <v>11</v>
      </c>
      <c r="C8245" s="1351"/>
      <c r="D8245" s="1351"/>
      <c r="E8245" s="1351"/>
      <c r="F8245" s="1351"/>
      <c r="G8245" s="1351"/>
      <c r="H8245" s="1351"/>
      <c r="I8245" s="1351"/>
      <c r="J8245" s="1351"/>
      <c r="K8245" s="1351"/>
      <c r="L8245" s="1351"/>
      <c r="M8245" s="1351"/>
      <c r="N8245" s="1351"/>
      <c r="O8245" s="1351"/>
      <c r="P8245" s="1351"/>
      <c r="Q8245" s="1351"/>
      <c r="R8245" s="1351"/>
      <c r="S8245" s="1351"/>
      <c r="T8245" s="1351"/>
    </row>
    <row r="8246" spans="2:20" x14ac:dyDescent="0.3">
      <c r="B8246" s="1352" t="s">
        <v>5487</v>
      </c>
      <c r="C8246" s="1352"/>
      <c r="D8246" s="1352"/>
      <c r="E8246" s="1352"/>
      <c r="F8246" s="1352"/>
      <c r="G8246" s="1352"/>
      <c r="H8246" s="1352"/>
      <c r="I8246" s="1352"/>
      <c r="J8246" s="1352"/>
      <c r="K8246" s="1352"/>
      <c r="L8246" s="1352"/>
      <c r="M8246" s="1352"/>
      <c r="N8246" s="1352"/>
      <c r="O8246" s="1352"/>
      <c r="P8246" s="1352"/>
      <c r="Q8246" s="1352"/>
      <c r="R8246" s="1352"/>
      <c r="S8246" s="1352"/>
      <c r="T8246" s="1352"/>
    </row>
    <row r="8247" spans="2:20" ht="15" thickBot="1" x14ac:dyDescent="0.35">
      <c r="B8247" s="309"/>
      <c r="C8247" s="309"/>
      <c r="D8247" s="309"/>
      <c r="E8247" s="309"/>
      <c r="F8247" s="309"/>
      <c r="G8247" s="309"/>
      <c r="H8247" s="309"/>
      <c r="I8247" s="309"/>
      <c r="J8247" s="309"/>
      <c r="L8247" s="309"/>
      <c r="M8247" s="309"/>
      <c r="N8247" s="309"/>
      <c r="O8247" s="309"/>
      <c r="P8247" s="309"/>
      <c r="Q8247" s="309"/>
      <c r="R8247" s="1362" t="s">
        <v>5607</v>
      </c>
      <c r="S8247" s="1363"/>
      <c r="T8247" s="1363"/>
    </row>
    <row r="8248" spans="2:20" ht="15" thickTop="1" x14ac:dyDescent="0.3">
      <c r="B8248" s="1354" t="s">
        <v>8</v>
      </c>
      <c r="C8248" s="1354"/>
      <c r="D8248" s="1354"/>
      <c r="E8248" s="1354"/>
      <c r="F8248" s="1354"/>
      <c r="G8248" s="1354"/>
      <c r="H8248" s="1354"/>
      <c r="I8248" s="1354"/>
      <c r="J8248" s="1354"/>
      <c r="L8248" s="1354" t="s">
        <v>9</v>
      </c>
      <c r="M8248" s="1354"/>
      <c r="N8248" s="1354"/>
      <c r="O8248" s="1354"/>
      <c r="P8248" s="1354"/>
      <c r="Q8248" s="1354"/>
      <c r="R8248" s="1354"/>
      <c r="S8248" s="1354"/>
      <c r="T8248" s="1354"/>
    </row>
    <row r="8249" spans="2:20" ht="27.6" x14ac:dyDescent="0.3">
      <c r="B8249" s="950" t="s">
        <v>0</v>
      </c>
      <c r="C8249" s="950" t="s">
        <v>1</v>
      </c>
      <c r="D8249" s="950" t="s">
        <v>2</v>
      </c>
      <c r="E8249" s="950" t="s">
        <v>13</v>
      </c>
      <c r="F8249" s="950" t="s">
        <v>3</v>
      </c>
      <c r="G8249" s="950" t="s">
        <v>4</v>
      </c>
      <c r="H8249" s="950" t="s">
        <v>5</v>
      </c>
      <c r="I8249" s="950" t="s">
        <v>6</v>
      </c>
      <c r="J8249" s="950" t="s">
        <v>7</v>
      </c>
      <c r="K8249" s="180"/>
      <c r="L8249" s="950" t="s">
        <v>0</v>
      </c>
      <c r="M8249" s="950" t="s">
        <v>1</v>
      </c>
      <c r="N8249" s="503" t="s">
        <v>1234</v>
      </c>
      <c r="O8249" s="950" t="s">
        <v>13</v>
      </c>
      <c r="P8249" s="950" t="s">
        <v>3</v>
      </c>
      <c r="Q8249" s="950" t="s">
        <v>4</v>
      </c>
      <c r="R8249" s="950" t="s">
        <v>5</v>
      </c>
      <c r="S8249" s="950" t="s">
        <v>6</v>
      </c>
      <c r="T8249" s="950" t="s">
        <v>7</v>
      </c>
    </row>
    <row r="8250" spans="2:20" x14ac:dyDescent="0.3">
      <c r="B8250" s="954"/>
      <c r="C8250" s="955"/>
      <c r="D8250" s="955"/>
      <c r="E8250" s="956"/>
      <c r="F8250" s="956"/>
      <c r="G8250" s="956"/>
      <c r="H8250" s="956"/>
      <c r="I8250" s="956"/>
      <c r="J8250" s="957"/>
      <c r="L8250" s="954"/>
      <c r="M8250" s="955"/>
      <c r="N8250" s="955"/>
      <c r="O8250" s="956"/>
      <c r="P8250" s="956"/>
      <c r="Q8250" s="956"/>
      <c r="R8250" s="956"/>
      <c r="S8250" s="956"/>
      <c r="T8250" s="957"/>
    </row>
    <row r="8251" spans="2:20" x14ac:dyDescent="0.3">
      <c r="B8251" s="368" t="s">
        <v>5486</v>
      </c>
      <c r="C8251" s="15" t="s">
        <v>2421</v>
      </c>
      <c r="D8251" s="202" t="s">
        <v>16</v>
      </c>
      <c r="E8251" s="202" t="s">
        <v>16</v>
      </c>
      <c r="F8251" s="370">
        <f>N8222</f>
        <v>250166</v>
      </c>
      <c r="G8251" s="764">
        <f>N8223</f>
        <v>2364790</v>
      </c>
      <c r="H8251" s="764">
        <f>N8224</f>
        <v>2806730</v>
      </c>
      <c r="I8251" s="765">
        <f>N8225</f>
        <v>27334</v>
      </c>
      <c r="J8251" s="765">
        <f>N8226</f>
        <v>4260</v>
      </c>
      <c r="K8251" s="1"/>
      <c r="L8251" s="368"/>
      <c r="M8251" s="368"/>
      <c r="N8251" s="368"/>
      <c r="O8251" s="368"/>
      <c r="P8251" s="202"/>
      <c r="Q8251" s="368"/>
      <c r="R8251" s="368"/>
      <c r="S8251" s="202"/>
      <c r="T8251" s="368"/>
    </row>
    <row r="8252" spans="2:20" x14ac:dyDescent="0.3">
      <c r="B8252" s="368" t="s">
        <v>5552</v>
      </c>
      <c r="C8252" s="15" t="s">
        <v>793</v>
      </c>
      <c r="D8252" s="1009" t="s">
        <v>345</v>
      </c>
      <c r="E8252" s="202" t="s">
        <v>16</v>
      </c>
      <c r="F8252" s="370" t="s">
        <v>16</v>
      </c>
      <c r="G8252" s="91" t="s">
        <v>16</v>
      </c>
      <c r="H8252" s="1002">
        <v>237000</v>
      </c>
      <c r="I8252" s="370" t="s">
        <v>16</v>
      </c>
      <c r="J8252" s="370" t="s">
        <v>16</v>
      </c>
      <c r="K8252" s="1"/>
      <c r="L8252" s="368" t="s">
        <v>5552</v>
      </c>
      <c r="M8252" s="15" t="s">
        <v>793</v>
      </c>
      <c r="N8252" s="1009" t="s">
        <v>345</v>
      </c>
      <c r="O8252" s="202" t="s">
        <v>16</v>
      </c>
      <c r="P8252" s="370">
        <v>237000</v>
      </c>
      <c r="Q8252" s="91" t="s">
        <v>16</v>
      </c>
      <c r="R8252" s="91" t="s">
        <v>16</v>
      </c>
      <c r="S8252" s="202" t="s">
        <v>16</v>
      </c>
      <c r="T8252" s="368" t="s">
        <v>16</v>
      </c>
    </row>
    <row r="8253" spans="2:20" ht="27.6" x14ac:dyDescent="0.3">
      <c r="B8253" s="368" t="s">
        <v>5486</v>
      </c>
      <c r="C8253" s="369" t="s">
        <v>5492</v>
      </c>
      <c r="D8253" s="116" t="s">
        <v>5488</v>
      </c>
      <c r="E8253" s="202">
        <v>3000</v>
      </c>
      <c r="F8253" s="202" t="s">
        <v>16</v>
      </c>
      <c r="G8253" s="202" t="s">
        <v>16</v>
      </c>
      <c r="H8253" s="202" t="s">
        <v>16</v>
      </c>
      <c r="I8253" s="202" t="s">
        <v>16</v>
      </c>
      <c r="J8253" s="202" t="s">
        <v>16</v>
      </c>
      <c r="K8253" s="1"/>
      <c r="L8253" s="368" t="s">
        <v>5486</v>
      </c>
      <c r="M8253" s="369" t="s">
        <v>5493</v>
      </c>
      <c r="N8253" s="116" t="s">
        <v>5488</v>
      </c>
      <c r="O8253" s="202">
        <v>3000</v>
      </c>
      <c r="P8253" s="202" t="s">
        <v>16</v>
      </c>
      <c r="Q8253" s="202" t="s">
        <v>16</v>
      </c>
      <c r="R8253" s="202" t="s">
        <v>16</v>
      </c>
      <c r="S8253" s="202" t="s">
        <v>16</v>
      </c>
      <c r="T8253" s="202" t="s">
        <v>16</v>
      </c>
    </row>
    <row r="8254" spans="2:20" ht="27.6" x14ac:dyDescent="0.3">
      <c r="B8254" s="368" t="s">
        <v>5486</v>
      </c>
      <c r="C8254" s="430" t="s">
        <v>5494</v>
      </c>
      <c r="D8254" s="116" t="s">
        <v>5489</v>
      </c>
      <c r="E8254" s="202">
        <v>2000</v>
      </c>
      <c r="F8254" s="202" t="s">
        <v>16</v>
      </c>
      <c r="G8254" s="202" t="s">
        <v>16</v>
      </c>
      <c r="H8254" s="202" t="s">
        <v>16</v>
      </c>
      <c r="I8254" s="202" t="s">
        <v>16</v>
      </c>
      <c r="J8254" s="202" t="s">
        <v>16</v>
      </c>
      <c r="K8254" s="1"/>
      <c r="L8254" s="368" t="s">
        <v>5486</v>
      </c>
      <c r="M8254" s="369" t="s">
        <v>5493</v>
      </c>
      <c r="N8254" s="116" t="s">
        <v>5488</v>
      </c>
      <c r="O8254" s="202">
        <v>2000</v>
      </c>
      <c r="P8254" s="202" t="s">
        <v>16</v>
      </c>
      <c r="Q8254" s="202" t="s">
        <v>16</v>
      </c>
      <c r="R8254" s="202" t="s">
        <v>16</v>
      </c>
      <c r="S8254" s="202" t="s">
        <v>16</v>
      </c>
      <c r="T8254" s="202" t="s">
        <v>16</v>
      </c>
    </row>
    <row r="8255" spans="2:20" ht="27.6" x14ac:dyDescent="0.3">
      <c r="B8255" s="368" t="s">
        <v>5486</v>
      </c>
      <c r="C8255" s="430" t="s">
        <v>5514</v>
      </c>
      <c r="D8255" s="116" t="s">
        <v>5490</v>
      </c>
      <c r="E8255" s="202">
        <v>245000</v>
      </c>
      <c r="F8255" s="202" t="s">
        <v>16</v>
      </c>
      <c r="G8255" s="202" t="s">
        <v>16</v>
      </c>
      <c r="H8255" s="202" t="s">
        <v>16</v>
      </c>
      <c r="I8255" s="202" t="s">
        <v>16</v>
      </c>
      <c r="J8255" s="202" t="s">
        <v>16</v>
      </c>
      <c r="K8255" s="1"/>
      <c r="L8255" s="368" t="s">
        <v>5486</v>
      </c>
      <c r="M8255" s="430" t="s">
        <v>5515</v>
      </c>
      <c r="N8255" s="116" t="s">
        <v>5490</v>
      </c>
      <c r="O8255" s="202">
        <v>245000</v>
      </c>
      <c r="P8255" s="202" t="s">
        <v>16</v>
      </c>
      <c r="Q8255" s="202" t="s">
        <v>16</v>
      </c>
      <c r="R8255" s="202" t="s">
        <v>16</v>
      </c>
      <c r="S8255" s="202" t="s">
        <v>16</v>
      </c>
      <c r="T8255" s="202" t="s">
        <v>16</v>
      </c>
    </row>
    <row r="8256" spans="2:20" ht="41.4" x14ac:dyDescent="0.3">
      <c r="B8256" s="368" t="s">
        <v>167</v>
      </c>
      <c r="C8256" s="430" t="s">
        <v>5516</v>
      </c>
      <c r="D8256" s="116" t="s">
        <v>5491</v>
      </c>
      <c r="E8256" s="202">
        <v>500000</v>
      </c>
      <c r="F8256" s="202" t="s">
        <v>16</v>
      </c>
      <c r="G8256" s="202" t="s">
        <v>16</v>
      </c>
      <c r="H8256" s="202" t="s">
        <v>16</v>
      </c>
      <c r="I8256" s="202" t="s">
        <v>16</v>
      </c>
      <c r="J8256" s="202" t="s">
        <v>16</v>
      </c>
      <c r="K8256" s="1"/>
      <c r="L8256" s="368" t="s">
        <v>167</v>
      </c>
      <c r="M8256" s="430" t="s">
        <v>5517</v>
      </c>
      <c r="N8256" s="116" t="s">
        <v>5491</v>
      </c>
      <c r="O8256" s="202">
        <v>500000</v>
      </c>
      <c r="P8256" s="202" t="s">
        <v>16</v>
      </c>
      <c r="Q8256" s="202" t="s">
        <v>16</v>
      </c>
      <c r="R8256" s="202" t="s">
        <v>16</v>
      </c>
      <c r="S8256" s="202" t="s">
        <v>16</v>
      </c>
      <c r="T8256" s="202" t="s">
        <v>16</v>
      </c>
    </row>
    <row r="8257" spans="2:20" ht="41.4" x14ac:dyDescent="0.3">
      <c r="B8257" s="368" t="s">
        <v>167</v>
      </c>
      <c r="C8257" s="430" t="s">
        <v>5518</v>
      </c>
      <c r="D8257" s="116" t="s">
        <v>5495</v>
      </c>
      <c r="E8257" s="202">
        <v>400000</v>
      </c>
      <c r="F8257" s="202" t="s">
        <v>16</v>
      </c>
      <c r="G8257" s="202" t="s">
        <v>16</v>
      </c>
      <c r="H8257" s="202" t="s">
        <v>16</v>
      </c>
      <c r="I8257" s="202" t="s">
        <v>16</v>
      </c>
      <c r="J8257" s="202" t="s">
        <v>16</v>
      </c>
      <c r="K8257" s="1"/>
      <c r="L8257" s="368" t="s">
        <v>167</v>
      </c>
      <c r="M8257" s="430" t="s">
        <v>5519</v>
      </c>
      <c r="N8257" s="116" t="s">
        <v>5495</v>
      </c>
      <c r="O8257" s="202">
        <v>400000</v>
      </c>
      <c r="P8257" s="202" t="s">
        <v>16</v>
      </c>
      <c r="Q8257" s="202" t="s">
        <v>16</v>
      </c>
      <c r="R8257" s="202" t="s">
        <v>16</v>
      </c>
      <c r="S8257" s="202" t="s">
        <v>16</v>
      </c>
      <c r="T8257" s="202" t="s">
        <v>16</v>
      </c>
    </row>
    <row r="8258" spans="2:20" ht="41.4" x14ac:dyDescent="0.3">
      <c r="B8258" s="368" t="s">
        <v>167</v>
      </c>
      <c r="C8258" s="430" t="s">
        <v>5520</v>
      </c>
      <c r="D8258" s="116" t="s">
        <v>5496</v>
      </c>
      <c r="E8258" s="202">
        <v>450000</v>
      </c>
      <c r="F8258" s="202" t="s">
        <v>16</v>
      </c>
      <c r="G8258" s="202" t="s">
        <v>16</v>
      </c>
      <c r="H8258" s="202" t="s">
        <v>16</v>
      </c>
      <c r="I8258" s="202" t="s">
        <v>16</v>
      </c>
      <c r="J8258" s="202" t="s">
        <v>16</v>
      </c>
      <c r="K8258" s="1"/>
      <c r="L8258" s="368" t="s">
        <v>167</v>
      </c>
      <c r="M8258" s="430" t="s">
        <v>5521</v>
      </c>
      <c r="N8258" s="116" t="s">
        <v>5496</v>
      </c>
      <c r="O8258" s="202">
        <v>450000</v>
      </c>
      <c r="P8258" s="202" t="s">
        <v>16</v>
      </c>
      <c r="Q8258" s="202" t="s">
        <v>16</v>
      </c>
      <c r="R8258" s="202" t="s">
        <v>16</v>
      </c>
      <c r="S8258" s="202" t="s">
        <v>16</v>
      </c>
      <c r="T8258" s="202" t="s">
        <v>16</v>
      </c>
    </row>
    <row r="8259" spans="2:20" ht="27.6" x14ac:dyDescent="0.3">
      <c r="B8259" s="368" t="s">
        <v>167</v>
      </c>
      <c r="C8259" s="430" t="s">
        <v>5522</v>
      </c>
      <c r="D8259" s="116" t="s">
        <v>5497</v>
      </c>
      <c r="E8259" s="202">
        <v>450000</v>
      </c>
      <c r="F8259" s="202" t="s">
        <v>16</v>
      </c>
      <c r="G8259" s="202" t="s">
        <v>16</v>
      </c>
      <c r="H8259" s="202" t="s">
        <v>16</v>
      </c>
      <c r="I8259" s="202" t="s">
        <v>16</v>
      </c>
      <c r="J8259" s="202" t="s">
        <v>16</v>
      </c>
      <c r="K8259" s="1"/>
      <c r="L8259" s="368" t="s">
        <v>167</v>
      </c>
      <c r="M8259" s="430" t="s">
        <v>5523</v>
      </c>
      <c r="N8259" s="116" t="s">
        <v>5497</v>
      </c>
      <c r="O8259" s="202">
        <v>450000</v>
      </c>
      <c r="P8259" s="202" t="s">
        <v>16</v>
      </c>
      <c r="Q8259" s="202" t="s">
        <v>16</v>
      </c>
      <c r="R8259" s="202" t="s">
        <v>16</v>
      </c>
      <c r="S8259" s="202" t="s">
        <v>16</v>
      </c>
      <c r="T8259" s="202" t="s">
        <v>16</v>
      </c>
    </row>
    <row r="8260" spans="2:20" ht="27.6" x14ac:dyDescent="0.3">
      <c r="B8260" s="368" t="s">
        <v>167</v>
      </c>
      <c r="C8260" s="430" t="s">
        <v>5524</v>
      </c>
      <c r="D8260" s="116" t="s">
        <v>5498</v>
      </c>
      <c r="E8260" s="202">
        <v>25274</v>
      </c>
      <c r="F8260" s="202" t="s">
        <v>16</v>
      </c>
      <c r="G8260" s="202" t="s">
        <v>16</v>
      </c>
      <c r="H8260" s="202" t="s">
        <v>16</v>
      </c>
      <c r="I8260" s="202" t="s">
        <v>16</v>
      </c>
      <c r="J8260" s="202" t="s">
        <v>16</v>
      </c>
      <c r="K8260" s="1"/>
      <c r="L8260" s="368" t="s">
        <v>167</v>
      </c>
      <c r="M8260" s="430" t="s">
        <v>5525</v>
      </c>
      <c r="N8260" s="116" t="s">
        <v>5498</v>
      </c>
      <c r="O8260" s="202">
        <v>25274</v>
      </c>
      <c r="P8260" s="202" t="s">
        <v>16</v>
      </c>
      <c r="Q8260" s="202" t="s">
        <v>16</v>
      </c>
      <c r="R8260" s="202" t="s">
        <v>16</v>
      </c>
      <c r="S8260" s="202" t="s">
        <v>16</v>
      </c>
      <c r="T8260" s="202" t="s">
        <v>16</v>
      </c>
    </row>
    <row r="8261" spans="2:20" ht="41.4" x14ac:dyDescent="0.3">
      <c r="B8261" s="368" t="s">
        <v>167</v>
      </c>
      <c r="C8261" s="430" t="s">
        <v>5526</v>
      </c>
      <c r="D8261" s="116" t="s">
        <v>5499</v>
      </c>
      <c r="E8261" s="202">
        <v>450000</v>
      </c>
      <c r="F8261" s="202" t="s">
        <v>16</v>
      </c>
      <c r="G8261" s="202" t="s">
        <v>16</v>
      </c>
      <c r="H8261" s="202" t="s">
        <v>16</v>
      </c>
      <c r="I8261" s="202" t="s">
        <v>16</v>
      </c>
      <c r="J8261" s="202" t="s">
        <v>16</v>
      </c>
      <c r="K8261" s="1"/>
      <c r="L8261" s="368" t="s">
        <v>167</v>
      </c>
      <c r="M8261" s="430" t="s">
        <v>5527</v>
      </c>
      <c r="N8261" s="116" t="s">
        <v>5499</v>
      </c>
      <c r="O8261" s="202">
        <v>450000</v>
      </c>
      <c r="P8261" s="202" t="s">
        <v>16</v>
      </c>
      <c r="Q8261" s="202" t="s">
        <v>16</v>
      </c>
      <c r="R8261" s="202" t="s">
        <v>16</v>
      </c>
      <c r="S8261" s="202" t="s">
        <v>16</v>
      </c>
      <c r="T8261" s="202" t="s">
        <v>16</v>
      </c>
    </row>
    <row r="8262" spans="2:20" ht="41.4" x14ac:dyDescent="0.3">
      <c r="B8262" s="368" t="s">
        <v>167</v>
      </c>
      <c r="C8262" s="430" t="s">
        <v>5528</v>
      </c>
      <c r="D8262" s="116" t="s">
        <v>5500</v>
      </c>
      <c r="E8262" s="202">
        <v>350000</v>
      </c>
      <c r="F8262" s="202" t="s">
        <v>16</v>
      </c>
      <c r="G8262" s="202" t="s">
        <v>16</v>
      </c>
      <c r="H8262" s="202" t="s">
        <v>16</v>
      </c>
      <c r="I8262" s="202" t="s">
        <v>16</v>
      </c>
      <c r="J8262" s="202" t="s">
        <v>16</v>
      </c>
      <c r="K8262" s="1"/>
      <c r="L8262" s="368" t="s">
        <v>167</v>
      </c>
      <c r="M8262" s="430" t="s">
        <v>5529</v>
      </c>
      <c r="N8262" s="116" t="s">
        <v>5500</v>
      </c>
      <c r="O8262" s="202">
        <v>350000</v>
      </c>
      <c r="P8262" s="202" t="s">
        <v>16</v>
      </c>
      <c r="Q8262" s="202" t="s">
        <v>16</v>
      </c>
      <c r="R8262" s="202" t="s">
        <v>16</v>
      </c>
      <c r="S8262" s="202" t="s">
        <v>16</v>
      </c>
      <c r="T8262" s="202" t="s">
        <v>16</v>
      </c>
    </row>
    <row r="8263" spans="2:20" ht="41.4" x14ac:dyDescent="0.3">
      <c r="B8263" s="368" t="s">
        <v>167</v>
      </c>
      <c r="C8263" s="430" t="s">
        <v>5530</v>
      </c>
      <c r="D8263" s="116" t="s">
        <v>5501</v>
      </c>
      <c r="E8263" s="202">
        <v>500000</v>
      </c>
      <c r="F8263" s="202" t="s">
        <v>16</v>
      </c>
      <c r="G8263" s="202" t="s">
        <v>16</v>
      </c>
      <c r="H8263" s="202" t="s">
        <v>16</v>
      </c>
      <c r="I8263" s="202" t="s">
        <v>16</v>
      </c>
      <c r="J8263" s="202" t="s">
        <v>16</v>
      </c>
      <c r="K8263" s="1"/>
      <c r="L8263" s="368" t="s">
        <v>167</v>
      </c>
      <c r="M8263" s="430" t="s">
        <v>5531</v>
      </c>
      <c r="N8263" s="116" t="s">
        <v>5501</v>
      </c>
      <c r="O8263" s="202">
        <v>500000</v>
      </c>
      <c r="P8263" s="202" t="s">
        <v>16</v>
      </c>
      <c r="Q8263" s="202" t="s">
        <v>16</v>
      </c>
      <c r="R8263" s="202" t="s">
        <v>16</v>
      </c>
      <c r="S8263" s="202" t="s">
        <v>16</v>
      </c>
      <c r="T8263" s="202" t="s">
        <v>16</v>
      </c>
    </row>
    <row r="8264" spans="2:20" ht="27.6" x14ac:dyDescent="0.3">
      <c r="B8264" s="368" t="s">
        <v>167</v>
      </c>
      <c r="C8264" s="430" t="s">
        <v>5532</v>
      </c>
      <c r="D8264" s="116" t="s">
        <v>5502</v>
      </c>
      <c r="E8264" s="202">
        <v>450000</v>
      </c>
      <c r="F8264" s="202" t="s">
        <v>16</v>
      </c>
      <c r="G8264" s="202" t="s">
        <v>16</v>
      </c>
      <c r="H8264" s="202" t="s">
        <v>16</v>
      </c>
      <c r="I8264" s="202" t="s">
        <v>16</v>
      </c>
      <c r="J8264" s="202" t="s">
        <v>16</v>
      </c>
      <c r="K8264" s="1"/>
      <c r="L8264" s="368" t="s">
        <v>167</v>
      </c>
      <c r="M8264" s="430" t="s">
        <v>5533</v>
      </c>
      <c r="N8264" s="116" t="s">
        <v>5502</v>
      </c>
      <c r="O8264" s="202">
        <v>450000</v>
      </c>
      <c r="P8264" s="202" t="s">
        <v>16</v>
      </c>
      <c r="Q8264" s="202" t="s">
        <v>16</v>
      </c>
      <c r="R8264" s="202" t="s">
        <v>16</v>
      </c>
      <c r="S8264" s="202" t="s">
        <v>16</v>
      </c>
      <c r="T8264" s="202" t="s">
        <v>16</v>
      </c>
    </row>
    <row r="8265" spans="2:20" ht="41.4" x14ac:dyDescent="0.3">
      <c r="B8265" s="368" t="s">
        <v>167</v>
      </c>
      <c r="C8265" s="430" t="s">
        <v>5534</v>
      </c>
      <c r="D8265" s="116" t="s">
        <v>5503</v>
      </c>
      <c r="E8265" s="202">
        <v>300000</v>
      </c>
      <c r="F8265" s="202" t="s">
        <v>16</v>
      </c>
      <c r="G8265" s="202" t="s">
        <v>16</v>
      </c>
      <c r="H8265" s="202" t="s">
        <v>16</v>
      </c>
      <c r="I8265" s="202" t="s">
        <v>16</v>
      </c>
      <c r="J8265" s="202" t="s">
        <v>16</v>
      </c>
      <c r="K8265" s="1"/>
      <c r="L8265" s="368" t="s">
        <v>167</v>
      </c>
      <c r="M8265" s="430" t="s">
        <v>5535</v>
      </c>
      <c r="N8265" s="116" t="s">
        <v>5503</v>
      </c>
      <c r="O8265" s="202">
        <v>300000</v>
      </c>
      <c r="P8265" s="202" t="s">
        <v>16</v>
      </c>
      <c r="Q8265" s="202" t="s">
        <v>16</v>
      </c>
      <c r="R8265" s="202" t="s">
        <v>16</v>
      </c>
      <c r="S8265" s="202" t="s">
        <v>16</v>
      </c>
      <c r="T8265" s="202" t="s">
        <v>16</v>
      </c>
    </row>
    <row r="8266" spans="2:20" ht="41.4" x14ac:dyDescent="0.3">
      <c r="B8266" s="368" t="s">
        <v>167</v>
      </c>
      <c r="C8266" s="430" t="s">
        <v>5536</v>
      </c>
      <c r="D8266" s="116" t="s">
        <v>5504</v>
      </c>
      <c r="E8266" s="202">
        <v>350000</v>
      </c>
      <c r="F8266" s="202" t="s">
        <v>16</v>
      </c>
      <c r="G8266" s="202" t="s">
        <v>16</v>
      </c>
      <c r="H8266" s="202" t="s">
        <v>16</v>
      </c>
      <c r="I8266" s="202" t="s">
        <v>16</v>
      </c>
      <c r="J8266" s="202" t="s">
        <v>16</v>
      </c>
      <c r="K8266" s="1"/>
      <c r="L8266" s="368" t="s">
        <v>167</v>
      </c>
      <c r="M8266" s="430" t="s">
        <v>5537</v>
      </c>
      <c r="N8266" s="116" t="s">
        <v>5504</v>
      </c>
      <c r="O8266" s="202">
        <v>350000</v>
      </c>
      <c r="P8266" s="202" t="s">
        <v>16</v>
      </c>
      <c r="Q8266" s="202" t="s">
        <v>16</v>
      </c>
      <c r="R8266" s="202" t="s">
        <v>16</v>
      </c>
      <c r="S8266" s="202" t="s">
        <v>16</v>
      </c>
      <c r="T8266" s="202" t="s">
        <v>16</v>
      </c>
    </row>
    <row r="8267" spans="2:20" ht="41.4" x14ac:dyDescent="0.3">
      <c r="B8267" s="368" t="s">
        <v>167</v>
      </c>
      <c r="C8267" s="430" t="s">
        <v>5538</v>
      </c>
      <c r="D8267" s="116" t="s">
        <v>5505</v>
      </c>
      <c r="E8267" s="202">
        <v>450000</v>
      </c>
      <c r="F8267" s="202" t="s">
        <v>16</v>
      </c>
      <c r="G8267" s="202" t="s">
        <v>16</v>
      </c>
      <c r="H8267" s="202" t="s">
        <v>16</v>
      </c>
      <c r="I8267" s="202" t="s">
        <v>16</v>
      </c>
      <c r="J8267" s="202" t="s">
        <v>16</v>
      </c>
      <c r="K8267" s="1"/>
      <c r="L8267" s="368" t="s">
        <v>167</v>
      </c>
      <c r="M8267" s="430" t="s">
        <v>5539</v>
      </c>
      <c r="N8267" s="116" t="s">
        <v>5505</v>
      </c>
      <c r="O8267" s="202">
        <v>330000</v>
      </c>
      <c r="P8267" s="202" t="s">
        <v>16</v>
      </c>
      <c r="Q8267" s="202" t="s">
        <v>16</v>
      </c>
      <c r="R8267" s="202" t="s">
        <v>16</v>
      </c>
      <c r="S8267" s="202" t="s">
        <v>16</v>
      </c>
      <c r="T8267" s="202" t="s">
        <v>16</v>
      </c>
    </row>
    <row r="8268" spans="2:20" ht="41.4" x14ac:dyDescent="0.3">
      <c r="B8268" s="368" t="s">
        <v>167</v>
      </c>
      <c r="C8268" s="430" t="s">
        <v>5540</v>
      </c>
      <c r="D8268" s="116" t="s">
        <v>5506</v>
      </c>
      <c r="E8268" s="202">
        <v>167509</v>
      </c>
      <c r="F8268" s="202" t="s">
        <v>16</v>
      </c>
      <c r="G8268" s="202" t="s">
        <v>16</v>
      </c>
      <c r="H8268" s="202" t="s">
        <v>16</v>
      </c>
      <c r="I8268" s="202" t="s">
        <v>16</v>
      </c>
      <c r="J8268" s="202" t="s">
        <v>16</v>
      </c>
      <c r="K8268" s="1"/>
      <c r="L8268" s="368" t="s">
        <v>167</v>
      </c>
      <c r="M8268" s="430" t="s">
        <v>5541</v>
      </c>
      <c r="N8268" s="116" t="s">
        <v>5505</v>
      </c>
      <c r="O8268" s="202">
        <v>120000</v>
      </c>
      <c r="P8268" s="202" t="s">
        <v>16</v>
      </c>
      <c r="Q8268" s="202" t="s">
        <v>16</v>
      </c>
      <c r="R8268" s="202" t="s">
        <v>16</v>
      </c>
      <c r="S8268" s="202" t="s">
        <v>16</v>
      </c>
      <c r="T8268" s="202" t="s">
        <v>16</v>
      </c>
    </row>
    <row r="8269" spans="2:20" ht="41.4" x14ac:dyDescent="0.3">
      <c r="B8269" s="368" t="s">
        <v>167</v>
      </c>
      <c r="C8269" s="430" t="s">
        <v>5554</v>
      </c>
      <c r="D8269" s="116" t="s">
        <v>5507</v>
      </c>
      <c r="E8269" s="202">
        <v>400000</v>
      </c>
      <c r="F8269" s="202" t="s">
        <v>16</v>
      </c>
      <c r="G8269" s="202" t="s">
        <v>16</v>
      </c>
      <c r="H8269" s="202" t="s">
        <v>16</v>
      </c>
      <c r="I8269" s="202" t="s">
        <v>16</v>
      </c>
      <c r="J8269" s="202" t="s">
        <v>16</v>
      </c>
      <c r="K8269" s="1"/>
      <c r="L8269" s="368" t="s">
        <v>167</v>
      </c>
      <c r="M8269" s="430" t="s">
        <v>5553</v>
      </c>
      <c r="N8269" s="116" t="s">
        <v>5506</v>
      </c>
      <c r="O8269" s="202">
        <v>167509</v>
      </c>
      <c r="P8269" s="202" t="s">
        <v>16</v>
      </c>
      <c r="Q8269" s="202" t="s">
        <v>16</v>
      </c>
      <c r="R8269" s="202" t="s">
        <v>16</v>
      </c>
      <c r="S8269" s="202" t="s">
        <v>16</v>
      </c>
      <c r="T8269" s="202" t="s">
        <v>16</v>
      </c>
    </row>
    <row r="8270" spans="2:20" ht="41.4" x14ac:dyDescent="0.3">
      <c r="B8270" s="368" t="s">
        <v>167</v>
      </c>
      <c r="C8270" s="430" t="s">
        <v>5556</v>
      </c>
      <c r="D8270" s="116" t="s">
        <v>5508</v>
      </c>
      <c r="E8270" s="202">
        <v>1114236.81</v>
      </c>
      <c r="F8270" s="202" t="s">
        <v>16</v>
      </c>
      <c r="G8270" s="202" t="s">
        <v>16</v>
      </c>
      <c r="H8270" s="202" t="s">
        <v>16</v>
      </c>
      <c r="I8270" s="202" t="s">
        <v>16</v>
      </c>
      <c r="J8270" s="202" t="s">
        <v>16</v>
      </c>
      <c r="K8270" s="1"/>
      <c r="L8270" s="368" t="s">
        <v>167</v>
      </c>
      <c r="M8270" s="430" t="s">
        <v>5555</v>
      </c>
      <c r="N8270" s="116" t="s">
        <v>5507</v>
      </c>
      <c r="O8270" s="202">
        <v>400000</v>
      </c>
      <c r="P8270" s="202" t="s">
        <v>16</v>
      </c>
      <c r="Q8270" s="202" t="s">
        <v>16</v>
      </c>
      <c r="R8270" s="202" t="s">
        <v>16</v>
      </c>
      <c r="S8270" s="202" t="s">
        <v>16</v>
      </c>
      <c r="T8270" s="202" t="s">
        <v>16</v>
      </c>
    </row>
    <row r="8271" spans="2:20" ht="41.4" x14ac:dyDescent="0.3">
      <c r="B8271" s="368" t="s">
        <v>167</v>
      </c>
      <c r="C8271" s="430" t="s">
        <v>5558</v>
      </c>
      <c r="D8271" s="116" t="s">
        <v>5509</v>
      </c>
      <c r="E8271" s="202">
        <v>450000</v>
      </c>
      <c r="F8271" s="202" t="s">
        <v>16</v>
      </c>
      <c r="G8271" s="202" t="s">
        <v>16</v>
      </c>
      <c r="H8271" s="202" t="s">
        <v>16</v>
      </c>
      <c r="I8271" s="202" t="s">
        <v>16</v>
      </c>
      <c r="J8271" s="202" t="s">
        <v>16</v>
      </c>
      <c r="K8271" s="1"/>
      <c r="L8271" s="368" t="s">
        <v>167</v>
      </c>
      <c r="M8271" s="430" t="s">
        <v>5557</v>
      </c>
      <c r="N8271" s="116" t="s">
        <v>5508</v>
      </c>
      <c r="O8271" s="202">
        <f>E8270</f>
        <v>1114236.81</v>
      </c>
      <c r="P8271" s="202" t="s">
        <v>16</v>
      </c>
      <c r="Q8271" s="202" t="s">
        <v>16</v>
      </c>
      <c r="R8271" s="202" t="s">
        <v>16</v>
      </c>
      <c r="S8271" s="202" t="s">
        <v>16</v>
      </c>
      <c r="T8271" s="202" t="s">
        <v>16</v>
      </c>
    </row>
    <row r="8272" spans="2:20" ht="27.6" x14ac:dyDescent="0.3">
      <c r="B8272" s="368" t="s">
        <v>167</v>
      </c>
      <c r="C8272" s="430" t="s">
        <v>5560</v>
      </c>
      <c r="D8272" s="116" t="s">
        <v>5510</v>
      </c>
      <c r="E8272" s="202">
        <v>250000</v>
      </c>
      <c r="F8272" s="202" t="s">
        <v>16</v>
      </c>
      <c r="G8272" s="202" t="s">
        <v>16</v>
      </c>
      <c r="H8272" s="202" t="s">
        <v>16</v>
      </c>
      <c r="I8272" s="202" t="s">
        <v>16</v>
      </c>
      <c r="J8272" s="202" t="s">
        <v>16</v>
      </c>
      <c r="K8272" s="1"/>
      <c r="L8272" s="368" t="s">
        <v>167</v>
      </c>
      <c r="M8272" s="430" t="s">
        <v>5559</v>
      </c>
      <c r="N8272" s="116" t="s">
        <v>5509</v>
      </c>
      <c r="O8272" s="202">
        <v>450000</v>
      </c>
      <c r="P8272" s="202" t="s">
        <v>16</v>
      </c>
      <c r="Q8272" s="202" t="s">
        <v>16</v>
      </c>
      <c r="R8272" s="202" t="s">
        <v>16</v>
      </c>
      <c r="S8272" s="202" t="s">
        <v>16</v>
      </c>
      <c r="T8272" s="202" t="s">
        <v>16</v>
      </c>
    </row>
    <row r="8273" spans="2:20" ht="27.6" x14ac:dyDescent="0.3">
      <c r="B8273" s="368" t="s">
        <v>5552</v>
      </c>
      <c r="C8273" s="430" t="s">
        <v>5562</v>
      </c>
      <c r="D8273" s="116" t="s">
        <v>5511</v>
      </c>
      <c r="E8273" s="202">
        <v>200000</v>
      </c>
      <c r="F8273" s="202" t="s">
        <v>16</v>
      </c>
      <c r="G8273" s="202" t="s">
        <v>16</v>
      </c>
      <c r="H8273" s="202" t="s">
        <v>16</v>
      </c>
      <c r="I8273" s="202" t="s">
        <v>16</v>
      </c>
      <c r="J8273" s="202" t="s">
        <v>16</v>
      </c>
      <c r="K8273" s="1"/>
      <c r="L8273" s="368" t="s">
        <v>167</v>
      </c>
      <c r="M8273" s="430" t="s">
        <v>5561</v>
      </c>
      <c r="N8273" s="116" t="s">
        <v>5510</v>
      </c>
      <c r="O8273" s="202">
        <v>250000</v>
      </c>
      <c r="P8273" s="202" t="s">
        <v>16</v>
      </c>
      <c r="Q8273" s="202" t="s">
        <v>16</v>
      </c>
      <c r="R8273" s="202" t="s">
        <v>16</v>
      </c>
      <c r="S8273" s="202" t="s">
        <v>16</v>
      </c>
      <c r="T8273" s="202" t="s">
        <v>16</v>
      </c>
    </row>
    <row r="8274" spans="2:20" ht="27.6" x14ac:dyDescent="0.3">
      <c r="B8274" s="368" t="s">
        <v>5552</v>
      </c>
      <c r="C8274" s="430" t="s">
        <v>5563</v>
      </c>
      <c r="D8274" s="116" t="s">
        <v>5512</v>
      </c>
      <c r="E8274" s="202" t="s">
        <v>16</v>
      </c>
      <c r="F8274" s="202">
        <v>1100</v>
      </c>
      <c r="G8274" s="202" t="s">
        <v>16</v>
      </c>
      <c r="H8274" s="202" t="s">
        <v>16</v>
      </c>
      <c r="I8274" s="202" t="s">
        <v>16</v>
      </c>
      <c r="J8274" s="202" t="s">
        <v>16</v>
      </c>
      <c r="K8274" s="1"/>
      <c r="L8274" s="368" t="s">
        <v>167</v>
      </c>
      <c r="M8274" s="430" t="s">
        <v>5562</v>
      </c>
      <c r="N8274" s="116" t="s">
        <v>5511</v>
      </c>
      <c r="O8274" s="202">
        <v>180557</v>
      </c>
      <c r="P8274" s="202" t="s">
        <v>16</v>
      </c>
      <c r="Q8274" s="202" t="s">
        <v>16</v>
      </c>
      <c r="R8274" s="202" t="s">
        <v>16</v>
      </c>
      <c r="S8274" s="202" t="s">
        <v>16</v>
      </c>
      <c r="T8274" s="202" t="s">
        <v>16</v>
      </c>
    </row>
    <row r="8275" spans="2:20" ht="27.6" x14ac:dyDescent="0.3">
      <c r="B8275" s="368" t="s">
        <v>5552</v>
      </c>
      <c r="C8275" s="430" t="s">
        <v>5564</v>
      </c>
      <c r="D8275" s="116" t="s">
        <v>5513</v>
      </c>
      <c r="E8275" s="202" t="s">
        <v>16</v>
      </c>
      <c r="F8275" s="202">
        <v>144000</v>
      </c>
      <c r="G8275" s="202" t="s">
        <v>16</v>
      </c>
      <c r="H8275" s="731">
        <v>156000</v>
      </c>
      <c r="I8275" s="202" t="s">
        <v>16</v>
      </c>
      <c r="J8275" s="202" t="s">
        <v>16</v>
      </c>
      <c r="K8275" s="1"/>
      <c r="L8275" s="368" t="s">
        <v>167</v>
      </c>
      <c r="M8275" s="430" t="s">
        <v>1050</v>
      </c>
      <c r="N8275" s="116" t="s">
        <v>5511</v>
      </c>
      <c r="O8275" s="202">
        <v>19443</v>
      </c>
      <c r="P8275" s="202" t="s">
        <v>16</v>
      </c>
      <c r="Q8275" s="202" t="s">
        <v>16</v>
      </c>
      <c r="R8275" s="202" t="s">
        <v>16</v>
      </c>
      <c r="S8275" s="202" t="s">
        <v>16</v>
      </c>
      <c r="T8275" s="202" t="s">
        <v>16</v>
      </c>
    </row>
    <row r="8276" spans="2:20" ht="41.4" x14ac:dyDescent="0.3">
      <c r="B8276" s="368" t="s">
        <v>5552</v>
      </c>
      <c r="C8276" s="430" t="s">
        <v>5566</v>
      </c>
      <c r="D8276" s="116" t="s">
        <v>5542</v>
      </c>
      <c r="E8276" s="202" t="s">
        <v>16</v>
      </c>
      <c r="F8276" s="202" t="s">
        <v>16</v>
      </c>
      <c r="G8276" s="202" t="s">
        <v>16</v>
      </c>
      <c r="H8276" s="731">
        <v>1000000</v>
      </c>
      <c r="I8276" s="202" t="s">
        <v>16</v>
      </c>
      <c r="J8276" s="202" t="s">
        <v>16</v>
      </c>
      <c r="K8276" s="1"/>
      <c r="L8276" s="368" t="s">
        <v>5552</v>
      </c>
      <c r="M8276" s="430" t="s">
        <v>5565</v>
      </c>
      <c r="N8276" s="116" t="s">
        <v>5513</v>
      </c>
      <c r="O8276" s="202" t="s">
        <v>16</v>
      </c>
      <c r="P8276" s="731">
        <v>144000</v>
      </c>
      <c r="Q8276" s="202" t="s">
        <v>16</v>
      </c>
      <c r="R8276" s="202" t="s">
        <v>16</v>
      </c>
      <c r="S8276" s="202" t="s">
        <v>16</v>
      </c>
      <c r="T8276" s="202" t="s">
        <v>16</v>
      </c>
    </row>
    <row r="8277" spans="2:20" ht="55.2" x14ac:dyDescent="0.3">
      <c r="B8277" s="751" t="s">
        <v>5552</v>
      </c>
      <c r="C8277" s="760" t="s">
        <v>5567</v>
      </c>
      <c r="D8277" s="730" t="s">
        <v>5543</v>
      </c>
      <c r="E8277" s="731" t="s">
        <v>16</v>
      </c>
      <c r="F8277" s="731" t="s">
        <v>16</v>
      </c>
      <c r="G8277" s="731">
        <v>100000</v>
      </c>
      <c r="H8277" s="202" t="s">
        <v>16</v>
      </c>
      <c r="I8277" s="202" t="s">
        <v>16</v>
      </c>
      <c r="J8277" s="202" t="s">
        <v>16</v>
      </c>
      <c r="K8277" s="1"/>
      <c r="L8277" s="368" t="s">
        <v>5552</v>
      </c>
      <c r="M8277" s="430" t="s">
        <v>5574</v>
      </c>
      <c r="N8277" s="1010">
        <v>1</v>
      </c>
      <c r="O8277" s="202" t="s">
        <v>16</v>
      </c>
      <c r="P8277" s="731">
        <v>1000</v>
      </c>
      <c r="Q8277" s="202" t="s">
        <v>16</v>
      </c>
      <c r="R8277" s="202" t="s">
        <v>16</v>
      </c>
      <c r="S8277" s="202" t="s">
        <v>16</v>
      </c>
      <c r="T8277" s="202" t="s">
        <v>16</v>
      </c>
    </row>
    <row r="8278" spans="2:20" ht="55.2" x14ac:dyDescent="0.3">
      <c r="B8278" s="368" t="s">
        <v>167</v>
      </c>
      <c r="C8278" s="430" t="s">
        <v>5568</v>
      </c>
      <c r="D8278" s="116" t="s">
        <v>5544</v>
      </c>
      <c r="E8278" s="202" t="s">
        <v>16</v>
      </c>
      <c r="F8278" s="202" t="s">
        <v>16</v>
      </c>
      <c r="G8278" s="202">
        <v>100000</v>
      </c>
      <c r="H8278" s="202" t="s">
        <v>16</v>
      </c>
      <c r="I8278" s="202" t="s">
        <v>16</v>
      </c>
      <c r="J8278" s="202" t="s">
        <v>16</v>
      </c>
      <c r="K8278" s="1"/>
      <c r="L8278" s="368" t="s">
        <v>5552</v>
      </c>
      <c r="M8278" s="430" t="s">
        <v>5575</v>
      </c>
      <c r="N8278" s="320">
        <v>5</v>
      </c>
      <c r="O8278" s="202" t="s">
        <v>16</v>
      </c>
      <c r="P8278" s="202" t="s">
        <v>16</v>
      </c>
      <c r="Q8278" s="202" t="s">
        <v>16</v>
      </c>
      <c r="R8278" s="202" t="s">
        <v>16</v>
      </c>
      <c r="S8278" s="202">
        <v>24000</v>
      </c>
      <c r="T8278" s="202" t="s">
        <v>16</v>
      </c>
    </row>
    <row r="8279" spans="2:20" ht="55.2" x14ac:dyDescent="0.3">
      <c r="B8279" s="368" t="s">
        <v>167</v>
      </c>
      <c r="C8279" s="430" t="s">
        <v>5569</v>
      </c>
      <c r="D8279" s="116" t="s">
        <v>5545</v>
      </c>
      <c r="E8279" s="202" t="s">
        <v>16</v>
      </c>
      <c r="F8279" s="202" t="s">
        <v>16</v>
      </c>
      <c r="G8279" s="202">
        <v>100000</v>
      </c>
      <c r="H8279" s="202" t="s">
        <v>16</v>
      </c>
      <c r="I8279" s="202" t="s">
        <v>16</v>
      </c>
      <c r="J8279" s="202" t="s">
        <v>16</v>
      </c>
      <c r="K8279" s="1"/>
      <c r="L8279" s="368" t="s">
        <v>5486</v>
      </c>
      <c r="M8279" s="430" t="s">
        <v>5577</v>
      </c>
      <c r="N8279" s="320">
        <v>2</v>
      </c>
      <c r="O8279" s="202" t="s">
        <v>16</v>
      </c>
      <c r="P8279" s="731">
        <v>2300</v>
      </c>
      <c r="Q8279" s="202" t="s">
        <v>16</v>
      </c>
      <c r="R8279" s="202" t="s">
        <v>16</v>
      </c>
      <c r="S8279" s="202" t="s">
        <v>16</v>
      </c>
      <c r="T8279" s="202" t="s">
        <v>16</v>
      </c>
    </row>
    <row r="8280" spans="2:20" ht="55.2" x14ac:dyDescent="0.3">
      <c r="B8280" s="368" t="s">
        <v>167</v>
      </c>
      <c r="C8280" s="430" t="s">
        <v>5570</v>
      </c>
      <c r="D8280" s="116" t="s">
        <v>5546</v>
      </c>
      <c r="E8280" s="202" t="s">
        <v>16</v>
      </c>
      <c r="F8280" s="202" t="s">
        <v>16</v>
      </c>
      <c r="G8280" s="202">
        <v>100000</v>
      </c>
      <c r="H8280" s="202" t="s">
        <v>16</v>
      </c>
      <c r="I8280" s="202" t="s">
        <v>16</v>
      </c>
      <c r="J8280" s="202" t="s">
        <v>16</v>
      </c>
      <c r="K8280" s="1"/>
      <c r="L8280" s="368" t="s">
        <v>5486</v>
      </c>
      <c r="M8280" s="430" t="s">
        <v>5578</v>
      </c>
      <c r="N8280" s="320">
        <v>3</v>
      </c>
      <c r="O8280" s="202" t="s">
        <v>16</v>
      </c>
      <c r="P8280" s="731">
        <v>1300</v>
      </c>
      <c r="Q8280" s="202" t="s">
        <v>16</v>
      </c>
      <c r="R8280" s="202" t="s">
        <v>16</v>
      </c>
      <c r="S8280" s="202" t="s">
        <v>16</v>
      </c>
      <c r="T8280" s="202" t="s">
        <v>16</v>
      </c>
    </row>
    <row r="8281" spans="2:20" ht="55.2" x14ac:dyDescent="0.3">
      <c r="B8281" s="368" t="s">
        <v>167</v>
      </c>
      <c r="C8281" s="430" t="s">
        <v>5571</v>
      </c>
      <c r="D8281" s="116" t="s">
        <v>5547</v>
      </c>
      <c r="E8281" s="202" t="s">
        <v>16</v>
      </c>
      <c r="F8281" s="202" t="s">
        <v>16</v>
      </c>
      <c r="G8281" s="202">
        <v>100000</v>
      </c>
      <c r="H8281" s="202" t="s">
        <v>16</v>
      </c>
      <c r="I8281" s="202" t="s">
        <v>16</v>
      </c>
      <c r="J8281" s="202" t="s">
        <v>16</v>
      </c>
      <c r="K8281" s="1"/>
      <c r="L8281" s="368" t="s">
        <v>5486</v>
      </c>
      <c r="M8281" s="430" t="s">
        <v>5579</v>
      </c>
      <c r="N8281" s="320">
        <v>4</v>
      </c>
      <c r="O8281" s="202" t="s">
        <v>16</v>
      </c>
      <c r="P8281" s="731">
        <v>4860</v>
      </c>
      <c r="Q8281" s="202" t="s">
        <v>16</v>
      </c>
      <c r="R8281" s="202" t="s">
        <v>16</v>
      </c>
      <c r="S8281" s="202" t="s">
        <v>16</v>
      </c>
      <c r="T8281" s="202" t="s">
        <v>16</v>
      </c>
    </row>
    <row r="8282" spans="2:20" ht="27.6" x14ac:dyDescent="0.3">
      <c r="B8282" s="368" t="s">
        <v>5552</v>
      </c>
      <c r="C8282" s="430" t="s">
        <v>5572</v>
      </c>
      <c r="D8282" s="116" t="s">
        <v>5548</v>
      </c>
      <c r="E8282" s="202" t="s">
        <v>16</v>
      </c>
      <c r="F8282" s="202">
        <v>15100</v>
      </c>
      <c r="G8282" s="202" t="s">
        <v>16</v>
      </c>
      <c r="H8282" s="202" t="s">
        <v>16</v>
      </c>
      <c r="I8282" s="202" t="s">
        <v>16</v>
      </c>
      <c r="J8282" s="202" t="s">
        <v>16</v>
      </c>
      <c r="K8282" s="1"/>
      <c r="L8282" s="368" t="s">
        <v>167</v>
      </c>
      <c r="M8282" s="430" t="s">
        <v>5579</v>
      </c>
      <c r="N8282" s="320">
        <v>5</v>
      </c>
      <c r="O8282" s="202" t="s">
        <v>16</v>
      </c>
      <c r="P8282" s="731">
        <v>440</v>
      </c>
      <c r="Q8282" s="202" t="s">
        <v>16</v>
      </c>
      <c r="R8282" s="202" t="s">
        <v>16</v>
      </c>
      <c r="S8282" s="202" t="s">
        <v>16</v>
      </c>
      <c r="T8282" s="202" t="s">
        <v>16</v>
      </c>
    </row>
    <row r="8283" spans="2:20" ht="27.6" x14ac:dyDescent="0.3">
      <c r="B8283" s="368" t="s">
        <v>5552</v>
      </c>
      <c r="C8283" s="430" t="s">
        <v>5573</v>
      </c>
      <c r="D8283" s="116" t="s">
        <v>5549</v>
      </c>
      <c r="E8283" s="202" t="s">
        <v>16</v>
      </c>
      <c r="F8283" s="202">
        <v>1300</v>
      </c>
      <c r="G8283" s="202" t="s">
        <v>16</v>
      </c>
      <c r="H8283" s="202" t="s">
        <v>16</v>
      </c>
      <c r="I8283" s="202" t="s">
        <v>16</v>
      </c>
      <c r="J8283" s="202" t="s">
        <v>16</v>
      </c>
      <c r="K8283" s="1"/>
      <c r="L8283" s="368" t="s">
        <v>5552</v>
      </c>
      <c r="M8283" s="430" t="s">
        <v>5580</v>
      </c>
      <c r="N8283" s="320">
        <v>6</v>
      </c>
      <c r="O8283" s="202" t="s">
        <v>16</v>
      </c>
      <c r="P8283" s="731">
        <v>2000</v>
      </c>
      <c r="Q8283" s="202" t="s">
        <v>16</v>
      </c>
      <c r="R8283" s="202" t="s">
        <v>16</v>
      </c>
      <c r="S8283" s="202" t="s">
        <v>16</v>
      </c>
      <c r="T8283" s="202" t="s">
        <v>16</v>
      </c>
    </row>
    <row r="8284" spans="2:20" ht="41.4" x14ac:dyDescent="0.3">
      <c r="B8284" s="368" t="s">
        <v>5552</v>
      </c>
      <c r="C8284" s="430" t="s">
        <v>5576</v>
      </c>
      <c r="D8284" s="116" t="s">
        <v>5550</v>
      </c>
      <c r="E8284" s="202" t="s">
        <v>16</v>
      </c>
      <c r="F8284" s="202" t="s">
        <v>16</v>
      </c>
      <c r="G8284" s="202">
        <v>65500</v>
      </c>
      <c r="H8284" s="202" t="s">
        <v>16</v>
      </c>
      <c r="I8284" s="202" t="s">
        <v>16</v>
      </c>
      <c r="J8284" s="202" t="s">
        <v>16</v>
      </c>
      <c r="K8284" s="1"/>
      <c r="L8284" s="368" t="s">
        <v>5552</v>
      </c>
      <c r="M8284" s="430" t="s">
        <v>5593</v>
      </c>
      <c r="N8284" s="116" t="s">
        <v>5584</v>
      </c>
      <c r="O8284" s="202">
        <v>300000</v>
      </c>
      <c r="P8284" s="202" t="s">
        <v>16</v>
      </c>
      <c r="Q8284" s="202" t="s">
        <v>16</v>
      </c>
      <c r="R8284" s="202" t="s">
        <v>16</v>
      </c>
      <c r="S8284" s="202" t="s">
        <v>16</v>
      </c>
      <c r="T8284" s="202" t="s">
        <v>16</v>
      </c>
    </row>
    <row r="8285" spans="2:20" ht="27.6" x14ac:dyDescent="0.3">
      <c r="B8285" s="368" t="s">
        <v>5552</v>
      </c>
      <c r="C8285" s="430" t="s">
        <v>5588</v>
      </c>
      <c r="D8285" s="116" t="s">
        <v>5551</v>
      </c>
      <c r="E8285" s="202" t="s">
        <v>16</v>
      </c>
      <c r="F8285" s="202">
        <v>25000</v>
      </c>
      <c r="G8285" s="202" t="s">
        <v>16</v>
      </c>
      <c r="H8285" s="202">
        <v>75000</v>
      </c>
      <c r="I8285" s="202" t="s">
        <v>16</v>
      </c>
      <c r="J8285" s="202" t="s">
        <v>16</v>
      </c>
      <c r="K8285" s="1"/>
      <c r="L8285" s="751" t="s">
        <v>5552</v>
      </c>
      <c r="M8285" s="760" t="s">
        <v>4985</v>
      </c>
      <c r="N8285" s="963">
        <v>7</v>
      </c>
      <c r="O8285" s="731" t="s">
        <v>16</v>
      </c>
      <c r="P8285" s="731">
        <v>5000</v>
      </c>
      <c r="Q8285" s="202" t="s">
        <v>16</v>
      </c>
      <c r="R8285" s="202" t="s">
        <v>16</v>
      </c>
      <c r="S8285" s="202" t="s">
        <v>16</v>
      </c>
      <c r="T8285" s="202" t="s">
        <v>16</v>
      </c>
    </row>
    <row r="8286" spans="2:20" ht="27.6" x14ac:dyDescent="0.3">
      <c r="B8286" s="368" t="s">
        <v>5552</v>
      </c>
      <c r="C8286" s="430" t="s">
        <v>5589</v>
      </c>
      <c r="D8286" s="116" t="s">
        <v>5581</v>
      </c>
      <c r="E8286" s="202" t="s">
        <v>16</v>
      </c>
      <c r="F8286" s="202">
        <v>100000</v>
      </c>
      <c r="G8286" s="202" t="s">
        <v>16</v>
      </c>
      <c r="H8286" s="202" t="s">
        <v>16</v>
      </c>
      <c r="I8286" s="202" t="s">
        <v>16</v>
      </c>
      <c r="J8286" s="202" t="s">
        <v>16</v>
      </c>
      <c r="K8286" s="1"/>
      <c r="L8286" s="368" t="s">
        <v>5552</v>
      </c>
      <c r="M8286" s="497" t="s">
        <v>5597</v>
      </c>
      <c r="N8286" s="320">
        <v>8</v>
      </c>
      <c r="O8286" s="202" t="s">
        <v>16</v>
      </c>
      <c r="P8286" s="731">
        <v>1900</v>
      </c>
      <c r="Q8286" s="202" t="s">
        <v>16</v>
      </c>
      <c r="R8286" s="202" t="s">
        <v>16</v>
      </c>
      <c r="S8286" s="202" t="s">
        <v>16</v>
      </c>
      <c r="T8286" s="202" t="s">
        <v>16</v>
      </c>
    </row>
    <row r="8287" spans="2:20" ht="41.4" x14ac:dyDescent="0.3">
      <c r="B8287" s="368" t="s">
        <v>5552</v>
      </c>
      <c r="C8287" s="430" t="s">
        <v>5590</v>
      </c>
      <c r="D8287" s="116" t="s">
        <v>5582</v>
      </c>
      <c r="E8287" s="202" t="s">
        <v>16</v>
      </c>
      <c r="F8287" s="202">
        <v>500000</v>
      </c>
      <c r="G8287" s="202" t="s">
        <v>16</v>
      </c>
      <c r="H8287" s="202" t="s">
        <v>16</v>
      </c>
      <c r="I8287" s="202" t="s">
        <v>16</v>
      </c>
      <c r="J8287" s="202" t="s">
        <v>16</v>
      </c>
      <c r="K8287" s="1"/>
      <c r="L8287" s="202" t="s">
        <v>16</v>
      </c>
      <c r="M8287" s="202" t="s">
        <v>16</v>
      </c>
      <c r="N8287" s="202" t="s">
        <v>16</v>
      </c>
      <c r="O8287" s="202" t="s">
        <v>16</v>
      </c>
      <c r="P8287" s="202" t="s">
        <v>16</v>
      </c>
      <c r="Q8287" s="202" t="s">
        <v>16</v>
      </c>
      <c r="R8287" s="202" t="s">
        <v>16</v>
      </c>
      <c r="S8287" s="202" t="s">
        <v>16</v>
      </c>
      <c r="T8287" s="202" t="s">
        <v>16</v>
      </c>
    </row>
    <row r="8288" spans="2:20" ht="27.6" x14ac:dyDescent="0.3">
      <c r="B8288" s="368" t="s">
        <v>5552</v>
      </c>
      <c r="C8288" s="430" t="s">
        <v>5591</v>
      </c>
      <c r="D8288" s="116" t="s">
        <v>5583</v>
      </c>
      <c r="E8288" s="202" t="s">
        <v>16</v>
      </c>
      <c r="F8288" s="202">
        <v>100000</v>
      </c>
      <c r="G8288" s="202" t="s">
        <v>16</v>
      </c>
      <c r="H8288" s="202" t="s">
        <v>16</v>
      </c>
      <c r="I8288" s="202" t="s">
        <v>16</v>
      </c>
      <c r="J8288" s="202" t="s">
        <v>16</v>
      </c>
      <c r="K8288" s="1"/>
      <c r="L8288" s="202" t="s">
        <v>16</v>
      </c>
      <c r="M8288" s="202" t="s">
        <v>16</v>
      </c>
      <c r="N8288" s="202" t="s">
        <v>16</v>
      </c>
      <c r="O8288" s="202" t="s">
        <v>16</v>
      </c>
      <c r="P8288" s="202" t="s">
        <v>16</v>
      </c>
      <c r="Q8288" s="202" t="s">
        <v>16</v>
      </c>
      <c r="R8288" s="202" t="s">
        <v>16</v>
      </c>
      <c r="S8288" s="202" t="s">
        <v>16</v>
      </c>
      <c r="T8288" s="202" t="s">
        <v>16</v>
      </c>
    </row>
    <row r="8289" spans="2:20" ht="41.4" x14ac:dyDescent="0.3">
      <c r="B8289" s="368" t="s">
        <v>5552</v>
      </c>
      <c r="C8289" s="430" t="s">
        <v>5592</v>
      </c>
      <c r="D8289" s="116" t="s">
        <v>5584</v>
      </c>
      <c r="E8289" s="202">
        <v>300000</v>
      </c>
      <c r="F8289" s="202">
        <v>200000</v>
      </c>
      <c r="G8289" s="202" t="s">
        <v>16</v>
      </c>
      <c r="H8289" s="202" t="s">
        <v>16</v>
      </c>
      <c r="I8289" s="202" t="s">
        <v>16</v>
      </c>
      <c r="J8289" s="202" t="s">
        <v>16</v>
      </c>
      <c r="K8289" s="1"/>
      <c r="L8289" s="202" t="s">
        <v>16</v>
      </c>
      <c r="M8289" s="202" t="s">
        <v>16</v>
      </c>
      <c r="N8289" s="202" t="s">
        <v>16</v>
      </c>
      <c r="O8289" s="202" t="s">
        <v>16</v>
      </c>
      <c r="P8289" s="202" t="s">
        <v>16</v>
      </c>
      <c r="Q8289" s="202" t="s">
        <v>16</v>
      </c>
      <c r="R8289" s="202" t="s">
        <v>16</v>
      </c>
      <c r="S8289" s="202" t="s">
        <v>16</v>
      </c>
      <c r="T8289" s="202" t="s">
        <v>16</v>
      </c>
    </row>
    <row r="8290" spans="2:20" ht="27.6" x14ac:dyDescent="0.3">
      <c r="B8290" s="368" t="s">
        <v>5552</v>
      </c>
      <c r="C8290" s="430" t="s">
        <v>5594</v>
      </c>
      <c r="D8290" s="116" t="s">
        <v>5585</v>
      </c>
      <c r="E8290" s="202" t="s">
        <v>16</v>
      </c>
      <c r="F8290" s="202">
        <v>100000</v>
      </c>
      <c r="G8290" s="202" t="s">
        <v>16</v>
      </c>
      <c r="H8290" s="202" t="s">
        <v>16</v>
      </c>
      <c r="I8290" s="202" t="s">
        <v>16</v>
      </c>
      <c r="J8290" s="202" t="s">
        <v>16</v>
      </c>
      <c r="K8290" s="1"/>
      <c r="L8290" s="202" t="s">
        <v>16</v>
      </c>
      <c r="M8290" s="202" t="s">
        <v>16</v>
      </c>
      <c r="N8290" s="202" t="s">
        <v>16</v>
      </c>
      <c r="O8290" s="202" t="s">
        <v>16</v>
      </c>
      <c r="P8290" s="202" t="s">
        <v>16</v>
      </c>
      <c r="Q8290" s="202" t="s">
        <v>16</v>
      </c>
      <c r="R8290" s="202" t="s">
        <v>16</v>
      </c>
      <c r="S8290" s="202" t="s">
        <v>16</v>
      </c>
      <c r="T8290" s="202" t="s">
        <v>16</v>
      </c>
    </row>
    <row r="8291" spans="2:20" ht="27.6" x14ac:dyDescent="0.3">
      <c r="B8291" s="368" t="s">
        <v>5552</v>
      </c>
      <c r="C8291" s="430" t="s">
        <v>5595</v>
      </c>
      <c r="D8291" s="116" t="s">
        <v>5586</v>
      </c>
      <c r="E8291" s="202" t="s">
        <v>16</v>
      </c>
      <c r="F8291" s="202">
        <v>200000</v>
      </c>
      <c r="G8291" s="202" t="s">
        <v>16</v>
      </c>
      <c r="H8291" s="202" t="s">
        <v>16</v>
      </c>
      <c r="I8291" s="202" t="s">
        <v>16</v>
      </c>
      <c r="J8291" s="202" t="s">
        <v>16</v>
      </c>
      <c r="K8291" s="1"/>
      <c r="L8291" s="202" t="s">
        <v>16</v>
      </c>
      <c r="M8291" s="202" t="s">
        <v>16</v>
      </c>
      <c r="N8291" s="202" t="s">
        <v>16</v>
      </c>
      <c r="O8291" s="202" t="s">
        <v>16</v>
      </c>
      <c r="P8291" s="202" t="s">
        <v>16</v>
      </c>
      <c r="Q8291" s="202" t="s">
        <v>16</v>
      </c>
      <c r="R8291" s="202" t="s">
        <v>16</v>
      </c>
      <c r="S8291" s="202" t="s">
        <v>16</v>
      </c>
      <c r="T8291" s="202" t="s">
        <v>16</v>
      </c>
    </row>
    <row r="8292" spans="2:20" ht="41.4" x14ac:dyDescent="0.3">
      <c r="B8292" s="368" t="s">
        <v>5552</v>
      </c>
      <c r="C8292" s="430" t="s">
        <v>5596</v>
      </c>
      <c r="D8292" s="116" t="s">
        <v>5587</v>
      </c>
      <c r="E8292" s="202" t="s">
        <v>16</v>
      </c>
      <c r="F8292" s="202">
        <v>100000</v>
      </c>
      <c r="G8292" s="202" t="s">
        <v>16</v>
      </c>
      <c r="H8292" s="202" t="s">
        <v>16</v>
      </c>
      <c r="I8292" s="202" t="s">
        <v>16</v>
      </c>
      <c r="J8292" s="202" t="s">
        <v>16</v>
      </c>
      <c r="K8292" s="1"/>
      <c r="L8292" s="202" t="s">
        <v>16</v>
      </c>
      <c r="M8292" s="202" t="s">
        <v>16</v>
      </c>
      <c r="N8292" s="202" t="s">
        <v>16</v>
      </c>
      <c r="O8292" s="202" t="s">
        <v>16</v>
      </c>
      <c r="P8292" s="202" t="s">
        <v>16</v>
      </c>
      <c r="Q8292" s="202" t="s">
        <v>16</v>
      </c>
      <c r="R8292" s="202" t="s">
        <v>16</v>
      </c>
      <c r="S8292" s="202" t="s">
        <v>16</v>
      </c>
      <c r="T8292" s="202" t="s">
        <v>16</v>
      </c>
    </row>
    <row r="8293" spans="2:20" x14ac:dyDescent="0.3">
      <c r="B8293" s="368"/>
      <c r="C8293" s="430"/>
      <c r="D8293" s="320"/>
      <c r="E8293" s="202"/>
      <c r="F8293" s="202"/>
      <c r="G8293" s="202"/>
      <c r="H8293" s="202"/>
      <c r="I8293" s="202"/>
      <c r="J8293" s="202"/>
      <c r="K8293" s="1"/>
      <c r="L8293" s="202" t="s">
        <v>16</v>
      </c>
      <c r="M8293" s="202" t="s">
        <v>16</v>
      </c>
      <c r="N8293" s="202" t="s">
        <v>16</v>
      </c>
      <c r="O8293" s="202" t="s">
        <v>16</v>
      </c>
      <c r="P8293" s="202" t="s">
        <v>16</v>
      </c>
      <c r="Q8293" s="202" t="s">
        <v>16</v>
      </c>
      <c r="R8293" s="202" t="s">
        <v>16</v>
      </c>
      <c r="S8293" s="202" t="s">
        <v>16</v>
      </c>
      <c r="T8293" s="202" t="s">
        <v>16</v>
      </c>
    </row>
    <row r="8294" spans="2:20" x14ac:dyDescent="0.3">
      <c r="B8294" s="196"/>
      <c r="C8294" s="503" t="s">
        <v>49</v>
      </c>
      <c r="D8294" s="196" t="s">
        <v>1850</v>
      </c>
      <c r="E8294" s="197">
        <f>SUM(E8253:E8293)</f>
        <v>7807019.8100000005</v>
      </c>
      <c r="F8294" s="197">
        <f>SUM(F8252:F8293)</f>
        <v>1486500</v>
      </c>
      <c r="G8294" s="197">
        <f>SUM(G8252:G8293)</f>
        <v>565500</v>
      </c>
      <c r="H8294" s="504">
        <f>SUM(H8252:H8293)</f>
        <v>1468000</v>
      </c>
      <c r="I8294" s="197">
        <f>SUM(I8253:I8293)</f>
        <v>0</v>
      </c>
      <c r="J8294" s="197">
        <v>0</v>
      </c>
      <c r="K8294" s="1"/>
      <c r="L8294" s="202" t="s">
        <v>16</v>
      </c>
      <c r="M8294" s="202" t="s">
        <v>16</v>
      </c>
      <c r="N8294" s="202" t="s">
        <v>16</v>
      </c>
      <c r="O8294" s="202" t="s">
        <v>16</v>
      </c>
      <c r="P8294" s="202" t="s">
        <v>16</v>
      </c>
      <c r="Q8294" s="202" t="s">
        <v>16</v>
      </c>
      <c r="R8294" s="202" t="s">
        <v>16</v>
      </c>
      <c r="S8294" s="202" t="s">
        <v>16</v>
      </c>
      <c r="T8294" s="202" t="s">
        <v>16</v>
      </c>
    </row>
    <row r="8295" spans="2:20" x14ac:dyDescent="0.3">
      <c r="B8295" s="815"/>
      <c r="C8295" s="958"/>
      <c r="D8295" s="384"/>
      <c r="E8295" s="818"/>
      <c r="F8295" s="818"/>
      <c r="G8295" s="818"/>
      <c r="H8295" s="818"/>
      <c r="I8295" s="818"/>
      <c r="J8295" s="819"/>
      <c r="K8295" s="1"/>
      <c r="L8295" s="202" t="s">
        <v>16</v>
      </c>
      <c r="M8295" s="202" t="s">
        <v>16</v>
      </c>
      <c r="N8295" s="202" t="s">
        <v>16</v>
      </c>
      <c r="O8295" s="202" t="s">
        <v>16</v>
      </c>
      <c r="P8295" s="202" t="s">
        <v>16</v>
      </c>
      <c r="Q8295" s="202" t="s">
        <v>16</v>
      </c>
      <c r="R8295" s="202" t="s">
        <v>16</v>
      </c>
      <c r="S8295" s="202" t="s">
        <v>16</v>
      </c>
      <c r="T8295" s="202" t="s">
        <v>16</v>
      </c>
    </row>
    <row r="8296" spans="2:20" x14ac:dyDescent="0.3">
      <c r="B8296" s="25"/>
      <c r="C8296" s="26" t="s">
        <v>50</v>
      </c>
      <c r="D8296" s="26" t="s">
        <v>16</v>
      </c>
      <c r="E8296" s="28">
        <f>E8294</f>
        <v>7807019.8100000005</v>
      </c>
      <c r="F8296" s="28">
        <f>F8251+F8294</f>
        <v>1736666</v>
      </c>
      <c r="G8296" s="28">
        <f>G8251+G8294</f>
        <v>2930290</v>
      </c>
      <c r="H8296" s="28">
        <f>H8251+H8294</f>
        <v>4274730</v>
      </c>
      <c r="I8296" s="28">
        <f>I8251+I8294</f>
        <v>27334</v>
      </c>
      <c r="J8296" s="28">
        <f>J8251+J8294</f>
        <v>4260</v>
      </c>
      <c r="K8296" s="1"/>
      <c r="L8296" s="574" t="s">
        <v>16</v>
      </c>
      <c r="M8296" s="26" t="s">
        <v>50</v>
      </c>
      <c r="N8296" s="193" t="s">
        <v>16</v>
      </c>
      <c r="O8296" s="934">
        <f>SUM(O8253:O8295)</f>
        <v>7807019.8100000005</v>
      </c>
      <c r="P8296" s="940">
        <f>SUM(P8252:P8295)</f>
        <v>399800</v>
      </c>
      <c r="Q8296" s="938">
        <f>SUM(Q8253:Q8295)</f>
        <v>0</v>
      </c>
      <c r="R8296" s="28">
        <f>SUM(R8253:R8295)</f>
        <v>0</v>
      </c>
      <c r="S8296" s="28">
        <f>SUM(S8253:S8295)</f>
        <v>24000</v>
      </c>
      <c r="T8296" s="28">
        <f>SUM(T8250:T8295)</f>
        <v>0</v>
      </c>
    </row>
    <row r="8297" spans="2:20" x14ac:dyDescent="0.3">
      <c r="F8297" s="314"/>
      <c r="G8297" s="215"/>
      <c r="H8297" s="215"/>
      <c r="L8297" s="2"/>
      <c r="M8297" s="3" t="s">
        <v>12</v>
      </c>
      <c r="N8297" s="15"/>
      <c r="O8297" s="16">
        <f>E8296-O8296</f>
        <v>0</v>
      </c>
      <c r="P8297" s="62">
        <f>F8296-P8296</f>
        <v>1336866</v>
      </c>
      <c r="Q8297" s="62">
        <f>G8296-Q8296</f>
        <v>2930290</v>
      </c>
      <c r="R8297" s="62">
        <f t="shared" ref="R8297" si="871">H8296-R8296</f>
        <v>4274730</v>
      </c>
      <c r="S8297" s="62">
        <f t="shared" ref="S8297" si="872">I8296-S8296</f>
        <v>3334</v>
      </c>
      <c r="T8297" s="62">
        <f t="shared" ref="T8297" si="873">J8296-T8296</f>
        <v>4260</v>
      </c>
    </row>
    <row r="8298" spans="2:20" x14ac:dyDescent="0.3">
      <c r="C8298" s="63" t="s">
        <v>5103</v>
      </c>
      <c r="F8298" s="314"/>
      <c r="H8298" s="322"/>
      <c r="I8298" s="321"/>
      <c r="J8298" s="321"/>
      <c r="M8298" s="1356" t="s">
        <v>23</v>
      </c>
      <c r="N8298" s="1356"/>
      <c r="O8298" s="314"/>
      <c r="P8298" s="314"/>
      <c r="Q8298" s="314"/>
      <c r="R8298" s="314"/>
    </row>
    <row r="8299" spans="2:20" x14ac:dyDescent="0.3">
      <c r="B8299" s="904" t="s">
        <v>0</v>
      </c>
      <c r="C8299" s="905" t="s">
        <v>5105</v>
      </c>
      <c r="D8299" s="905" t="s">
        <v>5107</v>
      </c>
      <c r="E8299" s="905" t="s">
        <v>5106</v>
      </c>
      <c r="F8299" s="906" t="s">
        <v>5110</v>
      </c>
      <c r="G8299" s="894"/>
      <c r="H8299" s="1007"/>
      <c r="I8299" s="1008"/>
      <c r="J8299" s="145"/>
      <c r="M8299" s="346" t="s">
        <v>17</v>
      </c>
      <c r="N8299" s="126">
        <f>P8297</f>
        <v>1336866</v>
      </c>
      <c r="O8299" s="1368" t="s">
        <v>5598</v>
      </c>
      <c r="P8299" s="1369"/>
      <c r="Q8299" s="1369"/>
      <c r="R8299" s="1369"/>
      <c r="S8299" s="1369"/>
      <c r="T8299" s="1369"/>
    </row>
    <row r="8300" spans="2:20" x14ac:dyDescent="0.3">
      <c r="B8300" s="909"/>
      <c r="C8300" s="913" t="s">
        <v>5135</v>
      </c>
      <c r="D8300" s="917"/>
      <c r="E8300" s="917"/>
      <c r="F8300" s="924"/>
      <c r="G8300" s="894"/>
      <c r="H8300" s="949"/>
      <c r="I8300" s="280"/>
      <c r="J8300" s="280"/>
      <c r="M8300" s="346" t="s">
        <v>18</v>
      </c>
      <c r="N8300" s="126">
        <f>Q8297</f>
        <v>2930290</v>
      </c>
      <c r="O8300" s="1048">
        <v>1</v>
      </c>
      <c r="P8300" s="1049" t="s">
        <v>5599</v>
      </c>
      <c r="Q8300" s="1050" t="s">
        <v>5600</v>
      </c>
      <c r="R8300" s="1049"/>
      <c r="S8300" s="1049"/>
      <c r="T8300" s="1049"/>
    </row>
    <row r="8301" spans="2:20" x14ac:dyDescent="0.3">
      <c r="B8301" s="911" t="s">
        <v>5114</v>
      </c>
      <c r="C8301" s="915" t="s">
        <v>5115</v>
      </c>
      <c r="D8301" s="911" t="s">
        <v>5113</v>
      </c>
      <c r="E8301" s="919">
        <v>1200000</v>
      </c>
      <c r="F8301" s="926" t="s">
        <v>5111</v>
      </c>
      <c r="G8301" s="945"/>
      <c r="H8301" s="948"/>
      <c r="I8301" s="280"/>
      <c r="J8301" s="280"/>
      <c r="M8301" s="346" t="s">
        <v>19</v>
      </c>
      <c r="N8301" s="126">
        <f>R8297</f>
        <v>4274730</v>
      </c>
      <c r="O8301" s="1048">
        <v>2</v>
      </c>
      <c r="P8301" s="1005" t="s">
        <v>5601</v>
      </c>
      <c r="Q8301" s="1051" t="s">
        <v>5602</v>
      </c>
      <c r="R8301" s="1005"/>
      <c r="S8301" s="1005"/>
      <c r="T8301" s="1005"/>
    </row>
    <row r="8302" spans="2:20" x14ac:dyDescent="0.3">
      <c r="B8302" s="912" t="s">
        <v>5114</v>
      </c>
      <c r="C8302" s="916" t="s">
        <v>5116</v>
      </c>
      <c r="D8302" s="912" t="s">
        <v>5113</v>
      </c>
      <c r="E8302" s="920">
        <v>5000000</v>
      </c>
      <c r="F8302" s="927" t="s">
        <v>5111</v>
      </c>
      <c r="H8302" s="321"/>
      <c r="I8302" s="280"/>
      <c r="J8302" s="281"/>
      <c r="M8302" s="346" t="s">
        <v>20</v>
      </c>
      <c r="N8302" s="126">
        <f>S8297</f>
        <v>3334</v>
      </c>
      <c r="O8302" s="1048">
        <v>3</v>
      </c>
      <c r="P8302" s="1052" t="s">
        <v>5603</v>
      </c>
      <c r="Q8302" s="1053" t="s">
        <v>5604</v>
      </c>
      <c r="R8302" s="1054"/>
      <c r="S8302" s="1054"/>
      <c r="T8302" s="1054"/>
    </row>
    <row r="8303" spans="2:20" ht="15" thickBot="1" x14ac:dyDescent="0.35">
      <c r="B8303" s="897"/>
      <c r="C8303" s="1006" t="s">
        <v>456</v>
      </c>
      <c r="D8303" s="1006"/>
      <c r="E8303" s="921">
        <f>SUM(E8301:E8302)</f>
        <v>6200000</v>
      </c>
      <c r="F8303" s="901"/>
      <c r="H8303" s="321"/>
      <c r="I8303" s="280"/>
      <c r="J8303" s="281"/>
      <c r="M8303" s="346" t="s">
        <v>21</v>
      </c>
      <c r="N8303" s="126">
        <f>T8297</f>
        <v>4260</v>
      </c>
      <c r="O8303" s="1048"/>
      <c r="P8303" s="1055" t="s">
        <v>5606</v>
      </c>
      <c r="Q8303" s="1056" t="s">
        <v>5605</v>
      </c>
      <c r="R8303" s="1055"/>
      <c r="S8303" s="1055"/>
      <c r="T8303" s="1055"/>
    </row>
    <row r="8304" spans="2:20" ht="16.8" thickTop="1" thickBot="1" x14ac:dyDescent="0.35">
      <c r="G8304" s="314"/>
      <c r="H8304" s="321"/>
      <c r="I8304" s="280"/>
      <c r="J8304" s="281"/>
      <c r="M8304" s="768" t="s">
        <v>22</v>
      </c>
      <c r="N8304" s="794">
        <f>SUM(N8299:N8303)</f>
        <v>8549480</v>
      </c>
      <c r="O8304" s="1048"/>
      <c r="P8304" s="1057"/>
      <c r="Q8304" s="1057"/>
      <c r="R8304" s="1058"/>
      <c r="S8304" s="1058"/>
      <c r="T8304" s="1059"/>
    </row>
    <row r="8305" spans="2:20" ht="15" thickTop="1" x14ac:dyDescent="0.3">
      <c r="B8305" s="897"/>
      <c r="C8305" s="898"/>
      <c r="D8305" s="897"/>
      <c r="E8305" s="902"/>
      <c r="F8305" s="899"/>
      <c r="H8305" s="321"/>
      <c r="I8305" s="321"/>
      <c r="J8305" s="321"/>
      <c r="N8305" s="314"/>
      <c r="O8305" s="895"/>
      <c r="P8305" s="942"/>
      <c r="Q8305" s="75"/>
      <c r="R8305" s="941"/>
      <c r="S8305" s="75"/>
      <c r="T8305" s="75"/>
    </row>
    <row r="8306" spans="2:20" x14ac:dyDescent="0.3">
      <c r="B8306" s="897"/>
      <c r="C8306" s="898"/>
      <c r="D8306" s="897"/>
      <c r="E8306" s="902"/>
      <c r="F8306" s="899"/>
      <c r="H8306" s="321"/>
      <c r="I8306" s="321"/>
      <c r="J8306" s="321"/>
      <c r="N8306" s="314"/>
      <c r="O8306" s="895"/>
      <c r="P8306" s="942"/>
      <c r="Q8306" s="942"/>
      <c r="R8306" s="941"/>
      <c r="S8306" s="75"/>
      <c r="T8306" s="75"/>
    </row>
    <row r="8307" spans="2:20" x14ac:dyDescent="0.3">
      <c r="B8307" s="897"/>
      <c r="C8307" s="898"/>
      <c r="D8307" s="897"/>
      <c r="E8307" s="902"/>
      <c r="F8307" s="899"/>
      <c r="H8307" s="321"/>
      <c r="I8307" s="321"/>
      <c r="N8307" s="314"/>
      <c r="O8307" s="895"/>
      <c r="P8307" s="75"/>
      <c r="Q8307" s="942"/>
      <c r="R8307" s="941"/>
      <c r="S8307" s="75"/>
      <c r="T8307" s="75"/>
    </row>
    <row r="8308" spans="2:20" x14ac:dyDescent="0.3">
      <c r="B8308" s="897"/>
      <c r="C8308" s="898"/>
      <c r="D8308" s="897"/>
      <c r="E8308" s="902"/>
      <c r="F8308" s="899"/>
      <c r="H8308" s="321"/>
      <c r="I8308" s="321"/>
      <c r="J8308" s="321"/>
      <c r="N8308" s="314"/>
      <c r="O8308" s="895"/>
      <c r="P8308" s="75"/>
      <c r="Q8308" s="942"/>
      <c r="R8308" s="941"/>
      <c r="S8308" s="75"/>
      <c r="T8308" s="75"/>
    </row>
    <row r="8309" spans="2:20" x14ac:dyDescent="0.3">
      <c r="B8309" s="929"/>
      <c r="C8309" s="929"/>
      <c r="D8309" s="929"/>
      <c r="E8309" s="928"/>
      <c r="F8309" s="929"/>
      <c r="N8309" s="314"/>
    </row>
    <row r="8310" spans="2:20" x14ac:dyDescent="0.3">
      <c r="B8310" s="273"/>
      <c r="C8310" s="930"/>
      <c r="D8310" s="273"/>
      <c r="E8310" s="931"/>
      <c r="F8310" s="931"/>
      <c r="N8310" s="314"/>
    </row>
    <row r="8311" spans="2:20" x14ac:dyDescent="0.3">
      <c r="B8311" s="899"/>
      <c r="C8311" s="899"/>
      <c r="D8311" s="899"/>
      <c r="E8311" s="903"/>
      <c r="F8311" s="899"/>
      <c r="N8311" s="314"/>
      <c r="O8311" s="895"/>
      <c r="P8311" s="896"/>
      <c r="Q8311" s="896"/>
      <c r="R8311" s="928"/>
      <c r="S8311" s="896"/>
      <c r="T8311" s="896"/>
    </row>
    <row r="8312" spans="2:20" x14ac:dyDescent="0.3">
      <c r="B8312" s="899"/>
      <c r="C8312" s="899"/>
      <c r="D8312" s="899"/>
      <c r="E8312" s="903"/>
      <c r="F8312" s="899"/>
      <c r="N8312" s="314"/>
      <c r="O8312" s="895"/>
      <c r="P8312" s="896"/>
      <c r="Q8312" s="896"/>
      <c r="R8312" s="928"/>
      <c r="S8312" s="896"/>
      <c r="T8312" s="896"/>
    </row>
    <row r="8313" spans="2:20" x14ac:dyDescent="0.3">
      <c r="B8313" s="899"/>
      <c r="C8313" s="899"/>
      <c r="D8313" s="899"/>
      <c r="E8313" s="903"/>
      <c r="F8313" s="899"/>
      <c r="N8313" s="314"/>
      <c r="O8313" s="895"/>
      <c r="P8313" s="896"/>
      <c r="Q8313" s="896"/>
      <c r="R8313" s="928"/>
      <c r="S8313" s="896"/>
      <c r="T8313" s="896"/>
    </row>
    <row r="8314" spans="2:20" x14ac:dyDescent="0.3">
      <c r="B8314" s="1357" t="s">
        <v>3490</v>
      </c>
      <c r="C8314" s="1357"/>
      <c r="D8314" s="1357"/>
      <c r="E8314" s="1357"/>
      <c r="F8314" s="1357"/>
      <c r="G8314" s="1357"/>
      <c r="H8314" s="1357"/>
      <c r="I8314" s="1357"/>
      <c r="J8314" s="1357"/>
      <c r="K8314" s="1357"/>
      <c r="L8314" s="1357"/>
      <c r="M8314" s="1357"/>
      <c r="N8314" s="1357"/>
      <c r="O8314" s="1357"/>
      <c r="P8314" s="1357"/>
      <c r="Q8314" s="1357"/>
      <c r="R8314" s="1357"/>
      <c r="S8314" s="1357"/>
      <c r="T8314" s="1357"/>
    </row>
    <row r="8319" spans="2:20" ht="15.6" x14ac:dyDescent="0.3">
      <c r="B8319" s="1349" t="s">
        <v>5608</v>
      </c>
      <c r="C8319" s="1349"/>
      <c r="D8319" s="1349"/>
      <c r="E8319" s="1349"/>
      <c r="F8319" s="1349"/>
      <c r="G8319" s="1349"/>
      <c r="H8319" s="1349"/>
      <c r="I8319" s="1349"/>
      <c r="J8319" s="1349"/>
      <c r="K8319" s="1349"/>
      <c r="L8319" s="1349"/>
      <c r="M8319" s="1349"/>
      <c r="N8319" s="1349"/>
      <c r="O8319" s="1349"/>
      <c r="P8319" s="1349"/>
      <c r="Q8319" s="1349"/>
      <c r="R8319" s="1349"/>
      <c r="S8319" s="1349"/>
      <c r="T8319" s="1349"/>
    </row>
    <row r="8320" spans="2:20" ht="15.6" x14ac:dyDescent="0.3">
      <c r="B8320" s="1350" t="s">
        <v>10</v>
      </c>
      <c r="C8320" s="1350"/>
      <c r="D8320" s="1350"/>
      <c r="E8320" s="1350"/>
      <c r="F8320" s="1350"/>
      <c r="G8320" s="1350"/>
      <c r="H8320" s="1350"/>
      <c r="I8320" s="1350"/>
      <c r="J8320" s="1350"/>
      <c r="K8320" s="1350"/>
      <c r="L8320" s="1350"/>
      <c r="M8320" s="1350"/>
      <c r="N8320" s="1350"/>
      <c r="O8320" s="1350"/>
      <c r="P8320" s="1350"/>
      <c r="Q8320" s="1350"/>
      <c r="R8320" s="1350"/>
      <c r="S8320" s="1350"/>
      <c r="T8320" s="1350"/>
    </row>
    <row r="8321" spans="2:20" x14ac:dyDescent="0.3">
      <c r="B8321" s="1351" t="s">
        <v>11</v>
      </c>
      <c r="C8321" s="1351"/>
      <c r="D8321" s="1351"/>
      <c r="E8321" s="1351"/>
      <c r="F8321" s="1351"/>
      <c r="G8321" s="1351"/>
      <c r="H8321" s="1351"/>
      <c r="I8321" s="1351"/>
      <c r="J8321" s="1351"/>
      <c r="K8321" s="1351"/>
      <c r="L8321" s="1351"/>
      <c r="M8321" s="1351"/>
      <c r="N8321" s="1351"/>
      <c r="O8321" s="1351"/>
      <c r="P8321" s="1351"/>
      <c r="Q8321" s="1351"/>
      <c r="R8321" s="1351"/>
      <c r="S8321" s="1351"/>
      <c r="T8321" s="1351"/>
    </row>
    <row r="8322" spans="2:20" x14ac:dyDescent="0.3">
      <c r="B8322" s="1352" t="s">
        <v>5609</v>
      </c>
      <c r="C8322" s="1352"/>
      <c r="D8322" s="1352"/>
      <c r="E8322" s="1352"/>
      <c r="F8322" s="1352"/>
      <c r="G8322" s="1352"/>
      <c r="H8322" s="1352"/>
      <c r="I8322" s="1352"/>
      <c r="J8322" s="1352"/>
      <c r="K8322" s="1352"/>
      <c r="L8322" s="1352"/>
      <c r="M8322" s="1352"/>
      <c r="N8322" s="1352"/>
      <c r="O8322" s="1352"/>
      <c r="P8322" s="1352"/>
      <c r="Q8322" s="1352"/>
      <c r="R8322" s="1352"/>
      <c r="S8322" s="1352"/>
      <c r="T8322" s="1352"/>
    </row>
    <row r="8323" spans="2:20" ht="15" thickBot="1" x14ac:dyDescent="0.35">
      <c r="B8323" s="309"/>
      <c r="C8323" s="309"/>
      <c r="D8323" s="309"/>
      <c r="E8323" s="309"/>
      <c r="F8323" s="309"/>
      <c r="G8323" s="309"/>
      <c r="H8323" s="309"/>
      <c r="I8323" s="309"/>
      <c r="J8323" s="309"/>
      <c r="L8323" s="309"/>
      <c r="M8323" s="309"/>
      <c r="N8323" s="309"/>
      <c r="O8323" s="309"/>
      <c r="P8323" s="309"/>
      <c r="Q8323" s="309"/>
      <c r="R8323" s="1362" t="s">
        <v>5610</v>
      </c>
      <c r="S8323" s="1363"/>
      <c r="T8323" s="1363"/>
    </row>
    <row r="8324" spans="2:20" ht="15" thickTop="1" x14ac:dyDescent="0.3">
      <c r="B8324" s="1354" t="s">
        <v>8</v>
      </c>
      <c r="C8324" s="1354"/>
      <c r="D8324" s="1354"/>
      <c r="E8324" s="1354"/>
      <c r="F8324" s="1354"/>
      <c r="G8324" s="1354"/>
      <c r="H8324" s="1354"/>
      <c r="I8324" s="1354"/>
      <c r="J8324" s="1354"/>
      <c r="L8324" s="1354" t="s">
        <v>9</v>
      </c>
      <c r="M8324" s="1354"/>
      <c r="N8324" s="1354"/>
      <c r="O8324" s="1354"/>
      <c r="P8324" s="1354"/>
      <c r="Q8324" s="1354"/>
      <c r="R8324" s="1354"/>
      <c r="S8324" s="1354"/>
      <c r="T8324" s="1354"/>
    </row>
    <row r="8325" spans="2:20" ht="27.6" x14ac:dyDescent="0.3">
      <c r="B8325" s="950" t="s">
        <v>0</v>
      </c>
      <c r="C8325" s="950" t="s">
        <v>1</v>
      </c>
      <c r="D8325" s="950" t="s">
        <v>2</v>
      </c>
      <c r="E8325" s="950" t="s">
        <v>13</v>
      </c>
      <c r="F8325" s="950" t="s">
        <v>3</v>
      </c>
      <c r="G8325" s="950" t="s">
        <v>4</v>
      </c>
      <c r="H8325" s="950" t="s">
        <v>5</v>
      </c>
      <c r="I8325" s="950" t="s">
        <v>6</v>
      </c>
      <c r="J8325" s="950" t="s">
        <v>7</v>
      </c>
      <c r="K8325" s="180"/>
      <c r="L8325" s="950" t="s">
        <v>0</v>
      </c>
      <c r="M8325" s="950" t="s">
        <v>1</v>
      </c>
      <c r="N8325" s="503" t="s">
        <v>1234</v>
      </c>
      <c r="O8325" s="950" t="s">
        <v>13</v>
      </c>
      <c r="P8325" s="950" t="s">
        <v>3</v>
      </c>
      <c r="Q8325" s="950" t="s">
        <v>4</v>
      </c>
      <c r="R8325" s="950" t="s">
        <v>5</v>
      </c>
      <c r="S8325" s="950" t="s">
        <v>6</v>
      </c>
      <c r="T8325" s="950" t="s">
        <v>7</v>
      </c>
    </row>
    <row r="8326" spans="2:20" x14ac:dyDescent="0.3">
      <c r="B8326" s="954"/>
      <c r="C8326" s="955"/>
      <c r="D8326" s="955"/>
      <c r="E8326" s="956"/>
      <c r="F8326" s="956"/>
      <c r="G8326" s="956"/>
      <c r="H8326" s="956"/>
      <c r="I8326" s="956"/>
      <c r="J8326" s="957"/>
      <c r="L8326" s="954"/>
      <c r="M8326" s="955"/>
      <c r="N8326" s="955"/>
      <c r="O8326" s="956"/>
      <c r="P8326" s="956"/>
      <c r="Q8326" s="956"/>
      <c r="R8326" s="956"/>
      <c r="S8326" s="956"/>
      <c r="T8326" s="957"/>
    </row>
    <row r="8327" spans="2:20" x14ac:dyDescent="0.3">
      <c r="B8327" s="37" t="s">
        <v>5611</v>
      </c>
      <c r="C8327" s="44" t="s">
        <v>2421</v>
      </c>
      <c r="D8327" s="39" t="s">
        <v>16</v>
      </c>
      <c r="E8327" s="39" t="s">
        <v>16</v>
      </c>
      <c r="F8327" s="91">
        <f>N8299</f>
        <v>1336866</v>
      </c>
      <c r="G8327" s="764">
        <f>N8300</f>
        <v>2930290</v>
      </c>
      <c r="H8327" s="764">
        <f>N8301</f>
        <v>4274730</v>
      </c>
      <c r="I8327" s="764">
        <f>N8302</f>
        <v>3334</v>
      </c>
      <c r="J8327" s="764">
        <f>N8303</f>
        <v>4260</v>
      </c>
      <c r="K8327" s="40"/>
      <c r="L8327" s="37" t="s">
        <v>5611</v>
      </c>
      <c r="M8327" s="1019" t="s">
        <v>5637</v>
      </c>
      <c r="N8327" s="39" t="s">
        <v>5639</v>
      </c>
      <c r="O8327" s="39" t="s">
        <v>16</v>
      </c>
      <c r="P8327" s="91">
        <v>600000</v>
      </c>
      <c r="Q8327" s="91" t="s">
        <v>16</v>
      </c>
      <c r="R8327" s="37" t="s">
        <v>16</v>
      </c>
      <c r="S8327" s="39" t="s">
        <v>16</v>
      </c>
      <c r="T8327" s="37" t="s">
        <v>16</v>
      </c>
    </row>
    <row r="8328" spans="2:20" x14ac:dyDescent="0.3">
      <c r="B8328" s="37" t="s">
        <v>5611</v>
      </c>
      <c r="C8328" s="1019" t="s">
        <v>5637</v>
      </c>
      <c r="D8328" s="39" t="s">
        <v>5639</v>
      </c>
      <c r="E8328" s="39" t="s">
        <v>16</v>
      </c>
      <c r="F8328" s="91" t="s">
        <v>16</v>
      </c>
      <c r="G8328" s="764">
        <v>600000</v>
      </c>
      <c r="H8328" s="91" t="s">
        <v>16</v>
      </c>
      <c r="I8328" s="91" t="s">
        <v>16</v>
      </c>
      <c r="J8328" s="91" t="s">
        <v>16</v>
      </c>
      <c r="K8328" s="40"/>
      <c r="L8328" s="37" t="s">
        <v>5611</v>
      </c>
      <c r="M8328" s="1019" t="s">
        <v>5638</v>
      </c>
      <c r="N8328" s="39" t="s">
        <v>5639</v>
      </c>
      <c r="O8328" s="39" t="s">
        <v>16</v>
      </c>
      <c r="P8328" s="91">
        <v>200000</v>
      </c>
      <c r="Q8328" s="37" t="s">
        <v>16</v>
      </c>
      <c r="R8328" s="37" t="s">
        <v>16</v>
      </c>
      <c r="S8328" s="39" t="s">
        <v>16</v>
      </c>
      <c r="T8328" s="37" t="s">
        <v>16</v>
      </c>
    </row>
    <row r="8329" spans="2:20" x14ac:dyDescent="0.3">
      <c r="B8329" s="37" t="s">
        <v>5611</v>
      </c>
      <c r="C8329" s="1019" t="s">
        <v>5638</v>
      </c>
      <c r="D8329" s="39" t="s">
        <v>5639</v>
      </c>
      <c r="E8329" s="39" t="s">
        <v>16</v>
      </c>
      <c r="F8329" s="91" t="s">
        <v>16</v>
      </c>
      <c r="G8329" s="91" t="s">
        <v>16</v>
      </c>
      <c r="H8329" s="91" t="s">
        <v>16</v>
      </c>
      <c r="I8329" s="764">
        <v>200000</v>
      </c>
      <c r="J8329" s="91" t="s">
        <v>16</v>
      </c>
      <c r="K8329" s="1020">
        <f>SUM(I8329:J8329)</f>
        <v>200000</v>
      </c>
      <c r="L8329" s="37" t="s">
        <v>5611</v>
      </c>
      <c r="M8329" s="1019" t="s">
        <v>5640</v>
      </c>
      <c r="N8329" s="39" t="s">
        <v>5639</v>
      </c>
      <c r="O8329" s="37" t="s">
        <v>16</v>
      </c>
      <c r="P8329" s="91">
        <v>350000</v>
      </c>
      <c r="Q8329" s="37" t="s">
        <v>16</v>
      </c>
      <c r="R8329" s="37" t="s">
        <v>16</v>
      </c>
      <c r="S8329" s="39" t="s">
        <v>16</v>
      </c>
      <c r="T8329" s="37" t="s">
        <v>16</v>
      </c>
    </row>
    <row r="8330" spans="2:20" x14ac:dyDescent="0.3">
      <c r="B8330" s="37" t="s">
        <v>5611</v>
      </c>
      <c r="C8330" s="1019" t="s">
        <v>5640</v>
      </c>
      <c r="D8330" s="39" t="s">
        <v>5639</v>
      </c>
      <c r="E8330" s="39" t="s">
        <v>16</v>
      </c>
      <c r="F8330" s="91" t="s">
        <v>16</v>
      </c>
      <c r="G8330" s="91" t="s">
        <v>16</v>
      </c>
      <c r="H8330" s="764">
        <v>350000</v>
      </c>
      <c r="I8330" s="91" t="s">
        <v>16</v>
      </c>
      <c r="J8330" s="91" t="s">
        <v>16</v>
      </c>
      <c r="K8330" s="40"/>
      <c r="L8330" s="37" t="s">
        <v>5611</v>
      </c>
      <c r="M8330" s="1019" t="s">
        <v>793</v>
      </c>
      <c r="N8330" s="39" t="s">
        <v>5660</v>
      </c>
      <c r="O8330" s="39" t="s">
        <v>16</v>
      </c>
      <c r="P8330" s="91">
        <v>435000</v>
      </c>
      <c r="Q8330" s="91" t="s">
        <v>16</v>
      </c>
      <c r="R8330" s="37" t="s">
        <v>16</v>
      </c>
      <c r="S8330" s="91" t="s">
        <v>16</v>
      </c>
      <c r="T8330" s="91" t="s">
        <v>16</v>
      </c>
    </row>
    <row r="8331" spans="2:20" x14ac:dyDescent="0.3">
      <c r="B8331" s="37" t="s">
        <v>5611</v>
      </c>
      <c r="C8331" s="1019" t="s">
        <v>793</v>
      </c>
      <c r="D8331" s="39" t="s">
        <v>5660</v>
      </c>
      <c r="E8331" s="39" t="s">
        <v>16</v>
      </c>
      <c r="F8331" s="91" t="s">
        <v>16</v>
      </c>
      <c r="G8331" s="91" t="s">
        <v>16</v>
      </c>
      <c r="H8331" s="1002">
        <v>435000</v>
      </c>
      <c r="I8331" s="91" t="s">
        <v>16</v>
      </c>
      <c r="J8331" s="91" t="s">
        <v>16</v>
      </c>
      <c r="K8331" s="40"/>
      <c r="L8331" s="37" t="s">
        <v>16</v>
      </c>
      <c r="M8331" s="1021" t="s">
        <v>16</v>
      </c>
      <c r="N8331" s="1022" t="s">
        <v>16</v>
      </c>
      <c r="O8331" s="39" t="s">
        <v>16</v>
      </c>
      <c r="P8331" s="39" t="s">
        <v>16</v>
      </c>
      <c r="Q8331" s="91" t="s">
        <v>16</v>
      </c>
      <c r="R8331" s="91" t="s">
        <v>16</v>
      </c>
      <c r="S8331" s="39" t="s">
        <v>16</v>
      </c>
      <c r="T8331" s="37" t="s">
        <v>16</v>
      </c>
    </row>
    <row r="8332" spans="2:20" ht="27.6" x14ac:dyDescent="0.3">
      <c r="B8332" s="37" t="s">
        <v>5611</v>
      </c>
      <c r="C8332" s="38" t="s">
        <v>5624</v>
      </c>
      <c r="D8332" s="116" t="s">
        <v>5612</v>
      </c>
      <c r="E8332" s="39">
        <v>10000</v>
      </c>
      <c r="F8332" s="39">
        <v>140000</v>
      </c>
      <c r="G8332" s="39" t="s">
        <v>16</v>
      </c>
      <c r="H8332" s="39" t="s">
        <v>16</v>
      </c>
      <c r="I8332" s="39" t="s">
        <v>16</v>
      </c>
      <c r="J8332" s="39" t="s">
        <v>16</v>
      </c>
      <c r="K8332" s="40"/>
      <c r="L8332" s="37" t="s">
        <v>5611</v>
      </c>
      <c r="M8332" s="38" t="s">
        <v>5625</v>
      </c>
      <c r="N8332" s="116" t="s">
        <v>5612</v>
      </c>
      <c r="O8332" s="39">
        <v>10000</v>
      </c>
      <c r="P8332" s="39" t="s">
        <v>16</v>
      </c>
      <c r="Q8332" s="39" t="s">
        <v>16</v>
      </c>
      <c r="R8332" s="39" t="s">
        <v>16</v>
      </c>
      <c r="S8332" s="39" t="s">
        <v>16</v>
      </c>
      <c r="T8332" s="39" t="s">
        <v>16</v>
      </c>
    </row>
    <row r="8333" spans="2:20" ht="27.6" x14ac:dyDescent="0.3">
      <c r="B8333" s="37" t="s">
        <v>5611</v>
      </c>
      <c r="C8333" s="509" t="s">
        <v>5626</v>
      </c>
      <c r="D8333" s="116" t="s">
        <v>5613</v>
      </c>
      <c r="E8333" s="39" t="s">
        <v>16</v>
      </c>
      <c r="F8333" s="39">
        <v>200000</v>
      </c>
      <c r="G8333" s="39" t="s">
        <v>16</v>
      </c>
      <c r="H8333" s="39" t="s">
        <v>16</v>
      </c>
      <c r="I8333" s="39" t="s">
        <v>16</v>
      </c>
      <c r="J8333" s="39" t="s">
        <v>16</v>
      </c>
      <c r="K8333" s="40"/>
      <c r="L8333" s="37" t="s">
        <v>5611</v>
      </c>
      <c r="M8333" s="509" t="s">
        <v>5630</v>
      </c>
      <c r="N8333" s="116" t="s">
        <v>5615</v>
      </c>
      <c r="O8333" s="39">
        <v>80000</v>
      </c>
      <c r="P8333" s="39" t="s">
        <v>16</v>
      </c>
      <c r="Q8333" s="39" t="s">
        <v>16</v>
      </c>
      <c r="R8333" s="39" t="s">
        <v>16</v>
      </c>
      <c r="S8333" s="39" t="s">
        <v>16</v>
      </c>
      <c r="T8333" s="39" t="s">
        <v>16</v>
      </c>
    </row>
    <row r="8334" spans="2:20" ht="41.4" x14ac:dyDescent="0.3">
      <c r="B8334" s="37" t="s">
        <v>5611</v>
      </c>
      <c r="C8334" s="509" t="s">
        <v>5627</v>
      </c>
      <c r="D8334" s="116" t="s">
        <v>5614</v>
      </c>
      <c r="E8334" s="39" t="s">
        <v>16</v>
      </c>
      <c r="F8334" s="39" t="s">
        <v>16</v>
      </c>
      <c r="G8334" s="39">
        <v>130000</v>
      </c>
      <c r="H8334" s="39" t="s">
        <v>16</v>
      </c>
      <c r="I8334" s="39" t="s">
        <v>16</v>
      </c>
      <c r="J8334" s="39" t="s">
        <v>16</v>
      </c>
      <c r="K8334" s="40"/>
      <c r="L8334" s="37" t="s">
        <v>5611</v>
      </c>
      <c r="M8334" s="509" t="s">
        <v>1050</v>
      </c>
      <c r="N8334" s="116" t="s">
        <v>5616</v>
      </c>
      <c r="O8334" s="39">
        <v>150000</v>
      </c>
      <c r="P8334" s="39" t="s">
        <v>16</v>
      </c>
      <c r="Q8334" s="39" t="s">
        <v>16</v>
      </c>
      <c r="R8334" s="39" t="s">
        <v>16</v>
      </c>
      <c r="S8334" s="39" t="s">
        <v>16</v>
      </c>
      <c r="T8334" s="39" t="s">
        <v>16</v>
      </c>
    </row>
    <row r="8335" spans="2:20" ht="41.4" x14ac:dyDescent="0.3">
      <c r="B8335" s="37" t="s">
        <v>5611</v>
      </c>
      <c r="C8335" s="509" t="s">
        <v>5628</v>
      </c>
      <c r="D8335" s="116" t="s">
        <v>5718</v>
      </c>
      <c r="E8335" s="39" t="s">
        <v>16</v>
      </c>
      <c r="F8335" s="39" t="s">
        <v>16</v>
      </c>
      <c r="G8335" s="39">
        <v>260000</v>
      </c>
      <c r="H8335" s="39" t="s">
        <v>16</v>
      </c>
      <c r="I8335" s="39" t="s">
        <v>16</v>
      </c>
      <c r="J8335" s="39" t="s">
        <v>16</v>
      </c>
      <c r="K8335" s="40"/>
      <c r="L8335" s="37" t="s">
        <v>5611</v>
      </c>
      <c r="M8335" s="509" t="s">
        <v>1050</v>
      </c>
      <c r="N8335" s="116" t="s">
        <v>5617</v>
      </c>
      <c r="O8335" s="39">
        <v>230000</v>
      </c>
      <c r="P8335" s="39" t="s">
        <v>16</v>
      </c>
      <c r="Q8335" s="39" t="s">
        <v>16</v>
      </c>
      <c r="R8335" s="39" t="s">
        <v>16</v>
      </c>
      <c r="S8335" s="39" t="s">
        <v>16</v>
      </c>
      <c r="T8335" s="39" t="s">
        <v>16</v>
      </c>
    </row>
    <row r="8336" spans="2:20" ht="41.4" x14ac:dyDescent="0.3">
      <c r="B8336" s="37" t="s">
        <v>5611</v>
      </c>
      <c r="C8336" s="509" t="s">
        <v>5629</v>
      </c>
      <c r="D8336" s="116" t="s">
        <v>5719</v>
      </c>
      <c r="E8336" s="39">
        <v>80000</v>
      </c>
      <c r="F8336" s="39">
        <v>40000</v>
      </c>
      <c r="G8336" s="39">
        <v>10000</v>
      </c>
      <c r="H8336" s="39" t="s">
        <v>16</v>
      </c>
      <c r="I8336" s="39" t="s">
        <v>16</v>
      </c>
      <c r="J8336" s="39" t="s">
        <v>16</v>
      </c>
      <c r="K8336" s="40"/>
      <c r="L8336" s="751" t="s">
        <v>5611</v>
      </c>
      <c r="M8336" s="760" t="s">
        <v>5641</v>
      </c>
      <c r="N8336" s="730" t="s">
        <v>5618</v>
      </c>
      <c r="O8336" s="731">
        <v>30000</v>
      </c>
      <c r="P8336" s="39" t="s">
        <v>16</v>
      </c>
      <c r="Q8336" s="39" t="s">
        <v>16</v>
      </c>
      <c r="R8336" s="39" t="s">
        <v>16</v>
      </c>
      <c r="S8336" s="39" t="s">
        <v>16</v>
      </c>
      <c r="T8336" s="39" t="s">
        <v>16</v>
      </c>
    </row>
    <row r="8337" spans="2:21" ht="27.6" x14ac:dyDescent="0.3">
      <c r="B8337" s="37" t="s">
        <v>5611</v>
      </c>
      <c r="C8337" s="509" t="s">
        <v>5631</v>
      </c>
      <c r="D8337" s="116" t="s">
        <v>5720</v>
      </c>
      <c r="E8337" s="39">
        <v>150000</v>
      </c>
      <c r="F8337" s="39" t="s">
        <v>16</v>
      </c>
      <c r="G8337" s="39" t="s">
        <v>16</v>
      </c>
      <c r="H8337" s="39" t="s">
        <v>16</v>
      </c>
      <c r="I8337" s="39" t="s">
        <v>16</v>
      </c>
      <c r="J8337" s="39" t="s">
        <v>16</v>
      </c>
      <c r="K8337" s="40"/>
      <c r="L8337" s="751" t="s">
        <v>5611</v>
      </c>
      <c r="M8337" s="760" t="s">
        <v>5641</v>
      </c>
      <c r="N8337" s="730" t="s">
        <v>5619</v>
      </c>
      <c r="O8337" s="731">
        <v>30000</v>
      </c>
      <c r="P8337" s="39" t="s">
        <v>16</v>
      </c>
      <c r="Q8337" s="39" t="s">
        <v>16</v>
      </c>
      <c r="R8337" s="39" t="s">
        <v>16</v>
      </c>
      <c r="S8337" s="39" t="s">
        <v>16</v>
      </c>
      <c r="T8337" s="39" t="s">
        <v>16</v>
      </c>
    </row>
    <row r="8338" spans="2:21" ht="27.6" x14ac:dyDescent="0.3">
      <c r="B8338" s="37" t="s">
        <v>5611</v>
      </c>
      <c r="C8338" s="509" t="s">
        <v>5632</v>
      </c>
      <c r="D8338" s="116" t="s">
        <v>5721</v>
      </c>
      <c r="E8338" s="39" t="s">
        <v>16</v>
      </c>
      <c r="F8338" s="39">
        <v>1100</v>
      </c>
      <c r="G8338" s="39" t="s">
        <v>16</v>
      </c>
      <c r="H8338" s="39" t="s">
        <v>16</v>
      </c>
      <c r="I8338" s="39" t="s">
        <v>16</v>
      </c>
      <c r="J8338" s="39" t="s">
        <v>16</v>
      </c>
      <c r="K8338" s="40"/>
      <c r="L8338" s="37" t="s">
        <v>5611</v>
      </c>
      <c r="M8338" s="760" t="s">
        <v>5645</v>
      </c>
      <c r="N8338" s="730" t="s">
        <v>5620</v>
      </c>
      <c r="O8338" s="731">
        <v>20000</v>
      </c>
      <c r="P8338" s="39" t="s">
        <v>16</v>
      </c>
      <c r="Q8338" s="39" t="s">
        <v>16</v>
      </c>
      <c r="R8338" s="39" t="s">
        <v>16</v>
      </c>
      <c r="S8338" s="39" t="s">
        <v>16</v>
      </c>
      <c r="T8338" s="39" t="s">
        <v>16</v>
      </c>
    </row>
    <row r="8339" spans="2:21" ht="41.4" x14ac:dyDescent="0.3">
      <c r="B8339" s="37" t="s">
        <v>5611</v>
      </c>
      <c r="C8339" s="509" t="s">
        <v>5633</v>
      </c>
      <c r="D8339" s="116" t="s">
        <v>5722</v>
      </c>
      <c r="E8339" s="39">
        <v>230000</v>
      </c>
      <c r="F8339" s="39" t="s">
        <v>16</v>
      </c>
      <c r="G8339" s="39" t="s">
        <v>16</v>
      </c>
      <c r="H8339" s="39" t="s">
        <v>16</v>
      </c>
      <c r="I8339" s="39" t="s">
        <v>16</v>
      </c>
      <c r="J8339" s="39" t="s">
        <v>16</v>
      </c>
      <c r="K8339" s="40"/>
      <c r="L8339" s="37" t="s">
        <v>5611</v>
      </c>
      <c r="M8339" s="509" t="s">
        <v>5647</v>
      </c>
      <c r="N8339" s="116" t="s">
        <v>5621</v>
      </c>
      <c r="O8339" s="39">
        <v>100000</v>
      </c>
      <c r="P8339" s="39" t="s">
        <v>16</v>
      </c>
      <c r="Q8339" s="39" t="s">
        <v>16</v>
      </c>
      <c r="R8339" s="39" t="s">
        <v>16</v>
      </c>
      <c r="S8339" s="39" t="s">
        <v>16</v>
      </c>
      <c r="T8339" s="39" t="s">
        <v>16</v>
      </c>
    </row>
    <row r="8340" spans="2:21" ht="27.6" x14ac:dyDescent="0.3">
      <c r="B8340" s="37" t="s">
        <v>5611</v>
      </c>
      <c r="C8340" s="509" t="s">
        <v>5634</v>
      </c>
      <c r="D8340" s="116" t="s">
        <v>5723</v>
      </c>
      <c r="E8340" s="39" t="s">
        <v>16</v>
      </c>
      <c r="F8340" s="39">
        <v>1100</v>
      </c>
      <c r="G8340" s="39" t="s">
        <v>16</v>
      </c>
      <c r="H8340" s="39" t="s">
        <v>16</v>
      </c>
      <c r="I8340" s="39" t="s">
        <v>16</v>
      </c>
      <c r="J8340" s="39" t="s">
        <v>16</v>
      </c>
      <c r="K8340" s="40"/>
      <c r="L8340" s="37" t="s">
        <v>5611</v>
      </c>
      <c r="M8340" s="509" t="s">
        <v>5661</v>
      </c>
      <c r="N8340" s="116" t="s">
        <v>5622</v>
      </c>
      <c r="O8340" s="39">
        <v>62000</v>
      </c>
      <c r="P8340" s="39" t="s">
        <v>16</v>
      </c>
      <c r="Q8340" s="39" t="s">
        <v>16</v>
      </c>
      <c r="R8340" s="39" t="s">
        <v>16</v>
      </c>
      <c r="S8340" s="39" t="s">
        <v>16</v>
      </c>
      <c r="T8340" s="39" t="s">
        <v>16</v>
      </c>
    </row>
    <row r="8341" spans="2:21" ht="27.6" x14ac:dyDescent="0.3">
      <c r="B8341" s="37" t="s">
        <v>5611</v>
      </c>
      <c r="C8341" s="509" t="s">
        <v>5635</v>
      </c>
      <c r="D8341" s="116" t="s">
        <v>5724</v>
      </c>
      <c r="E8341" s="39" t="s">
        <v>16</v>
      </c>
      <c r="F8341" s="39">
        <v>1100</v>
      </c>
      <c r="G8341" s="39" t="s">
        <v>16</v>
      </c>
      <c r="H8341" s="39" t="s">
        <v>16</v>
      </c>
      <c r="I8341" s="39" t="s">
        <v>16</v>
      </c>
      <c r="J8341" s="39" t="s">
        <v>16</v>
      </c>
      <c r="K8341" s="40"/>
      <c r="L8341" s="751" t="s">
        <v>5653</v>
      </c>
      <c r="M8341" s="760" t="s">
        <v>5659</v>
      </c>
      <c r="N8341" s="730" t="s">
        <v>5623</v>
      </c>
      <c r="O8341" s="731">
        <v>25000</v>
      </c>
      <c r="P8341" s="39" t="s">
        <v>16</v>
      </c>
      <c r="Q8341" s="39" t="s">
        <v>16</v>
      </c>
      <c r="R8341" s="39" t="s">
        <v>16</v>
      </c>
      <c r="S8341" s="39" t="s">
        <v>16</v>
      </c>
      <c r="T8341" s="39" t="s">
        <v>16</v>
      </c>
    </row>
    <row r="8342" spans="2:21" ht="41.4" x14ac:dyDescent="0.3">
      <c r="B8342" s="37" t="s">
        <v>5611</v>
      </c>
      <c r="C8342" s="760" t="s">
        <v>5636</v>
      </c>
      <c r="D8342" s="730" t="s">
        <v>5725</v>
      </c>
      <c r="E8342" s="731">
        <v>30000</v>
      </c>
      <c r="F8342" s="731" t="s">
        <v>16</v>
      </c>
      <c r="G8342" s="731">
        <v>200000</v>
      </c>
      <c r="H8342" s="39" t="s">
        <v>16</v>
      </c>
      <c r="I8342" s="39" t="s">
        <v>16</v>
      </c>
      <c r="J8342" s="39" t="s">
        <v>16</v>
      </c>
      <c r="K8342" s="40"/>
      <c r="L8342" s="37" t="s">
        <v>5653</v>
      </c>
      <c r="M8342" s="509" t="s">
        <v>5662</v>
      </c>
      <c r="N8342" s="116">
        <v>335</v>
      </c>
      <c r="O8342" s="39" t="s">
        <v>16</v>
      </c>
      <c r="P8342" s="39" t="s">
        <v>16</v>
      </c>
      <c r="Q8342" s="39" t="s">
        <v>16</v>
      </c>
      <c r="R8342" s="39">
        <v>211500</v>
      </c>
      <c r="S8342" s="39" t="s">
        <v>16</v>
      </c>
      <c r="T8342" s="39" t="s">
        <v>16</v>
      </c>
    </row>
    <row r="8343" spans="2:21" ht="41.4" x14ac:dyDescent="0.3">
      <c r="B8343" s="37" t="s">
        <v>5611</v>
      </c>
      <c r="C8343" s="760" t="s">
        <v>5642</v>
      </c>
      <c r="D8343" s="730" t="s">
        <v>5726</v>
      </c>
      <c r="E8343" s="731" t="s">
        <v>16</v>
      </c>
      <c r="F8343" s="731" t="s">
        <v>16</v>
      </c>
      <c r="G8343" s="731">
        <v>200000</v>
      </c>
      <c r="H8343" s="39" t="s">
        <v>16</v>
      </c>
      <c r="I8343" s="39" t="s">
        <v>16</v>
      </c>
      <c r="J8343" s="39" t="s">
        <v>16</v>
      </c>
      <c r="K8343" s="40"/>
      <c r="L8343" s="37" t="s">
        <v>167</v>
      </c>
      <c r="M8343" s="509" t="s">
        <v>5663</v>
      </c>
      <c r="N8343" s="116">
        <v>335</v>
      </c>
      <c r="O8343" s="39" t="s">
        <v>16</v>
      </c>
      <c r="P8343" s="39" t="s">
        <v>16</v>
      </c>
      <c r="Q8343" s="39" t="s">
        <v>16</v>
      </c>
      <c r="R8343" s="39">
        <v>36000</v>
      </c>
      <c r="S8343" s="39" t="s">
        <v>16</v>
      </c>
      <c r="T8343" s="39" t="s">
        <v>16</v>
      </c>
    </row>
    <row r="8344" spans="2:21" ht="41.4" x14ac:dyDescent="0.3">
      <c r="B8344" s="37" t="s">
        <v>5611</v>
      </c>
      <c r="C8344" s="760" t="s">
        <v>5643</v>
      </c>
      <c r="D8344" s="730" t="s">
        <v>5727</v>
      </c>
      <c r="E8344" s="731">
        <v>30000</v>
      </c>
      <c r="F8344" s="731" t="s">
        <v>16</v>
      </c>
      <c r="G8344" s="731">
        <v>200000</v>
      </c>
      <c r="H8344" s="39" t="s">
        <v>16</v>
      </c>
      <c r="I8344" s="39" t="s">
        <v>16</v>
      </c>
      <c r="J8344" s="39" t="s">
        <v>16</v>
      </c>
      <c r="K8344" s="40"/>
      <c r="L8344" s="37" t="s">
        <v>167</v>
      </c>
      <c r="M8344" s="509" t="s">
        <v>5664</v>
      </c>
      <c r="N8344" s="116">
        <v>335</v>
      </c>
      <c r="O8344" s="39" t="s">
        <v>16</v>
      </c>
      <c r="P8344" s="39" t="s">
        <v>16</v>
      </c>
      <c r="Q8344" s="39" t="s">
        <v>16</v>
      </c>
      <c r="R8344" s="39">
        <v>30000</v>
      </c>
      <c r="S8344" s="39" t="s">
        <v>16</v>
      </c>
      <c r="T8344" s="39" t="s">
        <v>16</v>
      </c>
    </row>
    <row r="8345" spans="2:21" ht="27.6" x14ac:dyDescent="0.3">
      <c r="B8345" s="37" t="s">
        <v>5611</v>
      </c>
      <c r="C8345" s="509" t="s">
        <v>5644</v>
      </c>
      <c r="D8345" s="116" t="s">
        <v>5728</v>
      </c>
      <c r="E8345" s="39">
        <v>20000</v>
      </c>
      <c r="F8345" s="39">
        <v>180000</v>
      </c>
      <c r="G8345" s="39" t="s">
        <v>16</v>
      </c>
      <c r="H8345" s="39" t="s">
        <v>16</v>
      </c>
      <c r="I8345" s="39" t="s">
        <v>16</v>
      </c>
      <c r="J8345" s="39" t="s">
        <v>16</v>
      </c>
      <c r="K8345" s="40"/>
      <c r="L8345" s="37" t="s">
        <v>167</v>
      </c>
      <c r="M8345" s="509" t="s">
        <v>5665</v>
      </c>
      <c r="N8345" s="116">
        <v>335</v>
      </c>
      <c r="O8345" s="39" t="s">
        <v>16</v>
      </c>
      <c r="P8345" s="39" t="s">
        <v>16</v>
      </c>
      <c r="Q8345" s="39" t="s">
        <v>16</v>
      </c>
      <c r="R8345" s="39">
        <v>2000</v>
      </c>
      <c r="S8345" s="39" t="s">
        <v>16</v>
      </c>
      <c r="T8345" s="39"/>
    </row>
    <row r="8346" spans="2:21" ht="27.6" x14ac:dyDescent="0.3">
      <c r="B8346" s="37" t="s">
        <v>5611</v>
      </c>
      <c r="C8346" s="509" t="s">
        <v>5646</v>
      </c>
      <c r="D8346" s="116" t="s">
        <v>5729</v>
      </c>
      <c r="E8346" s="39">
        <v>100000</v>
      </c>
      <c r="F8346" s="39" t="s">
        <v>16</v>
      </c>
      <c r="G8346" s="39" t="s">
        <v>16</v>
      </c>
      <c r="H8346" s="39" t="s">
        <v>16</v>
      </c>
      <c r="I8346" s="39" t="s">
        <v>16</v>
      </c>
      <c r="J8346" s="39" t="s">
        <v>16</v>
      </c>
      <c r="K8346" s="40"/>
      <c r="L8346" s="37" t="s">
        <v>167</v>
      </c>
      <c r="M8346" s="509" t="s">
        <v>5666</v>
      </c>
      <c r="N8346" s="116">
        <v>335</v>
      </c>
      <c r="O8346" s="39" t="s">
        <v>16</v>
      </c>
      <c r="P8346" s="39" t="s">
        <v>16</v>
      </c>
      <c r="Q8346" s="39" t="s">
        <v>16</v>
      </c>
      <c r="R8346" s="39">
        <v>5000</v>
      </c>
      <c r="S8346" s="39" t="s">
        <v>16</v>
      </c>
      <c r="T8346" s="39" t="s">
        <v>16</v>
      </c>
    </row>
    <row r="8347" spans="2:21" ht="27.6" x14ac:dyDescent="0.3">
      <c r="B8347" s="37" t="s">
        <v>5611</v>
      </c>
      <c r="C8347" s="509" t="s">
        <v>5648</v>
      </c>
      <c r="D8347" s="116" t="s">
        <v>5730</v>
      </c>
      <c r="E8347" s="39">
        <v>62000</v>
      </c>
      <c r="F8347" s="39" t="s">
        <v>16</v>
      </c>
      <c r="G8347" s="39" t="s">
        <v>16</v>
      </c>
      <c r="H8347" s="39">
        <v>400000</v>
      </c>
      <c r="I8347" s="39">
        <v>38000</v>
      </c>
      <c r="J8347" s="39" t="s">
        <v>16</v>
      </c>
      <c r="K8347" s="40"/>
      <c r="L8347" s="37" t="s">
        <v>167</v>
      </c>
      <c r="M8347" s="509" t="s">
        <v>5667</v>
      </c>
      <c r="N8347" s="116">
        <v>335</v>
      </c>
      <c r="O8347" s="39" t="s">
        <v>16</v>
      </c>
      <c r="P8347" s="39" t="s">
        <v>16</v>
      </c>
      <c r="Q8347" s="39" t="s">
        <v>16</v>
      </c>
      <c r="R8347" s="39">
        <v>70000</v>
      </c>
      <c r="S8347" s="39" t="s">
        <v>16</v>
      </c>
      <c r="T8347" s="39" t="s">
        <v>16</v>
      </c>
    </row>
    <row r="8348" spans="2:21" ht="27.6" x14ac:dyDescent="0.3">
      <c r="B8348" s="37" t="s">
        <v>5611</v>
      </c>
      <c r="C8348" s="509" t="s">
        <v>5649</v>
      </c>
      <c r="D8348" s="116" t="s">
        <v>5731</v>
      </c>
      <c r="E8348" s="39" t="s">
        <v>16</v>
      </c>
      <c r="F8348" s="39" t="s">
        <v>16</v>
      </c>
      <c r="G8348" s="39" t="s">
        <v>16</v>
      </c>
      <c r="H8348" s="39">
        <v>230000</v>
      </c>
      <c r="I8348" s="39" t="s">
        <v>16</v>
      </c>
      <c r="J8348" s="39" t="s">
        <v>16</v>
      </c>
      <c r="K8348" s="40"/>
      <c r="L8348" s="37" t="s">
        <v>5611</v>
      </c>
      <c r="M8348" s="760" t="s">
        <v>5668</v>
      </c>
      <c r="N8348" s="963">
        <v>1</v>
      </c>
      <c r="O8348" s="731" t="s">
        <v>16</v>
      </c>
      <c r="P8348" s="731">
        <v>20000</v>
      </c>
      <c r="Q8348" s="39" t="s">
        <v>16</v>
      </c>
      <c r="R8348" s="39" t="s">
        <v>16</v>
      </c>
      <c r="S8348" s="39" t="s">
        <v>16</v>
      </c>
      <c r="T8348" s="39" t="s">
        <v>16</v>
      </c>
      <c r="U8348" s="1010"/>
    </row>
    <row r="8349" spans="2:21" ht="27.6" x14ac:dyDescent="0.3">
      <c r="B8349" s="37" t="s">
        <v>5611</v>
      </c>
      <c r="C8349" s="509" t="s">
        <v>5650</v>
      </c>
      <c r="D8349" s="116" t="s">
        <v>5732</v>
      </c>
      <c r="E8349" s="39" t="s">
        <v>16</v>
      </c>
      <c r="F8349" s="39" t="s">
        <v>16</v>
      </c>
      <c r="G8349" s="39" t="s">
        <v>16</v>
      </c>
      <c r="H8349" s="39">
        <v>50000</v>
      </c>
      <c r="I8349" s="39" t="s">
        <v>16</v>
      </c>
      <c r="J8349" s="39" t="s">
        <v>16</v>
      </c>
      <c r="K8349" s="40"/>
      <c r="L8349" s="37" t="s">
        <v>5611</v>
      </c>
      <c r="M8349" s="509" t="s">
        <v>5669</v>
      </c>
      <c r="N8349" s="1023">
        <v>2</v>
      </c>
      <c r="O8349" s="39" t="s">
        <v>16</v>
      </c>
      <c r="P8349" s="731">
        <v>10000</v>
      </c>
      <c r="Q8349" s="39" t="s">
        <v>16</v>
      </c>
      <c r="R8349" s="39" t="s">
        <v>16</v>
      </c>
      <c r="S8349" s="39" t="s">
        <v>16</v>
      </c>
      <c r="T8349" s="39" t="s">
        <v>16</v>
      </c>
    </row>
    <row r="8350" spans="2:21" ht="27.6" x14ac:dyDescent="0.3">
      <c r="B8350" s="37" t="s">
        <v>5611</v>
      </c>
      <c r="C8350" s="509" t="s">
        <v>5651</v>
      </c>
      <c r="D8350" s="116" t="s">
        <v>5733</v>
      </c>
      <c r="E8350" s="39" t="s">
        <v>16</v>
      </c>
      <c r="F8350" s="39" t="s">
        <v>16</v>
      </c>
      <c r="G8350" s="39" t="s">
        <v>16</v>
      </c>
      <c r="H8350" s="39">
        <v>230000</v>
      </c>
      <c r="I8350" s="39" t="s">
        <v>16</v>
      </c>
      <c r="J8350" s="39" t="s">
        <v>16</v>
      </c>
      <c r="K8350" s="40"/>
      <c r="L8350" s="37" t="s">
        <v>5611</v>
      </c>
      <c r="M8350" s="509" t="s">
        <v>5670</v>
      </c>
      <c r="N8350" s="493">
        <v>3</v>
      </c>
      <c r="O8350" s="39" t="s">
        <v>16</v>
      </c>
      <c r="P8350" s="731">
        <v>50000</v>
      </c>
      <c r="Q8350" s="39" t="s">
        <v>16</v>
      </c>
      <c r="R8350" s="39" t="s">
        <v>16</v>
      </c>
      <c r="S8350" s="39" t="s">
        <v>16</v>
      </c>
      <c r="T8350" s="39" t="s">
        <v>16</v>
      </c>
    </row>
    <row r="8351" spans="2:21" ht="27.6" x14ac:dyDescent="0.3">
      <c r="B8351" s="37" t="s">
        <v>5611</v>
      </c>
      <c r="C8351" s="509" t="s">
        <v>5652</v>
      </c>
      <c r="D8351" s="116" t="s">
        <v>5734</v>
      </c>
      <c r="E8351" s="39" t="s">
        <v>16</v>
      </c>
      <c r="F8351" s="39" t="s">
        <v>16</v>
      </c>
      <c r="G8351" s="39" t="s">
        <v>16</v>
      </c>
      <c r="H8351" s="39">
        <v>50000</v>
      </c>
      <c r="I8351" s="39" t="s">
        <v>16</v>
      </c>
      <c r="J8351" s="39" t="s">
        <v>16</v>
      </c>
      <c r="K8351" s="40"/>
      <c r="L8351" s="37" t="s">
        <v>5611</v>
      </c>
      <c r="M8351" s="509" t="s">
        <v>5671</v>
      </c>
      <c r="N8351" s="1023">
        <v>4</v>
      </c>
      <c r="O8351" s="39" t="s">
        <v>16</v>
      </c>
      <c r="P8351" s="731">
        <v>5500</v>
      </c>
      <c r="Q8351" s="39" t="s">
        <v>16</v>
      </c>
      <c r="R8351" s="39" t="s">
        <v>16</v>
      </c>
      <c r="S8351" s="39" t="s">
        <v>16</v>
      </c>
      <c r="T8351" s="39" t="s">
        <v>16</v>
      </c>
    </row>
    <row r="8352" spans="2:21" ht="27.6" x14ac:dyDescent="0.3">
      <c r="B8352" s="37" t="s">
        <v>5653</v>
      </c>
      <c r="C8352" s="509" t="s">
        <v>5654</v>
      </c>
      <c r="D8352" s="116" t="s">
        <v>5735</v>
      </c>
      <c r="E8352" s="39" t="s">
        <v>16</v>
      </c>
      <c r="F8352" s="39" t="s">
        <v>16</v>
      </c>
      <c r="G8352" s="39" t="s">
        <v>16</v>
      </c>
      <c r="H8352" s="39">
        <v>210000</v>
      </c>
      <c r="I8352" s="39" t="s">
        <v>16</v>
      </c>
      <c r="J8352" s="39" t="s">
        <v>16</v>
      </c>
      <c r="K8352" s="40"/>
      <c r="L8352" s="37" t="s">
        <v>5653</v>
      </c>
      <c r="M8352" s="509" t="s">
        <v>5672</v>
      </c>
      <c r="N8352" s="493">
        <v>5</v>
      </c>
      <c r="O8352" s="39" t="s">
        <v>16</v>
      </c>
      <c r="P8352" s="731">
        <v>3200</v>
      </c>
      <c r="Q8352" s="39" t="s">
        <v>16</v>
      </c>
      <c r="R8352" s="39" t="s">
        <v>16</v>
      </c>
      <c r="S8352" s="39" t="s">
        <v>16</v>
      </c>
      <c r="T8352" s="39" t="s">
        <v>16</v>
      </c>
    </row>
    <row r="8353" spans="2:21" ht="27.6" x14ac:dyDescent="0.3">
      <c r="B8353" s="37" t="s">
        <v>5653</v>
      </c>
      <c r="C8353" s="509" t="s">
        <v>5655</v>
      </c>
      <c r="D8353" s="116" t="s">
        <v>5736</v>
      </c>
      <c r="E8353" s="39" t="s">
        <v>16</v>
      </c>
      <c r="F8353" s="39" t="s">
        <v>16</v>
      </c>
      <c r="G8353" s="39" t="s">
        <v>16</v>
      </c>
      <c r="H8353" s="39">
        <v>150000</v>
      </c>
      <c r="I8353" s="39" t="s">
        <v>16</v>
      </c>
      <c r="J8353" s="39" t="s">
        <v>16</v>
      </c>
      <c r="K8353" s="40"/>
      <c r="L8353" s="37" t="s">
        <v>5653</v>
      </c>
      <c r="M8353" s="760" t="s">
        <v>5673</v>
      </c>
      <c r="N8353" s="1023">
        <v>6</v>
      </c>
      <c r="O8353" s="39" t="s">
        <v>16</v>
      </c>
      <c r="P8353" s="731">
        <v>63500</v>
      </c>
      <c r="Q8353" s="39" t="s">
        <v>16</v>
      </c>
      <c r="R8353" s="39" t="s">
        <v>16</v>
      </c>
      <c r="S8353" s="39" t="s">
        <v>16</v>
      </c>
      <c r="T8353" s="39" t="s">
        <v>16</v>
      </c>
    </row>
    <row r="8354" spans="2:21" ht="27.6" x14ac:dyDescent="0.3">
      <c r="B8354" s="37" t="s">
        <v>5653</v>
      </c>
      <c r="C8354" s="509" t="s">
        <v>5656</v>
      </c>
      <c r="D8354" s="116" t="s">
        <v>5737</v>
      </c>
      <c r="E8354" s="39" t="s">
        <v>16</v>
      </c>
      <c r="F8354" s="39" t="s">
        <v>16</v>
      </c>
      <c r="G8354" s="39" t="s">
        <v>16</v>
      </c>
      <c r="H8354" s="39">
        <v>10000</v>
      </c>
      <c r="I8354" s="39" t="s">
        <v>16</v>
      </c>
      <c r="J8354" s="39" t="s">
        <v>16</v>
      </c>
      <c r="K8354" s="40"/>
      <c r="L8354" s="37" t="s">
        <v>5653</v>
      </c>
      <c r="M8354" s="509" t="s">
        <v>5674</v>
      </c>
      <c r="N8354" s="493">
        <v>7</v>
      </c>
      <c r="O8354" s="39" t="s">
        <v>16</v>
      </c>
      <c r="P8354" s="731">
        <v>1000</v>
      </c>
      <c r="Q8354" s="39" t="s">
        <v>16</v>
      </c>
      <c r="R8354" s="39" t="s">
        <v>16</v>
      </c>
      <c r="S8354" s="39" t="s">
        <v>16</v>
      </c>
      <c r="T8354" s="39" t="s">
        <v>16</v>
      </c>
    </row>
    <row r="8355" spans="2:21" ht="41.4" x14ac:dyDescent="0.3">
      <c r="B8355" s="37" t="s">
        <v>5653</v>
      </c>
      <c r="C8355" s="509" t="s">
        <v>5657</v>
      </c>
      <c r="D8355" s="116" t="s">
        <v>5738</v>
      </c>
      <c r="E8355" s="39">
        <v>25000</v>
      </c>
      <c r="F8355" s="39">
        <v>140000</v>
      </c>
      <c r="G8355" s="39" t="s">
        <v>16</v>
      </c>
      <c r="H8355" s="39" t="s">
        <v>16</v>
      </c>
      <c r="I8355" s="39" t="s">
        <v>16</v>
      </c>
      <c r="J8355" s="39" t="s">
        <v>16</v>
      </c>
      <c r="K8355" s="40"/>
      <c r="L8355" s="37" t="s">
        <v>5653</v>
      </c>
      <c r="M8355" s="509" t="s">
        <v>5681</v>
      </c>
      <c r="N8355" s="1023">
        <v>8</v>
      </c>
      <c r="O8355" s="39" t="s">
        <v>16</v>
      </c>
      <c r="P8355" s="731">
        <v>100000</v>
      </c>
      <c r="Q8355" s="39">
        <v>22300</v>
      </c>
      <c r="R8355" s="39" t="s">
        <v>16</v>
      </c>
      <c r="S8355" s="39" t="s">
        <v>16</v>
      </c>
      <c r="T8355" s="39" t="s">
        <v>16</v>
      </c>
    </row>
    <row r="8356" spans="2:21" ht="41.4" x14ac:dyDescent="0.3">
      <c r="B8356" s="37" t="s">
        <v>5653</v>
      </c>
      <c r="C8356" s="509" t="s">
        <v>5658</v>
      </c>
      <c r="D8356" s="116" t="s">
        <v>5739</v>
      </c>
      <c r="E8356" s="39" t="s">
        <v>16</v>
      </c>
      <c r="F8356" s="39" t="s">
        <v>16</v>
      </c>
      <c r="G8356" s="39">
        <v>200000</v>
      </c>
      <c r="H8356" s="39" t="s">
        <v>16</v>
      </c>
      <c r="I8356" s="39" t="s">
        <v>16</v>
      </c>
      <c r="J8356" s="39" t="s">
        <v>16</v>
      </c>
      <c r="K8356" s="40"/>
      <c r="L8356" s="37" t="s">
        <v>5653</v>
      </c>
      <c r="M8356" s="509" t="s">
        <v>5675</v>
      </c>
      <c r="N8356" s="493">
        <v>9</v>
      </c>
      <c r="O8356" s="39" t="s">
        <v>16</v>
      </c>
      <c r="P8356" s="731">
        <v>100000</v>
      </c>
      <c r="Q8356" s="39" t="s">
        <v>16</v>
      </c>
      <c r="R8356" s="39" t="s">
        <v>16</v>
      </c>
      <c r="S8356" s="39" t="s">
        <v>16</v>
      </c>
      <c r="T8356" s="39" t="s">
        <v>16</v>
      </c>
    </row>
    <row r="8357" spans="2:21" ht="41.4" x14ac:dyDescent="0.3">
      <c r="B8357" s="37" t="s">
        <v>16</v>
      </c>
      <c r="C8357" s="116" t="s">
        <v>16</v>
      </c>
      <c r="D8357" s="116" t="s">
        <v>16</v>
      </c>
      <c r="E8357" s="39" t="s">
        <v>16</v>
      </c>
      <c r="F8357" s="39" t="s">
        <v>16</v>
      </c>
      <c r="G8357" s="39" t="s">
        <v>16</v>
      </c>
      <c r="H8357" s="39" t="s">
        <v>16</v>
      </c>
      <c r="I8357" s="39" t="s">
        <v>16</v>
      </c>
      <c r="J8357" s="39" t="s">
        <v>16</v>
      </c>
      <c r="K8357" s="40"/>
      <c r="L8357" s="37" t="s">
        <v>5677</v>
      </c>
      <c r="M8357" s="509" t="s">
        <v>5678</v>
      </c>
      <c r="N8357" s="493">
        <v>454</v>
      </c>
      <c r="O8357" s="39" t="s">
        <v>16</v>
      </c>
      <c r="P8357" s="39" t="s">
        <v>16</v>
      </c>
      <c r="Q8357" s="39">
        <v>1887500</v>
      </c>
      <c r="R8357" s="39" t="s">
        <v>16</v>
      </c>
      <c r="S8357" s="39" t="s">
        <v>16</v>
      </c>
      <c r="T8357" s="39" t="s">
        <v>16</v>
      </c>
    </row>
    <row r="8358" spans="2:21" ht="41.4" x14ac:dyDescent="0.3">
      <c r="B8358" s="37" t="s">
        <v>16</v>
      </c>
      <c r="C8358" s="116" t="s">
        <v>16</v>
      </c>
      <c r="D8358" s="116" t="s">
        <v>16</v>
      </c>
      <c r="E8358" s="39" t="s">
        <v>16</v>
      </c>
      <c r="F8358" s="39" t="s">
        <v>16</v>
      </c>
      <c r="G8358" s="39" t="s">
        <v>16</v>
      </c>
      <c r="H8358" s="39" t="s">
        <v>16</v>
      </c>
      <c r="I8358" s="39" t="s">
        <v>16</v>
      </c>
      <c r="J8358" s="39" t="s">
        <v>16</v>
      </c>
      <c r="K8358" s="40"/>
      <c r="L8358" s="37" t="s">
        <v>5677</v>
      </c>
      <c r="M8358" s="509" t="s">
        <v>5679</v>
      </c>
      <c r="N8358" s="493">
        <v>455</v>
      </c>
      <c r="O8358" s="39" t="s">
        <v>16</v>
      </c>
      <c r="P8358" s="39" t="s">
        <v>16</v>
      </c>
      <c r="Q8358" s="39">
        <v>200000</v>
      </c>
      <c r="R8358" s="39" t="s">
        <v>16</v>
      </c>
      <c r="S8358" s="39" t="s">
        <v>16</v>
      </c>
      <c r="T8358" s="39" t="s">
        <v>16</v>
      </c>
    </row>
    <row r="8359" spans="2:21" ht="27.6" x14ac:dyDescent="0.3">
      <c r="B8359" s="37" t="s">
        <v>16</v>
      </c>
      <c r="C8359" s="116" t="s">
        <v>16</v>
      </c>
      <c r="D8359" s="116" t="s">
        <v>16</v>
      </c>
      <c r="E8359" s="39" t="s">
        <v>16</v>
      </c>
      <c r="F8359" s="39" t="s">
        <v>16</v>
      </c>
      <c r="G8359" s="39" t="s">
        <v>16</v>
      </c>
      <c r="H8359" s="39" t="s">
        <v>16</v>
      </c>
      <c r="I8359" s="39" t="s">
        <v>16</v>
      </c>
      <c r="J8359" s="39" t="s">
        <v>16</v>
      </c>
      <c r="K8359" s="40"/>
      <c r="L8359" s="37" t="s">
        <v>167</v>
      </c>
      <c r="M8359" s="509" t="s">
        <v>5680</v>
      </c>
      <c r="N8359" s="493">
        <v>455</v>
      </c>
      <c r="O8359" s="39" t="s">
        <v>16</v>
      </c>
      <c r="P8359" s="39" t="s">
        <v>16</v>
      </c>
      <c r="Q8359" s="39">
        <v>200000</v>
      </c>
      <c r="R8359" s="39" t="s">
        <v>16</v>
      </c>
      <c r="S8359" s="39" t="s">
        <v>16</v>
      </c>
      <c r="T8359" s="39" t="s">
        <v>16</v>
      </c>
    </row>
    <row r="8360" spans="2:21" ht="41.4" x14ac:dyDescent="0.3">
      <c r="B8360" s="37" t="s">
        <v>16</v>
      </c>
      <c r="C8360" s="116" t="s">
        <v>16</v>
      </c>
      <c r="D8360" s="116" t="s">
        <v>16</v>
      </c>
      <c r="E8360" s="39" t="s">
        <v>16</v>
      </c>
      <c r="F8360" s="39" t="s">
        <v>16</v>
      </c>
      <c r="G8360" s="39" t="s">
        <v>16</v>
      </c>
      <c r="H8360" s="39" t="s">
        <v>16</v>
      </c>
      <c r="I8360" s="39" t="s">
        <v>16</v>
      </c>
      <c r="J8360" s="39" t="s">
        <v>16</v>
      </c>
      <c r="K8360" s="40"/>
      <c r="L8360" s="37" t="s">
        <v>167</v>
      </c>
      <c r="M8360" s="509" t="s">
        <v>5682</v>
      </c>
      <c r="N8360" s="493">
        <v>455</v>
      </c>
      <c r="O8360" s="39" t="s">
        <v>16</v>
      </c>
      <c r="P8360" s="39" t="s">
        <v>16</v>
      </c>
      <c r="Q8360" s="39">
        <v>3000</v>
      </c>
      <c r="R8360" s="39" t="s">
        <v>16</v>
      </c>
      <c r="S8360" s="39" t="s">
        <v>16</v>
      </c>
      <c r="T8360" s="39" t="s">
        <v>16</v>
      </c>
      <c r="U8360" s="314"/>
    </row>
    <row r="8361" spans="2:21" ht="41.4" x14ac:dyDescent="0.3">
      <c r="B8361" s="37" t="s">
        <v>16</v>
      </c>
      <c r="C8361" s="116" t="s">
        <v>16</v>
      </c>
      <c r="D8361" s="116" t="s">
        <v>16</v>
      </c>
      <c r="E8361" s="39" t="s">
        <v>16</v>
      </c>
      <c r="F8361" s="39" t="s">
        <v>16</v>
      </c>
      <c r="G8361" s="39" t="s">
        <v>16</v>
      </c>
      <c r="H8361" s="39" t="s">
        <v>16</v>
      </c>
      <c r="I8361" s="39" t="s">
        <v>16</v>
      </c>
      <c r="J8361" s="39" t="s">
        <v>16</v>
      </c>
      <c r="K8361" s="40"/>
      <c r="L8361" s="37" t="s">
        <v>167</v>
      </c>
      <c r="M8361" s="760" t="s">
        <v>5683</v>
      </c>
      <c r="N8361" s="963">
        <v>455</v>
      </c>
      <c r="O8361" s="731" t="s">
        <v>16</v>
      </c>
      <c r="P8361" s="731" t="s">
        <v>16</v>
      </c>
      <c r="Q8361" s="731">
        <v>30000</v>
      </c>
      <c r="R8361" s="39" t="s">
        <v>16</v>
      </c>
      <c r="S8361" s="39" t="s">
        <v>16</v>
      </c>
      <c r="T8361" s="39" t="s">
        <v>16</v>
      </c>
    </row>
    <row r="8362" spans="2:21" ht="27.6" x14ac:dyDescent="0.3">
      <c r="B8362" s="37" t="s">
        <v>16</v>
      </c>
      <c r="C8362" s="116" t="s">
        <v>16</v>
      </c>
      <c r="D8362" s="116" t="s">
        <v>16</v>
      </c>
      <c r="E8362" s="39" t="s">
        <v>16</v>
      </c>
      <c r="F8362" s="39" t="s">
        <v>16</v>
      </c>
      <c r="G8362" s="39" t="s">
        <v>16</v>
      </c>
      <c r="H8362" s="39" t="s">
        <v>16</v>
      </c>
      <c r="I8362" s="39" t="s">
        <v>16</v>
      </c>
      <c r="J8362" s="39" t="s">
        <v>16</v>
      </c>
      <c r="K8362" s="40"/>
      <c r="L8362" s="37" t="s">
        <v>5677</v>
      </c>
      <c r="M8362" s="509" t="s">
        <v>5684</v>
      </c>
      <c r="N8362" s="493">
        <v>10</v>
      </c>
      <c r="O8362" s="39" t="s">
        <v>16</v>
      </c>
      <c r="P8362" s="731">
        <v>10000</v>
      </c>
      <c r="Q8362" s="39" t="s">
        <v>16</v>
      </c>
      <c r="R8362" s="39" t="s">
        <v>16</v>
      </c>
      <c r="S8362" s="39" t="s">
        <v>16</v>
      </c>
      <c r="T8362" s="39" t="s">
        <v>16</v>
      </c>
    </row>
    <row r="8363" spans="2:21" ht="27.6" x14ac:dyDescent="0.3">
      <c r="B8363" s="37" t="s">
        <v>16</v>
      </c>
      <c r="C8363" s="116" t="s">
        <v>16</v>
      </c>
      <c r="D8363" s="116" t="s">
        <v>16</v>
      </c>
      <c r="E8363" s="39" t="s">
        <v>16</v>
      </c>
      <c r="F8363" s="39" t="s">
        <v>16</v>
      </c>
      <c r="G8363" s="39" t="s">
        <v>16</v>
      </c>
      <c r="H8363" s="39" t="s">
        <v>16</v>
      </c>
      <c r="I8363" s="39" t="s">
        <v>16</v>
      </c>
      <c r="J8363" s="39" t="s">
        <v>16</v>
      </c>
      <c r="K8363" s="40"/>
      <c r="L8363" s="37" t="s">
        <v>5677</v>
      </c>
      <c r="M8363" s="509" t="s">
        <v>5685</v>
      </c>
      <c r="N8363" s="493">
        <v>11</v>
      </c>
      <c r="O8363" s="39" t="s">
        <v>16</v>
      </c>
      <c r="P8363" s="731">
        <v>10000</v>
      </c>
      <c r="Q8363" s="39" t="s">
        <v>16</v>
      </c>
      <c r="R8363" s="39" t="s">
        <v>16</v>
      </c>
      <c r="S8363" s="39" t="s">
        <v>16</v>
      </c>
      <c r="T8363" s="39" t="s">
        <v>16</v>
      </c>
    </row>
    <row r="8364" spans="2:21" ht="27.6" x14ac:dyDescent="0.3">
      <c r="B8364" s="37" t="s">
        <v>16</v>
      </c>
      <c r="C8364" s="116" t="s">
        <v>16</v>
      </c>
      <c r="D8364" s="116" t="s">
        <v>16</v>
      </c>
      <c r="E8364" s="39" t="s">
        <v>16</v>
      </c>
      <c r="F8364" s="39" t="s">
        <v>16</v>
      </c>
      <c r="G8364" s="39" t="s">
        <v>16</v>
      </c>
      <c r="H8364" s="39" t="s">
        <v>16</v>
      </c>
      <c r="I8364" s="39" t="s">
        <v>16</v>
      </c>
      <c r="J8364" s="39" t="s">
        <v>16</v>
      </c>
      <c r="K8364" s="40"/>
      <c r="L8364" s="37" t="s">
        <v>5677</v>
      </c>
      <c r="M8364" s="509" t="s">
        <v>5686</v>
      </c>
      <c r="N8364" s="493">
        <v>12</v>
      </c>
      <c r="O8364" s="39" t="s">
        <v>16</v>
      </c>
      <c r="P8364" s="731">
        <v>50000</v>
      </c>
      <c r="Q8364" s="39" t="s">
        <v>16</v>
      </c>
      <c r="R8364" s="39" t="s">
        <v>16</v>
      </c>
      <c r="S8364" s="39" t="s">
        <v>16</v>
      </c>
      <c r="T8364" s="39" t="s">
        <v>16</v>
      </c>
    </row>
    <row r="8365" spans="2:21" x14ac:dyDescent="0.3">
      <c r="B8365" s="196"/>
      <c r="C8365" s="503" t="s">
        <v>49</v>
      </c>
      <c r="D8365" s="196" t="s">
        <v>1850</v>
      </c>
      <c r="E8365" s="197">
        <f>SUM(E8328:E8356)</f>
        <v>737000</v>
      </c>
      <c r="F8365" s="197">
        <f>SUM(F8328:F8357)</f>
        <v>703300</v>
      </c>
      <c r="G8365" s="197">
        <f>SUM(G8328:G8357)</f>
        <v>1800000</v>
      </c>
      <c r="H8365" s="504">
        <f>SUM(H8328:H8356)</f>
        <v>2115000</v>
      </c>
      <c r="I8365" s="197">
        <f>SUM(I8328:I8357)</f>
        <v>238000</v>
      </c>
      <c r="J8365" s="197"/>
      <c r="K8365" s="183">
        <f>SUM(I8365:J8365)</f>
        <v>238000</v>
      </c>
      <c r="L8365" s="202" t="s">
        <v>16</v>
      </c>
      <c r="M8365" s="202" t="s">
        <v>16</v>
      </c>
      <c r="N8365" s="202" t="s">
        <v>16</v>
      </c>
      <c r="O8365" s="202" t="s">
        <v>16</v>
      </c>
      <c r="P8365" s="202" t="s">
        <v>16</v>
      </c>
      <c r="Q8365" s="202" t="s">
        <v>16</v>
      </c>
      <c r="R8365" s="202" t="s">
        <v>16</v>
      </c>
      <c r="S8365" s="202" t="s">
        <v>16</v>
      </c>
      <c r="T8365" s="202" t="s">
        <v>16</v>
      </c>
    </row>
    <row r="8366" spans="2:21" x14ac:dyDescent="0.3">
      <c r="B8366" s="815"/>
      <c r="C8366" s="958"/>
      <c r="D8366" s="384"/>
      <c r="E8366" s="818"/>
      <c r="F8366" s="818"/>
      <c r="G8366" s="818"/>
      <c r="H8366" s="818"/>
      <c r="I8366" s="818"/>
      <c r="J8366" s="819"/>
      <c r="K8366" s="1"/>
      <c r="L8366" s="202" t="s">
        <v>16</v>
      </c>
      <c r="M8366" s="202" t="s">
        <v>16</v>
      </c>
      <c r="N8366" s="202" t="s">
        <v>16</v>
      </c>
      <c r="O8366" s="202" t="s">
        <v>16</v>
      </c>
      <c r="P8366" s="202" t="s">
        <v>16</v>
      </c>
      <c r="Q8366" s="202" t="s">
        <v>16</v>
      </c>
      <c r="R8366" s="202" t="s">
        <v>16</v>
      </c>
      <c r="S8366" s="202" t="s">
        <v>16</v>
      </c>
      <c r="T8366" s="202" t="s">
        <v>16</v>
      </c>
    </row>
    <row r="8367" spans="2:21" x14ac:dyDescent="0.3">
      <c r="B8367" s="25"/>
      <c r="C8367" s="26" t="s">
        <v>50</v>
      </c>
      <c r="D8367" s="26" t="s">
        <v>16</v>
      </c>
      <c r="E8367" s="28">
        <f>E8365</f>
        <v>737000</v>
      </c>
      <c r="F8367" s="28">
        <f>F8327+F8365</f>
        <v>2040166</v>
      </c>
      <c r="G8367" s="28">
        <f>G8327+G8365</f>
        <v>4730290</v>
      </c>
      <c r="H8367" s="28">
        <f>H8327+H8365</f>
        <v>6389730</v>
      </c>
      <c r="I8367" s="28">
        <f>I8327+I8365</f>
        <v>241334</v>
      </c>
      <c r="J8367" s="28">
        <f>J8327+J8365</f>
        <v>4260</v>
      </c>
      <c r="K8367" s="1"/>
      <c r="L8367" s="574" t="s">
        <v>16</v>
      </c>
      <c r="M8367" s="26" t="s">
        <v>50</v>
      </c>
      <c r="N8367" s="193" t="s">
        <v>16</v>
      </c>
      <c r="O8367" s="934">
        <f>SUM(O8327:O8366)</f>
        <v>737000</v>
      </c>
      <c r="P8367" s="940">
        <f>SUM(P8327:P8366)</f>
        <v>2008200</v>
      </c>
      <c r="Q8367" s="938">
        <f>SUM(Q8332:Q8366)</f>
        <v>2342800</v>
      </c>
      <c r="R8367" s="28">
        <f>SUM(R8342:R8366)</f>
        <v>354500</v>
      </c>
      <c r="S8367" s="28">
        <f>SUM(S8332:S8366)</f>
        <v>0</v>
      </c>
      <c r="T8367" s="28">
        <f>SUM(T8326:T8366)</f>
        <v>0</v>
      </c>
    </row>
    <row r="8368" spans="2:21" x14ac:dyDescent="0.3">
      <c r="F8368" s="314"/>
      <c r="G8368" s="215"/>
      <c r="H8368" s="215"/>
      <c r="L8368" s="2"/>
      <c r="M8368" s="3" t="s">
        <v>12</v>
      </c>
      <c r="N8368" s="15"/>
      <c r="O8368" s="16">
        <f>E8367-O8367</f>
        <v>0</v>
      </c>
      <c r="P8368" s="62">
        <f>F8367-P8367</f>
        <v>31966</v>
      </c>
      <c r="Q8368" s="62">
        <f>G8367-Q8367</f>
        <v>2387490</v>
      </c>
      <c r="R8368" s="62">
        <f t="shared" ref="R8368" si="874">H8367-R8367</f>
        <v>6035230</v>
      </c>
      <c r="S8368" s="62">
        <f t="shared" ref="S8368" si="875">I8367-S8367</f>
        <v>241334</v>
      </c>
      <c r="T8368" s="62">
        <f t="shared" ref="T8368" si="876">J8367-T8367</f>
        <v>4260</v>
      </c>
    </row>
    <row r="8369" spans="2:20" x14ac:dyDescent="0.3">
      <c r="C8369" s="63" t="s">
        <v>5103</v>
      </c>
      <c r="F8369" s="314"/>
      <c r="H8369" s="322"/>
      <c r="I8369" s="321"/>
      <c r="J8369" s="321"/>
      <c r="M8369" s="1356" t="s">
        <v>23</v>
      </c>
      <c r="N8369" s="1356"/>
      <c r="O8369" s="314"/>
      <c r="P8369" s="314"/>
      <c r="Q8369" s="314"/>
      <c r="R8369" s="314"/>
    </row>
    <row r="8370" spans="2:20" x14ac:dyDescent="0.3">
      <c r="B8370" s="904" t="s">
        <v>0</v>
      </c>
      <c r="C8370" s="905" t="s">
        <v>5105</v>
      </c>
      <c r="D8370" s="905" t="s">
        <v>5107</v>
      </c>
      <c r="E8370" s="905" t="s">
        <v>5106</v>
      </c>
      <c r="F8370" s="906" t="s">
        <v>5110</v>
      </c>
      <c r="G8370" s="894"/>
      <c r="H8370" s="1012"/>
      <c r="I8370" s="1013"/>
      <c r="J8370" s="145"/>
      <c r="M8370" s="346" t="s">
        <v>17</v>
      </c>
      <c r="N8370" s="126">
        <f>P8368</f>
        <v>31966</v>
      </c>
      <c r="O8370" s="606"/>
      <c r="P8370" s="944"/>
      <c r="Q8370" s="944"/>
      <c r="R8370" s="944"/>
      <c r="S8370" s="944"/>
      <c r="T8370" s="944"/>
    </row>
    <row r="8371" spans="2:20" x14ac:dyDescent="0.3">
      <c r="B8371" s="909"/>
      <c r="C8371" s="913" t="s">
        <v>5135</v>
      </c>
      <c r="D8371" s="917"/>
      <c r="E8371" s="917"/>
      <c r="F8371" s="924"/>
      <c r="G8371" s="894"/>
      <c r="H8371" s="949"/>
      <c r="I8371" s="280"/>
      <c r="J8371" s="280"/>
      <c r="M8371" s="346" t="s">
        <v>18</v>
      </c>
      <c r="N8371" s="126">
        <f>Q8368</f>
        <v>2387490</v>
      </c>
      <c r="O8371" s="1015"/>
      <c r="P8371" s="944"/>
      <c r="Q8371" s="1012"/>
      <c r="R8371" s="944"/>
      <c r="S8371" s="944"/>
      <c r="T8371" s="944"/>
    </row>
    <row r="8372" spans="2:20" x14ac:dyDescent="0.3">
      <c r="B8372" s="911" t="s">
        <v>5114</v>
      </c>
      <c r="C8372" s="915" t="s">
        <v>5115</v>
      </c>
      <c r="D8372" s="911" t="s">
        <v>5113</v>
      </c>
      <c r="E8372" s="919">
        <v>1200000</v>
      </c>
      <c r="F8372" s="926" t="s">
        <v>5111</v>
      </c>
      <c r="G8372" s="945"/>
      <c r="H8372" s="948"/>
      <c r="I8372" s="280"/>
      <c r="J8372" s="280"/>
      <c r="M8372" s="346" t="s">
        <v>19</v>
      </c>
      <c r="N8372" s="126">
        <f>R8368</f>
        <v>6035230</v>
      </c>
      <c r="O8372" s="1015"/>
      <c r="P8372" s="948"/>
      <c r="Q8372" s="1011"/>
      <c r="R8372" s="948"/>
      <c r="S8372" s="948"/>
      <c r="T8372" s="948"/>
    </row>
    <row r="8373" spans="2:20" x14ac:dyDescent="0.3">
      <c r="B8373" s="912" t="s">
        <v>5114</v>
      </c>
      <c r="C8373" s="916" t="s">
        <v>5116</v>
      </c>
      <c r="D8373" s="912" t="s">
        <v>5113</v>
      </c>
      <c r="E8373" s="920">
        <v>5000000</v>
      </c>
      <c r="F8373" s="927" t="s">
        <v>5111</v>
      </c>
      <c r="H8373" s="321"/>
      <c r="I8373" s="280"/>
      <c r="J8373" s="281"/>
      <c r="M8373" s="346" t="s">
        <v>20</v>
      </c>
      <c r="N8373" s="126">
        <f>S8368</f>
        <v>241334</v>
      </c>
      <c r="O8373" s="1015"/>
      <c r="P8373" s="1016"/>
      <c r="Q8373" s="1017"/>
      <c r="R8373" s="894"/>
      <c r="S8373" s="894"/>
      <c r="T8373" s="894"/>
    </row>
    <row r="8374" spans="2:20" ht="15" thickBot="1" x14ac:dyDescent="0.35">
      <c r="B8374" s="897"/>
      <c r="C8374" s="1014" t="s">
        <v>456</v>
      </c>
      <c r="D8374" s="1014"/>
      <c r="E8374" s="921">
        <f>SUM(E8372:E8373)</f>
        <v>6200000</v>
      </c>
      <c r="F8374" s="901"/>
      <c r="H8374" s="321"/>
      <c r="I8374" s="280"/>
      <c r="J8374" s="281"/>
      <c r="M8374" s="346" t="s">
        <v>21</v>
      </c>
      <c r="N8374" s="126">
        <f>T8368</f>
        <v>4260</v>
      </c>
      <c r="O8374" s="1015"/>
      <c r="P8374" s="949"/>
      <c r="Q8374" s="1018"/>
      <c r="R8374" s="949"/>
      <c r="S8374" s="949"/>
      <c r="T8374" s="949"/>
    </row>
    <row r="8375" spans="2:20" ht="16.8" thickTop="1" thickBot="1" x14ac:dyDescent="0.35">
      <c r="G8375" s="314"/>
      <c r="H8375" s="321"/>
      <c r="I8375" s="280"/>
      <c r="J8375" s="281"/>
      <c r="M8375" s="768" t="s">
        <v>22</v>
      </c>
      <c r="N8375" s="794">
        <f>SUM(N8370:N8374)</f>
        <v>8700280</v>
      </c>
      <c r="O8375" s="1015"/>
      <c r="P8375" s="994"/>
      <c r="Q8375" s="994"/>
      <c r="R8375" s="943"/>
      <c r="S8375" s="943"/>
      <c r="T8375" s="929"/>
    </row>
    <row r="8376" spans="2:20" ht="15" thickTop="1" x14ac:dyDescent="0.3">
      <c r="B8376" s="897"/>
      <c r="C8376" s="898"/>
      <c r="D8376" s="897"/>
      <c r="E8376" s="902"/>
      <c r="F8376" s="899"/>
      <c r="H8376" s="321"/>
      <c r="I8376" s="321"/>
      <c r="J8376" s="321"/>
      <c r="N8376" s="314"/>
      <c r="O8376" s="895"/>
      <c r="P8376" s="942"/>
      <c r="Q8376" s="75"/>
      <c r="R8376" s="941"/>
      <c r="S8376" s="75"/>
      <c r="T8376" s="75"/>
    </row>
    <row r="8377" spans="2:20" x14ac:dyDescent="0.3">
      <c r="B8377" s="897"/>
      <c r="C8377" s="898"/>
      <c r="D8377" s="897"/>
      <c r="E8377" s="902"/>
      <c r="F8377" s="899"/>
      <c r="H8377" s="321"/>
      <c r="I8377" s="321"/>
      <c r="J8377" s="321"/>
      <c r="N8377" s="314"/>
      <c r="O8377" s="895"/>
      <c r="P8377" s="942"/>
      <c r="Q8377" s="942"/>
      <c r="R8377" s="941"/>
      <c r="S8377" s="75"/>
      <c r="T8377" s="75"/>
    </row>
    <row r="8378" spans="2:20" x14ac:dyDescent="0.3">
      <c r="B8378" s="897"/>
      <c r="C8378" s="898"/>
      <c r="D8378" s="897"/>
      <c r="E8378" s="902"/>
      <c r="F8378" s="899"/>
      <c r="H8378" s="321"/>
      <c r="I8378" s="321"/>
      <c r="N8378" s="314"/>
      <c r="O8378" s="895"/>
      <c r="P8378" s="75"/>
      <c r="Q8378" s="942"/>
      <c r="R8378" s="941"/>
      <c r="S8378" s="75"/>
      <c r="T8378" s="75"/>
    </row>
    <row r="8379" spans="2:20" x14ac:dyDescent="0.3">
      <c r="B8379" s="897"/>
      <c r="C8379" s="898"/>
      <c r="D8379" s="897"/>
      <c r="E8379" s="902"/>
      <c r="F8379" s="899"/>
      <c r="H8379" s="321"/>
      <c r="I8379" s="321"/>
      <c r="J8379" s="321"/>
      <c r="N8379" s="314"/>
      <c r="O8379" s="895"/>
      <c r="P8379" s="75"/>
      <c r="Q8379" s="942"/>
      <c r="R8379" s="941"/>
      <c r="S8379" s="75"/>
      <c r="T8379" s="75"/>
    </row>
    <row r="8380" spans="2:20" x14ac:dyDescent="0.3">
      <c r="B8380" s="929"/>
      <c r="C8380" s="929"/>
      <c r="D8380" s="929"/>
      <c r="E8380" s="928"/>
      <c r="F8380" s="929"/>
      <c r="N8380" s="314"/>
    </row>
    <row r="8381" spans="2:20" x14ac:dyDescent="0.3">
      <c r="B8381" s="273"/>
      <c r="C8381" s="930"/>
      <c r="D8381" s="273"/>
      <c r="E8381" s="931"/>
      <c r="F8381" s="931"/>
      <c r="N8381" s="314"/>
    </row>
    <row r="8382" spans="2:20" x14ac:dyDescent="0.3">
      <c r="B8382" s="899"/>
      <c r="C8382" s="899"/>
      <c r="D8382" s="899"/>
      <c r="E8382" s="903"/>
      <c r="F8382" s="899"/>
      <c r="N8382" s="314"/>
      <c r="O8382" s="895"/>
      <c r="P8382" s="896"/>
      <c r="Q8382" s="896"/>
      <c r="R8382" s="928"/>
      <c r="S8382" s="896"/>
      <c r="T8382" s="896"/>
    </row>
    <row r="8383" spans="2:20" x14ac:dyDescent="0.3">
      <c r="B8383" s="899"/>
      <c r="C8383" s="899"/>
      <c r="D8383" s="899"/>
      <c r="E8383" s="903"/>
      <c r="F8383" s="899"/>
      <c r="N8383" s="314"/>
      <c r="O8383" s="895"/>
      <c r="P8383" s="896"/>
      <c r="Q8383" s="896"/>
      <c r="R8383" s="928"/>
      <c r="S8383" s="896"/>
      <c r="T8383" s="896"/>
    </row>
    <row r="8384" spans="2:20" x14ac:dyDescent="0.3">
      <c r="B8384" s="899"/>
      <c r="C8384" s="899"/>
      <c r="D8384" s="899"/>
      <c r="E8384" s="903"/>
      <c r="F8384" s="899"/>
      <c r="N8384" s="314"/>
      <c r="O8384" s="895"/>
      <c r="P8384" s="896"/>
      <c r="Q8384" s="896"/>
      <c r="R8384" s="928"/>
      <c r="S8384" s="896"/>
      <c r="T8384" s="896"/>
    </row>
    <row r="8385" spans="2:20" x14ac:dyDescent="0.3">
      <c r="B8385" s="1357" t="s">
        <v>3490</v>
      </c>
      <c r="C8385" s="1357"/>
      <c r="D8385" s="1357"/>
      <c r="E8385" s="1357"/>
      <c r="F8385" s="1357"/>
      <c r="G8385" s="1357"/>
      <c r="H8385" s="1357"/>
      <c r="I8385" s="1357"/>
      <c r="J8385" s="1357"/>
      <c r="K8385" s="1357"/>
      <c r="L8385" s="1357"/>
      <c r="M8385" s="1357"/>
      <c r="N8385" s="1357"/>
      <c r="O8385" s="1357"/>
      <c r="P8385" s="1357"/>
      <c r="Q8385" s="1357"/>
      <c r="R8385" s="1357"/>
      <c r="S8385" s="1357"/>
      <c r="T8385" s="1357"/>
    </row>
    <row r="8390" spans="2:20" ht="15.6" x14ac:dyDescent="0.3">
      <c r="B8390" s="1349" t="s">
        <v>5687</v>
      </c>
      <c r="C8390" s="1349"/>
      <c r="D8390" s="1349"/>
      <c r="E8390" s="1349"/>
      <c r="F8390" s="1349"/>
      <c r="G8390" s="1349"/>
      <c r="H8390" s="1349"/>
      <c r="I8390" s="1349"/>
      <c r="J8390" s="1349"/>
      <c r="K8390" s="1349"/>
      <c r="L8390" s="1349"/>
      <c r="M8390" s="1349"/>
      <c r="N8390" s="1349"/>
      <c r="O8390" s="1349"/>
      <c r="P8390" s="1349"/>
      <c r="Q8390" s="1349"/>
      <c r="R8390" s="1349"/>
      <c r="S8390" s="1349"/>
      <c r="T8390" s="1349"/>
    </row>
    <row r="8391" spans="2:20" ht="15.6" x14ac:dyDescent="0.3">
      <c r="B8391" s="1350" t="s">
        <v>10</v>
      </c>
      <c r="C8391" s="1350"/>
      <c r="D8391" s="1350"/>
      <c r="E8391" s="1350"/>
      <c r="F8391" s="1350"/>
      <c r="G8391" s="1350"/>
      <c r="H8391" s="1350"/>
      <c r="I8391" s="1350"/>
      <c r="J8391" s="1350"/>
      <c r="K8391" s="1350"/>
      <c r="L8391" s="1350"/>
      <c r="M8391" s="1350"/>
      <c r="N8391" s="1350"/>
      <c r="O8391" s="1350"/>
      <c r="P8391" s="1350"/>
      <c r="Q8391" s="1350"/>
      <c r="R8391" s="1350"/>
      <c r="S8391" s="1350"/>
      <c r="T8391" s="1350"/>
    </row>
    <row r="8392" spans="2:20" x14ac:dyDescent="0.3">
      <c r="B8392" s="1351" t="s">
        <v>11</v>
      </c>
      <c r="C8392" s="1351"/>
      <c r="D8392" s="1351"/>
      <c r="E8392" s="1351"/>
      <c r="F8392" s="1351"/>
      <c r="G8392" s="1351"/>
      <c r="H8392" s="1351"/>
      <c r="I8392" s="1351"/>
      <c r="J8392" s="1351"/>
      <c r="K8392" s="1351"/>
      <c r="L8392" s="1351"/>
      <c r="M8392" s="1351"/>
      <c r="N8392" s="1351"/>
      <c r="O8392" s="1351"/>
      <c r="P8392" s="1351"/>
      <c r="Q8392" s="1351"/>
      <c r="R8392" s="1351"/>
      <c r="S8392" s="1351"/>
      <c r="T8392" s="1351"/>
    </row>
    <row r="8393" spans="2:20" x14ac:dyDescent="0.3">
      <c r="B8393" s="1352" t="s">
        <v>5802</v>
      </c>
      <c r="C8393" s="1352"/>
      <c r="D8393" s="1352"/>
      <c r="E8393" s="1352"/>
      <c r="F8393" s="1352"/>
      <c r="G8393" s="1352"/>
      <c r="H8393" s="1352"/>
      <c r="I8393" s="1352"/>
      <c r="J8393" s="1352"/>
      <c r="K8393" s="1352"/>
      <c r="L8393" s="1352"/>
      <c r="M8393" s="1352"/>
      <c r="N8393" s="1352"/>
      <c r="O8393" s="1352"/>
      <c r="P8393" s="1352"/>
      <c r="Q8393" s="1352"/>
      <c r="R8393" s="1352"/>
      <c r="S8393" s="1352"/>
      <c r="T8393" s="1352"/>
    </row>
    <row r="8394" spans="2:20" ht="15" thickBot="1" x14ac:dyDescent="0.35">
      <c r="B8394" s="309"/>
      <c r="C8394" s="309"/>
      <c r="D8394" s="309"/>
      <c r="E8394" s="309"/>
      <c r="F8394" s="309"/>
      <c r="G8394" s="309"/>
      <c r="H8394" s="309"/>
      <c r="I8394" s="309"/>
      <c r="J8394" s="309"/>
      <c r="L8394" s="309"/>
      <c r="M8394" s="309"/>
      <c r="N8394" s="309"/>
      <c r="O8394" s="309"/>
      <c r="P8394" s="309"/>
      <c r="Q8394" s="309"/>
      <c r="R8394" s="1362" t="s">
        <v>5801</v>
      </c>
      <c r="S8394" s="1363"/>
      <c r="T8394" s="1363"/>
    </row>
    <row r="8395" spans="2:20" ht="15" thickTop="1" x14ac:dyDescent="0.3">
      <c r="B8395" s="1354" t="s">
        <v>8</v>
      </c>
      <c r="C8395" s="1354"/>
      <c r="D8395" s="1354"/>
      <c r="E8395" s="1354"/>
      <c r="F8395" s="1354"/>
      <c r="G8395" s="1354"/>
      <c r="H8395" s="1354"/>
      <c r="I8395" s="1354"/>
      <c r="J8395" s="1354"/>
      <c r="L8395" s="1354" t="s">
        <v>9</v>
      </c>
      <c r="M8395" s="1354"/>
      <c r="N8395" s="1354"/>
      <c r="O8395" s="1354"/>
      <c r="P8395" s="1354"/>
      <c r="Q8395" s="1354"/>
      <c r="R8395" s="1354"/>
      <c r="S8395" s="1354"/>
      <c r="T8395" s="1354"/>
    </row>
    <row r="8396" spans="2:20" ht="27.6" x14ac:dyDescent="0.3">
      <c r="B8396" s="950" t="s">
        <v>0</v>
      </c>
      <c r="C8396" s="950" t="s">
        <v>1</v>
      </c>
      <c r="D8396" s="950" t="s">
        <v>2</v>
      </c>
      <c r="E8396" s="950" t="s">
        <v>13</v>
      </c>
      <c r="F8396" s="950" t="s">
        <v>3</v>
      </c>
      <c r="G8396" s="950" t="s">
        <v>4</v>
      </c>
      <c r="H8396" s="950" t="s">
        <v>5</v>
      </c>
      <c r="I8396" s="950" t="s">
        <v>6</v>
      </c>
      <c r="J8396" s="950" t="s">
        <v>7</v>
      </c>
      <c r="K8396" s="180"/>
      <c r="L8396" s="950" t="s">
        <v>0</v>
      </c>
      <c r="M8396" s="950" t="s">
        <v>1</v>
      </c>
      <c r="N8396" s="503" t="s">
        <v>1234</v>
      </c>
      <c r="O8396" s="950" t="s">
        <v>13</v>
      </c>
      <c r="P8396" s="950" t="s">
        <v>3</v>
      </c>
      <c r="Q8396" s="950" t="s">
        <v>4</v>
      </c>
      <c r="R8396" s="950" t="s">
        <v>5</v>
      </c>
      <c r="S8396" s="950" t="s">
        <v>6</v>
      </c>
      <c r="T8396" s="950" t="s">
        <v>7</v>
      </c>
    </row>
    <row r="8397" spans="2:20" x14ac:dyDescent="0.3">
      <c r="B8397" s="954"/>
      <c r="C8397" s="955"/>
      <c r="D8397" s="955"/>
      <c r="E8397" s="956"/>
      <c r="F8397" s="956"/>
      <c r="G8397" s="956"/>
      <c r="H8397" s="956"/>
      <c r="I8397" s="956"/>
      <c r="J8397" s="957"/>
      <c r="L8397" s="954"/>
      <c r="M8397" s="955"/>
      <c r="N8397" s="955"/>
      <c r="O8397" s="956"/>
      <c r="P8397" s="956"/>
      <c r="Q8397" s="956"/>
      <c r="R8397" s="956"/>
      <c r="S8397" s="956"/>
      <c r="T8397" s="957"/>
    </row>
    <row r="8398" spans="2:20" x14ac:dyDescent="0.3">
      <c r="B8398" s="37" t="s">
        <v>5677</v>
      </c>
      <c r="C8398" s="44" t="s">
        <v>2421</v>
      </c>
      <c r="D8398" s="39" t="s">
        <v>16</v>
      </c>
      <c r="E8398" s="39" t="s">
        <v>16</v>
      </c>
      <c r="F8398" s="91">
        <f>N8370</f>
        <v>31966</v>
      </c>
      <c r="G8398" s="764">
        <f>N8371</f>
        <v>2387490</v>
      </c>
      <c r="H8398" s="764">
        <f>N8372</f>
        <v>6035230</v>
      </c>
      <c r="I8398" s="764">
        <f>N8373</f>
        <v>241334</v>
      </c>
      <c r="J8398" s="764">
        <f>N8374</f>
        <v>4260</v>
      </c>
      <c r="K8398" s="40"/>
      <c r="L8398" s="37"/>
      <c r="M8398" s="1019"/>
      <c r="N8398" s="39"/>
      <c r="O8398" s="39"/>
      <c r="P8398" s="91"/>
      <c r="Q8398" s="91"/>
      <c r="R8398" s="37"/>
      <c r="S8398" s="39"/>
      <c r="T8398" s="37"/>
    </row>
    <row r="8399" spans="2:20" ht="27.6" x14ac:dyDescent="0.3">
      <c r="B8399" s="751" t="s">
        <v>5691</v>
      </c>
      <c r="C8399" s="998" t="s">
        <v>5740</v>
      </c>
      <c r="D8399" s="731" t="s">
        <v>16</v>
      </c>
      <c r="E8399" s="731" t="s">
        <v>16</v>
      </c>
      <c r="F8399" s="731" t="s">
        <v>16</v>
      </c>
      <c r="G8399" s="731" t="s">
        <v>16</v>
      </c>
      <c r="H8399" s="1002">
        <v>440000</v>
      </c>
      <c r="I8399" s="39" t="s">
        <v>16</v>
      </c>
      <c r="J8399" s="39" t="s">
        <v>16</v>
      </c>
      <c r="K8399" s="40"/>
      <c r="L8399" s="37" t="s">
        <v>5691</v>
      </c>
      <c r="M8399" s="509" t="s">
        <v>5690</v>
      </c>
      <c r="N8399" s="116" t="s">
        <v>5707</v>
      </c>
      <c r="O8399" s="39">
        <v>78000</v>
      </c>
      <c r="P8399" s="731" t="s">
        <v>16</v>
      </c>
      <c r="Q8399" s="39" t="s">
        <v>16</v>
      </c>
      <c r="R8399" s="39" t="s">
        <v>16</v>
      </c>
      <c r="S8399" s="39" t="s">
        <v>16</v>
      </c>
      <c r="T8399" s="39" t="s">
        <v>16</v>
      </c>
    </row>
    <row r="8400" spans="2:20" ht="27.6" x14ac:dyDescent="0.3">
      <c r="B8400" s="37" t="s">
        <v>5688</v>
      </c>
      <c r="C8400" s="509" t="s">
        <v>5689</v>
      </c>
      <c r="D8400" s="116" t="s">
        <v>5706</v>
      </c>
      <c r="E8400" s="39" t="s">
        <v>16</v>
      </c>
      <c r="F8400" s="39" t="s">
        <v>16</v>
      </c>
      <c r="G8400" s="39" t="s">
        <v>16</v>
      </c>
      <c r="H8400" s="39" t="s">
        <v>16</v>
      </c>
      <c r="I8400" s="39">
        <v>50000</v>
      </c>
      <c r="J8400" s="39" t="s">
        <v>16</v>
      </c>
      <c r="K8400" s="40"/>
      <c r="L8400" s="37" t="s">
        <v>5691</v>
      </c>
      <c r="M8400" s="509" t="s">
        <v>5690</v>
      </c>
      <c r="N8400" s="116" t="s">
        <v>5711</v>
      </c>
      <c r="O8400" s="39">
        <v>285000</v>
      </c>
      <c r="P8400" s="731" t="s">
        <v>16</v>
      </c>
      <c r="Q8400" s="39" t="s">
        <v>16</v>
      </c>
      <c r="R8400" s="39" t="s">
        <v>16</v>
      </c>
      <c r="S8400" s="39" t="s">
        <v>16</v>
      </c>
      <c r="T8400" s="39" t="s">
        <v>16</v>
      </c>
    </row>
    <row r="8401" spans="2:20" ht="27.6" x14ac:dyDescent="0.3">
      <c r="B8401" s="37" t="s">
        <v>5691</v>
      </c>
      <c r="C8401" s="509" t="s">
        <v>5692</v>
      </c>
      <c r="D8401" s="116" t="s">
        <v>5707</v>
      </c>
      <c r="E8401" s="39">
        <v>78000</v>
      </c>
      <c r="F8401" s="39" t="s">
        <v>16</v>
      </c>
      <c r="G8401" s="39" t="s">
        <v>16</v>
      </c>
      <c r="H8401" s="39" t="s">
        <v>16</v>
      </c>
      <c r="I8401" s="39" t="s">
        <v>16</v>
      </c>
      <c r="J8401" s="39" t="s">
        <v>16</v>
      </c>
      <c r="K8401" s="1020"/>
      <c r="L8401" s="37" t="s">
        <v>5691</v>
      </c>
      <c r="M8401" s="509" t="s">
        <v>5661</v>
      </c>
      <c r="N8401" s="116" t="s">
        <v>5708</v>
      </c>
      <c r="O8401" s="39">
        <v>50000</v>
      </c>
      <c r="P8401" s="731" t="s">
        <v>16</v>
      </c>
      <c r="Q8401" s="39" t="s">
        <v>16</v>
      </c>
      <c r="R8401" s="39" t="s">
        <v>16</v>
      </c>
      <c r="S8401" s="39" t="s">
        <v>16</v>
      </c>
      <c r="T8401" s="39" t="s">
        <v>16</v>
      </c>
    </row>
    <row r="8402" spans="2:20" ht="27.6" x14ac:dyDescent="0.3">
      <c r="B8402" s="37" t="s">
        <v>5691</v>
      </c>
      <c r="C8402" s="430" t="s">
        <v>5693</v>
      </c>
      <c r="D8402" s="116" t="s">
        <v>5711</v>
      </c>
      <c r="E8402" s="39">
        <v>285000</v>
      </c>
      <c r="F8402" s="39" t="s">
        <v>16</v>
      </c>
      <c r="G8402" s="39" t="s">
        <v>16</v>
      </c>
      <c r="H8402" s="39" t="s">
        <v>16</v>
      </c>
      <c r="I8402" s="39" t="s">
        <v>16</v>
      </c>
      <c r="J8402" s="39" t="s">
        <v>16</v>
      </c>
      <c r="K8402" s="40"/>
      <c r="L8402" s="37" t="s">
        <v>5691</v>
      </c>
      <c r="M8402" s="509" t="s">
        <v>5694</v>
      </c>
      <c r="N8402" s="116" t="s">
        <v>5712</v>
      </c>
      <c r="O8402" s="39">
        <v>100000</v>
      </c>
      <c r="P8402" s="731" t="s">
        <v>16</v>
      </c>
      <c r="Q8402" s="39" t="s">
        <v>16</v>
      </c>
      <c r="R8402" s="39" t="s">
        <v>16</v>
      </c>
      <c r="S8402" s="39" t="s">
        <v>16</v>
      </c>
      <c r="T8402" s="39" t="s">
        <v>16</v>
      </c>
    </row>
    <row r="8403" spans="2:20" ht="27.6" x14ac:dyDescent="0.3">
      <c r="B8403" s="37" t="s">
        <v>5691</v>
      </c>
      <c r="C8403" s="430" t="s">
        <v>5566</v>
      </c>
      <c r="D8403" s="116" t="s">
        <v>5708</v>
      </c>
      <c r="E8403" s="39">
        <v>50000</v>
      </c>
      <c r="F8403" s="39" t="s">
        <v>16</v>
      </c>
      <c r="G8403" s="39" t="s">
        <v>16</v>
      </c>
      <c r="H8403" s="39" t="s">
        <v>16</v>
      </c>
      <c r="I8403" s="39" t="s">
        <v>16</v>
      </c>
      <c r="J8403" s="39" t="s">
        <v>16</v>
      </c>
      <c r="K8403" s="40"/>
      <c r="L8403" s="37" t="s">
        <v>5691</v>
      </c>
      <c r="M8403" s="509" t="s">
        <v>5695</v>
      </c>
      <c r="N8403" s="116" t="s">
        <v>5709</v>
      </c>
      <c r="O8403" s="39">
        <v>6000</v>
      </c>
      <c r="P8403" s="731" t="s">
        <v>16</v>
      </c>
      <c r="Q8403" s="39" t="s">
        <v>16</v>
      </c>
      <c r="R8403" s="39" t="s">
        <v>16</v>
      </c>
      <c r="S8403" s="39" t="s">
        <v>16</v>
      </c>
      <c r="T8403" s="39" t="s">
        <v>16</v>
      </c>
    </row>
    <row r="8404" spans="2:20" ht="27.6" x14ac:dyDescent="0.3">
      <c r="B8404" s="37" t="s">
        <v>5691</v>
      </c>
      <c r="C8404" s="38" t="s">
        <v>2486</v>
      </c>
      <c r="D8404" s="116" t="s">
        <v>5712</v>
      </c>
      <c r="E8404" s="39">
        <v>100000</v>
      </c>
      <c r="F8404" s="39" t="s">
        <v>16</v>
      </c>
      <c r="G8404" s="39" t="s">
        <v>16</v>
      </c>
      <c r="H8404" s="39" t="s">
        <v>16</v>
      </c>
      <c r="I8404" s="39" t="s">
        <v>16</v>
      </c>
      <c r="J8404" s="39" t="s">
        <v>16</v>
      </c>
      <c r="K8404" s="40"/>
      <c r="L8404" s="37" t="s">
        <v>5691</v>
      </c>
      <c r="M8404" s="509" t="s">
        <v>5696</v>
      </c>
      <c r="N8404" s="116" t="s">
        <v>5714</v>
      </c>
      <c r="O8404" s="39">
        <v>20000</v>
      </c>
      <c r="P8404" s="731" t="s">
        <v>16</v>
      </c>
      <c r="Q8404" s="39" t="s">
        <v>16</v>
      </c>
      <c r="R8404" s="39" t="s">
        <v>16</v>
      </c>
      <c r="S8404" s="39" t="s">
        <v>16</v>
      </c>
      <c r="T8404" s="39" t="s">
        <v>16</v>
      </c>
    </row>
    <row r="8405" spans="2:20" ht="27.6" x14ac:dyDescent="0.3">
      <c r="B8405" s="37" t="s">
        <v>5691</v>
      </c>
      <c r="C8405" s="509" t="s">
        <v>5697</v>
      </c>
      <c r="D8405" s="116" t="s">
        <v>5709</v>
      </c>
      <c r="E8405" s="39">
        <v>6000</v>
      </c>
      <c r="F8405" s="39">
        <v>600</v>
      </c>
      <c r="G8405" s="39" t="s">
        <v>16</v>
      </c>
      <c r="H8405" s="39" t="s">
        <v>16</v>
      </c>
      <c r="I8405" s="39" t="s">
        <v>16</v>
      </c>
      <c r="J8405" s="39" t="s">
        <v>16</v>
      </c>
      <c r="K8405" s="40"/>
      <c r="L8405" s="37" t="s">
        <v>5747</v>
      </c>
      <c r="M8405" s="509" t="s">
        <v>5751</v>
      </c>
      <c r="N8405" s="116" t="s">
        <v>5743</v>
      </c>
      <c r="O8405" s="39">
        <v>3000</v>
      </c>
      <c r="P8405" s="731" t="s">
        <v>16</v>
      </c>
      <c r="Q8405" s="39" t="s">
        <v>16</v>
      </c>
      <c r="R8405" s="39" t="s">
        <v>16</v>
      </c>
      <c r="S8405" s="39" t="s">
        <v>16</v>
      </c>
      <c r="T8405" s="39" t="s">
        <v>16</v>
      </c>
    </row>
    <row r="8406" spans="2:20" ht="41.4" x14ac:dyDescent="0.3">
      <c r="B8406" s="37" t="s">
        <v>5691</v>
      </c>
      <c r="C8406" s="509" t="s">
        <v>5321</v>
      </c>
      <c r="D8406" s="116" t="s">
        <v>5713</v>
      </c>
      <c r="E8406" s="39" t="s">
        <v>16</v>
      </c>
      <c r="F8406" s="39" t="s">
        <v>16</v>
      </c>
      <c r="G8406" s="39">
        <v>15000</v>
      </c>
      <c r="H8406" s="39" t="s">
        <v>16</v>
      </c>
      <c r="I8406" s="39" t="s">
        <v>16</v>
      </c>
      <c r="J8406" s="39" t="s">
        <v>16</v>
      </c>
      <c r="K8406" s="40"/>
      <c r="L8406" s="37" t="s">
        <v>5747</v>
      </c>
      <c r="M8406" s="509" t="s">
        <v>5752</v>
      </c>
      <c r="N8406" s="116" t="s">
        <v>5744</v>
      </c>
      <c r="O8406" s="39">
        <v>1100000</v>
      </c>
      <c r="P8406" s="731" t="s">
        <v>16</v>
      </c>
      <c r="Q8406" s="39" t="s">
        <v>16</v>
      </c>
      <c r="R8406" s="39" t="s">
        <v>16</v>
      </c>
      <c r="S8406" s="39" t="s">
        <v>16</v>
      </c>
      <c r="T8406" s="39" t="s">
        <v>16</v>
      </c>
    </row>
    <row r="8407" spans="2:20" ht="41.4" x14ac:dyDescent="0.3">
      <c r="B8407" s="37" t="s">
        <v>5691</v>
      </c>
      <c r="C8407" s="509" t="s">
        <v>5318</v>
      </c>
      <c r="D8407" s="116" t="s">
        <v>5710</v>
      </c>
      <c r="E8407" s="39" t="s">
        <v>16</v>
      </c>
      <c r="F8407" s="39" t="s">
        <v>16</v>
      </c>
      <c r="G8407" s="39">
        <v>15000</v>
      </c>
      <c r="H8407" s="39" t="s">
        <v>16</v>
      </c>
      <c r="I8407" s="39" t="s">
        <v>16</v>
      </c>
      <c r="J8407" s="39" t="s">
        <v>16</v>
      </c>
      <c r="K8407" s="40"/>
      <c r="L8407" s="37" t="s">
        <v>5691</v>
      </c>
      <c r="M8407" s="509" t="s">
        <v>5788</v>
      </c>
      <c r="N8407" s="493">
        <v>1</v>
      </c>
      <c r="O8407" s="39"/>
      <c r="P8407" s="731">
        <v>1450</v>
      </c>
      <c r="Q8407" s="39" t="s">
        <v>16</v>
      </c>
      <c r="R8407" s="39" t="s">
        <v>16</v>
      </c>
      <c r="S8407" s="39" t="s">
        <v>16</v>
      </c>
      <c r="T8407" s="39" t="s">
        <v>16</v>
      </c>
    </row>
    <row r="8408" spans="2:20" ht="41.4" x14ac:dyDescent="0.3">
      <c r="B8408" s="37" t="s">
        <v>5691</v>
      </c>
      <c r="C8408" s="509" t="s">
        <v>4263</v>
      </c>
      <c r="D8408" s="116" t="s">
        <v>5714</v>
      </c>
      <c r="E8408" s="39">
        <v>20000</v>
      </c>
      <c r="F8408" s="39" t="s">
        <v>16</v>
      </c>
      <c r="G8408" s="39">
        <v>7500</v>
      </c>
      <c r="H8408" s="39" t="s">
        <v>16</v>
      </c>
      <c r="I8408" s="39" t="s">
        <v>16</v>
      </c>
      <c r="J8408" s="39" t="s">
        <v>16</v>
      </c>
      <c r="K8408" s="40"/>
      <c r="L8408" s="751" t="s">
        <v>5653</v>
      </c>
      <c r="M8408" s="760" t="s">
        <v>5700</v>
      </c>
      <c r="N8408" s="963">
        <v>2</v>
      </c>
      <c r="O8408" s="731" t="s">
        <v>16</v>
      </c>
      <c r="P8408" s="731">
        <v>7000</v>
      </c>
      <c r="Q8408" s="39" t="s">
        <v>16</v>
      </c>
      <c r="R8408" s="39" t="s">
        <v>16</v>
      </c>
      <c r="S8408" s="39" t="s">
        <v>16</v>
      </c>
      <c r="T8408" s="39" t="s">
        <v>16</v>
      </c>
    </row>
    <row r="8409" spans="2:20" ht="27.6" x14ac:dyDescent="0.3">
      <c r="B8409" s="37" t="s">
        <v>5691</v>
      </c>
      <c r="C8409" s="509" t="s">
        <v>5698</v>
      </c>
      <c r="D8409" s="116" t="s">
        <v>5715</v>
      </c>
      <c r="E8409" s="39" t="s">
        <v>16</v>
      </c>
      <c r="F8409" s="39">
        <v>1100</v>
      </c>
      <c r="G8409" s="39" t="s">
        <v>16</v>
      </c>
      <c r="H8409" s="39" t="s">
        <v>16</v>
      </c>
      <c r="I8409" s="39" t="s">
        <v>16</v>
      </c>
      <c r="J8409" s="39" t="s">
        <v>16</v>
      </c>
      <c r="K8409" s="40"/>
      <c r="L8409" s="37" t="s">
        <v>5653</v>
      </c>
      <c r="M8409" s="509" t="s">
        <v>5701</v>
      </c>
      <c r="N8409" s="493">
        <v>3</v>
      </c>
      <c r="O8409" s="39" t="s">
        <v>16</v>
      </c>
      <c r="P8409" s="731">
        <v>3000</v>
      </c>
      <c r="Q8409" s="39" t="s">
        <v>16</v>
      </c>
      <c r="R8409" s="39" t="s">
        <v>16</v>
      </c>
      <c r="S8409" s="39" t="s">
        <v>16</v>
      </c>
      <c r="T8409" s="39" t="s">
        <v>16</v>
      </c>
    </row>
    <row r="8410" spans="2:20" ht="27.6" x14ac:dyDescent="0.3">
      <c r="B8410" s="37" t="s">
        <v>5691</v>
      </c>
      <c r="C8410" s="509" t="s">
        <v>5699</v>
      </c>
      <c r="D8410" s="116" t="s">
        <v>5716</v>
      </c>
      <c r="E8410" s="39" t="s">
        <v>16</v>
      </c>
      <c r="F8410" s="39">
        <v>1000</v>
      </c>
      <c r="G8410" s="39" t="s">
        <v>16</v>
      </c>
      <c r="H8410" s="39" t="s">
        <v>16</v>
      </c>
      <c r="I8410" s="39" t="s">
        <v>16</v>
      </c>
      <c r="J8410" s="39" t="s">
        <v>16</v>
      </c>
      <c r="K8410" s="40"/>
      <c r="L8410" s="37" t="s">
        <v>5688</v>
      </c>
      <c r="M8410" s="509" t="s">
        <v>5702</v>
      </c>
      <c r="N8410" s="493">
        <v>4</v>
      </c>
      <c r="O8410" s="39" t="s">
        <v>16</v>
      </c>
      <c r="P8410" s="731">
        <v>12000</v>
      </c>
      <c r="Q8410" s="39" t="s">
        <v>16</v>
      </c>
      <c r="R8410" s="39" t="s">
        <v>16</v>
      </c>
      <c r="S8410" s="39" t="s">
        <v>16</v>
      </c>
      <c r="T8410" s="39" t="s">
        <v>16</v>
      </c>
    </row>
    <row r="8411" spans="2:20" ht="29.4" customHeight="1" x14ac:dyDescent="0.3">
      <c r="B8411" s="37" t="s">
        <v>5691</v>
      </c>
      <c r="C8411" s="509" t="s">
        <v>4496</v>
      </c>
      <c r="D8411" s="116" t="s">
        <v>5717</v>
      </c>
      <c r="E8411" s="39" t="s">
        <v>16</v>
      </c>
      <c r="F8411" s="39">
        <v>50000</v>
      </c>
      <c r="G8411" s="39" t="s">
        <v>16</v>
      </c>
      <c r="H8411" s="39" t="s">
        <v>16</v>
      </c>
      <c r="I8411" s="39" t="s">
        <v>16</v>
      </c>
      <c r="J8411" s="39" t="s">
        <v>16</v>
      </c>
      <c r="K8411" s="40"/>
      <c r="L8411" s="37" t="s">
        <v>5688</v>
      </c>
      <c r="M8411" s="509" t="s">
        <v>5703</v>
      </c>
      <c r="N8411" s="493">
        <v>5</v>
      </c>
      <c r="O8411" s="39" t="s">
        <v>16</v>
      </c>
      <c r="P8411" s="731">
        <v>1060</v>
      </c>
      <c r="Q8411" s="39" t="s">
        <v>16</v>
      </c>
      <c r="R8411" s="39" t="s">
        <v>16</v>
      </c>
      <c r="S8411" s="39" t="s">
        <v>16</v>
      </c>
      <c r="T8411" s="39" t="s">
        <v>16</v>
      </c>
    </row>
    <row r="8412" spans="2:20" ht="29.4" customHeight="1" x14ac:dyDescent="0.3">
      <c r="B8412" s="37" t="s">
        <v>5747</v>
      </c>
      <c r="C8412" s="509" t="s">
        <v>5748</v>
      </c>
      <c r="D8412" s="116" t="s">
        <v>5741</v>
      </c>
      <c r="E8412" s="39" t="s">
        <v>16</v>
      </c>
      <c r="F8412" s="39">
        <v>100000</v>
      </c>
      <c r="G8412" s="39" t="s">
        <v>16</v>
      </c>
      <c r="H8412" s="39" t="s">
        <v>16</v>
      </c>
      <c r="I8412" s="39" t="s">
        <v>16</v>
      </c>
      <c r="J8412" s="39" t="s">
        <v>16</v>
      </c>
      <c r="K8412" s="40"/>
      <c r="L8412" s="37" t="s">
        <v>5691</v>
      </c>
      <c r="M8412" s="509" t="s">
        <v>5705</v>
      </c>
      <c r="N8412" s="493">
        <v>6</v>
      </c>
      <c r="O8412" s="39" t="s">
        <v>16</v>
      </c>
      <c r="P8412" s="731">
        <v>9800</v>
      </c>
      <c r="Q8412" s="39" t="s">
        <v>16</v>
      </c>
      <c r="R8412" s="39" t="s">
        <v>16</v>
      </c>
      <c r="S8412" s="39" t="s">
        <v>16</v>
      </c>
      <c r="T8412" s="39" t="s">
        <v>16</v>
      </c>
    </row>
    <row r="8413" spans="2:20" ht="43.2" customHeight="1" x14ac:dyDescent="0.3">
      <c r="B8413" s="37" t="s">
        <v>5747</v>
      </c>
      <c r="C8413" s="509" t="s">
        <v>5749</v>
      </c>
      <c r="D8413" s="116" t="s">
        <v>5742</v>
      </c>
      <c r="E8413" s="39" t="s">
        <v>16</v>
      </c>
      <c r="F8413" s="39" t="s">
        <v>16</v>
      </c>
      <c r="G8413" s="39" t="s">
        <v>16</v>
      </c>
      <c r="H8413" s="731">
        <v>100000</v>
      </c>
      <c r="I8413" s="39"/>
      <c r="J8413" s="39"/>
      <c r="K8413" s="40"/>
      <c r="L8413" s="37" t="s">
        <v>5691</v>
      </c>
      <c r="M8413" s="509" t="s">
        <v>4985</v>
      </c>
      <c r="N8413" s="493">
        <v>7</v>
      </c>
      <c r="O8413" s="39" t="s">
        <v>16</v>
      </c>
      <c r="P8413" s="731">
        <v>6300</v>
      </c>
      <c r="Q8413" s="39" t="s">
        <v>16</v>
      </c>
      <c r="R8413" s="39" t="s">
        <v>16</v>
      </c>
      <c r="S8413" s="39" t="s">
        <v>16</v>
      </c>
      <c r="T8413" s="39" t="s">
        <v>16</v>
      </c>
    </row>
    <row r="8414" spans="2:20" ht="41.4" customHeight="1" x14ac:dyDescent="0.3">
      <c r="B8414" s="37" t="s">
        <v>5747</v>
      </c>
      <c r="C8414" s="509" t="s">
        <v>2359</v>
      </c>
      <c r="D8414" s="116" t="s">
        <v>5743</v>
      </c>
      <c r="E8414" s="39">
        <v>3000</v>
      </c>
      <c r="F8414" s="39" t="s">
        <v>16</v>
      </c>
      <c r="G8414" s="39" t="s">
        <v>16</v>
      </c>
      <c r="H8414" s="39" t="s">
        <v>16</v>
      </c>
      <c r="I8414" s="39" t="s">
        <v>16</v>
      </c>
      <c r="J8414" s="39" t="s">
        <v>16</v>
      </c>
      <c r="K8414" s="40"/>
      <c r="L8414" s="37" t="s">
        <v>5691</v>
      </c>
      <c r="M8414" s="760" t="s">
        <v>5792</v>
      </c>
      <c r="N8414" s="963">
        <v>336</v>
      </c>
      <c r="O8414" s="731" t="s">
        <v>16</v>
      </c>
      <c r="P8414" s="731" t="s">
        <v>16</v>
      </c>
      <c r="Q8414" s="731" t="s">
        <v>16</v>
      </c>
      <c r="R8414" s="731">
        <v>2100000</v>
      </c>
      <c r="S8414" s="39" t="s">
        <v>16</v>
      </c>
      <c r="T8414" s="39" t="s">
        <v>16</v>
      </c>
    </row>
    <row r="8415" spans="2:20" ht="40.200000000000003" customHeight="1" x14ac:dyDescent="0.3">
      <c r="B8415" s="37" t="s">
        <v>5747</v>
      </c>
      <c r="C8415" s="509" t="s">
        <v>5346</v>
      </c>
      <c r="D8415" s="116" t="s">
        <v>5744</v>
      </c>
      <c r="E8415" s="39">
        <v>1100000</v>
      </c>
      <c r="F8415" s="39">
        <v>1400000</v>
      </c>
      <c r="G8415" s="39" t="s">
        <v>16</v>
      </c>
      <c r="H8415" s="39" t="s">
        <v>16</v>
      </c>
      <c r="I8415" s="39" t="s">
        <v>16</v>
      </c>
      <c r="J8415" s="39" t="s">
        <v>16</v>
      </c>
      <c r="K8415" s="40"/>
      <c r="L8415" s="37" t="s">
        <v>5691</v>
      </c>
      <c r="M8415" s="760" t="s">
        <v>5791</v>
      </c>
      <c r="N8415" s="963">
        <v>337</v>
      </c>
      <c r="O8415" s="731" t="s">
        <v>16</v>
      </c>
      <c r="P8415" s="731" t="s">
        <v>16</v>
      </c>
      <c r="Q8415" s="731" t="s">
        <v>16</v>
      </c>
      <c r="R8415" s="731">
        <v>850000</v>
      </c>
      <c r="S8415" s="39" t="s">
        <v>16</v>
      </c>
      <c r="T8415" s="39" t="s">
        <v>16</v>
      </c>
    </row>
    <row r="8416" spans="2:20" ht="29.4" customHeight="1" x14ac:dyDescent="0.3">
      <c r="B8416" s="37" t="s">
        <v>5747</v>
      </c>
      <c r="C8416" s="509" t="s">
        <v>4323</v>
      </c>
      <c r="D8416" s="116" t="s">
        <v>5745</v>
      </c>
      <c r="E8416" s="39" t="s">
        <v>16</v>
      </c>
      <c r="F8416" s="39">
        <v>100000</v>
      </c>
      <c r="G8416" s="39" t="s">
        <v>16</v>
      </c>
      <c r="H8416" s="39" t="s">
        <v>16</v>
      </c>
      <c r="I8416" s="39" t="s">
        <v>16</v>
      </c>
      <c r="J8416" s="39" t="s">
        <v>16</v>
      </c>
      <c r="K8416" s="40"/>
      <c r="L8416" s="37" t="s">
        <v>5747</v>
      </c>
      <c r="M8416" s="509" t="s">
        <v>5753</v>
      </c>
      <c r="N8416" s="493">
        <v>8</v>
      </c>
      <c r="O8416" s="39" t="s">
        <v>16</v>
      </c>
      <c r="P8416" s="731">
        <v>150000</v>
      </c>
      <c r="Q8416" s="39" t="s">
        <v>16</v>
      </c>
      <c r="R8416" s="39" t="s">
        <v>16</v>
      </c>
      <c r="S8416" s="39" t="s">
        <v>16</v>
      </c>
      <c r="T8416" s="39" t="s">
        <v>16</v>
      </c>
    </row>
    <row r="8417" spans="2:20" ht="29.4" customHeight="1" x14ac:dyDescent="0.3">
      <c r="B8417" s="37" t="s">
        <v>5747</v>
      </c>
      <c r="C8417" s="509" t="s">
        <v>5750</v>
      </c>
      <c r="D8417" s="116" t="s">
        <v>5746</v>
      </c>
      <c r="E8417" s="39" t="s">
        <v>16</v>
      </c>
      <c r="F8417" s="39">
        <v>500000</v>
      </c>
      <c r="G8417" s="39" t="s">
        <v>16</v>
      </c>
      <c r="H8417" s="39" t="s">
        <v>16</v>
      </c>
      <c r="I8417" s="39" t="s">
        <v>16</v>
      </c>
      <c r="J8417" s="39" t="s">
        <v>16</v>
      </c>
      <c r="K8417" s="40"/>
      <c r="L8417" s="37" t="s">
        <v>5747</v>
      </c>
      <c r="M8417" s="509" t="s">
        <v>5049</v>
      </c>
      <c r="N8417" s="493">
        <v>9</v>
      </c>
      <c r="O8417" s="39" t="s">
        <v>16</v>
      </c>
      <c r="P8417" s="731">
        <v>43000</v>
      </c>
      <c r="Q8417" s="39" t="s">
        <v>16</v>
      </c>
      <c r="R8417" s="39" t="s">
        <v>16</v>
      </c>
      <c r="S8417" s="39" t="s">
        <v>16</v>
      </c>
      <c r="T8417" s="39" t="s">
        <v>16</v>
      </c>
    </row>
    <row r="8418" spans="2:20" ht="29.4" customHeight="1" x14ac:dyDescent="0.3">
      <c r="B8418" s="37" t="s">
        <v>5765</v>
      </c>
      <c r="C8418" s="509" t="s">
        <v>5766</v>
      </c>
      <c r="D8418" s="116" t="s">
        <v>5754</v>
      </c>
      <c r="E8418" s="39"/>
      <c r="F8418" s="39">
        <v>350000</v>
      </c>
      <c r="G8418" s="39" t="s">
        <v>16</v>
      </c>
      <c r="H8418" s="39" t="s">
        <v>16</v>
      </c>
      <c r="I8418" s="39" t="s">
        <v>16</v>
      </c>
      <c r="J8418" s="39" t="s">
        <v>16</v>
      </c>
      <c r="K8418" s="40"/>
      <c r="L8418" s="37" t="s">
        <v>5747</v>
      </c>
      <c r="M8418" s="509" t="s">
        <v>5793</v>
      </c>
      <c r="N8418" s="493">
        <v>10</v>
      </c>
      <c r="O8418" s="39" t="s">
        <v>16</v>
      </c>
      <c r="P8418" s="731">
        <v>176000</v>
      </c>
      <c r="Q8418" s="39" t="s">
        <v>16</v>
      </c>
      <c r="R8418" s="731">
        <v>115000</v>
      </c>
      <c r="S8418" s="39" t="s">
        <v>16</v>
      </c>
      <c r="T8418" s="39" t="s">
        <v>16</v>
      </c>
    </row>
    <row r="8419" spans="2:20" ht="41.4" customHeight="1" x14ac:dyDescent="0.3">
      <c r="B8419" s="37" t="s">
        <v>5765</v>
      </c>
      <c r="C8419" s="509" t="s">
        <v>5767</v>
      </c>
      <c r="D8419" s="116" t="s">
        <v>5755</v>
      </c>
      <c r="E8419" s="39">
        <v>358500</v>
      </c>
      <c r="F8419" s="39">
        <v>141500</v>
      </c>
      <c r="G8419" s="39" t="s">
        <v>16</v>
      </c>
      <c r="H8419" s="39" t="s">
        <v>16</v>
      </c>
      <c r="I8419" s="39" t="s">
        <v>16</v>
      </c>
      <c r="J8419" s="39" t="s">
        <v>16</v>
      </c>
      <c r="K8419" s="40"/>
      <c r="L8419" s="37" t="s">
        <v>5747</v>
      </c>
      <c r="M8419" s="509" t="s">
        <v>5787</v>
      </c>
      <c r="N8419" s="493">
        <v>11</v>
      </c>
      <c r="O8419" s="39" t="s">
        <v>16</v>
      </c>
      <c r="P8419" s="731">
        <v>100000</v>
      </c>
      <c r="Q8419" s="39" t="s">
        <v>16</v>
      </c>
      <c r="R8419" s="39" t="s">
        <v>16</v>
      </c>
      <c r="S8419" s="39" t="s">
        <v>16</v>
      </c>
      <c r="T8419" s="39" t="s">
        <v>16</v>
      </c>
    </row>
    <row r="8420" spans="2:20" ht="40.799999999999997" customHeight="1" x14ac:dyDescent="0.3">
      <c r="B8420" s="37" t="s">
        <v>5765</v>
      </c>
      <c r="C8420" s="509" t="s">
        <v>2272</v>
      </c>
      <c r="D8420" s="116" t="s">
        <v>5756</v>
      </c>
      <c r="E8420" s="39" t="s">
        <v>16</v>
      </c>
      <c r="F8420" s="39" t="s">
        <v>16</v>
      </c>
      <c r="G8420" s="39">
        <v>70000</v>
      </c>
      <c r="H8420" s="39" t="s">
        <v>16</v>
      </c>
      <c r="I8420" s="39" t="s">
        <v>16</v>
      </c>
      <c r="J8420" s="39" t="s">
        <v>16</v>
      </c>
      <c r="K8420" s="40"/>
      <c r="L8420" s="37" t="s">
        <v>5765</v>
      </c>
      <c r="M8420" s="509" t="s">
        <v>5049</v>
      </c>
      <c r="N8420" s="493">
        <v>12</v>
      </c>
      <c r="O8420" s="39" t="s">
        <v>16</v>
      </c>
      <c r="P8420" s="731">
        <v>500000</v>
      </c>
      <c r="Q8420" s="39" t="s">
        <v>16</v>
      </c>
      <c r="R8420" s="39" t="s">
        <v>16</v>
      </c>
      <c r="S8420" s="39" t="s">
        <v>16</v>
      </c>
      <c r="T8420" s="39" t="s">
        <v>16</v>
      </c>
    </row>
    <row r="8421" spans="2:20" ht="29.4" customHeight="1" x14ac:dyDescent="0.3">
      <c r="B8421" s="37" t="s">
        <v>5765</v>
      </c>
      <c r="C8421" s="509" t="s">
        <v>5768</v>
      </c>
      <c r="D8421" s="116" t="s">
        <v>5757</v>
      </c>
      <c r="E8421" s="39" t="s">
        <v>16</v>
      </c>
      <c r="F8421" s="39" t="s">
        <v>16</v>
      </c>
      <c r="G8421" s="39">
        <v>50000</v>
      </c>
      <c r="H8421" s="39" t="s">
        <v>16</v>
      </c>
      <c r="I8421" s="39" t="s">
        <v>16</v>
      </c>
      <c r="J8421" s="39" t="s">
        <v>16</v>
      </c>
      <c r="K8421" s="40"/>
      <c r="L8421" s="37" t="s">
        <v>5765</v>
      </c>
      <c r="M8421" s="509" t="s">
        <v>5772</v>
      </c>
      <c r="N8421" s="493">
        <v>13</v>
      </c>
      <c r="O8421" s="39" t="s">
        <v>16</v>
      </c>
      <c r="P8421" s="731">
        <v>200000</v>
      </c>
      <c r="Q8421" s="39" t="s">
        <v>16</v>
      </c>
      <c r="R8421" s="39" t="s">
        <v>16</v>
      </c>
      <c r="S8421" s="39" t="s">
        <v>16</v>
      </c>
      <c r="T8421" s="39" t="s">
        <v>16</v>
      </c>
    </row>
    <row r="8422" spans="2:20" ht="40.799999999999997" customHeight="1" x14ac:dyDescent="0.3">
      <c r="B8422" s="37" t="s">
        <v>5765</v>
      </c>
      <c r="C8422" s="509" t="s">
        <v>5769</v>
      </c>
      <c r="D8422" s="116" t="s">
        <v>5758</v>
      </c>
      <c r="E8422" s="39" t="s">
        <v>16</v>
      </c>
      <c r="F8422" s="39">
        <v>60000</v>
      </c>
      <c r="G8422" s="39" t="s">
        <v>16</v>
      </c>
      <c r="H8422" s="39" t="s">
        <v>16</v>
      </c>
      <c r="I8422" s="39" t="s">
        <v>16</v>
      </c>
      <c r="J8422" s="39" t="s">
        <v>16</v>
      </c>
      <c r="K8422" s="40"/>
      <c r="L8422" s="37" t="s">
        <v>5747</v>
      </c>
      <c r="M8422" s="509" t="s">
        <v>5781</v>
      </c>
      <c r="N8422" s="493" t="s">
        <v>5786</v>
      </c>
      <c r="O8422" s="39" t="s">
        <v>16</v>
      </c>
      <c r="P8422" s="731">
        <v>2000000</v>
      </c>
      <c r="Q8422" s="39">
        <v>1225600</v>
      </c>
      <c r="R8422" s="39">
        <v>3500000</v>
      </c>
      <c r="S8422" s="39" t="s">
        <v>16</v>
      </c>
      <c r="T8422" s="39" t="s">
        <v>16</v>
      </c>
    </row>
    <row r="8423" spans="2:20" ht="29.4" customHeight="1" x14ac:dyDescent="0.3">
      <c r="B8423" s="37" t="s">
        <v>5765</v>
      </c>
      <c r="C8423" s="509" t="s">
        <v>5770</v>
      </c>
      <c r="D8423" s="116" t="s">
        <v>5759</v>
      </c>
      <c r="E8423" s="39" t="s">
        <v>16</v>
      </c>
      <c r="F8423" s="39">
        <v>100000</v>
      </c>
      <c r="G8423" s="39" t="s">
        <v>16</v>
      </c>
      <c r="H8423" s="39" t="s">
        <v>16</v>
      </c>
      <c r="I8423" s="39" t="s">
        <v>16</v>
      </c>
      <c r="J8423" s="39" t="s">
        <v>16</v>
      </c>
      <c r="K8423" s="40"/>
      <c r="L8423" s="37" t="s">
        <v>5765</v>
      </c>
      <c r="M8423" s="509" t="s">
        <v>5784</v>
      </c>
      <c r="N8423" s="116" t="s">
        <v>5755</v>
      </c>
      <c r="O8423" s="39">
        <v>358500</v>
      </c>
      <c r="P8423" s="731" t="s">
        <v>16</v>
      </c>
      <c r="Q8423" s="39" t="s">
        <v>16</v>
      </c>
      <c r="R8423" s="39" t="s">
        <v>16</v>
      </c>
      <c r="S8423" s="39" t="s">
        <v>16</v>
      </c>
      <c r="T8423" s="39" t="s">
        <v>16</v>
      </c>
    </row>
    <row r="8424" spans="2:20" ht="44.4" customHeight="1" x14ac:dyDescent="0.3">
      <c r="B8424" s="37" t="s">
        <v>5765</v>
      </c>
      <c r="C8424" s="509" t="s">
        <v>5771</v>
      </c>
      <c r="D8424" s="116" t="s">
        <v>5760</v>
      </c>
      <c r="E8424" s="39" t="s">
        <v>16</v>
      </c>
      <c r="F8424" s="39" t="s">
        <v>16</v>
      </c>
      <c r="G8424" s="39">
        <v>800000</v>
      </c>
      <c r="H8424" s="39" t="s">
        <v>16</v>
      </c>
      <c r="I8424" s="39" t="s">
        <v>16</v>
      </c>
      <c r="J8424" s="39" t="s">
        <v>16</v>
      </c>
      <c r="K8424" s="40"/>
      <c r="L8424" s="37" t="s">
        <v>5765</v>
      </c>
      <c r="M8424" s="509" t="s">
        <v>5751</v>
      </c>
      <c r="N8424" s="116" t="s">
        <v>5762</v>
      </c>
      <c r="O8424" s="39">
        <v>3300</v>
      </c>
      <c r="P8424" s="731" t="s">
        <v>16</v>
      </c>
      <c r="Q8424" s="39" t="s">
        <v>16</v>
      </c>
      <c r="R8424" s="39" t="s">
        <v>16</v>
      </c>
      <c r="S8424" s="39" t="s">
        <v>16</v>
      </c>
      <c r="T8424" s="39" t="s">
        <v>16</v>
      </c>
    </row>
    <row r="8425" spans="2:20" ht="29.4" customHeight="1" x14ac:dyDescent="0.3">
      <c r="B8425" s="37" t="s">
        <v>5765</v>
      </c>
      <c r="C8425" s="509" t="s">
        <v>685</v>
      </c>
      <c r="D8425" s="116" t="s">
        <v>5761</v>
      </c>
      <c r="E8425" s="39" t="s">
        <v>16</v>
      </c>
      <c r="F8425" s="39" t="s">
        <v>16</v>
      </c>
      <c r="G8425" s="39" t="s">
        <v>16</v>
      </c>
      <c r="H8425" s="39" t="s">
        <v>16</v>
      </c>
      <c r="I8425" s="39" t="s">
        <v>16</v>
      </c>
      <c r="J8425" s="39" t="s">
        <v>16</v>
      </c>
      <c r="K8425" s="40"/>
      <c r="L8425" s="37" t="s">
        <v>5765</v>
      </c>
      <c r="M8425" s="509" t="s">
        <v>5785</v>
      </c>
      <c r="N8425" s="116" t="s">
        <v>5778</v>
      </c>
      <c r="O8425" s="39">
        <v>50000</v>
      </c>
      <c r="P8425" s="731" t="s">
        <v>16</v>
      </c>
      <c r="Q8425" s="39" t="s">
        <v>16</v>
      </c>
      <c r="R8425" s="39" t="s">
        <v>16</v>
      </c>
      <c r="S8425" s="39" t="s">
        <v>16</v>
      </c>
      <c r="T8425" s="39" t="s">
        <v>16</v>
      </c>
    </row>
    <row r="8426" spans="2:20" ht="29.4" customHeight="1" x14ac:dyDescent="0.3">
      <c r="B8426" s="37" t="s">
        <v>5765</v>
      </c>
      <c r="C8426" s="509" t="s">
        <v>2360</v>
      </c>
      <c r="D8426" s="116" t="s">
        <v>5762</v>
      </c>
      <c r="E8426" s="39">
        <v>3300</v>
      </c>
      <c r="F8426" s="39" t="s">
        <v>16</v>
      </c>
      <c r="G8426" s="39" t="s">
        <v>16</v>
      </c>
      <c r="H8426" s="39" t="s">
        <v>16</v>
      </c>
      <c r="I8426" s="39" t="s">
        <v>16</v>
      </c>
      <c r="J8426" s="39" t="s">
        <v>16</v>
      </c>
      <c r="K8426" s="40"/>
      <c r="L8426" s="37" t="s">
        <v>5765</v>
      </c>
      <c r="M8426" s="509" t="s">
        <v>5789</v>
      </c>
      <c r="N8426" s="493">
        <v>14</v>
      </c>
      <c r="O8426" s="39" t="s">
        <v>16</v>
      </c>
      <c r="P8426" s="731">
        <v>12000</v>
      </c>
      <c r="Q8426" s="39" t="s">
        <v>16</v>
      </c>
      <c r="R8426" s="39" t="s">
        <v>16</v>
      </c>
      <c r="S8426" s="39" t="s">
        <v>16</v>
      </c>
      <c r="T8426" s="39" t="s">
        <v>16</v>
      </c>
    </row>
    <row r="8427" spans="2:20" ht="45" customHeight="1" x14ac:dyDescent="0.3">
      <c r="B8427" s="37" t="s">
        <v>5765</v>
      </c>
      <c r="C8427" s="509" t="s">
        <v>4721</v>
      </c>
      <c r="D8427" s="116" t="s">
        <v>5763</v>
      </c>
      <c r="E8427" s="39" t="s">
        <v>16</v>
      </c>
      <c r="F8427" s="39">
        <v>50000</v>
      </c>
      <c r="G8427" s="39" t="s">
        <v>16</v>
      </c>
      <c r="H8427" s="39" t="s">
        <v>16</v>
      </c>
      <c r="I8427" s="39" t="s">
        <v>16</v>
      </c>
      <c r="J8427" s="39" t="s">
        <v>16</v>
      </c>
      <c r="K8427" s="40"/>
      <c r="L8427" s="37" t="s">
        <v>5765</v>
      </c>
      <c r="M8427" s="509" t="s">
        <v>4643</v>
      </c>
      <c r="N8427" s="493">
        <v>15</v>
      </c>
      <c r="O8427" s="39" t="s">
        <v>16</v>
      </c>
      <c r="P8427" s="731">
        <v>33000</v>
      </c>
      <c r="Q8427" s="39" t="s">
        <v>16</v>
      </c>
      <c r="R8427" s="39" t="s">
        <v>16</v>
      </c>
      <c r="S8427" s="39" t="s">
        <v>16</v>
      </c>
      <c r="T8427" s="39" t="s">
        <v>16</v>
      </c>
    </row>
    <row r="8428" spans="2:20" ht="29.4" customHeight="1" x14ac:dyDescent="0.3">
      <c r="B8428" s="37" t="s">
        <v>5765</v>
      </c>
      <c r="C8428" s="509" t="s">
        <v>5773</v>
      </c>
      <c r="D8428" s="116" t="s">
        <v>5764</v>
      </c>
      <c r="E8428" s="39" t="s">
        <v>16</v>
      </c>
      <c r="F8428" s="39">
        <v>500000</v>
      </c>
      <c r="G8428" s="39" t="s">
        <v>16</v>
      </c>
      <c r="H8428" s="39" t="s">
        <v>16</v>
      </c>
      <c r="I8428" s="39" t="s">
        <v>16</v>
      </c>
      <c r="J8428" s="39" t="s">
        <v>16</v>
      </c>
      <c r="K8428" s="40"/>
      <c r="L8428" s="37" t="s">
        <v>5765</v>
      </c>
      <c r="M8428" s="509" t="s">
        <v>5798</v>
      </c>
      <c r="N8428" s="493">
        <v>16</v>
      </c>
      <c r="O8428" s="39" t="s">
        <v>16</v>
      </c>
      <c r="P8428" s="731">
        <v>15000</v>
      </c>
      <c r="Q8428" s="39" t="s">
        <v>16</v>
      </c>
      <c r="R8428" s="39" t="s">
        <v>16</v>
      </c>
      <c r="S8428" s="39" t="s">
        <v>16</v>
      </c>
      <c r="T8428" s="39" t="s">
        <v>16</v>
      </c>
    </row>
    <row r="8429" spans="2:20" ht="29.4" customHeight="1" x14ac:dyDescent="0.3">
      <c r="B8429" s="37" t="s">
        <v>5765</v>
      </c>
      <c r="C8429" s="509" t="s">
        <v>2987</v>
      </c>
      <c r="D8429" s="116" t="s">
        <v>5774</v>
      </c>
      <c r="E8429" s="39" t="s">
        <v>16</v>
      </c>
      <c r="F8429" s="39">
        <v>20000</v>
      </c>
      <c r="G8429" s="39" t="s">
        <v>16</v>
      </c>
      <c r="H8429" s="39" t="s">
        <v>16</v>
      </c>
      <c r="I8429" s="39" t="s">
        <v>16</v>
      </c>
      <c r="J8429" s="39" t="s">
        <v>16</v>
      </c>
      <c r="K8429" s="40"/>
      <c r="L8429" s="39" t="s">
        <v>16</v>
      </c>
      <c r="M8429" s="505" t="s">
        <v>2461</v>
      </c>
      <c r="N8429" s="39" t="s">
        <v>16</v>
      </c>
      <c r="O8429" s="39" t="s">
        <v>16</v>
      </c>
      <c r="P8429" s="731" t="s">
        <v>16</v>
      </c>
      <c r="Q8429" s="39" t="s">
        <v>16</v>
      </c>
      <c r="R8429" s="39" t="s">
        <v>16</v>
      </c>
      <c r="S8429" s="39" t="s">
        <v>16</v>
      </c>
      <c r="T8429" s="39" t="s">
        <v>16</v>
      </c>
    </row>
    <row r="8430" spans="2:20" ht="29.4" customHeight="1" x14ac:dyDescent="0.3">
      <c r="B8430" s="37" t="s">
        <v>5765</v>
      </c>
      <c r="C8430" s="509" t="s">
        <v>5779</v>
      </c>
      <c r="D8430" s="116" t="s">
        <v>5775</v>
      </c>
      <c r="E8430" s="39" t="s">
        <v>16</v>
      </c>
      <c r="F8430" s="39">
        <v>1300</v>
      </c>
      <c r="G8430" s="39" t="s">
        <v>16</v>
      </c>
      <c r="H8430" s="39" t="s">
        <v>16</v>
      </c>
      <c r="I8430" s="39" t="s">
        <v>16</v>
      </c>
      <c r="J8430" s="39" t="s">
        <v>16</v>
      </c>
      <c r="K8430" s="40"/>
      <c r="L8430" s="751" t="s">
        <v>5611</v>
      </c>
      <c r="M8430" s="760" t="s">
        <v>5704</v>
      </c>
      <c r="N8430" s="963"/>
      <c r="O8430" s="731" t="s">
        <v>16</v>
      </c>
      <c r="P8430" s="731">
        <v>4980</v>
      </c>
      <c r="Q8430" s="39" t="s">
        <v>16</v>
      </c>
      <c r="R8430" s="39" t="s">
        <v>16</v>
      </c>
      <c r="S8430" s="39" t="s">
        <v>16</v>
      </c>
      <c r="T8430" s="39" t="s">
        <v>16</v>
      </c>
    </row>
    <row r="8431" spans="2:20" ht="45" customHeight="1" x14ac:dyDescent="0.3">
      <c r="B8431" s="37" t="s">
        <v>5765</v>
      </c>
      <c r="C8431" s="760" t="s">
        <v>5780</v>
      </c>
      <c r="D8431" s="730" t="s">
        <v>5776</v>
      </c>
      <c r="E8431" s="731" t="s">
        <v>16</v>
      </c>
      <c r="F8431" s="731">
        <v>300000</v>
      </c>
      <c r="G8431" s="39" t="s">
        <v>16</v>
      </c>
      <c r="H8431" s="39" t="s">
        <v>16</v>
      </c>
      <c r="I8431" s="39" t="s">
        <v>16</v>
      </c>
      <c r="J8431" s="39" t="s">
        <v>16</v>
      </c>
      <c r="K8431" s="40"/>
      <c r="L8431" s="39" t="s">
        <v>16</v>
      </c>
      <c r="M8431" s="39" t="s">
        <v>16</v>
      </c>
      <c r="N8431" s="39" t="s">
        <v>16</v>
      </c>
      <c r="O8431" s="39" t="s">
        <v>16</v>
      </c>
      <c r="P8431" s="731" t="s">
        <v>16</v>
      </c>
      <c r="Q8431" s="39" t="s">
        <v>16</v>
      </c>
      <c r="R8431" s="39" t="s">
        <v>16</v>
      </c>
      <c r="S8431" s="39" t="s">
        <v>16</v>
      </c>
      <c r="T8431" s="39" t="s">
        <v>16</v>
      </c>
    </row>
    <row r="8432" spans="2:20" ht="44.4" customHeight="1" x14ac:dyDescent="0.3">
      <c r="B8432" s="37" t="s">
        <v>5765</v>
      </c>
      <c r="C8432" s="509" t="s">
        <v>5782</v>
      </c>
      <c r="D8432" s="116" t="s">
        <v>5777</v>
      </c>
      <c r="E8432" s="39" t="s">
        <v>16</v>
      </c>
      <c r="F8432" s="39">
        <v>100000</v>
      </c>
      <c r="G8432" s="39" t="s">
        <v>16</v>
      </c>
      <c r="H8432" s="39" t="s">
        <v>16</v>
      </c>
      <c r="I8432" s="39" t="s">
        <v>16</v>
      </c>
      <c r="J8432" s="39" t="s">
        <v>16</v>
      </c>
      <c r="K8432" s="40"/>
      <c r="L8432" s="39" t="s">
        <v>16</v>
      </c>
      <c r="M8432" s="39" t="s">
        <v>16</v>
      </c>
      <c r="N8432" s="39" t="s">
        <v>16</v>
      </c>
      <c r="O8432" s="39" t="s">
        <v>16</v>
      </c>
      <c r="P8432" s="731" t="s">
        <v>16</v>
      </c>
      <c r="Q8432" s="39" t="s">
        <v>16</v>
      </c>
      <c r="R8432" s="39" t="s">
        <v>16</v>
      </c>
      <c r="S8432" s="39" t="s">
        <v>16</v>
      </c>
      <c r="T8432" s="39" t="s">
        <v>16</v>
      </c>
    </row>
    <row r="8433" spans="2:20" ht="29.4" customHeight="1" x14ac:dyDescent="0.3">
      <c r="B8433" s="37" t="s">
        <v>5765</v>
      </c>
      <c r="C8433" s="509" t="s">
        <v>5783</v>
      </c>
      <c r="D8433" s="116" t="s">
        <v>5778</v>
      </c>
      <c r="E8433" s="39">
        <v>50000</v>
      </c>
      <c r="F8433" s="39">
        <v>450000</v>
      </c>
      <c r="G8433" s="39" t="s">
        <v>16</v>
      </c>
      <c r="H8433" s="39" t="s">
        <v>16</v>
      </c>
      <c r="I8433" s="39" t="s">
        <v>16</v>
      </c>
      <c r="J8433" s="39" t="s">
        <v>16</v>
      </c>
      <c r="K8433" s="40"/>
      <c r="L8433" s="39" t="s">
        <v>16</v>
      </c>
      <c r="M8433" s="39" t="s">
        <v>16</v>
      </c>
      <c r="N8433" s="39" t="s">
        <v>16</v>
      </c>
      <c r="O8433" s="39" t="s">
        <v>16</v>
      </c>
      <c r="P8433" s="731" t="s">
        <v>16</v>
      </c>
      <c r="Q8433" s="39" t="s">
        <v>16</v>
      </c>
      <c r="R8433" s="39" t="s">
        <v>16</v>
      </c>
      <c r="S8433" s="39" t="s">
        <v>16</v>
      </c>
      <c r="T8433" s="39" t="s">
        <v>16</v>
      </c>
    </row>
    <row r="8434" spans="2:20" ht="29.4" customHeight="1" x14ac:dyDescent="0.3">
      <c r="B8434" s="37" t="s">
        <v>5765</v>
      </c>
      <c r="C8434" s="509" t="s">
        <v>5794</v>
      </c>
      <c r="D8434" s="116" t="s">
        <v>5790</v>
      </c>
      <c r="E8434" s="39" t="s">
        <v>16</v>
      </c>
      <c r="F8434" s="39">
        <v>50000</v>
      </c>
      <c r="G8434" s="39" t="s">
        <v>16</v>
      </c>
      <c r="H8434" s="39" t="s">
        <v>16</v>
      </c>
      <c r="I8434" s="39" t="s">
        <v>16</v>
      </c>
      <c r="J8434" s="39" t="s">
        <v>16</v>
      </c>
      <c r="K8434" s="40"/>
      <c r="L8434" s="39" t="s">
        <v>16</v>
      </c>
      <c r="M8434" s="39" t="s">
        <v>16</v>
      </c>
      <c r="N8434" s="39" t="s">
        <v>16</v>
      </c>
      <c r="O8434" s="39" t="s">
        <v>16</v>
      </c>
      <c r="P8434" s="731" t="s">
        <v>16</v>
      </c>
      <c r="Q8434" s="39" t="s">
        <v>16</v>
      </c>
      <c r="R8434" s="39" t="s">
        <v>16</v>
      </c>
      <c r="S8434" s="39" t="s">
        <v>16</v>
      </c>
      <c r="T8434" s="39" t="s">
        <v>16</v>
      </c>
    </row>
    <row r="8435" spans="2:20" ht="39.6" customHeight="1" x14ac:dyDescent="0.3">
      <c r="B8435" s="37" t="s">
        <v>5765</v>
      </c>
      <c r="C8435" s="509" t="s">
        <v>5796</v>
      </c>
      <c r="D8435" s="116" t="s">
        <v>5795</v>
      </c>
      <c r="E8435" s="39" t="s">
        <v>16</v>
      </c>
      <c r="F8435" s="731">
        <v>50000</v>
      </c>
      <c r="G8435" s="39" t="s">
        <v>16</v>
      </c>
      <c r="H8435" s="39" t="s">
        <v>16</v>
      </c>
      <c r="I8435" s="39" t="s">
        <v>16</v>
      </c>
      <c r="J8435" s="39" t="s">
        <v>16</v>
      </c>
      <c r="K8435" s="40"/>
      <c r="L8435" s="39" t="s">
        <v>16</v>
      </c>
      <c r="M8435" s="39" t="s">
        <v>16</v>
      </c>
      <c r="N8435" s="39" t="s">
        <v>16</v>
      </c>
      <c r="O8435" s="39" t="s">
        <v>16</v>
      </c>
      <c r="P8435" s="731" t="s">
        <v>16</v>
      </c>
      <c r="Q8435" s="39" t="s">
        <v>16</v>
      </c>
      <c r="R8435" s="39" t="s">
        <v>16</v>
      </c>
      <c r="S8435" s="39" t="s">
        <v>16</v>
      </c>
      <c r="T8435" s="39" t="s">
        <v>16</v>
      </c>
    </row>
    <row r="8436" spans="2:20" ht="39.6" customHeight="1" x14ac:dyDescent="0.3">
      <c r="B8436" s="37" t="s">
        <v>5765</v>
      </c>
      <c r="C8436" s="509" t="s">
        <v>5799</v>
      </c>
      <c r="D8436" s="116" t="s">
        <v>5797</v>
      </c>
      <c r="E8436" s="39" t="s">
        <v>16</v>
      </c>
      <c r="F8436" s="731">
        <v>500000</v>
      </c>
      <c r="G8436" s="39" t="s">
        <v>16</v>
      </c>
      <c r="H8436" s="39" t="s">
        <v>16</v>
      </c>
      <c r="I8436" s="39" t="s">
        <v>16</v>
      </c>
      <c r="J8436" s="39" t="s">
        <v>16</v>
      </c>
      <c r="K8436" s="40"/>
      <c r="L8436" s="39" t="s">
        <v>16</v>
      </c>
      <c r="M8436" s="39" t="s">
        <v>16</v>
      </c>
      <c r="N8436" s="39" t="s">
        <v>16</v>
      </c>
      <c r="O8436" s="39" t="s">
        <v>16</v>
      </c>
      <c r="P8436" s="731" t="s">
        <v>16</v>
      </c>
      <c r="Q8436" s="39" t="s">
        <v>16</v>
      </c>
      <c r="R8436" s="39" t="s">
        <v>16</v>
      </c>
      <c r="S8436" s="39" t="s">
        <v>16</v>
      </c>
      <c r="T8436" s="39" t="s">
        <v>16</v>
      </c>
    </row>
    <row r="8437" spans="2:20" ht="21" customHeight="1" x14ac:dyDescent="0.3">
      <c r="B8437" s="37"/>
      <c r="C8437" s="505" t="s">
        <v>2461</v>
      </c>
      <c r="D8437" s="39" t="s">
        <v>16</v>
      </c>
      <c r="E8437" s="39" t="s">
        <v>16</v>
      </c>
      <c r="F8437" s="39" t="s">
        <v>16</v>
      </c>
      <c r="G8437" s="39" t="s">
        <v>16</v>
      </c>
      <c r="H8437" s="39" t="s">
        <v>16</v>
      </c>
      <c r="I8437" s="39" t="s">
        <v>16</v>
      </c>
      <c r="J8437" s="39" t="s">
        <v>16</v>
      </c>
      <c r="K8437" s="40"/>
      <c r="L8437" s="39" t="s">
        <v>16</v>
      </c>
      <c r="M8437" s="39" t="s">
        <v>16</v>
      </c>
      <c r="N8437" s="39" t="s">
        <v>16</v>
      </c>
      <c r="O8437" s="39" t="s">
        <v>16</v>
      </c>
      <c r="P8437" s="731" t="s">
        <v>16</v>
      </c>
      <c r="Q8437" s="39" t="s">
        <v>16</v>
      </c>
      <c r="R8437" s="39" t="s">
        <v>16</v>
      </c>
      <c r="S8437" s="39" t="s">
        <v>16</v>
      </c>
      <c r="T8437" s="39" t="s">
        <v>16</v>
      </c>
    </row>
    <row r="8438" spans="2:20" ht="27.6" x14ac:dyDescent="0.3">
      <c r="B8438" s="37" t="s">
        <v>5552</v>
      </c>
      <c r="C8438" s="509" t="s">
        <v>4985</v>
      </c>
      <c r="D8438" s="493">
        <v>7</v>
      </c>
      <c r="E8438" s="39" t="s">
        <v>16</v>
      </c>
      <c r="F8438" s="39">
        <v>5000</v>
      </c>
      <c r="G8438" s="39" t="s">
        <v>16</v>
      </c>
      <c r="H8438" s="39" t="s">
        <v>16</v>
      </c>
      <c r="I8438" s="39" t="s">
        <v>16</v>
      </c>
      <c r="J8438" s="39" t="s">
        <v>16</v>
      </c>
      <c r="K8438" s="40"/>
      <c r="L8438" s="39" t="s">
        <v>16</v>
      </c>
      <c r="M8438" s="39" t="s">
        <v>16</v>
      </c>
      <c r="N8438" s="39" t="s">
        <v>16</v>
      </c>
      <c r="O8438" s="39" t="s">
        <v>16</v>
      </c>
      <c r="P8438" s="731" t="s">
        <v>16</v>
      </c>
      <c r="Q8438" s="39" t="s">
        <v>16</v>
      </c>
      <c r="R8438" s="39" t="s">
        <v>16</v>
      </c>
      <c r="S8438" s="39" t="s">
        <v>16</v>
      </c>
      <c r="T8438" s="39" t="s">
        <v>16</v>
      </c>
    </row>
    <row r="8439" spans="2:20" x14ac:dyDescent="0.3">
      <c r="B8439" s="196"/>
      <c r="C8439" s="503" t="s">
        <v>49</v>
      </c>
      <c r="D8439" s="196" t="s">
        <v>1850</v>
      </c>
      <c r="E8439" s="197">
        <f>SUM(E8399:E8438)</f>
        <v>2053800</v>
      </c>
      <c r="F8439" s="197">
        <f>SUM(F8399:F8438)</f>
        <v>4830500</v>
      </c>
      <c r="G8439" s="197">
        <f>SUM(G8399:G8438)</f>
        <v>957500</v>
      </c>
      <c r="H8439" s="504">
        <f>SUM(H8399:H8438)</f>
        <v>540000</v>
      </c>
      <c r="I8439" s="197">
        <f>SUM(I8399:I8438)</f>
        <v>50000</v>
      </c>
      <c r="J8439" s="197"/>
      <c r="K8439" s="183">
        <f>SUM(I8439:J8439)</f>
        <v>50000</v>
      </c>
      <c r="L8439" s="202"/>
      <c r="M8439" s="202"/>
      <c r="N8439" s="202"/>
      <c r="O8439" s="39" t="s">
        <v>16</v>
      </c>
      <c r="P8439" s="731"/>
      <c r="Q8439" s="202"/>
      <c r="R8439" s="202"/>
      <c r="S8439" s="202"/>
      <c r="T8439" s="202"/>
    </row>
    <row r="8440" spans="2:20" x14ac:dyDescent="0.3">
      <c r="B8440" s="815"/>
      <c r="C8440" s="958"/>
      <c r="D8440" s="384"/>
      <c r="E8440" s="818"/>
      <c r="F8440" s="818"/>
      <c r="G8440" s="818"/>
      <c r="H8440" s="818"/>
      <c r="I8440" s="818"/>
      <c r="J8440" s="819"/>
      <c r="K8440" s="1"/>
      <c r="L8440" s="202"/>
      <c r="M8440" s="202"/>
      <c r="N8440" s="202"/>
      <c r="O8440" s="202"/>
      <c r="P8440" s="731"/>
      <c r="Q8440" s="202"/>
      <c r="R8440" s="202"/>
      <c r="S8440" s="202"/>
      <c r="T8440" s="202"/>
    </row>
    <row r="8441" spans="2:20" x14ac:dyDescent="0.3">
      <c r="B8441" s="25"/>
      <c r="C8441" s="26" t="s">
        <v>50</v>
      </c>
      <c r="D8441" s="26" t="s">
        <v>16</v>
      </c>
      <c r="E8441" s="28">
        <f>E8439</f>
        <v>2053800</v>
      </c>
      <c r="F8441" s="28">
        <f>F8398+F8439</f>
        <v>4862466</v>
      </c>
      <c r="G8441" s="28">
        <f>G8398+G8439</f>
        <v>3344990</v>
      </c>
      <c r="H8441" s="28">
        <f>H8398+H8439</f>
        <v>6575230</v>
      </c>
      <c r="I8441" s="28">
        <f>I8398+I8439</f>
        <v>291334</v>
      </c>
      <c r="J8441" s="28">
        <f>J8398+J8439</f>
        <v>4260</v>
      </c>
      <c r="K8441" s="1"/>
      <c r="L8441" s="574" t="s">
        <v>16</v>
      </c>
      <c r="M8441" s="26" t="s">
        <v>50</v>
      </c>
      <c r="N8441" s="193" t="s">
        <v>16</v>
      </c>
      <c r="O8441" s="934">
        <f>SUM(O8399:O8440)</f>
        <v>2053800</v>
      </c>
      <c r="P8441" s="940">
        <f>SUM(P8399:P8440)</f>
        <v>3274590</v>
      </c>
      <c r="Q8441" s="938">
        <f>SUM(Q8399:Q8440)</f>
        <v>1225600</v>
      </c>
      <c r="R8441" s="28">
        <f>SUM(R8399:R8440)</f>
        <v>6565000</v>
      </c>
      <c r="S8441" s="28">
        <f>SUM(S8404:S8440)</f>
        <v>0</v>
      </c>
      <c r="T8441" s="28">
        <f>SUM(T8397:T8440)</f>
        <v>0</v>
      </c>
    </row>
    <row r="8442" spans="2:20" x14ac:dyDescent="0.3">
      <c r="F8442" s="314"/>
      <c r="G8442" s="215"/>
      <c r="H8442" s="215"/>
      <c r="L8442" s="2"/>
      <c r="M8442" s="3" t="s">
        <v>12</v>
      </c>
      <c r="N8442" s="15"/>
      <c r="O8442" s="16">
        <f>E8441-O8441</f>
        <v>0</v>
      </c>
      <c r="P8442" s="62">
        <f>F8441-P8441</f>
        <v>1587876</v>
      </c>
      <c r="Q8442" s="62">
        <f>G8441-Q8441</f>
        <v>2119390</v>
      </c>
      <c r="R8442" s="62">
        <f t="shared" ref="R8442" si="877">H8441-R8441</f>
        <v>10230</v>
      </c>
      <c r="S8442" s="62">
        <f t="shared" ref="S8442" si="878">I8441-S8441</f>
        <v>291334</v>
      </c>
      <c r="T8442" s="62">
        <f t="shared" ref="T8442" si="879">J8441-T8441</f>
        <v>4260</v>
      </c>
    </row>
    <row r="8443" spans="2:20" x14ac:dyDescent="0.3">
      <c r="C8443" s="63" t="s">
        <v>5103</v>
      </c>
      <c r="F8443" s="314"/>
      <c r="H8443" s="322"/>
      <c r="I8443" s="321"/>
      <c r="J8443" s="321"/>
      <c r="M8443" s="1356" t="s">
        <v>23</v>
      </c>
      <c r="N8443" s="1356"/>
      <c r="O8443" s="314"/>
      <c r="P8443" s="314"/>
      <c r="Q8443" s="314"/>
      <c r="R8443" s="314"/>
    </row>
    <row r="8444" spans="2:20" x14ac:dyDescent="0.3">
      <c r="B8444" s="904" t="s">
        <v>0</v>
      </c>
      <c r="C8444" s="905" t="s">
        <v>5105</v>
      </c>
      <c r="D8444" s="905" t="s">
        <v>5107</v>
      </c>
      <c r="E8444" s="905" t="s">
        <v>5106</v>
      </c>
      <c r="F8444" s="906" t="s">
        <v>5110</v>
      </c>
      <c r="G8444" s="894"/>
      <c r="H8444" s="1025"/>
      <c r="I8444" s="1026"/>
      <c r="J8444" s="145"/>
      <c r="M8444" s="346" t="s">
        <v>17</v>
      </c>
      <c r="N8444" s="126">
        <f>P8442</f>
        <v>1587876</v>
      </c>
      <c r="O8444" s="606" t="s">
        <v>5800</v>
      </c>
      <c r="P8444" s="944"/>
      <c r="Q8444" s="944"/>
      <c r="R8444" s="944"/>
      <c r="S8444" s="944"/>
      <c r="T8444" s="944"/>
    </row>
    <row r="8445" spans="2:20" x14ac:dyDescent="0.3">
      <c r="B8445" s="909"/>
      <c r="C8445" s="913" t="s">
        <v>5135</v>
      </c>
      <c r="D8445" s="917"/>
      <c r="E8445" s="917"/>
      <c r="F8445" s="1028"/>
      <c r="G8445" s="894"/>
      <c r="H8445" s="949"/>
      <c r="I8445" s="280"/>
      <c r="J8445" s="280"/>
      <c r="M8445" s="346" t="s">
        <v>18</v>
      </c>
      <c r="N8445" s="126">
        <f>Q8442</f>
        <v>2119390</v>
      </c>
      <c r="O8445" s="1015"/>
      <c r="P8445" s="944"/>
      <c r="Q8445" s="1025"/>
      <c r="R8445" s="944"/>
      <c r="S8445" s="944"/>
      <c r="T8445" s="944"/>
    </row>
    <row r="8446" spans="2:20" x14ac:dyDescent="0.3">
      <c r="B8446" s="911" t="s">
        <v>5114</v>
      </c>
      <c r="C8446" s="915" t="s">
        <v>5115</v>
      </c>
      <c r="D8446" s="911" t="s">
        <v>5113</v>
      </c>
      <c r="E8446" s="919">
        <v>1200000</v>
      </c>
      <c r="F8446" s="1029" t="s">
        <v>5111</v>
      </c>
      <c r="G8446" s="945"/>
      <c r="H8446" s="948"/>
      <c r="I8446" s="280"/>
      <c r="J8446" s="280"/>
      <c r="M8446" s="346" t="s">
        <v>19</v>
      </c>
      <c r="N8446" s="126">
        <f>R8442</f>
        <v>10230</v>
      </c>
      <c r="O8446" s="1015"/>
      <c r="P8446" s="948"/>
      <c r="Q8446" s="1024"/>
      <c r="R8446" s="948"/>
      <c r="S8446" s="948"/>
      <c r="T8446" s="948"/>
    </row>
    <row r="8447" spans="2:20" x14ac:dyDescent="0.3">
      <c r="B8447" s="912" t="s">
        <v>5114</v>
      </c>
      <c r="C8447" s="916" t="s">
        <v>5116</v>
      </c>
      <c r="D8447" s="912" t="s">
        <v>5113</v>
      </c>
      <c r="E8447" s="920">
        <v>5000000</v>
      </c>
      <c r="F8447" s="1030" t="s">
        <v>5111</v>
      </c>
      <c r="H8447" s="321"/>
      <c r="I8447" s="280"/>
      <c r="J8447" s="281"/>
      <c r="M8447" s="346" t="s">
        <v>20</v>
      </c>
      <c r="N8447" s="126">
        <f>S8442</f>
        <v>291334</v>
      </c>
      <c r="O8447" s="1015"/>
      <c r="P8447" s="1016"/>
      <c r="Q8447" s="1017"/>
      <c r="R8447" s="894"/>
      <c r="S8447" s="894"/>
      <c r="T8447" s="894"/>
    </row>
    <row r="8448" spans="2:20" ht="15" thickBot="1" x14ac:dyDescent="0.35">
      <c r="B8448" s="897"/>
      <c r="C8448" s="1027" t="s">
        <v>456</v>
      </c>
      <c r="D8448" s="1027"/>
      <c r="E8448" s="921">
        <f>SUM(E8446:E8447)</f>
        <v>6200000</v>
      </c>
      <c r="F8448" s="901"/>
      <c r="H8448" s="321"/>
      <c r="I8448" s="280"/>
      <c r="J8448" s="281"/>
      <c r="M8448" s="346" t="s">
        <v>21</v>
      </c>
      <c r="N8448" s="126">
        <f>T8442</f>
        <v>4260</v>
      </c>
      <c r="O8448" s="1015"/>
      <c r="P8448" s="949"/>
      <c r="Q8448" s="1018"/>
      <c r="R8448" s="949"/>
      <c r="S8448" s="949"/>
      <c r="T8448" s="949"/>
    </row>
    <row r="8449" spans="2:20" ht="16.8" thickTop="1" thickBot="1" x14ac:dyDescent="0.35">
      <c r="G8449" s="314"/>
      <c r="H8449" s="321"/>
      <c r="I8449" s="280"/>
      <c r="J8449" s="281"/>
      <c r="M8449" s="768" t="s">
        <v>22</v>
      </c>
      <c r="N8449" s="794">
        <f>SUM(N8444:N8448)</f>
        <v>4013090</v>
      </c>
      <c r="O8449" s="1015"/>
      <c r="P8449" s="994"/>
      <c r="Q8449" s="994"/>
      <c r="R8449" s="943"/>
      <c r="S8449" s="943"/>
      <c r="T8449" s="929"/>
    </row>
    <row r="8450" spans="2:20" ht="15" thickTop="1" x14ac:dyDescent="0.3">
      <c r="B8450" s="897"/>
      <c r="C8450" s="898"/>
      <c r="D8450" s="897"/>
      <c r="E8450" s="902"/>
      <c r="F8450" s="899"/>
      <c r="H8450" s="321"/>
      <c r="I8450" s="321"/>
      <c r="J8450" s="321"/>
      <c r="N8450" s="314"/>
      <c r="O8450" s="895"/>
      <c r="P8450" s="942"/>
      <c r="Q8450" s="75"/>
      <c r="R8450" s="941"/>
      <c r="S8450" s="75"/>
      <c r="T8450" s="75"/>
    </row>
    <row r="8451" spans="2:20" x14ac:dyDescent="0.3">
      <c r="B8451" s="897"/>
      <c r="C8451" s="898"/>
      <c r="D8451" s="897"/>
      <c r="E8451" s="902"/>
      <c r="F8451" s="899"/>
      <c r="H8451" s="321"/>
      <c r="I8451" s="321"/>
      <c r="J8451" s="321"/>
      <c r="N8451" s="314"/>
      <c r="O8451" s="895"/>
      <c r="P8451" s="942"/>
      <c r="Q8451" s="942"/>
      <c r="R8451" s="941"/>
      <c r="S8451" s="75"/>
      <c r="T8451" s="75"/>
    </row>
    <row r="8452" spans="2:20" x14ac:dyDescent="0.3">
      <c r="B8452" s="899"/>
      <c r="C8452" s="899"/>
      <c r="D8452" s="899"/>
      <c r="E8452" s="903"/>
      <c r="F8452" s="899"/>
      <c r="N8452" s="314"/>
      <c r="O8452" s="895"/>
      <c r="P8452" s="896"/>
      <c r="Q8452" s="896"/>
      <c r="R8452" s="928"/>
      <c r="S8452" s="896"/>
      <c r="T8452" s="896"/>
    </row>
    <row r="8453" spans="2:20" x14ac:dyDescent="0.3">
      <c r="B8453" s="899"/>
      <c r="C8453" s="899"/>
      <c r="D8453" s="899"/>
      <c r="E8453" s="903"/>
      <c r="F8453" s="899"/>
      <c r="N8453" s="314"/>
      <c r="O8453" s="895"/>
      <c r="P8453" s="896"/>
      <c r="Q8453" s="896"/>
      <c r="R8453" s="928"/>
      <c r="S8453" s="896"/>
      <c r="T8453" s="896"/>
    </row>
    <row r="8454" spans="2:20" x14ac:dyDescent="0.3">
      <c r="B8454" s="1357" t="s">
        <v>3490</v>
      </c>
      <c r="C8454" s="1357"/>
      <c r="D8454" s="1357"/>
      <c r="E8454" s="1357"/>
      <c r="F8454" s="1357"/>
      <c r="G8454" s="1357"/>
      <c r="H8454" s="1357"/>
      <c r="I8454" s="1357"/>
      <c r="J8454" s="1357"/>
      <c r="K8454" s="1357"/>
      <c r="L8454" s="1357"/>
      <c r="M8454" s="1357"/>
      <c r="N8454" s="1357"/>
      <c r="O8454" s="1357"/>
      <c r="P8454" s="1357"/>
      <c r="Q8454" s="1357"/>
      <c r="R8454" s="1357"/>
      <c r="S8454" s="1357"/>
      <c r="T8454" s="1357"/>
    </row>
    <row r="8461" spans="2:20" ht="15.6" x14ac:dyDescent="0.3">
      <c r="B8461" s="1349" t="s">
        <v>5803</v>
      </c>
      <c r="C8461" s="1349"/>
      <c r="D8461" s="1349"/>
      <c r="E8461" s="1349"/>
      <c r="F8461" s="1349"/>
      <c r="G8461" s="1349"/>
      <c r="H8461" s="1349"/>
      <c r="I8461" s="1349"/>
      <c r="J8461" s="1349"/>
      <c r="K8461" s="1349"/>
      <c r="L8461" s="1349"/>
      <c r="M8461" s="1349"/>
      <c r="N8461" s="1349"/>
      <c r="O8461" s="1349"/>
      <c r="P8461" s="1349"/>
      <c r="Q8461" s="1349"/>
      <c r="R8461" s="1349"/>
      <c r="S8461" s="1349"/>
      <c r="T8461" s="1349"/>
    </row>
    <row r="8462" spans="2:20" ht="15.6" x14ac:dyDescent="0.3">
      <c r="B8462" s="1350" t="s">
        <v>10</v>
      </c>
      <c r="C8462" s="1350"/>
      <c r="D8462" s="1350"/>
      <c r="E8462" s="1350"/>
      <c r="F8462" s="1350"/>
      <c r="G8462" s="1350"/>
      <c r="H8462" s="1350"/>
      <c r="I8462" s="1350"/>
      <c r="J8462" s="1350"/>
      <c r="K8462" s="1350"/>
      <c r="L8462" s="1350"/>
      <c r="M8462" s="1350"/>
      <c r="N8462" s="1350"/>
      <c r="O8462" s="1350"/>
      <c r="P8462" s="1350"/>
      <c r="Q8462" s="1350"/>
      <c r="R8462" s="1350"/>
      <c r="S8462" s="1350"/>
      <c r="T8462" s="1350"/>
    </row>
    <row r="8463" spans="2:20" x14ac:dyDescent="0.3">
      <c r="B8463" s="1351" t="s">
        <v>11</v>
      </c>
      <c r="C8463" s="1351"/>
      <c r="D8463" s="1351"/>
      <c r="E8463" s="1351"/>
      <c r="F8463" s="1351"/>
      <c r="G8463" s="1351"/>
      <c r="H8463" s="1351"/>
      <c r="I8463" s="1351"/>
      <c r="J8463" s="1351"/>
      <c r="K8463" s="1351"/>
      <c r="L8463" s="1351"/>
      <c r="M8463" s="1351"/>
      <c r="N8463" s="1351"/>
      <c r="O8463" s="1351"/>
      <c r="P8463" s="1351"/>
      <c r="Q8463" s="1351"/>
      <c r="R8463" s="1351"/>
      <c r="S8463" s="1351"/>
      <c r="T8463" s="1351"/>
    </row>
    <row r="8464" spans="2:20" x14ac:dyDescent="0.3">
      <c r="B8464" s="1352" t="s">
        <v>5888</v>
      </c>
      <c r="C8464" s="1352"/>
      <c r="D8464" s="1352"/>
      <c r="E8464" s="1352"/>
      <c r="F8464" s="1352"/>
      <c r="G8464" s="1352"/>
      <c r="H8464" s="1352"/>
      <c r="I8464" s="1352"/>
      <c r="J8464" s="1352"/>
      <c r="K8464" s="1352"/>
      <c r="L8464" s="1352"/>
      <c r="M8464" s="1352"/>
      <c r="N8464" s="1352"/>
      <c r="O8464" s="1352"/>
      <c r="P8464" s="1352"/>
      <c r="Q8464" s="1352"/>
      <c r="R8464" s="1352"/>
      <c r="S8464" s="1352"/>
      <c r="T8464" s="1352"/>
    </row>
    <row r="8465" spans="2:20" ht="15" thickBot="1" x14ac:dyDescent="0.35">
      <c r="B8465" s="309"/>
      <c r="C8465" s="309"/>
      <c r="D8465" s="309"/>
      <c r="E8465" s="309"/>
      <c r="F8465" s="309"/>
      <c r="G8465" s="309"/>
      <c r="H8465" s="309"/>
      <c r="I8465" s="309"/>
      <c r="J8465" s="309"/>
      <c r="L8465" s="309"/>
      <c r="M8465" s="309"/>
      <c r="N8465" s="309"/>
      <c r="O8465" s="309"/>
      <c r="P8465" s="309"/>
      <c r="Q8465" s="309"/>
      <c r="R8465" s="1362" t="s">
        <v>5887</v>
      </c>
      <c r="S8465" s="1363"/>
      <c r="T8465" s="1363"/>
    </row>
    <row r="8466" spans="2:20" ht="15" thickTop="1" x14ac:dyDescent="0.3">
      <c r="B8466" s="1354" t="s">
        <v>8</v>
      </c>
      <c r="C8466" s="1354"/>
      <c r="D8466" s="1354"/>
      <c r="E8466" s="1354"/>
      <c r="F8466" s="1354"/>
      <c r="G8466" s="1354"/>
      <c r="H8466" s="1354"/>
      <c r="I8466" s="1354"/>
      <c r="J8466" s="1354"/>
      <c r="L8466" s="1354" t="s">
        <v>9</v>
      </c>
      <c r="M8466" s="1354"/>
      <c r="N8466" s="1354"/>
      <c r="O8466" s="1354"/>
      <c r="P8466" s="1354"/>
      <c r="Q8466" s="1354"/>
      <c r="R8466" s="1354"/>
      <c r="S8466" s="1354"/>
      <c r="T8466" s="1354"/>
    </row>
    <row r="8467" spans="2:20" ht="27.6" x14ac:dyDescent="0.3">
      <c r="B8467" s="950" t="s">
        <v>0</v>
      </c>
      <c r="C8467" s="950" t="s">
        <v>1</v>
      </c>
      <c r="D8467" s="950" t="s">
        <v>2</v>
      </c>
      <c r="E8467" s="950" t="s">
        <v>13</v>
      </c>
      <c r="F8467" s="950" t="s">
        <v>3</v>
      </c>
      <c r="G8467" s="950" t="s">
        <v>4</v>
      </c>
      <c r="H8467" s="950" t="s">
        <v>5</v>
      </c>
      <c r="I8467" s="950" t="s">
        <v>6</v>
      </c>
      <c r="J8467" s="950" t="s">
        <v>7</v>
      </c>
      <c r="K8467" s="180"/>
      <c r="L8467" s="950" t="s">
        <v>0</v>
      </c>
      <c r="M8467" s="950" t="s">
        <v>1</v>
      </c>
      <c r="N8467" s="503" t="s">
        <v>1234</v>
      </c>
      <c r="O8467" s="950" t="s">
        <v>13</v>
      </c>
      <c r="P8467" s="950" t="s">
        <v>3</v>
      </c>
      <c r="Q8467" s="950" t="s">
        <v>4</v>
      </c>
      <c r="R8467" s="950" t="s">
        <v>5</v>
      </c>
      <c r="S8467" s="950" t="s">
        <v>6</v>
      </c>
      <c r="T8467" s="950" t="s">
        <v>7</v>
      </c>
    </row>
    <row r="8468" spans="2:20" x14ac:dyDescent="0.3">
      <c r="B8468" s="954"/>
      <c r="C8468" s="955"/>
      <c r="D8468" s="955"/>
      <c r="E8468" s="956"/>
      <c r="F8468" s="956"/>
      <c r="G8468" s="956"/>
      <c r="H8468" s="956"/>
      <c r="I8468" s="956"/>
      <c r="J8468" s="957"/>
      <c r="L8468" s="954"/>
      <c r="M8468" s="955"/>
      <c r="N8468" s="955"/>
      <c r="O8468" s="956"/>
      <c r="P8468" s="956"/>
      <c r="Q8468" s="956"/>
      <c r="R8468" s="956"/>
      <c r="S8468" s="956"/>
      <c r="T8468" s="957"/>
    </row>
    <row r="8469" spans="2:20" x14ac:dyDescent="0.3">
      <c r="B8469" s="37" t="s">
        <v>5804</v>
      </c>
      <c r="C8469" s="44" t="s">
        <v>2421</v>
      </c>
      <c r="D8469" s="39" t="s">
        <v>16</v>
      </c>
      <c r="E8469" s="39" t="s">
        <v>16</v>
      </c>
      <c r="F8469" s="91">
        <f>N8444</f>
        <v>1587876</v>
      </c>
      <c r="G8469" s="764">
        <f>N8445</f>
        <v>2119390</v>
      </c>
      <c r="H8469" s="764">
        <f>N8446</f>
        <v>10230</v>
      </c>
      <c r="I8469" s="764">
        <f>N8447</f>
        <v>291334</v>
      </c>
      <c r="J8469" s="764">
        <f>N8448</f>
        <v>4260</v>
      </c>
      <c r="K8469" s="40"/>
      <c r="L8469" s="37"/>
      <c r="M8469" s="1019"/>
      <c r="N8469" s="39"/>
      <c r="O8469" s="39"/>
      <c r="P8469" s="91"/>
      <c r="Q8469" s="91"/>
      <c r="R8469" s="37"/>
      <c r="S8469" s="39"/>
      <c r="T8469" s="37"/>
    </row>
    <row r="8470" spans="2:20" ht="19.8" customHeight="1" x14ac:dyDescent="0.3">
      <c r="B8470" s="37" t="s">
        <v>5804</v>
      </c>
      <c r="C8470" s="81" t="s">
        <v>5852</v>
      </c>
      <c r="D8470" s="39" t="s">
        <v>16</v>
      </c>
      <c r="E8470" s="39" t="s">
        <v>16</v>
      </c>
      <c r="F8470" s="39" t="s">
        <v>16</v>
      </c>
      <c r="G8470" s="39" t="s">
        <v>16</v>
      </c>
      <c r="H8470" s="764">
        <v>320000</v>
      </c>
      <c r="I8470" s="39" t="s">
        <v>16</v>
      </c>
      <c r="J8470" s="39" t="s">
        <v>16</v>
      </c>
      <c r="K8470" s="40"/>
      <c r="L8470" s="37" t="s">
        <v>5804</v>
      </c>
      <c r="M8470" s="81" t="s">
        <v>2263</v>
      </c>
      <c r="N8470" s="39" t="s">
        <v>16</v>
      </c>
      <c r="O8470" s="39" t="s">
        <v>16</v>
      </c>
      <c r="P8470" s="764">
        <v>320000</v>
      </c>
      <c r="Q8470" s="39" t="s">
        <v>16</v>
      </c>
      <c r="R8470" s="39" t="s">
        <v>16</v>
      </c>
      <c r="S8470" s="39" t="s">
        <v>16</v>
      </c>
      <c r="T8470" s="39" t="s">
        <v>16</v>
      </c>
    </row>
    <row r="8471" spans="2:20" ht="26.4" customHeight="1" x14ac:dyDescent="0.3">
      <c r="B8471" s="37" t="s">
        <v>5804</v>
      </c>
      <c r="C8471" s="81" t="s">
        <v>5853</v>
      </c>
      <c r="D8471" s="39" t="s">
        <v>16</v>
      </c>
      <c r="E8471" s="39" t="s">
        <v>16</v>
      </c>
      <c r="F8471" s="39" t="s">
        <v>16</v>
      </c>
      <c r="G8471" s="39" t="s">
        <v>16</v>
      </c>
      <c r="H8471" s="764">
        <v>300000</v>
      </c>
      <c r="I8471" s="39" t="s">
        <v>16</v>
      </c>
      <c r="J8471" s="39" t="s">
        <v>16</v>
      </c>
      <c r="K8471" s="40"/>
      <c r="L8471" s="37" t="s">
        <v>5804</v>
      </c>
      <c r="M8471" s="81" t="s">
        <v>5435</v>
      </c>
      <c r="N8471" s="39" t="s">
        <v>16</v>
      </c>
      <c r="O8471" s="39" t="s">
        <v>16</v>
      </c>
      <c r="P8471" s="764">
        <v>300000</v>
      </c>
      <c r="Q8471" s="39" t="s">
        <v>16</v>
      </c>
      <c r="R8471" s="39" t="s">
        <v>16</v>
      </c>
      <c r="S8471" s="39" t="s">
        <v>16</v>
      </c>
      <c r="T8471" s="39" t="s">
        <v>16</v>
      </c>
    </row>
    <row r="8472" spans="2:20" ht="27.6" x14ac:dyDescent="0.3">
      <c r="B8472" s="37" t="s">
        <v>5804</v>
      </c>
      <c r="C8472" s="509" t="s">
        <v>5818</v>
      </c>
      <c r="D8472" s="116" t="s">
        <v>5805</v>
      </c>
      <c r="E8472" s="39">
        <v>500000</v>
      </c>
      <c r="F8472" s="39" t="s">
        <v>16</v>
      </c>
      <c r="G8472" s="39" t="s">
        <v>16</v>
      </c>
      <c r="H8472" s="39" t="s">
        <v>16</v>
      </c>
      <c r="I8472" s="39" t="s">
        <v>16</v>
      </c>
      <c r="J8472" s="39" t="s">
        <v>16</v>
      </c>
      <c r="K8472" s="40"/>
      <c r="L8472" s="37" t="s">
        <v>5804</v>
      </c>
      <c r="M8472" s="509" t="s">
        <v>5824</v>
      </c>
      <c r="N8472" s="116" t="s">
        <v>5805</v>
      </c>
      <c r="O8472" s="39">
        <v>300000</v>
      </c>
      <c r="P8472" s="39" t="s">
        <v>16</v>
      </c>
      <c r="Q8472" s="39" t="s">
        <v>16</v>
      </c>
      <c r="R8472" s="39" t="s">
        <v>16</v>
      </c>
      <c r="S8472" s="39" t="s">
        <v>16</v>
      </c>
      <c r="T8472" s="39" t="s">
        <v>16</v>
      </c>
    </row>
    <row r="8473" spans="2:20" ht="27.6" x14ac:dyDescent="0.3">
      <c r="B8473" s="37" t="s">
        <v>5804</v>
      </c>
      <c r="C8473" s="509" t="s">
        <v>3295</v>
      </c>
      <c r="D8473" s="116" t="s">
        <v>5806</v>
      </c>
      <c r="E8473" s="731">
        <v>282025</v>
      </c>
      <c r="F8473" s="731">
        <v>117975</v>
      </c>
      <c r="G8473" s="39" t="s">
        <v>16</v>
      </c>
      <c r="H8473" s="39" t="s">
        <v>16</v>
      </c>
      <c r="I8473" s="39">
        <v>300000</v>
      </c>
      <c r="J8473" s="39"/>
      <c r="K8473" s="1020"/>
      <c r="L8473" s="37" t="s">
        <v>5804</v>
      </c>
      <c r="M8473" s="509" t="s">
        <v>5825</v>
      </c>
      <c r="N8473" s="116" t="s">
        <v>5805</v>
      </c>
      <c r="O8473" s="39">
        <v>110000</v>
      </c>
      <c r="P8473" s="39" t="s">
        <v>16</v>
      </c>
      <c r="Q8473" s="39" t="s">
        <v>16</v>
      </c>
      <c r="R8473" s="39" t="s">
        <v>16</v>
      </c>
      <c r="S8473" s="39" t="s">
        <v>16</v>
      </c>
      <c r="T8473" s="39" t="s">
        <v>16</v>
      </c>
    </row>
    <row r="8474" spans="2:20" ht="27.6" x14ac:dyDescent="0.3">
      <c r="B8474" s="37" t="s">
        <v>5804</v>
      </c>
      <c r="C8474" s="509" t="s">
        <v>3295</v>
      </c>
      <c r="D8474" s="116" t="s">
        <v>5807</v>
      </c>
      <c r="E8474" s="39">
        <v>270000</v>
      </c>
      <c r="F8474" s="731">
        <v>230000</v>
      </c>
      <c r="G8474" s="39" t="s">
        <v>16</v>
      </c>
      <c r="H8474" s="39" t="s">
        <v>16</v>
      </c>
      <c r="I8474" s="39" t="s">
        <v>16</v>
      </c>
      <c r="J8474" s="39" t="s">
        <v>16</v>
      </c>
      <c r="K8474" s="40"/>
      <c r="L8474" s="37" t="s">
        <v>5804</v>
      </c>
      <c r="M8474" s="509" t="s">
        <v>5826</v>
      </c>
      <c r="N8474" s="116" t="s">
        <v>5805</v>
      </c>
      <c r="O8474" s="39">
        <v>90000</v>
      </c>
      <c r="P8474" s="39" t="s">
        <v>16</v>
      </c>
      <c r="Q8474" s="39" t="s">
        <v>16</v>
      </c>
      <c r="R8474" s="39" t="s">
        <v>16</v>
      </c>
      <c r="S8474" s="39" t="s">
        <v>16</v>
      </c>
      <c r="T8474" s="39" t="s">
        <v>16</v>
      </c>
    </row>
    <row r="8475" spans="2:20" ht="27.6" x14ac:dyDescent="0.3">
      <c r="B8475" s="37" t="s">
        <v>5804</v>
      </c>
      <c r="C8475" s="38" t="s">
        <v>5407</v>
      </c>
      <c r="D8475" s="116" t="s">
        <v>5808</v>
      </c>
      <c r="E8475" s="39" t="s">
        <v>16</v>
      </c>
      <c r="F8475" s="731">
        <v>80000</v>
      </c>
      <c r="G8475" s="39" t="s">
        <v>16</v>
      </c>
      <c r="H8475" s="39" t="s">
        <v>16</v>
      </c>
      <c r="I8475" s="39" t="s">
        <v>16</v>
      </c>
      <c r="J8475" s="39" t="s">
        <v>16</v>
      </c>
      <c r="K8475" s="40"/>
      <c r="L8475" s="37" t="s">
        <v>5804</v>
      </c>
      <c r="M8475" s="509" t="s">
        <v>5165</v>
      </c>
      <c r="N8475" s="730" t="s">
        <v>5806</v>
      </c>
      <c r="O8475" s="731">
        <v>282025</v>
      </c>
      <c r="P8475" s="39" t="s">
        <v>16</v>
      </c>
      <c r="Q8475" s="39" t="s">
        <v>16</v>
      </c>
      <c r="R8475" s="39" t="s">
        <v>16</v>
      </c>
      <c r="S8475" s="39" t="s">
        <v>16</v>
      </c>
      <c r="T8475" s="39" t="s">
        <v>16</v>
      </c>
    </row>
    <row r="8476" spans="2:20" ht="27.6" x14ac:dyDescent="0.3">
      <c r="B8476" s="37" t="s">
        <v>5804</v>
      </c>
      <c r="C8476" s="509" t="s">
        <v>5819</v>
      </c>
      <c r="D8476" s="116" t="s">
        <v>5809</v>
      </c>
      <c r="E8476" s="39" t="s">
        <v>16</v>
      </c>
      <c r="F8476" s="39" t="s">
        <v>16</v>
      </c>
      <c r="G8476" s="39">
        <v>500000</v>
      </c>
      <c r="H8476" s="39" t="s">
        <v>16</v>
      </c>
      <c r="I8476" s="39" t="s">
        <v>16</v>
      </c>
      <c r="J8476" s="39" t="s">
        <v>16</v>
      </c>
      <c r="K8476" s="40"/>
      <c r="L8476" s="37" t="s">
        <v>5804</v>
      </c>
      <c r="M8476" s="509" t="s">
        <v>5823</v>
      </c>
      <c r="N8476" s="730" t="s">
        <v>5807</v>
      </c>
      <c r="O8476" s="731">
        <v>270000</v>
      </c>
      <c r="P8476" s="39" t="s">
        <v>16</v>
      </c>
      <c r="Q8476" s="39" t="s">
        <v>16</v>
      </c>
      <c r="R8476" s="39" t="s">
        <v>16</v>
      </c>
      <c r="S8476" s="39" t="s">
        <v>16</v>
      </c>
      <c r="T8476" s="39" t="s">
        <v>16</v>
      </c>
    </row>
    <row r="8477" spans="2:20" ht="27.6" x14ac:dyDescent="0.3">
      <c r="B8477" s="37" t="s">
        <v>5804</v>
      </c>
      <c r="C8477" s="509" t="s">
        <v>5820</v>
      </c>
      <c r="D8477" s="116" t="s">
        <v>5810</v>
      </c>
      <c r="E8477" s="39" t="s">
        <v>16</v>
      </c>
      <c r="F8477" s="731">
        <v>30000</v>
      </c>
      <c r="G8477" s="39" t="s">
        <v>16</v>
      </c>
      <c r="H8477" s="39" t="s">
        <v>16</v>
      </c>
      <c r="I8477" s="39" t="s">
        <v>16</v>
      </c>
      <c r="J8477" s="39" t="s">
        <v>16</v>
      </c>
      <c r="K8477" s="40"/>
      <c r="L8477" s="37" t="s">
        <v>5804</v>
      </c>
      <c r="M8477" s="509" t="s">
        <v>5751</v>
      </c>
      <c r="N8477" s="116" t="s">
        <v>5813</v>
      </c>
      <c r="O8477" s="39">
        <v>1100</v>
      </c>
      <c r="P8477" s="39" t="s">
        <v>16</v>
      </c>
      <c r="Q8477" s="39" t="s">
        <v>16</v>
      </c>
      <c r="R8477" s="39" t="s">
        <v>16</v>
      </c>
      <c r="S8477" s="39" t="s">
        <v>16</v>
      </c>
      <c r="T8477" s="39" t="s">
        <v>16</v>
      </c>
    </row>
    <row r="8478" spans="2:20" ht="41.4" x14ac:dyDescent="0.3">
      <c r="B8478" s="37" t="s">
        <v>5804</v>
      </c>
      <c r="C8478" s="509" t="s">
        <v>5821</v>
      </c>
      <c r="D8478" s="116" t="s">
        <v>5811</v>
      </c>
      <c r="E8478" s="39" t="s">
        <v>16</v>
      </c>
      <c r="F8478" s="731">
        <v>25000</v>
      </c>
      <c r="G8478" s="39" t="s">
        <v>16</v>
      </c>
      <c r="H8478" s="39" t="s">
        <v>16</v>
      </c>
      <c r="I8478" s="39" t="s">
        <v>16</v>
      </c>
      <c r="J8478" s="39" t="s">
        <v>16</v>
      </c>
      <c r="K8478" s="40"/>
      <c r="L8478" s="37" t="s">
        <v>5804</v>
      </c>
      <c r="M8478" s="509" t="s">
        <v>5751</v>
      </c>
      <c r="N8478" s="116" t="s">
        <v>5814</v>
      </c>
      <c r="O8478" s="39">
        <v>2000</v>
      </c>
      <c r="P8478" s="39" t="s">
        <v>16</v>
      </c>
      <c r="Q8478" s="39" t="s">
        <v>16</v>
      </c>
      <c r="R8478" s="39" t="s">
        <v>16</v>
      </c>
      <c r="S8478" s="39" t="s">
        <v>16</v>
      </c>
      <c r="T8478" s="39" t="s">
        <v>16</v>
      </c>
    </row>
    <row r="8479" spans="2:20" ht="41.4" x14ac:dyDescent="0.3">
      <c r="B8479" s="37" t="s">
        <v>5804</v>
      </c>
      <c r="C8479" s="509" t="s">
        <v>4776</v>
      </c>
      <c r="D8479" s="116" t="s">
        <v>5812</v>
      </c>
      <c r="E8479" s="39" t="s">
        <v>16</v>
      </c>
      <c r="F8479" s="731">
        <v>15000</v>
      </c>
      <c r="G8479" s="39" t="s">
        <v>16</v>
      </c>
      <c r="H8479" s="39" t="s">
        <v>16</v>
      </c>
      <c r="I8479" s="39" t="s">
        <v>16</v>
      </c>
      <c r="J8479" s="39" t="s">
        <v>16</v>
      </c>
      <c r="K8479" s="40"/>
      <c r="L8479" s="37" t="s">
        <v>5804</v>
      </c>
      <c r="M8479" s="509" t="s">
        <v>5828</v>
      </c>
      <c r="N8479" s="116" t="s">
        <v>5815</v>
      </c>
      <c r="O8479" s="39">
        <v>25000</v>
      </c>
      <c r="P8479" s="39" t="s">
        <v>16</v>
      </c>
      <c r="Q8479" s="39" t="s">
        <v>16</v>
      </c>
      <c r="R8479" s="39" t="s">
        <v>16</v>
      </c>
      <c r="S8479" s="39" t="s">
        <v>16</v>
      </c>
      <c r="T8479" s="39" t="s">
        <v>16</v>
      </c>
    </row>
    <row r="8480" spans="2:20" ht="27.6" x14ac:dyDescent="0.3">
      <c r="B8480" s="37" t="s">
        <v>5804</v>
      </c>
      <c r="C8480" s="509" t="s">
        <v>5822</v>
      </c>
      <c r="D8480" s="116" t="s">
        <v>5813</v>
      </c>
      <c r="E8480" s="39">
        <v>1100</v>
      </c>
      <c r="F8480" s="39" t="s">
        <v>16</v>
      </c>
      <c r="G8480" s="39" t="s">
        <v>16</v>
      </c>
      <c r="H8480" s="39" t="s">
        <v>16</v>
      </c>
      <c r="I8480" s="39" t="s">
        <v>16</v>
      </c>
      <c r="J8480" s="39" t="s">
        <v>16</v>
      </c>
      <c r="K8480" s="40"/>
      <c r="L8480" s="37" t="s">
        <v>5804</v>
      </c>
      <c r="M8480" s="509" t="s">
        <v>5165</v>
      </c>
      <c r="N8480" s="116" t="s">
        <v>5854</v>
      </c>
      <c r="O8480" s="39">
        <v>1000000</v>
      </c>
      <c r="P8480" s="39" t="s">
        <v>16</v>
      </c>
      <c r="Q8480" s="39" t="s">
        <v>16</v>
      </c>
      <c r="R8480" s="39" t="s">
        <v>16</v>
      </c>
      <c r="S8480" s="39" t="s">
        <v>16</v>
      </c>
      <c r="T8480" s="39" t="s">
        <v>16</v>
      </c>
    </row>
    <row r="8481" spans="2:20" ht="27.6" x14ac:dyDescent="0.3">
      <c r="B8481" s="37" t="s">
        <v>5804</v>
      </c>
      <c r="C8481" s="509" t="s">
        <v>5044</v>
      </c>
      <c r="D8481" s="116" t="s">
        <v>5814</v>
      </c>
      <c r="E8481" s="39">
        <v>2000</v>
      </c>
      <c r="F8481" s="39" t="s">
        <v>16</v>
      </c>
      <c r="G8481" s="39" t="s">
        <v>16</v>
      </c>
      <c r="H8481" s="39" t="s">
        <v>16</v>
      </c>
      <c r="I8481" s="39" t="s">
        <v>16</v>
      </c>
      <c r="J8481" s="39" t="s">
        <v>16</v>
      </c>
      <c r="K8481" s="40"/>
      <c r="L8481" s="37" t="s">
        <v>5869</v>
      </c>
      <c r="M8481" s="509" t="s">
        <v>5823</v>
      </c>
      <c r="N8481" s="116" t="s">
        <v>5864</v>
      </c>
      <c r="O8481" s="39">
        <v>50000</v>
      </c>
      <c r="P8481" s="39" t="s">
        <v>16</v>
      </c>
      <c r="Q8481" s="39" t="s">
        <v>16</v>
      </c>
      <c r="R8481" s="39" t="s">
        <v>16</v>
      </c>
      <c r="S8481" s="39" t="s">
        <v>16</v>
      </c>
      <c r="T8481" s="39" t="s">
        <v>16</v>
      </c>
    </row>
    <row r="8482" spans="2:20" ht="27.6" x14ac:dyDescent="0.3">
      <c r="B8482" s="37" t="s">
        <v>5804</v>
      </c>
      <c r="C8482" s="509" t="s">
        <v>5827</v>
      </c>
      <c r="D8482" s="116" t="s">
        <v>5815</v>
      </c>
      <c r="E8482" s="39">
        <v>25000</v>
      </c>
      <c r="F8482" s="731">
        <v>175000</v>
      </c>
      <c r="G8482" s="39" t="s">
        <v>16</v>
      </c>
      <c r="H8482" s="39" t="s">
        <v>16</v>
      </c>
      <c r="I8482" s="39" t="s">
        <v>16</v>
      </c>
      <c r="J8482" s="39" t="s">
        <v>16</v>
      </c>
      <c r="K8482" s="40"/>
      <c r="L8482" s="37" t="s">
        <v>5869</v>
      </c>
      <c r="M8482" s="509" t="s">
        <v>5823</v>
      </c>
      <c r="N8482" s="116" t="s">
        <v>5866</v>
      </c>
      <c r="O8482" s="39">
        <v>100000</v>
      </c>
      <c r="P8482" s="39" t="s">
        <v>16</v>
      </c>
      <c r="Q8482" s="39" t="s">
        <v>16</v>
      </c>
      <c r="R8482" s="39" t="s">
        <v>16</v>
      </c>
      <c r="S8482" s="39" t="s">
        <v>16</v>
      </c>
      <c r="T8482" s="39" t="s">
        <v>16</v>
      </c>
    </row>
    <row r="8483" spans="2:20" ht="27.6" x14ac:dyDescent="0.3">
      <c r="B8483" s="37" t="s">
        <v>5804</v>
      </c>
      <c r="C8483" s="509" t="s">
        <v>2155</v>
      </c>
      <c r="D8483" s="116" t="s">
        <v>5816</v>
      </c>
      <c r="E8483" s="39" t="s">
        <v>16</v>
      </c>
      <c r="F8483" s="731">
        <v>16000</v>
      </c>
      <c r="G8483" s="39" t="s">
        <v>16</v>
      </c>
      <c r="H8483" s="39" t="s">
        <v>16</v>
      </c>
      <c r="I8483" s="39" t="s">
        <v>16</v>
      </c>
      <c r="J8483" s="39" t="s">
        <v>16</v>
      </c>
      <c r="K8483" s="40"/>
      <c r="L8483" s="37" t="s">
        <v>5869</v>
      </c>
      <c r="M8483" s="509" t="s">
        <v>5823</v>
      </c>
      <c r="N8483" s="116" t="s">
        <v>5867</v>
      </c>
      <c r="O8483" s="39">
        <v>500000</v>
      </c>
      <c r="P8483" s="39" t="s">
        <v>16</v>
      </c>
      <c r="Q8483" s="39" t="s">
        <v>16</v>
      </c>
      <c r="R8483" s="39" t="s">
        <v>16</v>
      </c>
      <c r="S8483" s="39" t="s">
        <v>16</v>
      </c>
      <c r="T8483" s="39" t="s">
        <v>16</v>
      </c>
    </row>
    <row r="8484" spans="2:20" ht="27.6" x14ac:dyDescent="0.3">
      <c r="B8484" s="37" t="s">
        <v>5804</v>
      </c>
      <c r="C8484" s="509" t="s">
        <v>5829</v>
      </c>
      <c r="D8484" s="116" t="s">
        <v>5817</v>
      </c>
      <c r="E8484" s="39" t="s">
        <v>16</v>
      </c>
      <c r="F8484" s="731">
        <v>9000</v>
      </c>
      <c r="G8484" s="39" t="s">
        <v>16</v>
      </c>
      <c r="H8484" s="39" t="s">
        <v>16</v>
      </c>
      <c r="I8484" s="39" t="s">
        <v>16</v>
      </c>
      <c r="J8484" s="39" t="s">
        <v>16</v>
      </c>
      <c r="K8484" s="40"/>
      <c r="L8484" s="37" t="s">
        <v>5869</v>
      </c>
      <c r="M8484" s="509" t="s">
        <v>5880</v>
      </c>
      <c r="N8484" s="116" t="s">
        <v>5878</v>
      </c>
      <c r="O8484" s="39">
        <v>79000</v>
      </c>
      <c r="P8484" s="39" t="s">
        <v>16</v>
      </c>
      <c r="Q8484" s="39" t="s">
        <v>16</v>
      </c>
      <c r="R8484" s="39" t="s">
        <v>16</v>
      </c>
      <c r="S8484" s="39" t="s">
        <v>16</v>
      </c>
      <c r="T8484" s="39" t="s">
        <v>16</v>
      </c>
    </row>
    <row r="8485" spans="2:20" ht="27.6" x14ac:dyDescent="0.3">
      <c r="B8485" s="37" t="s">
        <v>5804</v>
      </c>
      <c r="C8485" s="509" t="s">
        <v>5855</v>
      </c>
      <c r="D8485" s="116" t="s">
        <v>5854</v>
      </c>
      <c r="E8485" s="39">
        <v>1000000</v>
      </c>
      <c r="F8485" s="39" t="s">
        <v>16</v>
      </c>
      <c r="G8485" s="39" t="s">
        <v>16</v>
      </c>
      <c r="H8485" s="39" t="s">
        <v>16</v>
      </c>
      <c r="I8485" s="39" t="s">
        <v>16</v>
      </c>
      <c r="J8485" s="39" t="s">
        <v>16</v>
      </c>
      <c r="K8485" s="40"/>
      <c r="L8485" s="37" t="s">
        <v>5804</v>
      </c>
      <c r="M8485" s="509" t="s">
        <v>5830</v>
      </c>
      <c r="N8485" s="493">
        <v>1</v>
      </c>
      <c r="O8485" s="39" t="s">
        <v>16</v>
      </c>
      <c r="P8485" s="731">
        <v>23000</v>
      </c>
      <c r="Q8485" s="39" t="s">
        <v>16</v>
      </c>
      <c r="R8485" s="39" t="s">
        <v>16</v>
      </c>
      <c r="S8485" s="39" t="s">
        <v>16</v>
      </c>
      <c r="T8485" s="39" t="s">
        <v>16</v>
      </c>
    </row>
    <row r="8486" spans="2:20" ht="55.2" x14ac:dyDescent="0.3">
      <c r="B8486" s="37" t="s">
        <v>5869</v>
      </c>
      <c r="C8486" s="509" t="s">
        <v>5870</v>
      </c>
      <c r="D8486" s="116" t="s">
        <v>5861</v>
      </c>
      <c r="E8486" s="39" t="s">
        <v>16</v>
      </c>
      <c r="F8486" s="39">
        <v>50000</v>
      </c>
      <c r="G8486" s="39" t="s">
        <v>16</v>
      </c>
      <c r="H8486" s="39" t="s">
        <v>16</v>
      </c>
      <c r="I8486" s="39" t="s">
        <v>16</v>
      </c>
      <c r="J8486" s="39" t="s">
        <v>16</v>
      </c>
      <c r="K8486" s="40"/>
      <c r="L8486" s="37" t="s">
        <v>5804</v>
      </c>
      <c r="M8486" s="509" t="s">
        <v>5831</v>
      </c>
      <c r="N8486" s="493">
        <v>2</v>
      </c>
      <c r="O8486" s="39" t="s">
        <v>16</v>
      </c>
      <c r="P8486" s="731">
        <v>1500</v>
      </c>
      <c r="Q8486" s="39" t="s">
        <v>16</v>
      </c>
      <c r="R8486" s="39" t="s">
        <v>16</v>
      </c>
      <c r="S8486" s="39" t="s">
        <v>16</v>
      </c>
      <c r="T8486" s="39" t="s">
        <v>16</v>
      </c>
    </row>
    <row r="8487" spans="2:20" ht="27.6" x14ac:dyDescent="0.3">
      <c r="B8487" s="37" t="s">
        <v>5869</v>
      </c>
      <c r="C8487" s="509" t="s">
        <v>5871</v>
      </c>
      <c r="D8487" s="116" t="s">
        <v>5862</v>
      </c>
      <c r="E8487" s="39" t="s">
        <v>16</v>
      </c>
      <c r="F8487" s="39">
        <v>50000</v>
      </c>
      <c r="G8487" s="39" t="s">
        <v>16</v>
      </c>
      <c r="H8487" s="39" t="s">
        <v>16</v>
      </c>
      <c r="I8487" s="39" t="s">
        <v>16</v>
      </c>
      <c r="J8487" s="39" t="s">
        <v>16</v>
      </c>
      <c r="K8487" s="40"/>
      <c r="L8487" s="37" t="s">
        <v>5804</v>
      </c>
      <c r="M8487" s="509" t="s">
        <v>5832</v>
      </c>
      <c r="N8487" s="493">
        <v>3</v>
      </c>
      <c r="O8487" s="39" t="s">
        <v>16</v>
      </c>
      <c r="P8487" s="731">
        <v>1800</v>
      </c>
      <c r="Q8487" s="39" t="s">
        <v>16</v>
      </c>
      <c r="R8487" s="39" t="s">
        <v>16</v>
      </c>
      <c r="S8487" s="39" t="s">
        <v>16</v>
      </c>
      <c r="T8487" s="39" t="s">
        <v>16</v>
      </c>
    </row>
    <row r="8488" spans="2:20" ht="55.2" x14ac:dyDescent="0.3">
      <c r="B8488" s="37" t="s">
        <v>5869</v>
      </c>
      <c r="C8488" s="509" t="s">
        <v>5872</v>
      </c>
      <c r="D8488" s="116" t="s">
        <v>5863</v>
      </c>
      <c r="E8488" s="39" t="s">
        <v>16</v>
      </c>
      <c r="F8488" s="39">
        <v>500000</v>
      </c>
      <c r="G8488" s="39" t="s">
        <v>16</v>
      </c>
      <c r="H8488" s="39" t="s">
        <v>16</v>
      </c>
      <c r="I8488" s="39" t="s">
        <v>16</v>
      </c>
      <c r="J8488" s="39" t="s">
        <v>16</v>
      </c>
      <c r="K8488" s="40"/>
      <c r="L8488" s="37" t="s">
        <v>5804</v>
      </c>
      <c r="M8488" s="509" t="s">
        <v>5833</v>
      </c>
      <c r="N8488" s="493">
        <v>4</v>
      </c>
      <c r="O8488" s="39" t="s">
        <v>16</v>
      </c>
      <c r="P8488" s="731">
        <v>24469</v>
      </c>
      <c r="Q8488" s="39" t="s">
        <v>16</v>
      </c>
      <c r="R8488" s="39" t="s">
        <v>16</v>
      </c>
      <c r="S8488" s="39" t="s">
        <v>16</v>
      </c>
      <c r="T8488" s="39" t="s">
        <v>16</v>
      </c>
    </row>
    <row r="8489" spans="2:20" ht="27.6" x14ac:dyDescent="0.3">
      <c r="B8489" s="37" t="s">
        <v>5869</v>
      </c>
      <c r="C8489" s="509" t="s">
        <v>5873</v>
      </c>
      <c r="D8489" s="116" t="s">
        <v>5864</v>
      </c>
      <c r="E8489" s="39">
        <v>50000</v>
      </c>
      <c r="F8489" s="39" t="s">
        <v>16</v>
      </c>
      <c r="G8489" s="39" t="s">
        <v>16</v>
      </c>
      <c r="H8489" s="39" t="s">
        <v>16</v>
      </c>
      <c r="I8489" s="39" t="s">
        <v>16</v>
      </c>
      <c r="J8489" s="39" t="s">
        <v>16</v>
      </c>
      <c r="K8489" s="40"/>
      <c r="L8489" s="37" t="s">
        <v>5804</v>
      </c>
      <c r="M8489" s="509" t="s">
        <v>5834</v>
      </c>
      <c r="N8489" s="493">
        <v>5</v>
      </c>
      <c r="O8489" s="39" t="s">
        <v>16</v>
      </c>
      <c r="P8489" s="731">
        <v>500</v>
      </c>
      <c r="Q8489" s="39" t="s">
        <v>16</v>
      </c>
      <c r="R8489" s="39" t="s">
        <v>16</v>
      </c>
      <c r="S8489" s="39" t="s">
        <v>16</v>
      </c>
      <c r="T8489" s="39" t="s">
        <v>16</v>
      </c>
    </row>
    <row r="8490" spans="2:20" ht="41.4" x14ac:dyDescent="0.3">
      <c r="B8490" s="37" t="s">
        <v>5869</v>
      </c>
      <c r="C8490" s="509" t="s">
        <v>5874</v>
      </c>
      <c r="D8490" s="116" t="s">
        <v>5865</v>
      </c>
      <c r="E8490" s="39" t="s">
        <v>16</v>
      </c>
      <c r="F8490" s="39">
        <v>1000000</v>
      </c>
      <c r="G8490" s="39" t="s">
        <v>16</v>
      </c>
      <c r="H8490" s="39" t="s">
        <v>16</v>
      </c>
      <c r="I8490" s="39" t="s">
        <v>16</v>
      </c>
      <c r="J8490" s="39" t="s">
        <v>16</v>
      </c>
      <c r="K8490" s="40"/>
      <c r="L8490" s="37" t="s">
        <v>5804</v>
      </c>
      <c r="M8490" s="509" t="s">
        <v>5856</v>
      </c>
      <c r="N8490" s="493">
        <v>6</v>
      </c>
      <c r="O8490" s="39"/>
      <c r="P8490" s="731">
        <v>170000</v>
      </c>
      <c r="Q8490" s="39" t="s">
        <v>16</v>
      </c>
      <c r="R8490" s="39" t="s">
        <v>16</v>
      </c>
      <c r="S8490" s="39" t="s">
        <v>16</v>
      </c>
      <c r="T8490" s="39" t="s">
        <v>16</v>
      </c>
    </row>
    <row r="8491" spans="2:20" ht="27.6" x14ac:dyDescent="0.3">
      <c r="B8491" s="37" t="s">
        <v>5869</v>
      </c>
      <c r="C8491" s="509" t="s">
        <v>5875</v>
      </c>
      <c r="D8491" s="116" t="s">
        <v>5866</v>
      </c>
      <c r="E8491" s="39">
        <v>100000</v>
      </c>
      <c r="F8491" s="39" t="s">
        <v>16</v>
      </c>
      <c r="G8491" s="39" t="s">
        <v>16</v>
      </c>
      <c r="H8491" s="39" t="s">
        <v>16</v>
      </c>
      <c r="I8491" s="39" t="s">
        <v>16</v>
      </c>
      <c r="J8491" s="39" t="s">
        <v>16</v>
      </c>
      <c r="K8491" s="40"/>
      <c r="L8491" s="37" t="s">
        <v>5804</v>
      </c>
      <c r="M8491" s="509" t="s">
        <v>5835</v>
      </c>
      <c r="N8491" s="493">
        <v>7</v>
      </c>
      <c r="O8491" s="39" t="s">
        <v>16</v>
      </c>
      <c r="P8491" s="731">
        <v>20000</v>
      </c>
      <c r="Q8491" s="39" t="s">
        <v>16</v>
      </c>
      <c r="R8491" s="39" t="s">
        <v>16</v>
      </c>
      <c r="S8491" s="39" t="s">
        <v>16</v>
      </c>
      <c r="T8491" s="39" t="s">
        <v>16</v>
      </c>
    </row>
    <row r="8492" spans="2:20" ht="27.6" x14ac:dyDescent="0.3">
      <c r="B8492" s="37" t="s">
        <v>5869</v>
      </c>
      <c r="C8492" s="509" t="s">
        <v>5876</v>
      </c>
      <c r="D8492" s="116" t="s">
        <v>5867</v>
      </c>
      <c r="E8492" s="39">
        <v>500000</v>
      </c>
      <c r="F8492" s="39" t="s">
        <v>16</v>
      </c>
      <c r="G8492" s="39" t="s">
        <v>16</v>
      </c>
      <c r="H8492" s="39" t="s">
        <v>16</v>
      </c>
      <c r="I8492" s="39" t="s">
        <v>16</v>
      </c>
      <c r="J8492" s="39" t="s">
        <v>16</v>
      </c>
      <c r="K8492" s="40"/>
      <c r="L8492" s="37" t="s">
        <v>5804</v>
      </c>
      <c r="M8492" s="509" t="s">
        <v>5836</v>
      </c>
      <c r="N8492" s="493">
        <v>8</v>
      </c>
      <c r="O8492" s="39" t="s">
        <v>16</v>
      </c>
      <c r="P8492" s="731">
        <v>6000</v>
      </c>
      <c r="Q8492" s="39" t="s">
        <v>16</v>
      </c>
      <c r="R8492" s="39" t="s">
        <v>16</v>
      </c>
      <c r="S8492" s="39" t="s">
        <v>16</v>
      </c>
      <c r="T8492" s="39" t="s">
        <v>16</v>
      </c>
    </row>
    <row r="8493" spans="2:20" ht="41.4" x14ac:dyDescent="0.3">
      <c r="B8493" s="37" t="s">
        <v>5869</v>
      </c>
      <c r="C8493" s="509" t="s">
        <v>5877</v>
      </c>
      <c r="D8493" s="116" t="s">
        <v>5868</v>
      </c>
      <c r="E8493" s="39" t="s">
        <v>16</v>
      </c>
      <c r="F8493" s="39">
        <v>350000</v>
      </c>
      <c r="G8493" s="39" t="s">
        <v>16</v>
      </c>
      <c r="H8493" s="39" t="s">
        <v>16</v>
      </c>
      <c r="I8493" s="39" t="s">
        <v>16</v>
      </c>
      <c r="J8493" s="39" t="s">
        <v>16</v>
      </c>
      <c r="K8493" s="40"/>
      <c r="L8493" s="37" t="s">
        <v>5804</v>
      </c>
      <c r="M8493" s="509" t="s">
        <v>5837</v>
      </c>
      <c r="N8493" s="493">
        <v>9</v>
      </c>
      <c r="O8493" s="39" t="s">
        <v>16</v>
      </c>
      <c r="P8493" s="731">
        <v>3000</v>
      </c>
      <c r="Q8493" s="39" t="s">
        <v>16</v>
      </c>
      <c r="R8493" s="39" t="s">
        <v>16</v>
      </c>
      <c r="S8493" s="39" t="s">
        <v>16</v>
      </c>
      <c r="T8493" s="39" t="s">
        <v>16</v>
      </c>
    </row>
    <row r="8494" spans="2:20" ht="27.6" x14ac:dyDescent="0.3">
      <c r="B8494" s="37" t="s">
        <v>5869</v>
      </c>
      <c r="C8494" s="509" t="s">
        <v>5879</v>
      </c>
      <c r="D8494" s="116" t="s">
        <v>5878</v>
      </c>
      <c r="E8494" s="39">
        <v>79000</v>
      </c>
      <c r="F8494" s="39">
        <v>71000</v>
      </c>
      <c r="G8494" s="39" t="s">
        <v>16</v>
      </c>
      <c r="H8494" s="39" t="s">
        <v>16</v>
      </c>
      <c r="I8494" s="39" t="s">
        <v>16</v>
      </c>
      <c r="J8494" s="39" t="s">
        <v>16</v>
      </c>
      <c r="K8494" s="40"/>
      <c r="L8494" s="37" t="s">
        <v>5804</v>
      </c>
      <c r="M8494" s="509" t="s">
        <v>5838</v>
      </c>
      <c r="N8494" s="493">
        <v>10</v>
      </c>
      <c r="O8494" s="39" t="s">
        <v>16</v>
      </c>
      <c r="P8494" s="731">
        <v>200000</v>
      </c>
      <c r="Q8494" s="39" t="s">
        <v>16</v>
      </c>
      <c r="R8494" s="39" t="s">
        <v>16</v>
      </c>
      <c r="S8494" s="39" t="s">
        <v>16</v>
      </c>
      <c r="T8494" s="39" t="s">
        <v>16</v>
      </c>
    </row>
    <row r="8495" spans="2:20" x14ac:dyDescent="0.3">
      <c r="B8495" s="39"/>
      <c r="C8495" s="39" t="s">
        <v>2461</v>
      </c>
      <c r="D8495" s="39"/>
      <c r="E8495" s="39"/>
      <c r="F8495" s="39"/>
      <c r="G8495" s="39" t="s">
        <v>16</v>
      </c>
      <c r="H8495" s="39" t="s">
        <v>16</v>
      </c>
      <c r="I8495" s="39" t="s">
        <v>16</v>
      </c>
      <c r="J8495" s="39" t="s">
        <v>16</v>
      </c>
      <c r="K8495" s="40"/>
      <c r="L8495" s="37" t="s">
        <v>5804</v>
      </c>
      <c r="M8495" s="509" t="s">
        <v>5839</v>
      </c>
      <c r="N8495" s="493">
        <v>11</v>
      </c>
      <c r="O8495" s="39" t="s">
        <v>16</v>
      </c>
      <c r="P8495" s="731">
        <v>150000</v>
      </c>
      <c r="Q8495" s="39" t="s">
        <v>16</v>
      </c>
      <c r="R8495" s="39" t="s">
        <v>16</v>
      </c>
      <c r="S8495" s="39" t="s">
        <v>16</v>
      </c>
      <c r="T8495" s="39" t="s">
        <v>16</v>
      </c>
    </row>
    <row r="8496" spans="2:20" ht="27.6" x14ac:dyDescent="0.3">
      <c r="B8496" s="37" t="s">
        <v>5653</v>
      </c>
      <c r="C8496" s="760" t="s">
        <v>5673</v>
      </c>
      <c r="D8496" s="1023">
        <v>6</v>
      </c>
      <c r="E8496" s="39" t="s">
        <v>16</v>
      </c>
      <c r="F8496" s="731">
        <v>63500</v>
      </c>
      <c r="G8496" s="39" t="s">
        <v>16</v>
      </c>
      <c r="H8496" s="39" t="s">
        <v>16</v>
      </c>
      <c r="I8496" s="39" t="s">
        <v>16</v>
      </c>
      <c r="J8496" s="39" t="s">
        <v>16</v>
      </c>
      <c r="K8496" s="40"/>
      <c r="L8496" s="37" t="s">
        <v>5804</v>
      </c>
      <c r="M8496" s="509" t="s">
        <v>5840</v>
      </c>
      <c r="N8496" s="493">
        <v>12</v>
      </c>
      <c r="O8496" s="39" t="s">
        <v>16</v>
      </c>
      <c r="P8496" s="731">
        <v>88200</v>
      </c>
      <c r="Q8496" s="39" t="s">
        <v>16</v>
      </c>
      <c r="R8496" s="39" t="s">
        <v>16</v>
      </c>
      <c r="S8496" s="39" t="s">
        <v>16</v>
      </c>
      <c r="T8496" s="39" t="s">
        <v>16</v>
      </c>
    </row>
    <row r="8497" spans="2:20" ht="27.6" x14ac:dyDescent="0.3">
      <c r="B8497" s="39" t="s">
        <v>16</v>
      </c>
      <c r="C8497" s="39" t="s">
        <v>16</v>
      </c>
      <c r="D8497" s="116"/>
      <c r="E8497" s="39" t="s">
        <v>16</v>
      </c>
      <c r="F8497" s="39" t="s">
        <v>16</v>
      </c>
      <c r="G8497" s="39" t="s">
        <v>16</v>
      </c>
      <c r="H8497" s="39" t="s">
        <v>16</v>
      </c>
      <c r="I8497" s="39" t="s">
        <v>16</v>
      </c>
      <c r="J8497" s="39" t="s">
        <v>16</v>
      </c>
      <c r="K8497" s="40"/>
      <c r="L8497" s="37" t="s">
        <v>5804</v>
      </c>
      <c r="M8497" s="509" t="s">
        <v>5841</v>
      </c>
      <c r="N8497" s="493">
        <v>13</v>
      </c>
      <c r="O8497" s="39" t="s">
        <v>16</v>
      </c>
      <c r="P8497" s="39" t="s">
        <v>16</v>
      </c>
      <c r="Q8497" s="39" t="s">
        <v>16</v>
      </c>
      <c r="R8497" s="39">
        <v>320095</v>
      </c>
      <c r="S8497" s="39" t="s">
        <v>16</v>
      </c>
      <c r="T8497" s="39" t="s">
        <v>16</v>
      </c>
    </row>
    <row r="8498" spans="2:20" ht="27.6" x14ac:dyDescent="0.3">
      <c r="B8498" s="39" t="s">
        <v>16</v>
      </c>
      <c r="C8498" s="39" t="s">
        <v>16</v>
      </c>
      <c r="D8498" s="39" t="s">
        <v>16</v>
      </c>
      <c r="E8498" s="39" t="s">
        <v>16</v>
      </c>
      <c r="F8498" s="39" t="s">
        <v>16</v>
      </c>
      <c r="G8498" s="39" t="s">
        <v>16</v>
      </c>
      <c r="H8498" s="39" t="s">
        <v>16</v>
      </c>
      <c r="I8498" s="39" t="s">
        <v>16</v>
      </c>
      <c r="J8498" s="39" t="s">
        <v>16</v>
      </c>
      <c r="K8498" s="40"/>
      <c r="L8498" s="37" t="s">
        <v>5804</v>
      </c>
      <c r="M8498" s="509" t="s">
        <v>5842</v>
      </c>
      <c r="N8498" s="493">
        <v>14</v>
      </c>
      <c r="O8498" s="39" t="s">
        <v>16</v>
      </c>
      <c r="P8498" s="731">
        <f>471788+53625</f>
        <v>525413</v>
      </c>
      <c r="Q8498" s="39" t="s">
        <v>16</v>
      </c>
      <c r="R8498" s="39" t="s">
        <v>16</v>
      </c>
      <c r="S8498" s="39">
        <v>107250</v>
      </c>
      <c r="T8498" s="39" t="s">
        <v>16</v>
      </c>
    </row>
    <row r="8499" spans="2:20" x14ac:dyDescent="0.3">
      <c r="B8499" s="39" t="s">
        <v>16</v>
      </c>
      <c r="C8499" s="39" t="s">
        <v>16</v>
      </c>
      <c r="D8499" s="39" t="s">
        <v>16</v>
      </c>
      <c r="E8499" s="39" t="s">
        <v>16</v>
      </c>
      <c r="F8499" s="39" t="s">
        <v>16</v>
      </c>
      <c r="G8499" s="39" t="s">
        <v>16</v>
      </c>
      <c r="H8499" s="39" t="s">
        <v>16</v>
      </c>
      <c r="I8499" s="39" t="s">
        <v>16</v>
      </c>
      <c r="J8499" s="39" t="s">
        <v>16</v>
      </c>
      <c r="K8499" s="40"/>
      <c r="L8499" s="37" t="s">
        <v>5804</v>
      </c>
      <c r="M8499" s="509" t="s">
        <v>5843</v>
      </c>
      <c r="N8499" s="493">
        <v>15</v>
      </c>
      <c r="O8499" s="39" t="s">
        <v>16</v>
      </c>
      <c r="P8499" s="731">
        <v>86306</v>
      </c>
      <c r="Q8499" s="39" t="s">
        <v>16</v>
      </c>
      <c r="R8499" s="39" t="s">
        <v>16</v>
      </c>
      <c r="S8499" s="39" t="s">
        <v>16</v>
      </c>
      <c r="T8499" s="39" t="s">
        <v>16</v>
      </c>
    </row>
    <row r="8500" spans="2:20" x14ac:dyDescent="0.3">
      <c r="B8500" s="39" t="s">
        <v>16</v>
      </c>
      <c r="C8500" s="39" t="s">
        <v>16</v>
      </c>
      <c r="D8500" s="39" t="s">
        <v>16</v>
      </c>
      <c r="E8500" s="39" t="s">
        <v>16</v>
      </c>
      <c r="F8500" s="39" t="s">
        <v>16</v>
      </c>
      <c r="G8500" s="39" t="s">
        <v>16</v>
      </c>
      <c r="H8500" s="39" t="s">
        <v>16</v>
      </c>
      <c r="I8500" s="39" t="s">
        <v>16</v>
      </c>
      <c r="J8500" s="39" t="s">
        <v>16</v>
      </c>
      <c r="K8500" s="40"/>
      <c r="L8500" s="37" t="s">
        <v>5804</v>
      </c>
      <c r="M8500" s="509" t="s">
        <v>5844</v>
      </c>
      <c r="N8500" s="493">
        <v>16</v>
      </c>
      <c r="O8500" s="39" t="s">
        <v>16</v>
      </c>
      <c r="P8500" s="731">
        <v>5000</v>
      </c>
      <c r="Q8500" s="39" t="s">
        <v>16</v>
      </c>
      <c r="R8500" s="39" t="s">
        <v>16</v>
      </c>
      <c r="S8500" s="39" t="s">
        <v>16</v>
      </c>
      <c r="T8500" s="39" t="s">
        <v>16</v>
      </c>
    </row>
    <row r="8501" spans="2:20" x14ac:dyDescent="0.3">
      <c r="B8501" s="39" t="s">
        <v>16</v>
      </c>
      <c r="C8501" s="39" t="s">
        <v>16</v>
      </c>
      <c r="D8501" s="39" t="s">
        <v>16</v>
      </c>
      <c r="E8501" s="39" t="s">
        <v>16</v>
      </c>
      <c r="F8501" s="39" t="s">
        <v>16</v>
      </c>
      <c r="G8501" s="39" t="s">
        <v>16</v>
      </c>
      <c r="H8501" s="39" t="s">
        <v>16</v>
      </c>
      <c r="I8501" s="39" t="s">
        <v>16</v>
      </c>
      <c r="J8501" s="39" t="s">
        <v>16</v>
      </c>
      <c r="K8501" s="40"/>
      <c r="L8501" s="37" t="s">
        <v>5804</v>
      </c>
      <c r="M8501" s="509" t="s">
        <v>5845</v>
      </c>
      <c r="N8501" s="493">
        <v>17</v>
      </c>
      <c r="O8501" s="39" t="s">
        <v>16</v>
      </c>
      <c r="P8501" s="731">
        <v>1500</v>
      </c>
      <c r="Q8501" s="39" t="s">
        <v>16</v>
      </c>
      <c r="R8501" s="39" t="s">
        <v>16</v>
      </c>
      <c r="S8501" s="39" t="s">
        <v>16</v>
      </c>
      <c r="T8501" s="39" t="s">
        <v>16</v>
      </c>
    </row>
    <row r="8502" spans="2:20" ht="27.6" x14ac:dyDescent="0.3">
      <c r="B8502" s="39" t="s">
        <v>16</v>
      </c>
      <c r="C8502" s="39" t="s">
        <v>16</v>
      </c>
      <c r="D8502" s="39" t="s">
        <v>16</v>
      </c>
      <c r="E8502" s="39" t="s">
        <v>16</v>
      </c>
      <c r="F8502" s="39" t="s">
        <v>16</v>
      </c>
      <c r="G8502" s="39" t="s">
        <v>16</v>
      </c>
      <c r="H8502" s="39" t="s">
        <v>16</v>
      </c>
      <c r="I8502" s="39" t="s">
        <v>16</v>
      </c>
      <c r="J8502" s="39" t="s">
        <v>16</v>
      </c>
      <c r="K8502" s="40"/>
      <c r="L8502" s="37" t="s">
        <v>5804</v>
      </c>
      <c r="M8502" s="509" t="s">
        <v>5846</v>
      </c>
      <c r="N8502" s="493">
        <v>18</v>
      </c>
      <c r="O8502" s="39" t="s">
        <v>16</v>
      </c>
      <c r="P8502" s="731">
        <v>5842</v>
      </c>
      <c r="Q8502" s="39" t="s">
        <v>16</v>
      </c>
      <c r="R8502" s="39" t="s">
        <v>16</v>
      </c>
      <c r="S8502" s="39" t="s">
        <v>16</v>
      </c>
      <c r="T8502" s="39" t="s">
        <v>16</v>
      </c>
    </row>
    <row r="8503" spans="2:20" ht="27.6" x14ac:dyDescent="0.3">
      <c r="B8503" s="39" t="s">
        <v>16</v>
      </c>
      <c r="C8503" s="39" t="s">
        <v>16</v>
      </c>
      <c r="D8503" s="39" t="s">
        <v>16</v>
      </c>
      <c r="E8503" s="39" t="s">
        <v>16</v>
      </c>
      <c r="F8503" s="39" t="s">
        <v>16</v>
      </c>
      <c r="G8503" s="39" t="s">
        <v>16</v>
      </c>
      <c r="H8503" s="39" t="s">
        <v>16</v>
      </c>
      <c r="I8503" s="39" t="s">
        <v>16</v>
      </c>
      <c r="J8503" s="39" t="s">
        <v>16</v>
      </c>
      <c r="K8503" s="40"/>
      <c r="L8503" s="37" t="s">
        <v>5804</v>
      </c>
      <c r="M8503" s="509" t="s">
        <v>5847</v>
      </c>
      <c r="N8503" s="493">
        <v>19</v>
      </c>
      <c r="O8503" s="39" t="s">
        <v>16</v>
      </c>
      <c r="P8503" s="731">
        <v>2500</v>
      </c>
      <c r="Q8503" s="39" t="s">
        <v>16</v>
      </c>
      <c r="R8503" s="39" t="s">
        <v>16</v>
      </c>
      <c r="S8503" s="39" t="s">
        <v>16</v>
      </c>
      <c r="T8503" s="39" t="s">
        <v>16</v>
      </c>
    </row>
    <row r="8504" spans="2:20" x14ac:dyDescent="0.3">
      <c r="B8504" s="39" t="s">
        <v>16</v>
      </c>
      <c r="C8504" s="39" t="s">
        <v>16</v>
      </c>
      <c r="D8504" s="39" t="s">
        <v>16</v>
      </c>
      <c r="E8504" s="39" t="s">
        <v>16</v>
      </c>
      <c r="F8504" s="39" t="s">
        <v>16</v>
      </c>
      <c r="G8504" s="39" t="s">
        <v>16</v>
      </c>
      <c r="H8504" s="39" t="s">
        <v>16</v>
      </c>
      <c r="I8504" s="39" t="s">
        <v>16</v>
      </c>
      <c r="J8504" s="39" t="s">
        <v>16</v>
      </c>
      <c r="K8504" s="40"/>
      <c r="L8504" s="37" t="s">
        <v>5804</v>
      </c>
      <c r="M8504" s="509" t="s">
        <v>5848</v>
      </c>
      <c r="N8504" s="493">
        <v>20</v>
      </c>
      <c r="O8504" s="39" t="s">
        <v>16</v>
      </c>
      <c r="P8504" s="731">
        <v>100000</v>
      </c>
      <c r="Q8504" s="39" t="s">
        <v>16</v>
      </c>
      <c r="R8504" s="39" t="s">
        <v>16</v>
      </c>
      <c r="S8504" s="39" t="s">
        <v>16</v>
      </c>
      <c r="T8504" s="39" t="s">
        <v>16</v>
      </c>
    </row>
    <row r="8505" spans="2:20" ht="27.6" x14ac:dyDescent="0.3">
      <c r="B8505" s="39" t="s">
        <v>16</v>
      </c>
      <c r="C8505" s="39" t="s">
        <v>16</v>
      </c>
      <c r="D8505" s="39" t="s">
        <v>16</v>
      </c>
      <c r="E8505" s="39" t="s">
        <v>16</v>
      </c>
      <c r="F8505" s="39" t="s">
        <v>16</v>
      </c>
      <c r="G8505" s="39" t="s">
        <v>16</v>
      </c>
      <c r="H8505" s="39" t="s">
        <v>16</v>
      </c>
      <c r="I8505" s="39" t="s">
        <v>16</v>
      </c>
      <c r="J8505" s="39" t="s">
        <v>16</v>
      </c>
      <c r="K8505" s="40"/>
      <c r="L8505" s="37" t="s">
        <v>5804</v>
      </c>
      <c r="M8505" s="509" t="s">
        <v>4386</v>
      </c>
      <c r="N8505" s="493">
        <v>21</v>
      </c>
      <c r="O8505" s="39" t="s">
        <v>16</v>
      </c>
      <c r="P8505" s="731">
        <v>70000</v>
      </c>
      <c r="Q8505" s="39" t="s">
        <v>16</v>
      </c>
      <c r="R8505" s="39" t="s">
        <v>16</v>
      </c>
      <c r="S8505" s="39" t="s">
        <v>16</v>
      </c>
      <c r="T8505" s="39" t="s">
        <v>16</v>
      </c>
    </row>
    <row r="8506" spans="2:20" ht="27.6" x14ac:dyDescent="0.3">
      <c r="B8506" s="39" t="s">
        <v>16</v>
      </c>
      <c r="C8506" s="39" t="s">
        <v>16</v>
      </c>
      <c r="D8506" s="39" t="s">
        <v>16</v>
      </c>
      <c r="E8506" s="39" t="s">
        <v>16</v>
      </c>
      <c r="F8506" s="39" t="s">
        <v>16</v>
      </c>
      <c r="G8506" s="39" t="s">
        <v>16</v>
      </c>
      <c r="H8506" s="39" t="s">
        <v>16</v>
      </c>
      <c r="I8506" s="39" t="s">
        <v>16</v>
      </c>
      <c r="J8506" s="39" t="s">
        <v>16</v>
      </c>
      <c r="K8506" s="40"/>
      <c r="L8506" s="37" t="s">
        <v>5804</v>
      </c>
      <c r="M8506" s="509" t="s">
        <v>5849</v>
      </c>
      <c r="N8506" s="493">
        <v>22</v>
      </c>
      <c r="O8506" s="39" t="s">
        <v>16</v>
      </c>
      <c r="P8506" s="731">
        <v>50000</v>
      </c>
      <c r="Q8506" s="39" t="s">
        <v>16</v>
      </c>
      <c r="R8506" s="39" t="s">
        <v>16</v>
      </c>
      <c r="S8506" s="39" t="s">
        <v>16</v>
      </c>
      <c r="T8506" s="39" t="s">
        <v>16</v>
      </c>
    </row>
    <row r="8507" spans="2:20" ht="27.6" x14ac:dyDescent="0.3">
      <c r="B8507" s="39" t="s">
        <v>16</v>
      </c>
      <c r="C8507" s="39" t="s">
        <v>16</v>
      </c>
      <c r="D8507" s="39" t="s">
        <v>16</v>
      </c>
      <c r="E8507" s="39" t="s">
        <v>16</v>
      </c>
      <c r="F8507" s="39" t="s">
        <v>16</v>
      </c>
      <c r="G8507" s="39" t="s">
        <v>16</v>
      </c>
      <c r="H8507" s="39" t="s">
        <v>16</v>
      </c>
      <c r="I8507" s="39" t="s">
        <v>16</v>
      </c>
      <c r="J8507" s="39" t="s">
        <v>16</v>
      </c>
      <c r="K8507" s="40"/>
      <c r="L8507" s="37" t="s">
        <v>5804</v>
      </c>
      <c r="M8507" s="509" t="s">
        <v>5850</v>
      </c>
      <c r="N8507" s="493">
        <v>23</v>
      </c>
      <c r="O8507" s="39" t="s">
        <v>16</v>
      </c>
      <c r="P8507" s="731">
        <v>100000</v>
      </c>
      <c r="Q8507" s="39" t="s">
        <v>16</v>
      </c>
      <c r="R8507" s="39" t="s">
        <v>16</v>
      </c>
      <c r="S8507" s="39" t="s">
        <v>16</v>
      </c>
      <c r="T8507" s="39" t="s">
        <v>16</v>
      </c>
    </row>
    <row r="8508" spans="2:20" x14ac:dyDescent="0.3">
      <c r="B8508" s="39" t="s">
        <v>16</v>
      </c>
      <c r="C8508" s="39" t="s">
        <v>16</v>
      </c>
      <c r="D8508" s="39" t="s">
        <v>16</v>
      </c>
      <c r="E8508" s="39" t="s">
        <v>16</v>
      </c>
      <c r="F8508" s="39" t="s">
        <v>16</v>
      </c>
      <c r="G8508" s="39" t="s">
        <v>16</v>
      </c>
      <c r="H8508" s="39" t="s">
        <v>16</v>
      </c>
      <c r="I8508" s="39" t="s">
        <v>16</v>
      </c>
      <c r="J8508" s="39" t="s">
        <v>16</v>
      </c>
      <c r="K8508" s="40"/>
      <c r="L8508" s="37" t="s">
        <v>5804</v>
      </c>
      <c r="M8508" s="509" t="s">
        <v>5851</v>
      </c>
      <c r="N8508" s="493">
        <v>24</v>
      </c>
      <c r="O8508" s="39" t="s">
        <v>16</v>
      </c>
      <c r="P8508" s="731">
        <v>10000</v>
      </c>
      <c r="Q8508" s="39" t="s">
        <v>16</v>
      </c>
      <c r="R8508" s="39" t="s">
        <v>16</v>
      </c>
      <c r="S8508" s="39" t="s">
        <v>16</v>
      </c>
      <c r="T8508" s="39" t="s">
        <v>16</v>
      </c>
    </row>
    <row r="8509" spans="2:20" ht="27.6" x14ac:dyDescent="0.3">
      <c r="B8509" s="39" t="s">
        <v>16</v>
      </c>
      <c r="C8509" s="39" t="s">
        <v>16</v>
      </c>
      <c r="D8509" s="39" t="s">
        <v>16</v>
      </c>
      <c r="E8509" s="39" t="s">
        <v>16</v>
      </c>
      <c r="F8509" s="39" t="s">
        <v>16</v>
      </c>
      <c r="G8509" s="39" t="s">
        <v>16</v>
      </c>
      <c r="H8509" s="39" t="s">
        <v>16</v>
      </c>
      <c r="I8509" s="39" t="s">
        <v>16</v>
      </c>
      <c r="J8509" s="39" t="s">
        <v>16</v>
      </c>
      <c r="K8509" s="40"/>
      <c r="L8509" s="37" t="s">
        <v>5804</v>
      </c>
      <c r="M8509" s="509" t="s">
        <v>5858</v>
      </c>
      <c r="N8509" s="493">
        <v>25</v>
      </c>
      <c r="O8509" s="39" t="s">
        <v>16</v>
      </c>
      <c r="P8509" s="731">
        <v>10000</v>
      </c>
      <c r="Q8509" s="39" t="s">
        <v>16</v>
      </c>
      <c r="R8509" s="39" t="s">
        <v>16</v>
      </c>
      <c r="S8509" s="39" t="s">
        <v>16</v>
      </c>
      <c r="T8509" s="39" t="s">
        <v>16</v>
      </c>
    </row>
    <row r="8510" spans="2:20" x14ac:dyDescent="0.3">
      <c r="B8510" s="39" t="s">
        <v>16</v>
      </c>
      <c r="C8510" s="39" t="s">
        <v>16</v>
      </c>
      <c r="D8510" s="39" t="s">
        <v>16</v>
      </c>
      <c r="E8510" s="39" t="s">
        <v>16</v>
      </c>
      <c r="F8510" s="39" t="s">
        <v>16</v>
      </c>
      <c r="G8510" s="39" t="s">
        <v>16</v>
      </c>
      <c r="H8510" s="39" t="s">
        <v>16</v>
      </c>
      <c r="I8510" s="39" t="s">
        <v>16</v>
      </c>
      <c r="J8510" s="39" t="s">
        <v>16</v>
      </c>
      <c r="K8510" s="40"/>
      <c r="L8510" s="37" t="s">
        <v>5804</v>
      </c>
      <c r="M8510" s="509" t="s">
        <v>5859</v>
      </c>
      <c r="N8510" s="493">
        <v>26</v>
      </c>
      <c r="O8510" s="39" t="s">
        <v>16</v>
      </c>
      <c r="P8510" s="731">
        <v>2703</v>
      </c>
      <c r="Q8510" s="39" t="s">
        <v>16</v>
      </c>
      <c r="R8510" s="39" t="s">
        <v>16</v>
      </c>
      <c r="S8510" s="39" t="s">
        <v>16</v>
      </c>
      <c r="T8510" s="39" t="s">
        <v>16</v>
      </c>
    </row>
    <row r="8511" spans="2:20" ht="27.6" x14ac:dyDescent="0.3">
      <c r="B8511" s="39" t="s">
        <v>16</v>
      </c>
      <c r="C8511" s="39" t="s">
        <v>16</v>
      </c>
      <c r="D8511" s="39" t="s">
        <v>16</v>
      </c>
      <c r="E8511" s="39" t="s">
        <v>16</v>
      </c>
      <c r="F8511" s="39" t="s">
        <v>16</v>
      </c>
      <c r="G8511" s="39" t="s">
        <v>16</v>
      </c>
      <c r="H8511" s="39" t="s">
        <v>16</v>
      </c>
      <c r="I8511" s="39" t="s">
        <v>16</v>
      </c>
      <c r="J8511" s="39" t="s">
        <v>16</v>
      </c>
      <c r="K8511" s="40"/>
      <c r="L8511" s="37" t="s">
        <v>5804</v>
      </c>
      <c r="M8511" s="509" t="s">
        <v>5860</v>
      </c>
      <c r="N8511" s="493">
        <v>27</v>
      </c>
      <c r="O8511" s="39" t="s">
        <v>16</v>
      </c>
      <c r="P8511" s="731">
        <v>1000</v>
      </c>
      <c r="Q8511" s="39" t="s">
        <v>16</v>
      </c>
      <c r="R8511" s="39" t="s">
        <v>16</v>
      </c>
      <c r="S8511" s="39" t="s">
        <v>16</v>
      </c>
      <c r="T8511" s="39" t="s">
        <v>16</v>
      </c>
    </row>
    <row r="8512" spans="2:20" ht="28.8" x14ac:dyDescent="0.3">
      <c r="B8512" s="39" t="s">
        <v>16</v>
      </c>
      <c r="C8512" s="39" t="s">
        <v>16</v>
      </c>
      <c r="D8512" s="39" t="s">
        <v>16</v>
      </c>
      <c r="E8512" s="39" t="s">
        <v>16</v>
      </c>
      <c r="F8512" s="39" t="s">
        <v>16</v>
      </c>
      <c r="G8512" s="39" t="s">
        <v>16</v>
      </c>
      <c r="H8512" s="39" t="s">
        <v>16</v>
      </c>
      <c r="I8512" s="39" t="s">
        <v>16</v>
      </c>
      <c r="J8512" s="39" t="s">
        <v>16</v>
      </c>
      <c r="K8512" s="40"/>
      <c r="L8512" s="37" t="s">
        <v>5869</v>
      </c>
      <c r="M8512" s="459" t="s">
        <v>5881</v>
      </c>
      <c r="N8512" s="493">
        <v>28</v>
      </c>
      <c r="O8512" s="39" t="s">
        <v>16</v>
      </c>
      <c r="P8512" s="731">
        <v>5000</v>
      </c>
      <c r="Q8512" s="39" t="s">
        <v>16</v>
      </c>
      <c r="R8512" s="39" t="s">
        <v>16</v>
      </c>
      <c r="S8512" s="39" t="s">
        <v>16</v>
      </c>
      <c r="T8512" s="39" t="s">
        <v>16</v>
      </c>
    </row>
    <row r="8513" spans="2:20" ht="28.8" x14ac:dyDescent="0.3">
      <c r="B8513" s="39" t="s">
        <v>16</v>
      </c>
      <c r="C8513" s="39" t="s">
        <v>16</v>
      </c>
      <c r="D8513" s="39" t="s">
        <v>16</v>
      </c>
      <c r="E8513" s="39" t="s">
        <v>16</v>
      </c>
      <c r="F8513" s="39" t="s">
        <v>16</v>
      </c>
      <c r="G8513" s="39" t="s">
        <v>16</v>
      </c>
      <c r="H8513" s="39" t="s">
        <v>16</v>
      </c>
      <c r="I8513" s="39" t="s">
        <v>16</v>
      </c>
      <c r="J8513" s="39" t="s">
        <v>16</v>
      </c>
      <c r="K8513" s="40"/>
      <c r="L8513" s="37" t="s">
        <v>5869</v>
      </c>
      <c r="M8513" s="459" t="s">
        <v>5882</v>
      </c>
      <c r="N8513" s="493">
        <v>29</v>
      </c>
      <c r="O8513" s="39" t="s">
        <v>16</v>
      </c>
      <c r="P8513" s="731">
        <v>50000</v>
      </c>
      <c r="Q8513" s="39" t="s">
        <v>16</v>
      </c>
      <c r="R8513" s="39" t="s">
        <v>16</v>
      </c>
      <c r="S8513" s="39" t="s">
        <v>16</v>
      </c>
      <c r="T8513" s="39" t="s">
        <v>16</v>
      </c>
    </row>
    <row r="8514" spans="2:20" ht="28.8" x14ac:dyDescent="0.3">
      <c r="B8514" s="39" t="s">
        <v>16</v>
      </c>
      <c r="C8514" s="39" t="s">
        <v>16</v>
      </c>
      <c r="D8514" s="39" t="s">
        <v>16</v>
      </c>
      <c r="E8514" s="39" t="s">
        <v>16</v>
      </c>
      <c r="F8514" s="39" t="s">
        <v>16</v>
      </c>
      <c r="G8514" s="39" t="s">
        <v>16</v>
      </c>
      <c r="H8514" s="39" t="s">
        <v>16</v>
      </c>
      <c r="I8514" s="39" t="s">
        <v>16</v>
      </c>
      <c r="J8514" s="39" t="s">
        <v>16</v>
      </c>
      <c r="K8514" s="40"/>
      <c r="L8514" s="37" t="s">
        <v>5869</v>
      </c>
      <c r="M8514" s="459" t="s">
        <v>5883</v>
      </c>
      <c r="N8514" s="493">
        <v>30</v>
      </c>
      <c r="O8514" s="39" t="s">
        <v>16</v>
      </c>
      <c r="P8514" s="731">
        <v>12600</v>
      </c>
      <c r="Q8514" s="39" t="s">
        <v>16</v>
      </c>
      <c r="R8514" s="39" t="s">
        <v>16</v>
      </c>
      <c r="S8514" s="39" t="s">
        <v>16</v>
      </c>
      <c r="T8514" s="39" t="s">
        <v>16</v>
      </c>
    </row>
    <row r="8515" spans="2:20" ht="28.8" x14ac:dyDescent="0.3">
      <c r="B8515" s="39" t="s">
        <v>16</v>
      </c>
      <c r="C8515" s="39" t="s">
        <v>16</v>
      </c>
      <c r="D8515" s="39" t="s">
        <v>16</v>
      </c>
      <c r="E8515" s="39" t="s">
        <v>16</v>
      </c>
      <c r="F8515" s="39" t="s">
        <v>16</v>
      </c>
      <c r="G8515" s="39" t="s">
        <v>16</v>
      </c>
      <c r="H8515" s="39" t="s">
        <v>16</v>
      </c>
      <c r="I8515" s="39" t="s">
        <v>16</v>
      </c>
      <c r="J8515" s="39" t="s">
        <v>16</v>
      </c>
      <c r="K8515" s="40"/>
      <c r="L8515" s="37" t="s">
        <v>5869</v>
      </c>
      <c r="M8515" s="459" t="s">
        <v>5884</v>
      </c>
      <c r="N8515" s="493">
        <v>31</v>
      </c>
      <c r="O8515" s="39" t="s">
        <v>16</v>
      </c>
      <c r="P8515" s="731">
        <v>5470</v>
      </c>
      <c r="Q8515" s="39" t="s">
        <v>16</v>
      </c>
      <c r="R8515" s="39" t="s">
        <v>16</v>
      </c>
      <c r="S8515" s="39" t="s">
        <v>16</v>
      </c>
      <c r="T8515" s="39" t="s">
        <v>16</v>
      </c>
    </row>
    <row r="8516" spans="2:20" ht="28.8" x14ac:dyDescent="0.3">
      <c r="B8516" s="39" t="s">
        <v>16</v>
      </c>
      <c r="C8516" s="39" t="s">
        <v>16</v>
      </c>
      <c r="D8516" s="39" t="s">
        <v>16</v>
      </c>
      <c r="E8516" s="39" t="s">
        <v>16</v>
      </c>
      <c r="F8516" s="39" t="s">
        <v>16</v>
      </c>
      <c r="G8516" s="39" t="s">
        <v>16</v>
      </c>
      <c r="H8516" s="39" t="s">
        <v>16</v>
      </c>
      <c r="I8516" s="39" t="s">
        <v>16</v>
      </c>
      <c r="J8516" s="39" t="s">
        <v>16</v>
      </c>
      <c r="K8516" s="40"/>
      <c r="L8516" s="37" t="s">
        <v>5869</v>
      </c>
      <c r="M8516" s="459" t="s">
        <v>5856</v>
      </c>
      <c r="N8516" s="493">
        <v>32</v>
      </c>
      <c r="O8516" s="39" t="s">
        <v>16</v>
      </c>
      <c r="P8516" s="731">
        <v>50000</v>
      </c>
      <c r="Q8516" s="39" t="s">
        <v>16</v>
      </c>
      <c r="R8516" s="39" t="s">
        <v>16</v>
      </c>
      <c r="S8516" s="39" t="s">
        <v>16</v>
      </c>
      <c r="T8516" s="39" t="s">
        <v>16</v>
      </c>
    </row>
    <row r="8517" spans="2:20" ht="28.8" x14ac:dyDescent="0.3">
      <c r="B8517" s="39" t="s">
        <v>16</v>
      </c>
      <c r="C8517" s="39" t="s">
        <v>16</v>
      </c>
      <c r="D8517" s="39" t="s">
        <v>16</v>
      </c>
      <c r="E8517" s="39" t="s">
        <v>16</v>
      </c>
      <c r="F8517" s="39" t="s">
        <v>16</v>
      </c>
      <c r="G8517" s="39" t="s">
        <v>16</v>
      </c>
      <c r="H8517" s="39" t="s">
        <v>16</v>
      </c>
      <c r="I8517" s="39" t="s">
        <v>16</v>
      </c>
      <c r="J8517" s="39" t="s">
        <v>16</v>
      </c>
      <c r="K8517" s="40"/>
      <c r="L8517" s="37" t="s">
        <v>5869</v>
      </c>
      <c r="M8517" s="459" t="s">
        <v>5885</v>
      </c>
      <c r="N8517" s="493">
        <v>33</v>
      </c>
      <c r="O8517" s="39" t="s">
        <v>16</v>
      </c>
      <c r="P8517" s="731">
        <v>100000</v>
      </c>
      <c r="Q8517" s="39" t="s">
        <v>16</v>
      </c>
      <c r="R8517" s="39" t="s">
        <v>16</v>
      </c>
      <c r="S8517" s="39" t="s">
        <v>16</v>
      </c>
      <c r="T8517" s="39" t="s">
        <v>16</v>
      </c>
    </row>
    <row r="8518" spans="2:20" ht="28.8" x14ac:dyDescent="0.3">
      <c r="B8518" s="39" t="s">
        <v>16</v>
      </c>
      <c r="C8518" s="39" t="s">
        <v>16</v>
      </c>
      <c r="D8518" s="39" t="s">
        <v>16</v>
      </c>
      <c r="E8518" s="39" t="s">
        <v>16</v>
      </c>
      <c r="F8518" s="39" t="s">
        <v>16</v>
      </c>
      <c r="G8518" s="39" t="s">
        <v>16</v>
      </c>
      <c r="H8518" s="39" t="s">
        <v>16</v>
      </c>
      <c r="I8518" s="39" t="s">
        <v>16</v>
      </c>
      <c r="J8518" s="39" t="s">
        <v>16</v>
      </c>
      <c r="K8518" s="40"/>
      <c r="L8518" s="37" t="s">
        <v>5886</v>
      </c>
      <c r="M8518" s="459" t="s">
        <v>5856</v>
      </c>
      <c r="N8518" s="493">
        <v>34</v>
      </c>
      <c r="O8518" s="39" t="s">
        <v>16</v>
      </c>
      <c r="P8518" s="731">
        <v>100000</v>
      </c>
      <c r="Q8518" s="39" t="s">
        <v>16</v>
      </c>
      <c r="R8518" s="39" t="s">
        <v>16</v>
      </c>
      <c r="S8518" s="39" t="s">
        <v>16</v>
      </c>
      <c r="T8518" s="39" t="s">
        <v>16</v>
      </c>
    </row>
    <row r="8519" spans="2:20" x14ac:dyDescent="0.3">
      <c r="B8519" s="39" t="s">
        <v>16</v>
      </c>
      <c r="C8519" s="39" t="s">
        <v>16</v>
      </c>
      <c r="D8519" s="39" t="s">
        <v>16</v>
      </c>
      <c r="E8519" s="39" t="s">
        <v>16</v>
      </c>
      <c r="F8519" s="39" t="s">
        <v>16</v>
      </c>
      <c r="G8519" s="39" t="s">
        <v>16</v>
      </c>
      <c r="H8519" s="39" t="s">
        <v>16</v>
      </c>
      <c r="I8519" s="39" t="s">
        <v>16</v>
      </c>
      <c r="J8519" s="39" t="s">
        <v>16</v>
      </c>
      <c r="K8519" s="40"/>
      <c r="L8519" s="37"/>
      <c r="M8519" s="91" t="s">
        <v>2461</v>
      </c>
      <c r="N8519" s="493"/>
      <c r="O8519" s="39" t="s">
        <v>16</v>
      </c>
      <c r="P8519" s="39"/>
      <c r="Q8519" s="39" t="s">
        <v>16</v>
      </c>
      <c r="R8519" s="39" t="s">
        <v>16</v>
      </c>
      <c r="S8519" s="39" t="s">
        <v>16</v>
      </c>
      <c r="T8519" s="39" t="s">
        <v>16</v>
      </c>
    </row>
    <row r="8520" spans="2:20" x14ac:dyDescent="0.3">
      <c r="B8520" s="39" t="s">
        <v>16</v>
      </c>
      <c r="C8520" s="39" t="s">
        <v>16</v>
      </c>
      <c r="D8520" s="39" t="s">
        <v>16</v>
      </c>
      <c r="E8520" s="39" t="s">
        <v>16</v>
      </c>
      <c r="F8520" s="39" t="s">
        <v>16</v>
      </c>
      <c r="G8520" s="39" t="s">
        <v>16</v>
      </c>
      <c r="H8520" s="39" t="s">
        <v>16</v>
      </c>
      <c r="I8520" s="39" t="s">
        <v>16</v>
      </c>
      <c r="J8520" s="39" t="s">
        <v>16</v>
      </c>
      <c r="K8520" s="40"/>
      <c r="L8520" s="37" t="s">
        <v>5804</v>
      </c>
      <c r="M8520" s="509" t="s">
        <v>5857</v>
      </c>
      <c r="N8520" s="493">
        <v>35</v>
      </c>
      <c r="O8520" s="39" t="s">
        <v>16</v>
      </c>
      <c r="P8520" s="731">
        <v>54720</v>
      </c>
      <c r="Q8520" s="39" t="s">
        <v>16</v>
      </c>
      <c r="R8520" s="39" t="s">
        <v>16</v>
      </c>
      <c r="S8520" s="39" t="s">
        <v>16</v>
      </c>
      <c r="T8520" s="39" t="s">
        <v>16</v>
      </c>
    </row>
    <row r="8521" spans="2:20" x14ac:dyDescent="0.3">
      <c r="B8521" s="196"/>
      <c r="C8521" s="503" t="s">
        <v>49</v>
      </c>
      <c r="D8521" s="196" t="s">
        <v>1850</v>
      </c>
      <c r="E8521" s="197">
        <f>SUM(E8470:E8520)</f>
        <v>2809125</v>
      </c>
      <c r="F8521" s="197">
        <f>SUM(F8470:F8520)</f>
        <v>2782475</v>
      </c>
      <c r="G8521" s="197">
        <f>SUM(G8470:G8520)</f>
        <v>500000</v>
      </c>
      <c r="H8521" s="504">
        <f>SUM(H8470:H8520)</f>
        <v>620000</v>
      </c>
      <c r="I8521" s="197">
        <f>SUM(I8470:I8520)</f>
        <v>300000</v>
      </c>
      <c r="J8521" s="197"/>
      <c r="K8521" s="183">
        <f>SUM(I8521:J8521)</f>
        <v>300000</v>
      </c>
      <c r="L8521" s="415"/>
      <c r="M8521" s="415"/>
      <c r="N8521" s="415"/>
      <c r="O8521" s="415"/>
      <c r="P8521" s="415"/>
      <c r="Q8521" s="415"/>
      <c r="R8521" s="202"/>
      <c r="S8521" s="202"/>
      <c r="T8521" s="202"/>
    </row>
    <row r="8522" spans="2:20" x14ac:dyDescent="0.3">
      <c r="B8522" s="815"/>
      <c r="C8522" s="958"/>
      <c r="D8522" s="384"/>
      <c r="E8522" s="818"/>
      <c r="F8522" s="818"/>
      <c r="G8522" s="818"/>
      <c r="H8522" s="818"/>
      <c r="I8522" s="818"/>
      <c r="J8522" s="819"/>
      <c r="K8522" s="1"/>
      <c r="L8522" s="202"/>
      <c r="M8522" s="202"/>
      <c r="N8522" s="202"/>
      <c r="O8522" s="202"/>
      <c r="P8522" s="202"/>
      <c r="Q8522" s="202"/>
      <c r="R8522" s="202"/>
      <c r="S8522" s="202"/>
      <c r="T8522" s="202"/>
    </row>
    <row r="8523" spans="2:20" x14ac:dyDescent="0.3">
      <c r="B8523" s="25"/>
      <c r="C8523" s="26" t="s">
        <v>50</v>
      </c>
      <c r="D8523" s="26" t="s">
        <v>16</v>
      </c>
      <c r="E8523" s="28">
        <f>E8521</f>
        <v>2809125</v>
      </c>
      <c r="F8523" s="28">
        <f>F8469+F8521</f>
        <v>4370351</v>
      </c>
      <c r="G8523" s="28">
        <f>G8469+G8521</f>
        <v>2619390</v>
      </c>
      <c r="H8523" s="28">
        <f>H8469+H8521</f>
        <v>630230</v>
      </c>
      <c r="I8523" s="28">
        <f>I8469+I8521</f>
        <v>591334</v>
      </c>
      <c r="J8523" s="28">
        <f>J8469+J8521</f>
        <v>4260</v>
      </c>
      <c r="K8523" s="1"/>
      <c r="L8523" s="574" t="s">
        <v>16</v>
      </c>
      <c r="M8523" s="26" t="s">
        <v>50</v>
      </c>
      <c r="N8523" s="193" t="s">
        <v>16</v>
      </c>
      <c r="O8523" s="934">
        <f>SUM(O8470:O8522)</f>
        <v>2809125</v>
      </c>
      <c r="P8523" s="940">
        <f>SUM(P8470:P8522)</f>
        <v>2656523</v>
      </c>
      <c r="Q8523" s="938"/>
      <c r="R8523" s="28">
        <f>SUM(R8470:R8522)</f>
        <v>320095</v>
      </c>
      <c r="S8523" s="28">
        <f>SUM(S8470:S8522)</f>
        <v>107250</v>
      </c>
      <c r="T8523" s="28">
        <f>SUM(T8468:T8522)</f>
        <v>0</v>
      </c>
    </row>
    <row r="8524" spans="2:20" x14ac:dyDescent="0.3">
      <c r="F8524" s="314"/>
      <c r="G8524" s="215"/>
      <c r="H8524" s="215"/>
      <c r="L8524" s="2"/>
      <c r="M8524" s="3" t="s">
        <v>12</v>
      </c>
      <c r="N8524" s="15"/>
      <c r="O8524" s="16">
        <f>E8523-O8523</f>
        <v>0</v>
      </c>
      <c r="P8524" s="62">
        <f>F8523-P8523</f>
        <v>1713828</v>
      </c>
      <c r="Q8524" s="62">
        <f>G8523-Q8523</f>
        <v>2619390</v>
      </c>
      <c r="R8524" s="62">
        <f t="shared" ref="R8524" si="880">H8523-R8523</f>
        <v>310135</v>
      </c>
      <c r="S8524" s="62">
        <f t="shared" ref="S8524" si="881">I8523-S8523</f>
        <v>484084</v>
      </c>
      <c r="T8524" s="62">
        <f t="shared" ref="T8524" si="882">J8523-T8523</f>
        <v>4260</v>
      </c>
    </row>
    <row r="8525" spans="2:20" x14ac:dyDescent="0.3">
      <c r="C8525" s="63" t="s">
        <v>5103</v>
      </c>
      <c r="F8525" s="314"/>
      <c r="H8525" s="322"/>
      <c r="I8525" s="321"/>
      <c r="J8525" s="321"/>
      <c r="M8525" s="1356" t="s">
        <v>23</v>
      </c>
      <c r="N8525" s="1356"/>
      <c r="O8525" s="314"/>
      <c r="P8525" s="314"/>
      <c r="Q8525" s="314"/>
      <c r="R8525" s="314"/>
    </row>
    <row r="8526" spans="2:20" x14ac:dyDescent="0.3">
      <c r="B8526" s="904" t="s">
        <v>0</v>
      </c>
      <c r="C8526" s="905" t="s">
        <v>5105</v>
      </c>
      <c r="D8526" s="905" t="s">
        <v>5107</v>
      </c>
      <c r="E8526" s="905" t="s">
        <v>5106</v>
      </c>
      <c r="F8526" s="906" t="s">
        <v>5110</v>
      </c>
      <c r="G8526" s="894"/>
      <c r="H8526" s="1033"/>
      <c r="I8526" s="1034"/>
      <c r="J8526" s="145"/>
      <c r="M8526" s="346" t="s">
        <v>17</v>
      </c>
      <c r="N8526" s="126">
        <f>P8524</f>
        <v>1713828</v>
      </c>
      <c r="O8526" s="606" t="s">
        <v>5889</v>
      </c>
      <c r="P8526" s="944"/>
      <c r="Q8526" s="944"/>
      <c r="R8526" s="944"/>
      <c r="S8526" s="944"/>
      <c r="T8526" s="944"/>
    </row>
    <row r="8527" spans="2:20" x14ac:dyDescent="0.3">
      <c r="B8527" s="909"/>
      <c r="C8527" s="913" t="s">
        <v>5135</v>
      </c>
      <c r="D8527" s="917"/>
      <c r="E8527" s="917"/>
      <c r="F8527" s="1028"/>
      <c r="G8527" s="894"/>
      <c r="H8527" s="949"/>
      <c r="I8527" s="280"/>
      <c r="J8527" s="280"/>
      <c r="M8527" s="346" t="s">
        <v>18</v>
      </c>
      <c r="N8527" s="126">
        <f>Q8524</f>
        <v>2619390</v>
      </c>
      <c r="O8527" s="1015"/>
      <c r="P8527" s="944"/>
      <c r="Q8527" s="1033"/>
      <c r="R8527" s="944"/>
      <c r="S8527" s="944"/>
      <c r="T8527" s="944"/>
    </row>
    <row r="8528" spans="2:20" x14ac:dyDescent="0.3">
      <c r="B8528" s="911" t="s">
        <v>5114</v>
      </c>
      <c r="C8528" s="915" t="s">
        <v>5115</v>
      </c>
      <c r="D8528" s="911" t="s">
        <v>5113</v>
      </c>
      <c r="E8528" s="919">
        <v>1200000</v>
      </c>
      <c r="F8528" s="1029" t="s">
        <v>5111</v>
      </c>
      <c r="G8528" s="945"/>
      <c r="H8528" s="948"/>
      <c r="I8528" s="280"/>
      <c r="J8528" s="280"/>
      <c r="M8528" s="346" t="s">
        <v>19</v>
      </c>
      <c r="N8528" s="126">
        <f>R8524</f>
        <v>310135</v>
      </c>
      <c r="O8528" s="1015"/>
      <c r="P8528" s="948"/>
      <c r="Q8528" s="1031"/>
      <c r="R8528" s="948"/>
      <c r="S8528" s="948"/>
      <c r="T8528" s="948"/>
    </row>
    <row r="8529" spans="2:20" x14ac:dyDescent="0.3">
      <c r="B8529" s="912" t="s">
        <v>5114</v>
      </c>
      <c r="C8529" s="916" t="s">
        <v>5116</v>
      </c>
      <c r="D8529" s="912" t="s">
        <v>5113</v>
      </c>
      <c r="E8529" s="920">
        <v>5000000</v>
      </c>
      <c r="F8529" s="1030" t="s">
        <v>5111</v>
      </c>
      <c r="H8529" s="321"/>
      <c r="I8529" s="280"/>
      <c r="J8529" s="281"/>
      <c r="M8529" s="346" t="s">
        <v>20</v>
      </c>
      <c r="N8529" s="126">
        <f>S8524</f>
        <v>484084</v>
      </c>
      <c r="O8529" s="1015"/>
      <c r="P8529" s="1016"/>
      <c r="Q8529" s="1017"/>
      <c r="R8529" s="894"/>
      <c r="S8529" s="894"/>
      <c r="T8529" s="894"/>
    </row>
    <row r="8530" spans="2:20" ht="15" thickBot="1" x14ac:dyDescent="0.35">
      <c r="B8530" s="897"/>
      <c r="C8530" s="1032" t="s">
        <v>456</v>
      </c>
      <c r="D8530" s="1032"/>
      <c r="E8530" s="921">
        <f>SUM(E8528:E8529)</f>
        <v>6200000</v>
      </c>
      <c r="F8530" s="901"/>
      <c r="H8530" s="321"/>
      <c r="I8530" s="280"/>
      <c r="J8530" s="281"/>
      <c r="M8530" s="346" t="s">
        <v>21</v>
      </c>
      <c r="N8530" s="126">
        <f>T8524</f>
        <v>4260</v>
      </c>
      <c r="O8530" s="1015"/>
      <c r="P8530" s="949"/>
      <c r="Q8530" s="1018"/>
      <c r="R8530" s="949"/>
      <c r="S8530" s="949"/>
      <c r="T8530" s="949"/>
    </row>
    <row r="8531" spans="2:20" ht="16.8" thickTop="1" thickBot="1" x14ac:dyDescent="0.35">
      <c r="G8531" s="314"/>
      <c r="H8531" s="321"/>
      <c r="I8531" s="280"/>
      <c r="J8531" s="281"/>
      <c r="M8531" s="768" t="s">
        <v>22</v>
      </c>
      <c r="N8531" s="794">
        <f>SUM(N8526:N8530)</f>
        <v>5131697</v>
      </c>
      <c r="O8531" s="1015"/>
      <c r="P8531" s="994"/>
      <c r="Q8531" s="994"/>
      <c r="R8531" s="943"/>
      <c r="S8531" s="943"/>
      <c r="T8531" s="929"/>
    </row>
    <row r="8532" spans="2:20" ht="15" thickTop="1" x14ac:dyDescent="0.3">
      <c r="B8532" s="897"/>
      <c r="C8532" s="898"/>
      <c r="D8532" s="897"/>
      <c r="E8532" s="902"/>
      <c r="F8532" s="899"/>
      <c r="H8532" s="321"/>
      <c r="I8532" s="321"/>
      <c r="J8532" s="321"/>
      <c r="N8532" s="314"/>
      <c r="O8532" s="895"/>
      <c r="P8532" s="942"/>
      <c r="Q8532" s="75"/>
      <c r="R8532" s="941"/>
      <c r="S8532" s="75"/>
      <c r="T8532" s="75"/>
    </row>
    <row r="8533" spans="2:20" x14ac:dyDescent="0.3">
      <c r="B8533" s="897"/>
      <c r="C8533" s="898"/>
      <c r="D8533" s="897"/>
      <c r="E8533" s="902"/>
      <c r="F8533" s="899"/>
      <c r="H8533" s="321"/>
      <c r="I8533" s="321"/>
      <c r="J8533" s="321"/>
      <c r="N8533" s="314"/>
      <c r="O8533" s="895"/>
      <c r="P8533" s="942"/>
      <c r="Q8533" s="942"/>
      <c r="R8533" s="941"/>
      <c r="S8533" s="75"/>
      <c r="T8533" s="75"/>
    </row>
    <row r="8534" spans="2:20" x14ac:dyDescent="0.3">
      <c r="B8534" s="899"/>
      <c r="C8534" s="899"/>
      <c r="D8534" s="899"/>
      <c r="E8534" s="903"/>
      <c r="F8534" s="899"/>
      <c r="N8534" s="314"/>
      <c r="O8534" s="895"/>
      <c r="P8534" s="896"/>
      <c r="Q8534" s="896"/>
      <c r="R8534" s="928"/>
      <c r="S8534" s="896"/>
      <c r="T8534" s="896"/>
    </row>
    <row r="8535" spans="2:20" x14ac:dyDescent="0.3">
      <c r="B8535" s="899"/>
      <c r="C8535" s="899"/>
      <c r="D8535" s="899"/>
      <c r="E8535" s="903"/>
      <c r="F8535" s="899"/>
      <c r="N8535" s="314"/>
      <c r="O8535" s="895"/>
      <c r="P8535" s="896"/>
      <c r="Q8535" s="896"/>
      <c r="R8535" s="928"/>
      <c r="S8535" s="896"/>
      <c r="T8535" s="896"/>
    </row>
    <row r="8536" spans="2:20" x14ac:dyDescent="0.3">
      <c r="B8536" s="1357" t="s">
        <v>3490</v>
      </c>
      <c r="C8536" s="1357"/>
      <c r="D8536" s="1357"/>
      <c r="E8536" s="1357"/>
      <c r="F8536" s="1357"/>
      <c r="G8536" s="1357"/>
      <c r="H8536" s="1357"/>
      <c r="I8536" s="1357"/>
      <c r="J8536" s="1357"/>
      <c r="K8536" s="1357"/>
      <c r="L8536" s="1357"/>
      <c r="M8536" s="1357"/>
      <c r="N8536" s="1357"/>
      <c r="O8536" s="1357"/>
      <c r="P8536" s="1357"/>
      <c r="Q8536" s="1357"/>
      <c r="R8536" s="1357"/>
      <c r="S8536" s="1357"/>
      <c r="T8536" s="1357"/>
    </row>
    <row r="8543" spans="2:20" ht="15.6" x14ac:dyDescent="0.3">
      <c r="B8543" s="1349" t="s">
        <v>5890</v>
      </c>
      <c r="C8543" s="1349"/>
      <c r="D8543" s="1349"/>
      <c r="E8543" s="1349"/>
      <c r="F8543" s="1349"/>
      <c r="G8543" s="1349"/>
      <c r="H8543" s="1349"/>
      <c r="I8543" s="1349"/>
      <c r="J8543" s="1349"/>
      <c r="K8543" s="1349"/>
      <c r="L8543" s="1349"/>
      <c r="M8543" s="1349"/>
      <c r="N8543" s="1349"/>
      <c r="O8543" s="1349"/>
      <c r="P8543" s="1349"/>
      <c r="Q8543" s="1349"/>
      <c r="R8543" s="1349"/>
      <c r="S8543" s="1349"/>
      <c r="T8543" s="1349"/>
    </row>
    <row r="8544" spans="2:20" ht="15.6" x14ac:dyDescent="0.3">
      <c r="B8544" s="1350" t="s">
        <v>10</v>
      </c>
      <c r="C8544" s="1350"/>
      <c r="D8544" s="1350"/>
      <c r="E8544" s="1350"/>
      <c r="F8544" s="1350"/>
      <c r="G8544" s="1350"/>
      <c r="H8544" s="1350"/>
      <c r="I8544" s="1350"/>
      <c r="J8544" s="1350"/>
      <c r="K8544" s="1350"/>
      <c r="L8544" s="1350"/>
      <c r="M8544" s="1350"/>
      <c r="N8544" s="1350"/>
      <c r="O8544" s="1350"/>
      <c r="P8544" s="1350"/>
      <c r="Q8544" s="1350"/>
      <c r="R8544" s="1350"/>
      <c r="S8544" s="1350"/>
      <c r="T8544" s="1350"/>
    </row>
    <row r="8545" spans="2:20" x14ac:dyDescent="0.3">
      <c r="B8545" s="1351" t="s">
        <v>11</v>
      </c>
      <c r="C8545" s="1351"/>
      <c r="D8545" s="1351"/>
      <c r="E8545" s="1351"/>
      <c r="F8545" s="1351"/>
      <c r="G8545" s="1351"/>
      <c r="H8545" s="1351"/>
      <c r="I8545" s="1351"/>
      <c r="J8545" s="1351"/>
      <c r="K8545" s="1351"/>
      <c r="L8545" s="1351"/>
      <c r="M8545" s="1351"/>
      <c r="N8545" s="1351"/>
      <c r="O8545" s="1351"/>
      <c r="P8545" s="1351"/>
      <c r="Q8545" s="1351"/>
      <c r="R8545" s="1351"/>
      <c r="S8545" s="1351"/>
      <c r="T8545" s="1351"/>
    </row>
    <row r="8546" spans="2:20" x14ac:dyDescent="0.3">
      <c r="B8546" s="1352" t="s">
        <v>5924</v>
      </c>
      <c r="C8546" s="1352"/>
      <c r="D8546" s="1352"/>
      <c r="E8546" s="1352"/>
      <c r="F8546" s="1352"/>
      <c r="G8546" s="1352"/>
      <c r="H8546" s="1352"/>
      <c r="I8546" s="1352"/>
      <c r="J8546" s="1352"/>
      <c r="K8546" s="1352"/>
      <c r="L8546" s="1352"/>
      <c r="M8546" s="1352"/>
      <c r="N8546" s="1352"/>
      <c r="O8546" s="1352"/>
      <c r="P8546" s="1352"/>
      <c r="Q8546" s="1352"/>
      <c r="R8546" s="1352"/>
      <c r="S8546" s="1352"/>
      <c r="T8546" s="1352"/>
    </row>
    <row r="8547" spans="2:20" ht="15" thickBot="1" x14ac:dyDescent="0.35">
      <c r="B8547" s="309"/>
      <c r="C8547" s="309"/>
      <c r="D8547" s="309"/>
      <c r="E8547" s="309"/>
      <c r="F8547" s="309"/>
      <c r="G8547" s="309"/>
      <c r="H8547" s="309"/>
      <c r="I8547" s="309"/>
      <c r="J8547" s="309"/>
      <c r="L8547" s="309"/>
      <c r="M8547" s="309"/>
      <c r="N8547" s="309"/>
      <c r="O8547" s="309"/>
      <c r="P8547" s="309"/>
      <c r="Q8547" s="309"/>
      <c r="R8547" s="1362" t="s">
        <v>5923</v>
      </c>
      <c r="S8547" s="1363"/>
      <c r="T8547" s="1363"/>
    </row>
    <row r="8548" spans="2:20" ht="15" thickTop="1" x14ac:dyDescent="0.3">
      <c r="B8548" s="1354" t="s">
        <v>8</v>
      </c>
      <c r="C8548" s="1354"/>
      <c r="D8548" s="1354"/>
      <c r="E8548" s="1354"/>
      <c r="F8548" s="1354"/>
      <c r="G8548" s="1354"/>
      <c r="H8548" s="1354"/>
      <c r="I8548" s="1354"/>
      <c r="J8548" s="1354"/>
      <c r="L8548" s="1354" t="s">
        <v>9</v>
      </c>
      <c r="M8548" s="1354"/>
      <c r="N8548" s="1354"/>
      <c r="O8548" s="1354"/>
      <c r="P8548" s="1354"/>
      <c r="Q8548" s="1354"/>
      <c r="R8548" s="1354"/>
      <c r="S8548" s="1354"/>
      <c r="T8548" s="1354"/>
    </row>
    <row r="8549" spans="2:20" ht="27.6" x14ac:dyDescent="0.3">
      <c r="B8549" s="950" t="s">
        <v>0</v>
      </c>
      <c r="C8549" s="950" t="s">
        <v>1</v>
      </c>
      <c r="D8549" s="950" t="s">
        <v>2</v>
      </c>
      <c r="E8549" s="950" t="s">
        <v>13</v>
      </c>
      <c r="F8549" s="950" t="s">
        <v>3</v>
      </c>
      <c r="G8549" s="950" t="s">
        <v>4</v>
      </c>
      <c r="H8549" s="950" t="s">
        <v>5</v>
      </c>
      <c r="I8549" s="950" t="s">
        <v>6</v>
      </c>
      <c r="J8549" s="950" t="s">
        <v>7</v>
      </c>
      <c r="K8549" s="180"/>
      <c r="L8549" s="950" t="s">
        <v>0</v>
      </c>
      <c r="M8549" s="950" t="s">
        <v>1</v>
      </c>
      <c r="N8549" s="503" t="s">
        <v>1234</v>
      </c>
      <c r="O8549" s="950" t="s">
        <v>13</v>
      </c>
      <c r="P8549" s="950" t="s">
        <v>3</v>
      </c>
      <c r="Q8549" s="950" t="s">
        <v>4</v>
      </c>
      <c r="R8549" s="950" t="s">
        <v>5</v>
      </c>
      <c r="S8549" s="950" t="s">
        <v>6</v>
      </c>
      <c r="T8549" s="950" t="s">
        <v>7</v>
      </c>
    </row>
    <row r="8550" spans="2:20" x14ac:dyDescent="0.3">
      <c r="B8550" s="954"/>
      <c r="C8550" s="955"/>
      <c r="D8550" s="955"/>
      <c r="E8550" s="956"/>
      <c r="F8550" s="956"/>
      <c r="G8550" s="956"/>
      <c r="H8550" s="956"/>
      <c r="I8550" s="956"/>
      <c r="J8550" s="957"/>
      <c r="L8550" s="954"/>
      <c r="M8550" s="955"/>
      <c r="N8550" s="955"/>
      <c r="O8550" s="956"/>
      <c r="P8550" s="956"/>
      <c r="Q8550" s="956"/>
      <c r="R8550" s="956"/>
      <c r="S8550" s="956"/>
      <c r="T8550" s="957"/>
    </row>
    <row r="8551" spans="2:20" x14ac:dyDescent="0.3">
      <c r="B8551" s="37" t="s">
        <v>5891</v>
      </c>
      <c r="C8551" s="44" t="s">
        <v>2421</v>
      </c>
      <c r="D8551" s="39" t="s">
        <v>16</v>
      </c>
      <c r="E8551" s="39" t="s">
        <v>16</v>
      </c>
      <c r="F8551" s="91">
        <f>N8526</f>
        <v>1713828</v>
      </c>
      <c r="G8551" s="764">
        <f>N8527</f>
        <v>2619390</v>
      </c>
      <c r="H8551" s="764">
        <f>N8528</f>
        <v>310135</v>
      </c>
      <c r="I8551" s="764">
        <f>N8529</f>
        <v>484084</v>
      </c>
      <c r="J8551" s="764">
        <f>N8530</f>
        <v>4260</v>
      </c>
      <c r="K8551" s="40"/>
      <c r="L8551" s="37"/>
      <c r="M8551" s="1019"/>
      <c r="N8551" s="39"/>
      <c r="O8551" s="39"/>
      <c r="P8551" s="91"/>
      <c r="Q8551" s="91"/>
      <c r="R8551" s="37"/>
      <c r="S8551" s="39"/>
      <c r="T8551" s="37"/>
    </row>
    <row r="8552" spans="2:20" x14ac:dyDescent="0.3">
      <c r="B8552" s="37" t="s">
        <v>5900</v>
      </c>
      <c r="C8552" s="1039" t="s">
        <v>5901</v>
      </c>
      <c r="D8552" s="39" t="s">
        <v>16</v>
      </c>
      <c r="E8552" s="39" t="s">
        <v>16</v>
      </c>
      <c r="F8552" s="39" t="s">
        <v>16</v>
      </c>
      <c r="G8552" s="91">
        <v>1050000</v>
      </c>
      <c r="H8552" s="39" t="s">
        <v>16</v>
      </c>
      <c r="I8552" s="39" t="s">
        <v>16</v>
      </c>
      <c r="J8552" s="39" t="s">
        <v>16</v>
      </c>
      <c r="K8552" s="40"/>
      <c r="L8552" s="37" t="s">
        <v>5900</v>
      </c>
      <c r="M8552" s="1039" t="s">
        <v>5901</v>
      </c>
      <c r="N8552" s="39" t="s">
        <v>16</v>
      </c>
      <c r="O8552" s="39" t="s">
        <v>16</v>
      </c>
      <c r="P8552" s="91">
        <v>1050000</v>
      </c>
      <c r="Q8552" s="39" t="s">
        <v>16</v>
      </c>
      <c r="R8552" s="39" t="s">
        <v>16</v>
      </c>
      <c r="S8552" s="39" t="s">
        <v>16</v>
      </c>
      <c r="T8552" s="39" t="s">
        <v>16</v>
      </c>
    </row>
    <row r="8553" spans="2:20" x14ac:dyDescent="0.3">
      <c r="B8553" s="37" t="s">
        <v>5900</v>
      </c>
      <c r="C8553" s="1039" t="s">
        <v>5902</v>
      </c>
      <c r="D8553" s="39" t="s">
        <v>16</v>
      </c>
      <c r="E8553" s="39" t="s">
        <v>16</v>
      </c>
      <c r="F8553" s="39" t="s">
        <v>16</v>
      </c>
      <c r="G8553" s="39" t="s">
        <v>16</v>
      </c>
      <c r="H8553" s="91">
        <v>305000</v>
      </c>
      <c r="I8553" s="39" t="s">
        <v>16</v>
      </c>
      <c r="J8553" s="39" t="s">
        <v>16</v>
      </c>
      <c r="K8553" s="40"/>
      <c r="L8553" s="37" t="s">
        <v>5900</v>
      </c>
      <c r="M8553" s="1039" t="s">
        <v>5902</v>
      </c>
      <c r="N8553" s="39" t="s">
        <v>16</v>
      </c>
      <c r="O8553" s="39" t="s">
        <v>16</v>
      </c>
      <c r="P8553" s="91">
        <v>305000</v>
      </c>
      <c r="Q8553" s="39" t="s">
        <v>16</v>
      </c>
      <c r="R8553" s="39" t="s">
        <v>16</v>
      </c>
      <c r="S8553" s="39" t="s">
        <v>16</v>
      </c>
      <c r="T8553" s="39" t="s">
        <v>16</v>
      </c>
    </row>
    <row r="8554" spans="2:20" ht="27.6" x14ac:dyDescent="0.3">
      <c r="B8554" s="37" t="s">
        <v>5934</v>
      </c>
      <c r="C8554" s="505" t="s">
        <v>5935</v>
      </c>
      <c r="D8554" s="39" t="s">
        <v>16</v>
      </c>
      <c r="E8554" s="39" t="s">
        <v>16</v>
      </c>
      <c r="F8554" s="39" t="s">
        <v>16</v>
      </c>
      <c r="G8554" s="39" t="s">
        <v>16</v>
      </c>
      <c r="H8554" s="91">
        <v>350000</v>
      </c>
      <c r="I8554" s="39" t="s">
        <v>16</v>
      </c>
      <c r="J8554" s="39" t="s">
        <v>16</v>
      </c>
      <c r="K8554" s="40"/>
      <c r="L8554" s="37" t="s">
        <v>5934</v>
      </c>
      <c r="M8554" s="1039" t="s">
        <v>5435</v>
      </c>
      <c r="N8554" s="39" t="s">
        <v>16</v>
      </c>
      <c r="O8554" s="39" t="s">
        <v>16</v>
      </c>
      <c r="P8554" s="91">
        <v>350000</v>
      </c>
      <c r="Q8554" s="39" t="s">
        <v>16</v>
      </c>
      <c r="R8554" s="39" t="s">
        <v>16</v>
      </c>
      <c r="S8554" s="39" t="s">
        <v>16</v>
      </c>
      <c r="T8554" s="39" t="s">
        <v>16</v>
      </c>
    </row>
    <row r="8555" spans="2:20" ht="27.6" x14ac:dyDescent="0.3">
      <c r="B8555" s="37" t="s">
        <v>5900</v>
      </c>
      <c r="C8555" s="509" t="s">
        <v>5912</v>
      </c>
      <c r="D8555" s="39" t="s">
        <v>16</v>
      </c>
      <c r="E8555" s="39" t="s">
        <v>16</v>
      </c>
      <c r="F8555" s="39" t="s">
        <v>16</v>
      </c>
      <c r="G8555" s="39" t="s">
        <v>16</v>
      </c>
      <c r="H8555" s="39">
        <v>20000</v>
      </c>
      <c r="I8555" s="39" t="s">
        <v>16</v>
      </c>
      <c r="J8555" s="39" t="s">
        <v>16</v>
      </c>
      <c r="K8555" s="40"/>
      <c r="L8555" s="39" t="s">
        <v>5869</v>
      </c>
      <c r="M8555" s="509" t="s">
        <v>5690</v>
      </c>
      <c r="N8555" s="116" t="s">
        <v>5895</v>
      </c>
      <c r="O8555" s="39">
        <v>200000</v>
      </c>
      <c r="P8555" s="39" t="s">
        <v>16</v>
      </c>
      <c r="Q8555" s="39" t="s">
        <v>16</v>
      </c>
      <c r="R8555" s="39" t="s">
        <v>16</v>
      </c>
      <c r="S8555" s="39" t="s">
        <v>16</v>
      </c>
      <c r="T8555" s="39" t="s">
        <v>16</v>
      </c>
    </row>
    <row r="8556" spans="2:20" ht="27.6" x14ac:dyDescent="0.3">
      <c r="B8556" s="39" t="s">
        <v>16</v>
      </c>
      <c r="C8556" s="1040" t="s">
        <v>685</v>
      </c>
      <c r="D8556" s="116" t="s">
        <v>5892</v>
      </c>
      <c r="E8556" s="39" t="s">
        <v>16</v>
      </c>
      <c r="F8556" s="39" t="s">
        <v>16</v>
      </c>
      <c r="G8556" s="39" t="s">
        <v>16</v>
      </c>
      <c r="H8556" s="39" t="s">
        <v>16</v>
      </c>
      <c r="I8556" s="39" t="s">
        <v>16</v>
      </c>
      <c r="J8556" s="39" t="s">
        <v>16</v>
      </c>
      <c r="K8556" s="40"/>
      <c r="L8556" s="39" t="s">
        <v>5869</v>
      </c>
      <c r="M8556" s="509" t="s">
        <v>5917</v>
      </c>
      <c r="N8556" s="116" t="s">
        <v>5896</v>
      </c>
      <c r="O8556" s="39">
        <v>65000</v>
      </c>
      <c r="P8556" s="39" t="s">
        <v>16</v>
      </c>
      <c r="Q8556" s="39" t="s">
        <v>16</v>
      </c>
      <c r="R8556" s="39" t="s">
        <v>16</v>
      </c>
      <c r="S8556" s="39" t="s">
        <v>16</v>
      </c>
      <c r="T8556" s="39" t="s">
        <v>16</v>
      </c>
    </row>
    <row r="8557" spans="2:20" ht="41.4" x14ac:dyDescent="0.3">
      <c r="B8557" s="39" t="s">
        <v>5869</v>
      </c>
      <c r="C8557" s="509" t="s">
        <v>5903</v>
      </c>
      <c r="D8557" s="116" t="s">
        <v>5893</v>
      </c>
      <c r="E8557" s="39" t="s">
        <v>16</v>
      </c>
      <c r="F8557" s="39" t="s">
        <v>16</v>
      </c>
      <c r="G8557" s="39" t="s">
        <v>16</v>
      </c>
      <c r="H8557" s="39">
        <v>550000</v>
      </c>
      <c r="I8557" s="39" t="s">
        <v>16</v>
      </c>
      <c r="J8557" s="39" t="s">
        <v>16</v>
      </c>
      <c r="K8557" s="40"/>
      <c r="L8557" s="39" t="s">
        <v>5869</v>
      </c>
      <c r="M8557" s="509" t="s">
        <v>5907</v>
      </c>
      <c r="N8557" s="116" t="s">
        <v>5896</v>
      </c>
      <c r="O8557" s="39">
        <v>15000</v>
      </c>
      <c r="P8557" s="39" t="s">
        <v>16</v>
      </c>
      <c r="Q8557" s="39" t="s">
        <v>16</v>
      </c>
      <c r="R8557" s="39" t="s">
        <v>16</v>
      </c>
      <c r="S8557" s="39" t="s">
        <v>16</v>
      </c>
      <c r="T8557" s="39" t="s">
        <v>16</v>
      </c>
    </row>
    <row r="8558" spans="2:20" ht="32.4" customHeight="1" x14ac:dyDescent="0.3">
      <c r="B8558" s="39" t="s">
        <v>5869</v>
      </c>
      <c r="C8558" s="509" t="s">
        <v>5914</v>
      </c>
      <c r="D8558" s="116" t="s">
        <v>5894</v>
      </c>
      <c r="E8558" s="39" t="s">
        <v>16</v>
      </c>
      <c r="F8558" s="39" t="s">
        <v>16</v>
      </c>
      <c r="G8558" s="39" t="s">
        <v>16</v>
      </c>
      <c r="H8558" s="39">
        <v>400000</v>
      </c>
      <c r="I8558" s="39" t="s">
        <v>16</v>
      </c>
      <c r="J8558" s="39" t="s">
        <v>16</v>
      </c>
      <c r="K8558" s="40"/>
      <c r="L8558" s="39" t="s">
        <v>5869</v>
      </c>
      <c r="M8558" s="509" t="s">
        <v>5823</v>
      </c>
      <c r="N8558" s="116" t="s">
        <v>5936</v>
      </c>
      <c r="O8558" s="39">
        <v>200000</v>
      </c>
      <c r="P8558" s="39" t="s">
        <v>16</v>
      </c>
      <c r="Q8558" s="39" t="s">
        <v>16</v>
      </c>
      <c r="R8558" s="39" t="s">
        <v>16</v>
      </c>
      <c r="S8558" s="39" t="s">
        <v>16</v>
      </c>
      <c r="T8558" s="39" t="s">
        <v>16</v>
      </c>
    </row>
    <row r="8559" spans="2:20" ht="29.4" customHeight="1" x14ac:dyDescent="0.3">
      <c r="B8559" s="39" t="s">
        <v>5869</v>
      </c>
      <c r="C8559" s="509" t="s">
        <v>5915</v>
      </c>
      <c r="D8559" s="116" t="s">
        <v>5895</v>
      </c>
      <c r="E8559" s="39">
        <v>200000</v>
      </c>
      <c r="F8559" s="39" t="s">
        <v>16</v>
      </c>
      <c r="G8559" s="39" t="s">
        <v>16</v>
      </c>
      <c r="H8559" s="39" t="s">
        <v>16</v>
      </c>
      <c r="I8559" s="39" t="s">
        <v>16</v>
      </c>
      <c r="J8559" s="39" t="s">
        <v>16</v>
      </c>
      <c r="K8559" s="40"/>
      <c r="L8559" s="37" t="s">
        <v>5900</v>
      </c>
      <c r="M8559" s="509" t="s">
        <v>5694</v>
      </c>
      <c r="N8559" s="116" t="s">
        <v>5897</v>
      </c>
      <c r="O8559" s="39">
        <v>20000</v>
      </c>
      <c r="P8559" s="39" t="s">
        <v>16</v>
      </c>
      <c r="Q8559" s="39" t="s">
        <v>16</v>
      </c>
      <c r="R8559" s="39" t="s">
        <v>16</v>
      </c>
      <c r="S8559" s="39" t="s">
        <v>16</v>
      </c>
      <c r="T8559" s="39" t="s">
        <v>16</v>
      </c>
    </row>
    <row r="8560" spans="2:20" ht="38.4" customHeight="1" x14ac:dyDescent="0.3">
      <c r="B8560" s="39" t="s">
        <v>5869</v>
      </c>
      <c r="C8560" s="509" t="s">
        <v>5916</v>
      </c>
      <c r="D8560" s="116" t="s">
        <v>5896</v>
      </c>
      <c r="E8560" s="39">
        <v>80000</v>
      </c>
      <c r="F8560" s="39">
        <v>120000</v>
      </c>
      <c r="G8560" s="39" t="s">
        <v>16</v>
      </c>
      <c r="H8560" s="39" t="s">
        <v>16</v>
      </c>
      <c r="I8560" s="39" t="s">
        <v>16</v>
      </c>
      <c r="J8560" s="39" t="s">
        <v>16</v>
      </c>
      <c r="K8560" s="40"/>
      <c r="L8560" s="37" t="s">
        <v>5900</v>
      </c>
      <c r="M8560" s="509" t="s">
        <v>5907</v>
      </c>
      <c r="N8560" s="116" t="s">
        <v>5899</v>
      </c>
      <c r="O8560" s="39">
        <v>1100</v>
      </c>
      <c r="P8560" s="39" t="s">
        <v>16</v>
      </c>
      <c r="Q8560" s="39" t="s">
        <v>16</v>
      </c>
      <c r="R8560" s="39" t="s">
        <v>16</v>
      </c>
      <c r="S8560" s="39" t="s">
        <v>16</v>
      </c>
      <c r="T8560" s="39" t="s">
        <v>16</v>
      </c>
    </row>
    <row r="8561" spans="2:20" ht="38.4" customHeight="1" x14ac:dyDescent="0.3">
      <c r="B8561" s="39" t="s">
        <v>5869</v>
      </c>
      <c r="C8561" s="509" t="s">
        <v>5938</v>
      </c>
      <c r="D8561" s="116" t="s">
        <v>5936</v>
      </c>
      <c r="E8561" s="39">
        <v>200000</v>
      </c>
      <c r="F8561" s="39" t="s">
        <v>16</v>
      </c>
      <c r="G8561" s="39" t="s">
        <v>16</v>
      </c>
      <c r="H8561" s="39" t="s">
        <v>16</v>
      </c>
      <c r="I8561" s="39" t="s">
        <v>16</v>
      </c>
      <c r="J8561" s="39" t="s">
        <v>16</v>
      </c>
      <c r="K8561" s="40"/>
      <c r="L8561" s="37" t="s">
        <v>5920</v>
      </c>
      <c r="M8561" s="509" t="s">
        <v>5690</v>
      </c>
      <c r="N8561" s="116" t="s">
        <v>5918</v>
      </c>
      <c r="O8561" s="39">
        <v>22000</v>
      </c>
      <c r="P8561" s="39" t="s">
        <v>16</v>
      </c>
      <c r="Q8561" s="39" t="s">
        <v>16</v>
      </c>
      <c r="R8561" s="39" t="s">
        <v>16</v>
      </c>
      <c r="S8561" s="39" t="s">
        <v>16</v>
      </c>
      <c r="T8561" s="39" t="s">
        <v>16</v>
      </c>
    </row>
    <row r="8562" spans="2:20" ht="38.4" customHeight="1" x14ac:dyDescent="0.3">
      <c r="B8562" s="39" t="s">
        <v>5869</v>
      </c>
      <c r="C8562" s="509" t="s">
        <v>2380</v>
      </c>
      <c r="D8562" s="116" t="s">
        <v>5937</v>
      </c>
      <c r="E8562" s="39"/>
      <c r="F8562" s="39" t="s">
        <v>16</v>
      </c>
      <c r="G8562" s="39" t="s">
        <v>16</v>
      </c>
      <c r="H8562" s="39" t="s">
        <v>16</v>
      </c>
      <c r="I8562" s="39" t="s">
        <v>16</v>
      </c>
      <c r="J8562" s="39" t="s">
        <v>16</v>
      </c>
      <c r="K8562" s="40"/>
      <c r="L8562" s="37" t="s">
        <v>5691</v>
      </c>
      <c r="M8562" s="38" t="s">
        <v>5922</v>
      </c>
      <c r="N8562" s="116" t="s">
        <v>5919</v>
      </c>
      <c r="O8562" s="39">
        <v>240000</v>
      </c>
      <c r="P8562" s="39" t="s">
        <v>16</v>
      </c>
      <c r="Q8562" s="39" t="s">
        <v>16</v>
      </c>
      <c r="R8562" s="39" t="s">
        <v>16</v>
      </c>
      <c r="S8562" s="39" t="s">
        <v>16</v>
      </c>
      <c r="T8562" s="39" t="s">
        <v>16</v>
      </c>
    </row>
    <row r="8563" spans="2:20" ht="37.799999999999997" customHeight="1" x14ac:dyDescent="0.3">
      <c r="B8563" s="39" t="s">
        <v>5909</v>
      </c>
      <c r="C8563" s="509" t="s">
        <v>5904</v>
      </c>
      <c r="D8563" s="116" t="s">
        <v>5897</v>
      </c>
      <c r="E8563" s="39">
        <v>20000</v>
      </c>
      <c r="F8563" s="39" t="s">
        <v>16</v>
      </c>
      <c r="G8563" s="39" t="s">
        <v>16</v>
      </c>
      <c r="H8563" s="39" t="s">
        <v>16</v>
      </c>
      <c r="I8563" s="39" t="s">
        <v>16</v>
      </c>
      <c r="J8563" s="39" t="s">
        <v>16</v>
      </c>
      <c r="K8563" s="40"/>
      <c r="L8563" s="751" t="s">
        <v>5909</v>
      </c>
      <c r="M8563" s="760" t="s">
        <v>5908</v>
      </c>
      <c r="N8563" s="751">
        <v>1</v>
      </c>
      <c r="O8563" s="731" t="s">
        <v>16</v>
      </c>
      <c r="P8563" s="731">
        <v>11000</v>
      </c>
      <c r="Q8563" s="39" t="s">
        <v>16</v>
      </c>
      <c r="R8563" s="39" t="s">
        <v>16</v>
      </c>
      <c r="S8563" s="39" t="s">
        <v>16</v>
      </c>
      <c r="T8563" s="39" t="s">
        <v>16</v>
      </c>
    </row>
    <row r="8564" spans="2:20" ht="32.4" customHeight="1" x14ac:dyDescent="0.3">
      <c r="B8564" s="37" t="s">
        <v>5900</v>
      </c>
      <c r="C8564" s="509" t="s">
        <v>5905</v>
      </c>
      <c r="D8564" s="116" t="s">
        <v>5898</v>
      </c>
      <c r="E8564" s="39" t="s">
        <v>16</v>
      </c>
      <c r="F8564" s="39">
        <v>1300</v>
      </c>
      <c r="G8564" s="39" t="s">
        <v>16</v>
      </c>
      <c r="H8564" s="39" t="s">
        <v>16</v>
      </c>
      <c r="I8564" s="39" t="s">
        <v>16</v>
      </c>
      <c r="J8564" s="39" t="s">
        <v>16</v>
      </c>
      <c r="K8564" s="40"/>
      <c r="L8564" s="37" t="s">
        <v>5909</v>
      </c>
      <c r="M8564" s="509" t="s">
        <v>5045</v>
      </c>
      <c r="N8564" s="37">
        <v>2</v>
      </c>
      <c r="O8564" s="39" t="s">
        <v>16</v>
      </c>
      <c r="P8564" s="731">
        <v>3800</v>
      </c>
      <c r="Q8564" s="39" t="s">
        <v>16</v>
      </c>
      <c r="R8564" s="39" t="s">
        <v>16</v>
      </c>
      <c r="S8564" s="39" t="s">
        <v>16</v>
      </c>
      <c r="T8564" s="39" t="s">
        <v>16</v>
      </c>
    </row>
    <row r="8565" spans="2:20" ht="27.6" x14ac:dyDescent="0.3">
      <c r="B8565" s="37" t="s">
        <v>5900</v>
      </c>
      <c r="C8565" s="509" t="s">
        <v>5906</v>
      </c>
      <c r="D8565" s="116" t="s">
        <v>5899</v>
      </c>
      <c r="E8565" s="39">
        <v>1100</v>
      </c>
      <c r="F8565" s="39" t="s">
        <v>16</v>
      </c>
      <c r="G8565" s="39" t="s">
        <v>16</v>
      </c>
      <c r="H8565" s="39" t="s">
        <v>16</v>
      </c>
      <c r="I8565" s="39" t="s">
        <v>16</v>
      </c>
      <c r="J8565" s="39" t="s">
        <v>16</v>
      </c>
      <c r="K8565" s="40"/>
      <c r="L8565" s="37" t="s">
        <v>5900</v>
      </c>
      <c r="M8565" s="509" t="s">
        <v>5910</v>
      </c>
      <c r="N8565" s="37">
        <v>3</v>
      </c>
      <c r="O8565" s="39" t="s">
        <v>16</v>
      </c>
      <c r="P8565" s="731">
        <v>2400</v>
      </c>
      <c r="Q8565" s="39" t="s">
        <v>16</v>
      </c>
      <c r="R8565" s="39" t="s">
        <v>16</v>
      </c>
      <c r="S8565" s="39" t="s">
        <v>16</v>
      </c>
      <c r="T8565" s="39" t="s">
        <v>16</v>
      </c>
    </row>
    <row r="8566" spans="2:20" ht="27.6" x14ac:dyDescent="0.3">
      <c r="B8566" s="37" t="s">
        <v>5920</v>
      </c>
      <c r="C8566" s="509" t="s">
        <v>3692</v>
      </c>
      <c r="D8566" s="116" t="s">
        <v>5918</v>
      </c>
      <c r="E8566" s="39">
        <v>22000</v>
      </c>
      <c r="F8566" s="39" t="s">
        <v>16</v>
      </c>
      <c r="G8566" s="39" t="s">
        <v>16</v>
      </c>
      <c r="H8566" s="39" t="s">
        <v>16</v>
      </c>
      <c r="I8566" s="39" t="s">
        <v>16</v>
      </c>
      <c r="J8566" s="39" t="s">
        <v>16</v>
      </c>
      <c r="K8566" s="40"/>
      <c r="L8566" s="37" t="s">
        <v>5900</v>
      </c>
      <c r="M8566" s="509" t="s">
        <v>5911</v>
      </c>
      <c r="N8566" s="37">
        <v>4</v>
      </c>
      <c r="O8566" s="39" t="s">
        <v>16</v>
      </c>
      <c r="P8566" s="731">
        <v>1200</v>
      </c>
      <c r="Q8566" s="39" t="s">
        <v>16</v>
      </c>
      <c r="R8566" s="39" t="s">
        <v>16</v>
      </c>
      <c r="S8566" s="39" t="s">
        <v>16</v>
      </c>
      <c r="T8566" s="39" t="s">
        <v>16</v>
      </c>
    </row>
    <row r="8567" spans="2:20" ht="41.4" x14ac:dyDescent="0.3">
      <c r="B8567" s="37" t="s">
        <v>5920</v>
      </c>
      <c r="C8567" s="509" t="s">
        <v>5921</v>
      </c>
      <c r="D8567" s="116" t="s">
        <v>5919</v>
      </c>
      <c r="E8567" s="39">
        <v>240000</v>
      </c>
      <c r="F8567" s="39" t="s">
        <v>16</v>
      </c>
      <c r="G8567" s="39" t="s">
        <v>16</v>
      </c>
      <c r="H8567" s="39" t="s">
        <v>16</v>
      </c>
      <c r="I8567" s="39" t="s">
        <v>16</v>
      </c>
      <c r="J8567" s="39" t="s">
        <v>16</v>
      </c>
      <c r="K8567" s="40"/>
      <c r="L8567" s="37" t="s">
        <v>5900</v>
      </c>
      <c r="M8567" s="509" t="s">
        <v>5913</v>
      </c>
      <c r="N8567" s="37">
        <v>5</v>
      </c>
      <c r="O8567" s="39" t="s">
        <v>16</v>
      </c>
      <c r="P8567" s="731">
        <v>1000</v>
      </c>
      <c r="Q8567" s="39" t="s">
        <v>16</v>
      </c>
      <c r="R8567" s="39" t="s">
        <v>16</v>
      </c>
      <c r="S8567" s="39" t="s">
        <v>16</v>
      </c>
      <c r="T8567" s="39" t="s">
        <v>16</v>
      </c>
    </row>
    <row r="8568" spans="2:20" ht="41.4" x14ac:dyDescent="0.3">
      <c r="B8568" s="37" t="s">
        <v>5920</v>
      </c>
      <c r="C8568" s="509" t="s">
        <v>5926</v>
      </c>
      <c r="D8568" s="116" t="s">
        <v>5925</v>
      </c>
      <c r="E8568" s="39" t="s">
        <v>16</v>
      </c>
      <c r="F8568" s="39">
        <v>15000</v>
      </c>
      <c r="G8568" s="39" t="s">
        <v>16</v>
      </c>
      <c r="H8568" s="39">
        <v>135000</v>
      </c>
      <c r="I8568" s="39" t="s">
        <v>16</v>
      </c>
      <c r="J8568" s="39" t="s">
        <v>16</v>
      </c>
      <c r="K8568" s="40"/>
      <c r="L8568" s="37" t="s">
        <v>5920</v>
      </c>
      <c r="M8568" s="509" t="s">
        <v>5928</v>
      </c>
      <c r="N8568" s="37">
        <v>6</v>
      </c>
      <c r="O8568" s="39" t="s">
        <v>16</v>
      </c>
      <c r="P8568" s="731">
        <v>1315</v>
      </c>
      <c r="Q8568" s="39" t="s">
        <v>16</v>
      </c>
      <c r="R8568" s="39" t="s">
        <v>16</v>
      </c>
      <c r="S8568" s="39" t="s">
        <v>16</v>
      </c>
      <c r="T8568" s="39" t="s">
        <v>16</v>
      </c>
    </row>
    <row r="8569" spans="2:20" ht="41.4" x14ac:dyDescent="0.3">
      <c r="B8569" s="37" t="s">
        <v>5920</v>
      </c>
      <c r="C8569" s="509" t="s">
        <v>2641</v>
      </c>
      <c r="D8569" s="116" t="s">
        <v>5927</v>
      </c>
      <c r="E8569" s="39" t="s">
        <v>16</v>
      </c>
      <c r="F8569" s="39">
        <v>100000</v>
      </c>
      <c r="G8569" s="39" t="s">
        <v>16</v>
      </c>
      <c r="H8569" s="39" t="s">
        <v>16</v>
      </c>
      <c r="I8569" s="39" t="s">
        <v>16</v>
      </c>
      <c r="J8569" s="39" t="s">
        <v>16</v>
      </c>
      <c r="K8569" s="40"/>
      <c r="L8569" s="37" t="s">
        <v>5920</v>
      </c>
      <c r="M8569" s="509" t="s">
        <v>5929</v>
      </c>
      <c r="N8569" s="37">
        <v>7</v>
      </c>
      <c r="O8569" s="39" t="s">
        <v>16</v>
      </c>
      <c r="P8569" s="731">
        <v>11500</v>
      </c>
      <c r="Q8569" s="39" t="s">
        <v>16</v>
      </c>
      <c r="R8569" s="39" t="s">
        <v>16</v>
      </c>
      <c r="S8569" s="39" t="s">
        <v>16</v>
      </c>
      <c r="T8569" s="39" t="s">
        <v>16</v>
      </c>
    </row>
    <row r="8570" spans="2:20" ht="27.6" x14ac:dyDescent="0.3">
      <c r="B8570" s="37" t="s">
        <v>5934</v>
      </c>
      <c r="C8570" s="509" t="s">
        <v>5942</v>
      </c>
      <c r="D8570" s="116" t="s">
        <v>5941</v>
      </c>
      <c r="E8570" s="39" t="s">
        <v>16</v>
      </c>
      <c r="F8570" s="39">
        <v>4400</v>
      </c>
      <c r="G8570" s="39" t="s">
        <v>16</v>
      </c>
      <c r="H8570" s="39" t="s">
        <v>16</v>
      </c>
      <c r="I8570" s="39" t="s">
        <v>16</v>
      </c>
      <c r="J8570" s="39" t="s">
        <v>16</v>
      </c>
      <c r="K8570" s="40"/>
      <c r="L8570" s="751" t="s">
        <v>5920</v>
      </c>
      <c r="M8570" s="760" t="s">
        <v>5930</v>
      </c>
      <c r="N8570" s="751">
        <v>8</v>
      </c>
      <c r="O8570" s="731" t="s">
        <v>16</v>
      </c>
      <c r="P8570" s="731">
        <v>12055</v>
      </c>
      <c r="Q8570" s="39" t="s">
        <v>16</v>
      </c>
      <c r="R8570" s="39" t="s">
        <v>16</v>
      </c>
      <c r="S8570" s="39" t="s">
        <v>16</v>
      </c>
      <c r="T8570" s="39" t="s">
        <v>16</v>
      </c>
    </row>
    <row r="8571" spans="2:20" ht="44.4" customHeight="1" x14ac:dyDescent="0.3">
      <c r="B8571" s="37" t="s">
        <v>5934</v>
      </c>
      <c r="C8571" s="509" t="s">
        <v>5944</v>
      </c>
      <c r="D8571" s="116" t="s">
        <v>5943</v>
      </c>
      <c r="E8571" s="39" t="s">
        <v>16</v>
      </c>
      <c r="F8571" s="39">
        <v>30000</v>
      </c>
      <c r="G8571" s="39" t="s">
        <v>16</v>
      </c>
      <c r="H8571" s="39" t="s">
        <v>16</v>
      </c>
      <c r="I8571" s="39" t="s">
        <v>16</v>
      </c>
      <c r="J8571" s="39" t="s">
        <v>16</v>
      </c>
      <c r="K8571" s="40"/>
      <c r="L8571" s="37" t="s">
        <v>5920</v>
      </c>
      <c r="M8571" s="509" t="s">
        <v>5931</v>
      </c>
      <c r="N8571" s="37">
        <v>9</v>
      </c>
      <c r="O8571" s="39" t="s">
        <v>16</v>
      </c>
      <c r="P8571" s="731">
        <v>20000</v>
      </c>
      <c r="Q8571" s="39" t="s">
        <v>16</v>
      </c>
      <c r="R8571" s="39" t="s">
        <v>16</v>
      </c>
      <c r="S8571" s="39" t="s">
        <v>16</v>
      </c>
      <c r="T8571" s="39" t="s">
        <v>16</v>
      </c>
    </row>
    <row r="8572" spans="2:20" ht="27.6" x14ac:dyDescent="0.3">
      <c r="B8572" s="39" t="s">
        <v>16</v>
      </c>
      <c r="C8572" s="505" t="s">
        <v>5932</v>
      </c>
      <c r="D8572" s="39" t="s">
        <v>16</v>
      </c>
      <c r="E8572" s="39" t="s">
        <v>16</v>
      </c>
      <c r="F8572" s="39" t="s">
        <v>16</v>
      </c>
      <c r="G8572" s="39" t="s">
        <v>16</v>
      </c>
      <c r="H8572" s="39" t="s">
        <v>16</v>
      </c>
      <c r="I8572" s="39" t="s">
        <v>16</v>
      </c>
      <c r="J8572" s="39" t="s">
        <v>16</v>
      </c>
      <c r="K8572" s="40"/>
      <c r="L8572" s="37" t="s">
        <v>5920</v>
      </c>
      <c r="M8572" s="509" t="s">
        <v>5939</v>
      </c>
      <c r="N8572" s="37">
        <v>10</v>
      </c>
      <c r="O8572" s="39" t="s">
        <v>16</v>
      </c>
      <c r="P8572" s="731">
        <v>2320</v>
      </c>
      <c r="Q8572" s="39" t="s">
        <v>16</v>
      </c>
      <c r="R8572" s="39" t="s">
        <v>16</v>
      </c>
      <c r="S8572" s="39" t="s">
        <v>16</v>
      </c>
      <c r="T8572" s="39" t="s">
        <v>16</v>
      </c>
    </row>
    <row r="8573" spans="2:20" ht="27.6" x14ac:dyDescent="0.3">
      <c r="B8573" s="37" t="s">
        <v>5920</v>
      </c>
      <c r="C8573" s="509" t="s">
        <v>5933</v>
      </c>
      <c r="D8573" s="39" t="s">
        <v>16</v>
      </c>
      <c r="E8573" s="39" t="s">
        <v>16</v>
      </c>
      <c r="F8573" s="39">
        <v>3540</v>
      </c>
      <c r="G8573" s="39" t="s">
        <v>16</v>
      </c>
      <c r="H8573" s="39" t="s">
        <v>16</v>
      </c>
      <c r="I8573" s="39" t="s">
        <v>16</v>
      </c>
      <c r="J8573" s="39" t="s">
        <v>16</v>
      </c>
      <c r="K8573" s="40"/>
      <c r="L8573" s="37" t="s">
        <v>5920</v>
      </c>
      <c r="M8573" s="509" t="s">
        <v>5940</v>
      </c>
      <c r="N8573" s="37">
        <v>11</v>
      </c>
      <c r="O8573" s="39" t="s">
        <v>16</v>
      </c>
      <c r="P8573" s="731">
        <v>15000</v>
      </c>
      <c r="Q8573" s="39" t="s">
        <v>16</v>
      </c>
      <c r="R8573" s="39" t="s">
        <v>16</v>
      </c>
      <c r="S8573" s="39" t="s">
        <v>16</v>
      </c>
      <c r="T8573" s="39" t="s">
        <v>16</v>
      </c>
    </row>
    <row r="8574" spans="2:20" x14ac:dyDescent="0.3">
      <c r="B8574" s="39" t="s">
        <v>16</v>
      </c>
      <c r="C8574" s="39" t="s">
        <v>16</v>
      </c>
      <c r="D8574" s="39" t="s">
        <v>16</v>
      </c>
      <c r="E8574" s="39" t="s">
        <v>16</v>
      </c>
      <c r="F8574" s="39" t="s">
        <v>16</v>
      </c>
      <c r="G8574" s="39" t="s">
        <v>16</v>
      </c>
      <c r="H8574" s="39" t="s">
        <v>16</v>
      </c>
      <c r="I8574" s="39" t="s">
        <v>16</v>
      </c>
      <c r="J8574" s="39" t="s">
        <v>16</v>
      </c>
      <c r="K8574" s="40"/>
      <c r="L8574" s="37" t="s">
        <v>5934</v>
      </c>
      <c r="M8574" s="509" t="s">
        <v>5945</v>
      </c>
      <c r="N8574" s="37">
        <v>12</v>
      </c>
      <c r="O8574" s="39" t="s">
        <v>16</v>
      </c>
      <c r="P8574" s="731">
        <v>3000</v>
      </c>
      <c r="Q8574" s="39" t="s">
        <v>16</v>
      </c>
      <c r="R8574" s="39" t="s">
        <v>16</v>
      </c>
      <c r="S8574" s="39" t="s">
        <v>16</v>
      </c>
      <c r="T8574" s="39" t="s">
        <v>16</v>
      </c>
    </row>
    <row r="8575" spans="2:20" x14ac:dyDescent="0.3">
      <c r="B8575" s="196"/>
      <c r="C8575" s="503" t="s">
        <v>49</v>
      </c>
      <c r="D8575" s="196" t="s">
        <v>1850</v>
      </c>
      <c r="E8575" s="197">
        <f>SUM(E8552:E8574)</f>
        <v>763100</v>
      </c>
      <c r="F8575" s="197">
        <f>SUM(F8552:F8574)</f>
        <v>274240</v>
      </c>
      <c r="G8575" s="197">
        <f>SUM(G8552:G8574)</f>
        <v>1050000</v>
      </c>
      <c r="H8575" s="504">
        <f>SUM(H8552:H8574)</f>
        <v>1760000</v>
      </c>
      <c r="I8575" s="197">
        <f>SUM(I8552:I8566)</f>
        <v>0</v>
      </c>
      <c r="J8575" s="197"/>
      <c r="K8575" s="183">
        <f>SUM(I8575:J8575)</f>
        <v>0</v>
      </c>
      <c r="L8575" s="39" t="s">
        <v>16</v>
      </c>
      <c r="M8575" s="39" t="s">
        <v>16</v>
      </c>
      <c r="N8575" s="39" t="s">
        <v>16</v>
      </c>
      <c r="O8575" s="39" t="s">
        <v>16</v>
      </c>
      <c r="P8575" s="39"/>
      <c r="Q8575" s="39" t="s">
        <v>16</v>
      </c>
      <c r="R8575" s="39" t="s">
        <v>16</v>
      </c>
      <c r="S8575" s="39" t="s">
        <v>16</v>
      </c>
      <c r="T8575" s="39" t="s">
        <v>16</v>
      </c>
    </row>
    <row r="8576" spans="2:20" x14ac:dyDescent="0.3">
      <c r="B8576" s="815"/>
      <c r="C8576" s="958"/>
      <c r="D8576" s="384"/>
      <c r="E8576" s="818"/>
      <c r="F8576" s="818"/>
      <c r="G8576" s="818"/>
      <c r="H8576" s="818"/>
      <c r="I8576" s="818"/>
      <c r="J8576" s="819"/>
      <c r="K8576" s="1"/>
      <c r="L8576" s="1041"/>
      <c r="M8576" s="1042"/>
      <c r="N8576" s="1042"/>
      <c r="O8576" s="1042"/>
      <c r="P8576" s="1042"/>
      <c r="Q8576" s="1042"/>
      <c r="R8576" s="1042"/>
      <c r="S8576" s="1042"/>
      <c r="T8576" s="1043"/>
    </row>
    <row r="8577" spans="2:20" x14ac:dyDescent="0.3">
      <c r="B8577" s="25"/>
      <c r="C8577" s="26" t="s">
        <v>50</v>
      </c>
      <c r="D8577" s="26" t="s">
        <v>16</v>
      </c>
      <c r="E8577" s="28">
        <f>E8575</f>
        <v>763100</v>
      </c>
      <c r="F8577" s="28">
        <f>F8551+F8575</f>
        <v>1988068</v>
      </c>
      <c r="G8577" s="28">
        <f>G8551+G8575</f>
        <v>3669390</v>
      </c>
      <c r="H8577" s="28">
        <f>H8551+H8575</f>
        <v>2070135</v>
      </c>
      <c r="I8577" s="28">
        <f>I8551+I8575</f>
        <v>484084</v>
      </c>
      <c r="J8577" s="28">
        <f>J8551+J8575</f>
        <v>4260</v>
      </c>
      <c r="K8577" s="1"/>
      <c r="L8577" s="574" t="s">
        <v>16</v>
      </c>
      <c r="M8577" s="26" t="s">
        <v>50</v>
      </c>
      <c r="N8577" s="193" t="s">
        <v>16</v>
      </c>
      <c r="O8577" s="934">
        <f>SUM(O8552:O8576)</f>
        <v>763100</v>
      </c>
      <c r="P8577" s="28">
        <f>SUM(P8552:P8576)</f>
        <v>1789590</v>
      </c>
      <c r="Q8577" s="938"/>
      <c r="R8577" s="28">
        <f>SUM(R8552:R8576)</f>
        <v>0</v>
      </c>
      <c r="S8577" s="28">
        <f>SUM(S8552:S8576)</f>
        <v>0</v>
      </c>
      <c r="T8577" s="28">
        <f>SUM(T8550:T8576)</f>
        <v>0</v>
      </c>
    </row>
    <row r="8578" spans="2:20" x14ac:dyDescent="0.3">
      <c r="F8578" s="314"/>
      <c r="G8578" s="215"/>
      <c r="H8578" s="215"/>
      <c r="L8578" s="2"/>
      <c r="M8578" s="3" t="s">
        <v>12</v>
      </c>
      <c r="N8578" s="15"/>
      <c r="O8578" s="16">
        <f>E8577-O8577</f>
        <v>0</v>
      </c>
      <c r="P8578" s="62">
        <f>F8577-P8577</f>
        <v>198478</v>
      </c>
      <c r="Q8578" s="62">
        <f>G8577-Q8577</f>
        <v>3669390</v>
      </c>
      <c r="R8578" s="62">
        <f t="shared" ref="R8578" si="883">H8577-R8577</f>
        <v>2070135</v>
      </c>
      <c r="S8578" s="62">
        <f t="shared" ref="S8578" si="884">I8577-S8577</f>
        <v>484084</v>
      </c>
      <c r="T8578" s="62">
        <f t="shared" ref="T8578" si="885">J8577-T8577</f>
        <v>4260</v>
      </c>
    </row>
    <row r="8579" spans="2:20" x14ac:dyDescent="0.3">
      <c r="C8579" s="63" t="s">
        <v>5103</v>
      </c>
      <c r="F8579" s="314"/>
      <c r="H8579" s="322"/>
      <c r="I8579" s="321"/>
      <c r="J8579" s="321"/>
      <c r="M8579" s="1356" t="s">
        <v>23</v>
      </c>
      <c r="N8579" s="1356"/>
      <c r="O8579" s="314"/>
      <c r="P8579" s="314"/>
      <c r="Q8579" s="314"/>
      <c r="R8579" s="314"/>
    </row>
    <row r="8580" spans="2:20" x14ac:dyDescent="0.3">
      <c r="B8580" s="904" t="s">
        <v>0</v>
      </c>
      <c r="C8580" s="905" t="s">
        <v>5105</v>
      </c>
      <c r="D8580" s="905" t="s">
        <v>5107</v>
      </c>
      <c r="E8580" s="905" t="s">
        <v>5106</v>
      </c>
      <c r="F8580" s="906" t="s">
        <v>5110</v>
      </c>
      <c r="G8580" s="894"/>
      <c r="H8580" s="1037"/>
      <c r="I8580" s="1038"/>
      <c r="J8580" s="145"/>
      <c r="M8580" s="346" t="s">
        <v>17</v>
      </c>
      <c r="N8580" s="126">
        <f>P8578</f>
        <v>198478</v>
      </c>
      <c r="O8580" s="606" t="s">
        <v>5946</v>
      </c>
      <c r="P8580" s="944"/>
      <c r="Q8580" s="944"/>
      <c r="R8580" s="944"/>
      <c r="S8580" s="944"/>
      <c r="T8580" s="944"/>
    </row>
    <row r="8581" spans="2:20" x14ac:dyDescent="0.3">
      <c r="B8581" s="909"/>
      <c r="C8581" s="913" t="s">
        <v>5135</v>
      </c>
      <c r="D8581" s="917"/>
      <c r="E8581" s="917"/>
      <c r="F8581" s="1028"/>
      <c r="G8581" s="894"/>
      <c r="H8581" s="949"/>
      <c r="I8581" s="280"/>
      <c r="J8581" s="280"/>
      <c r="M8581" s="346" t="s">
        <v>18</v>
      </c>
      <c r="N8581" s="126">
        <f>Q8578</f>
        <v>3669390</v>
      </c>
      <c r="O8581" s="1015"/>
      <c r="P8581" s="944"/>
      <c r="Q8581" s="1037"/>
      <c r="R8581" s="944"/>
      <c r="S8581" s="944"/>
      <c r="T8581" s="944"/>
    </row>
    <row r="8582" spans="2:20" x14ac:dyDescent="0.3">
      <c r="B8582" s="911" t="s">
        <v>5114</v>
      </c>
      <c r="C8582" s="915" t="s">
        <v>5115</v>
      </c>
      <c r="D8582" s="911" t="s">
        <v>5113</v>
      </c>
      <c r="E8582" s="919">
        <v>1200000</v>
      </c>
      <c r="F8582" s="1029" t="s">
        <v>5111</v>
      </c>
      <c r="G8582" s="945"/>
      <c r="H8582" s="948"/>
      <c r="I8582" s="280"/>
      <c r="J8582" s="280"/>
      <c r="M8582" s="346" t="s">
        <v>19</v>
      </c>
      <c r="N8582" s="126">
        <f>R8578</f>
        <v>2070135</v>
      </c>
      <c r="O8582" s="1015"/>
      <c r="P8582" s="948"/>
      <c r="Q8582" s="1035"/>
      <c r="R8582" s="948"/>
      <c r="S8582" s="948"/>
      <c r="T8582" s="948"/>
    </row>
    <row r="8583" spans="2:20" x14ac:dyDescent="0.3">
      <c r="B8583" s="912" t="s">
        <v>5114</v>
      </c>
      <c r="C8583" s="916" t="s">
        <v>5116</v>
      </c>
      <c r="D8583" s="912" t="s">
        <v>5113</v>
      </c>
      <c r="E8583" s="920">
        <v>5000000</v>
      </c>
      <c r="F8583" s="1030" t="s">
        <v>5111</v>
      </c>
      <c r="H8583" s="321"/>
      <c r="I8583" s="280"/>
      <c r="J8583" s="281"/>
      <c r="M8583" s="346" t="s">
        <v>20</v>
      </c>
      <c r="N8583" s="126">
        <f>S8578</f>
        <v>484084</v>
      </c>
      <c r="O8583" s="1015"/>
      <c r="P8583" s="1016"/>
      <c r="Q8583" s="1017"/>
      <c r="R8583" s="894"/>
      <c r="S8583" s="894"/>
      <c r="T8583" s="894"/>
    </row>
    <row r="8584" spans="2:20" ht="15" thickBot="1" x14ac:dyDescent="0.35">
      <c r="B8584" s="897"/>
      <c r="C8584" s="1036" t="s">
        <v>456</v>
      </c>
      <c r="D8584" s="1036"/>
      <c r="E8584" s="921">
        <f>SUM(E8582:E8583)</f>
        <v>6200000</v>
      </c>
      <c r="F8584" s="901"/>
      <c r="H8584" s="321"/>
      <c r="I8584" s="280"/>
      <c r="J8584" s="281"/>
      <c r="M8584" s="346" t="s">
        <v>21</v>
      </c>
      <c r="N8584" s="126">
        <f>T8578</f>
        <v>4260</v>
      </c>
      <c r="O8584" s="1015"/>
      <c r="P8584" s="949"/>
      <c r="Q8584" s="1018"/>
      <c r="R8584" s="949"/>
      <c r="S8584" s="949"/>
      <c r="T8584" s="949"/>
    </row>
    <row r="8585" spans="2:20" ht="16.8" thickTop="1" thickBot="1" x14ac:dyDescent="0.35">
      <c r="G8585" s="314"/>
      <c r="H8585" s="321"/>
      <c r="I8585" s="280"/>
      <c r="J8585" s="281"/>
      <c r="M8585" s="768" t="s">
        <v>22</v>
      </c>
      <c r="N8585" s="794">
        <f>SUM(N8580:N8584)</f>
        <v>6426347</v>
      </c>
      <c r="O8585" s="1015"/>
      <c r="P8585" s="994"/>
      <c r="Q8585" s="994"/>
      <c r="R8585" s="943"/>
      <c r="S8585" s="943"/>
      <c r="T8585" s="929"/>
    </row>
    <row r="8586" spans="2:20" ht="15" thickTop="1" x14ac:dyDescent="0.3">
      <c r="B8586" s="897"/>
      <c r="C8586" s="898"/>
      <c r="D8586" s="897"/>
      <c r="E8586" s="902"/>
      <c r="F8586" s="899"/>
      <c r="H8586" s="321"/>
      <c r="I8586" s="321"/>
      <c r="J8586" s="321"/>
      <c r="N8586" s="314"/>
      <c r="O8586" s="895"/>
      <c r="P8586" s="942"/>
      <c r="Q8586" s="75"/>
      <c r="R8586" s="941"/>
      <c r="S8586" s="75"/>
      <c r="T8586" s="75"/>
    </row>
    <row r="8587" spans="2:20" x14ac:dyDescent="0.3">
      <c r="B8587" s="1357" t="s">
        <v>3490</v>
      </c>
      <c r="C8587" s="1357"/>
      <c r="D8587" s="1357"/>
      <c r="E8587" s="1357"/>
      <c r="F8587" s="1357"/>
      <c r="G8587" s="1357"/>
      <c r="H8587" s="1357"/>
      <c r="I8587" s="1357"/>
      <c r="J8587" s="1357"/>
      <c r="K8587" s="1357"/>
      <c r="L8587" s="1357"/>
      <c r="M8587" s="1357"/>
      <c r="N8587" s="1357"/>
      <c r="O8587" s="1357"/>
      <c r="P8587" s="1357"/>
      <c r="Q8587" s="1357"/>
      <c r="R8587" s="1357"/>
      <c r="S8587" s="1357"/>
      <c r="T8587" s="1357"/>
    </row>
    <row r="8588" spans="2:20" x14ac:dyDescent="0.3">
      <c r="B8588" s="899"/>
      <c r="C8588" s="899"/>
      <c r="D8588" s="899"/>
      <c r="E8588" s="903"/>
      <c r="F8588" s="899"/>
      <c r="N8588" s="314"/>
      <c r="O8588" s="895"/>
      <c r="P8588" s="896"/>
      <c r="Q8588" s="896"/>
      <c r="R8588" s="928"/>
      <c r="S8588" s="896"/>
      <c r="T8588" s="896"/>
    </row>
    <row r="8589" spans="2:20" x14ac:dyDescent="0.3">
      <c r="B8589" s="899"/>
      <c r="C8589" s="899"/>
      <c r="D8589" s="899"/>
      <c r="E8589" s="903"/>
      <c r="F8589" s="899"/>
      <c r="N8589" s="314"/>
      <c r="O8589" s="895"/>
      <c r="P8589" s="896"/>
      <c r="Q8589" s="896"/>
      <c r="R8589" s="928"/>
      <c r="S8589" s="896"/>
      <c r="T8589" s="896"/>
    </row>
    <row r="8594" spans="2:20" ht="15.6" x14ac:dyDescent="0.3">
      <c r="B8594" s="1349" t="s">
        <v>5947</v>
      </c>
      <c r="C8594" s="1349"/>
      <c r="D8594" s="1349"/>
      <c r="E8594" s="1349"/>
      <c r="F8594" s="1349"/>
      <c r="G8594" s="1349"/>
      <c r="H8594" s="1349"/>
      <c r="I8594" s="1349"/>
      <c r="J8594" s="1349"/>
      <c r="K8594" s="1349"/>
      <c r="L8594" s="1349"/>
      <c r="M8594" s="1349"/>
      <c r="N8594" s="1349"/>
      <c r="O8594" s="1349"/>
      <c r="P8594" s="1349"/>
      <c r="Q8594" s="1349"/>
      <c r="R8594" s="1349"/>
      <c r="S8594" s="1349"/>
      <c r="T8594" s="1349"/>
    </row>
    <row r="8595" spans="2:20" ht="15.6" x14ac:dyDescent="0.3">
      <c r="B8595" s="1350" t="s">
        <v>10</v>
      </c>
      <c r="C8595" s="1350"/>
      <c r="D8595" s="1350"/>
      <c r="E8595" s="1350"/>
      <c r="F8595" s="1350"/>
      <c r="G8595" s="1350"/>
      <c r="H8595" s="1350"/>
      <c r="I8595" s="1350"/>
      <c r="J8595" s="1350"/>
      <c r="K8595" s="1350"/>
      <c r="L8595" s="1350"/>
      <c r="M8595" s="1350"/>
      <c r="N8595" s="1350"/>
      <c r="O8595" s="1350"/>
      <c r="P8595" s="1350"/>
      <c r="Q8595" s="1350"/>
      <c r="R8595" s="1350"/>
      <c r="S8595" s="1350"/>
      <c r="T8595" s="1350"/>
    </row>
    <row r="8596" spans="2:20" x14ac:dyDescent="0.3">
      <c r="B8596" s="1351" t="s">
        <v>11</v>
      </c>
      <c r="C8596" s="1351"/>
      <c r="D8596" s="1351"/>
      <c r="E8596" s="1351"/>
      <c r="F8596" s="1351"/>
      <c r="G8596" s="1351"/>
      <c r="H8596" s="1351"/>
      <c r="I8596" s="1351"/>
      <c r="J8596" s="1351"/>
      <c r="K8596" s="1351"/>
      <c r="L8596" s="1351"/>
      <c r="M8596" s="1351"/>
      <c r="N8596" s="1351"/>
      <c r="O8596" s="1351"/>
      <c r="P8596" s="1351"/>
      <c r="Q8596" s="1351"/>
      <c r="R8596" s="1351"/>
      <c r="S8596" s="1351"/>
      <c r="T8596" s="1351"/>
    </row>
    <row r="8597" spans="2:20" x14ac:dyDescent="0.3">
      <c r="B8597" s="1352" t="s">
        <v>5948</v>
      </c>
      <c r="C8597" s="1352"/>
      <c r="D8597" s="1352"/>
      <c r="E8597" s="1352"/>
      <c r="F8597" s="1352"/>
      <c r="G8597" s="1352"/>
      <c r="H8597" s="1352"/>
      <c r="I8597" s="1352"/>
      <c r="J8597" s="1352"/>
      <c r="K8597" s="1352"/>
      <c r="L8597" s="1352"/>
      <c r="M8597" s="1352"/>
      <c r="N8597" s="1352"/>
      <c r="O8597" s="1352"/>
      <c r="P8597" s="1352"/>
      <c r="Q8597" s="1352"/>
      <c r="R8597" s="1352"/>
      <c r="S8597" s="1352"/>
      <c r="T8597" s="1352"/>
    </row>
    <row r="8598" spans="2:20" ht="15" thickBot="1" x14ac:dyDescent="0.35">
      <c r="B8598" s="309"/>
      <c r="C8598" s="309"/>
      <c r="D8598" s="309"/>
      <c r="E8598" s="309"/>
      <c r="F8598" s="309"/>
      <c r="G8598" s="309"/>
      <c r="H8598" s="309"/>
      <c r="I8598" s="309"/>
      <c r="J8598" s="309"/>
      <c r="L8598" s="309"/>
      <c r="M8598" s="309"/>
      <c r="N8598" s="309"/>
      <c r="O8598" s="309"/>
      <c r="P8598" s="309"/>
      <c r="Q8598" s="309"/>
      <c r="R8598" s="1362" t="s">
        <v>5949</v>
      </c>
      <c r="S8598" s="1363"/>
      <c r="T8598" s="1363"/>
    </row>
    <row r="8599" spans="2:20" ht="15" thickTop="1" x14ac:dyDescent="0.3">
      <c r="B8599" s="1354" t="s">
        <v>8</v>
      </c>
      <c r="C8599" s="1354"/>
      <c r="D8599" s="1354"/>
      <c r="E8599" s="1354"/>
      <c r="F8599" s="1354"/>
      <c r="G8599" s="1354"/>
      <c r="H8599" s="1354"/>
      <c r="I8599" s="1354"/>
      <c r="J8599" s="1354"/>
      <c r="L8599" s="1354" t="s">
        <v>9</v>
      </c>
      <c r="M8599" s="1354"/>
      <c r="N8599" s="1354"/>
      <c r="O8599" s="1354"/>
      <c r="P8599" s="1354"/>
      <c r="Q8599" s="1354"/>
      <c r="R8599" s="1354"/>
      <c r="S8599" s="1354"/>
      <c r="T8599" s="1354"/>
    </row>
    <row r="8600" spans="2:20" ht="27.6" x14ac:dyDescent="0.3">
      <c r="B8600" s="950" t="s">
        <v>0</v>
      </c>
      <c r="C8600" s="950" t="s">
        <v>1</v>
      </c>
      <c r="D8600" s="950" t="s">
        <v>2</v>
      </c>
      <c r="E8600" s="950" t="s">
        <v>13</v>
      </c>
      <c r="F8600" s="950" t="s">
        <v>3</v>
      </c>
      <c r="G8600" s="950" t="s">
        <v>4</v>
      </c>
      <c r="H8600" s="950" t="s">
        <v>5</v>
      </c>
      <c r="I8600" s="950" t="s">
        <v>6</v>
      </c>
      <c r="J8600" s="950" t="s">
        <v>7</v>
      </c>
      <c r="K8600" s="180"/>
      <c r="L8600" s="950" t="s">
        <v>0</v>
      </c>
      <c r="M8600" s="950" t="s">
        <v>1</v>
      </c>
      <c r="N8600" s="503" t="s">
        <v>1234</v>
      </c>
      <c r="O8600" s="950" t="s">
        <v>13</v>
      </c>
      <c r="P8600" s="950" t="s">
        <v>3</v>
      </c>
      <c r="Q8600" s="950" t="s">
        <v>4</v>
      </c>
      <c r="R8600" s="950" t="s">
        <v>5</v>
      </c>
      <c r="S8600" s="950" t="s">
        <v>6</v>
      </c>
      <c r="T8600" s="950" t="s">
        <v>7</v>
      </c>
    </row>
    <row r="8601" spans="2:20" x14ac:dyDescent="0.3">
      <c r="B8601" s="954"/>
      <c r="C8601" s="955"/>
      <c r="D8601" s="955"/>
      <c r="E8601" s="956"/>
      <c r="F8601" s="956"/>
      <c r="G8601" s="956"/>
      <c r="H8601" s="956"/>
      <c r="I8601" s="956"/>
      <c r="J8601" s="957"/>
      <c r="L8601" s="954"/>
      <c r="M8601" s="955"/>
      <c r="N8601" s="955"/>
      <c r="O8601" s="956"/>
      <c r="P8601" s="956"/>
      <c r="Q8601" s="956"/>
      <c r="R8601" s="956"/>
      <c r="S8601" s="956"/>
      <c r="T8601" s="957"/>
    </row>
    <row r="8602" spans="2:20" x14ac:dyDescent="0.3">
      <c r="B8602" s="37" t="s">
        <v>5950</v>
      </c>
      <c r="C8602" s="44" t="s">
        <v>2421</v>
      </c>
      <c r="D8602" s="39" t="s">
        <v>16</v>
      </c>
      <c r="E8602" s="39" t="s">
        <v>16</v>
      </c>
      <c r="F8602" s="91">
        <f>N8580</f>
        <v>198478</v>
      </c>
      <c r="G8602" s="764">
        <f>N8581</f>
        <v>3669390</v>
      </c>
      <c r="H8602" s="764">
        <f>N8582</f>
        <v>2070135</v>
      </c>
      <c r="I8602" s="764">
        <f>N8583</f>
        <v>484084</v>
      </c>
      <c r="J8602" s="764">
        <f>N8584</f>
        <v>4260</v>
      </c>
      <c r="K8602" s="40"/>
      <c r="L8602" s="37"/>
      <c r="M8602" s="1019"/>
      <c r="N8602" s="39"/>
      <c r="O8602" s="39"/>
      <c r="P8602" s="91"/>
      <c r="Q8602" s="91"/>
      <c r="R8602" s="37"/>
      <c r="S8602" s="39"/>
      <c r="T8602" s="37"/>
    </row>
    <row r="8603" spans="2:20" ht="27.6" x14ac:dyDescent="0.3">
      <c r="B8603" s="37" t="s">
        <v>5950</v>
      </c>
      <c r="C8603" s="81" t="s">
        <v>5958</v>
      </c>
      <c r="D8603" s="39" t="s">
        <v>16</v>
      </c>
      <c r="E8603" s="39" t="s">
        <v>16</v>
      </c>
      <c r="F8603" s="39" t="s">
        <v>16</v>
      </c>
      <c r="G8603" s="764">
        <v>30000</v>
      </c>
      <c r="H8603" s="39" t="s">
        <v>16</v>
      </c>
      <c r="I8603" s="39" t="s">
        <v>16</v>
      </c>
      <c r="J8603" s="39" t="s">
        <v>16</v>
      </c>
      <c r="K8603" s="40"/>
      <c r="L8603" s="1021" t="s">
        <v>5950</v>
      </c>
      <c r="M8603" s="81" t="s">
        <v>5958</v>
      </c>
      <c r="N8603" s="39" t="s">
        <v>16</v>
      </c>
      <c r="O8603" s="39" t="s">
        <v>16</v>
      </c>
      <c r="P8603" s="91">
        <v>30000</v>
      </c>
      <c r="Q8603" s="39" t="s">
        <v>16</v>
      </c>
      <c r="R8603" s="39" t="s">
        <v>16</v>
      </c>
      <c r="S8603" s="39" t="s">
        <v>16</v>
      </c>
      <c r="T8603" s="39" t="s">
        <v>16</v>
      </c>
    </row>
    <row r="8604" spans="2:20" ht="18.600000000000001" customHeight="1" x14ac:dyDescent="0.3">
      <c r="B8604" s="37" t="s">
        <v>5950</v>
      </c>
      <c r="C8604" s="1039" t="s">
        <v>2263</v>
      </c>
      <c r="D8604" s="39" t="s">
        <v>16</v>
      </c>
      <c r="E8604" s="39" t="s">
        <v>16</v>
      </c>
      <c r="F8604" s="39" t="s">
        <v>16</v>
      </c>
      <c r="G8604" s="39" t="s">
        <v>16</v>
      </c>
      <c r="H8604" s="91">
        <v>76000</v>
      </c>
      <c r="I8604" s="39" t="s">
        <v>16</v>
      </c>
      <c r="J8604" s="39" t="s">
        <v>16</v>
      </c>
      <c r="K8604" s="40"/>
      <c r="L8604" s="1021" t="s">
        <v>5950</v>
      </c>
      <c r="M8604" s="1039" t="s">
        <v>2263</v>
      </c>
      <c r="N8604" s="39" t="s">
        <v>16</v>
      </c>
      <c r="O8604" s="39" t="s">
        <v>16</v>
      </c>
      <c r="P8604" s="91">
        <v>76000</v>
      </c>
      <c r="Q8604" s="39" t="s">
        <v>16</v>
      </c>
      <c r="R8604" s="39" t="s">
        <v>16</v>
      </c>
      <c r="S8604" s="39" t="s">
        <v>16</v>
      </c>
      <c r="T8604" s="39" t="s">
        <v>16</v>
      </c>
    </row>
    <row r="8605" spans="2:20" ht="41.4" x14ac:dyDescent="0.3">
      <c r="B8605" s="37" t="s">
        <v>5950</v>
      </c>
      <c r="C8605" s="509" t="s">
        <v>5955</v>
      </c>
      <c r="D8605" s="116" t="s">
        <v>5951</v>
      </c>
      <c r="E8605" s="39" t="s">
        <v>16</v>
      </c>
      <c r="F8605" s="39">
        <v>200000</v>
      </c>
      <c r="G8605" s="39" t="s">
        <v>16</v>
      </c>
      <c r="H8605" s="39" t="s">
        <v>16</v>
      </c>
      <c r="I8605" s="39" t="s">
        <v>16</v>
      </c>
      <c r="J8605" s="39" t="s">
        <v>16</v>
      </c>
      <c r="K8605" s="40"/>
      <c r="L8605" s="37" t="s">
        <v>5950</v>
      </c>
      <c r="M8605" s="509" t="s">
        <v>5957</v>
      </c>
      <c r="N8605" s="37">
        <v>1</v>
      </c>
      <c r="O8605" s="39" t="s">
        <v>16</v>
      </c>
      <c r="P8605" s="731">
        <v>29200</v>
      </c>
      <c r="Q8605" s="39" t="s">
        <v>16</v>
      </c>
      <c r="R8605" s="39" t="s">
        <v>16</v>
      </c>
      <c r="S8605" s="39" t="s">
        <v>16</v>
      </c>
      <c r="T8605" s="39" t="s">
        <v>16</v>
      </c>
    </row>
    <row r="8606" spans="2:20" ht="41.4" x14ac:dyDescent="0.3">
      <c r="B8606" s="37" t="s">
        <v>5950</v>
      </c>
      <c r="C8606" s="509" t="s">
        <v>5954</v>
      </c>
      <c r="D8606" s="116" t="s">
        <v>5952</v>
      </c>
      <c r="E8606" s="39" t="s">
        <v>16</v>
      </c>
      <c r="F8606" s="39">
        <v>200000</v>
      </c>
      <c r="G8606" s="39" t="s">
        <v>16</v>
      </c>
      <c r="H8606" s="39" t="s">
        <v>16</v>
      </c>
      <c r="I8606" s="39" t="s">
        <v>16</v>
      </c>
      <c r="J8606" s="39" t="s">
        <v>16</v>
      </c>
      <c r="K8606" s="40"/>
      <c r="L8606" s="37" t="s">
        <v>5950</v>
      </c>
      <c r="M8606" s="509" t="s">
        <v>5956</v>
      </c>
      <c r="N8606" s="37">
        <v>2</v>
      </c>
      <c r="O8606" s="39" t="s">
        <v>16</v>
      </c>
      <c r="P8606" s="731">
        <v>9570</v>
      </c>
      <c r="Q8606" s="39" t="s">
        <v>16</v>
      </c>
      <c r="R8606" s="39" t="s">
        <v>16</v>
      </c>
      <c r="S8606" s="39" t="s">
        <v>16</v>
      </c>
      <c r="T8606" s="39" t="s">
        <v>16</v>
      </c>
    </row>
    <row r="8607" spans="2:20" ht="27.6" x14ac:dyDescent="0.3">
      <c r="B8607" s="39" t="s">
        <v>16</v>
      </c>
      <c r="C8607" s="39" t="s">
        <v>16</v>
      </c>
      <c r="D8607" s="39" t="s">
        <v>16</v>
      </c>
      <c r="E8607" s="39" t="s">
        <v>16</v>
      </c>
      <c r="F8607" s="39" t="s">
        <v>16</v>
      </c>
      <c r="G8607" s="39" t="s">
        <v>16</v>
      </c>
      <c r="H8607" s="39" t="s">
        <v>16</v>
      </c>
      <c r="I8607" s="39" t="s">
        <v>16</v>
      </c>
      <c r="J8607" s="39" t="s">
        <v>16</v>
      </c>
      <c r="K8607" s="40"/>
      <c r="L8607" s="37" t="s">
        <v>5950</v>
      </c>
      <c r="M8607" s="509" t="s">
        <v>5953</v>
      </c>
      <c r="N8607" s="37">
        <v>3</v>
      </c>
      <c r="O8607" s="39" t="s">
        <v>16</v>
      </c>
      <c r="P8607" s="731">
        <v>25000</v>
      </c>
      <c r="Q8607" s="39" t="s">
        <v>16</v>
      </c>
      <c r="R8607" s="39" t="s">
        <v>16</v>
      </c>
      <c r="S8607" s="39" t="s">
        <v>16</v>
      </c>
      <c r="T8607" s="39" t="s">
        <v>16</v>
      </c>
    </row>
    <row r="8608" spans="2:20" ht="27.6" x14ac:dyDescent="0.3">
      <c r="B8608" s="39" t="s">
        <v>16</v>
      </c>
      <c r="C8608" s="39" t="s">
        <v>16</v>
      </c>
      <c r="D8608" s="39" t="s">
        <v>16</v>
      </c>
      <c r="E8608" s="39" t="s">
        <v>16</v>
      </c>
      <c r="F8608" s="39" t="s">
        <v>16</v>
      </c>
      <c r="G8608" s="39" t="s">
        <v>16</v>
      </c>
      <c r="H8608" s="39" t="s">
        <v>16</v>
      </c>
      <c r="I8608" s="39" t="s">
        <v>16</v>
      </c>
      <c r="J8608" s="39" t="s">
        <v>16</v>
      </c>
      <c r="K8608" s="40"/>
      <c r="L8608" s="37" t="s">
        <v>5950</v>
      </c>
      <c r="M8608" s="509" t="s">
        <v>5959</v>
      </c>
      <c r="N8608" s="37">
        <v>4</v>
      </c>
      <c r="O8608" s="39" t="s">
        <v>16</v>
      </c>
      <c r="P8608" s="731">
        <v>5000</v>
      </c>
      <c r="Q8608" s="39"/>
      <c r="R8608" s="39"/>
      <c r="S8608" s="39"/>
      <c r="T8608" s="39"/>
    </row>
    <row r="8609" spans="2:20" x14ac:dyDescent="0.3">
      <c r="B8609" s="196"/>
      <c r="C8609" s="503" t="s">
        <v>49</v>
      </c>
      <c r="D8609" s="196" t="s">
        <v>1850</v>
      </c>
      <c r="E8609" s="197">
        <f>SUM(E8604:E8607)</f>
        <v>0</v>
      </c>
      <c r="F8609" s="197">
        <f>SUM(F8604:F8607)</f>
        <v>400000</v>
      </c>
      <c r="G8609" s="197">
        <f>SUM(G8603:G8608)</f>
        <v>30000</v>
      </c>
      <c r="H8609" s="504">
        <f>SUM(H8604:H8607)</f>
        <v>76000</v>
      </c>
      <c r="I8609" s="197">
        <f>SUM(I8604:I8607)</f>
        <v>0</v>
      </c>
      <c r="J8609" s="197"/>
      <c r="K8609" s="183">
        <f>SUM(I8609:J8609)</f>
        <v>0</v>
      </c>
      <c r="L8609" s="39" t="s">
        <v>16</v>
      </c>
      <c r="M8609" s="39" t="s">
        <v>16</v>
      </c>
      <c r="N8609" s="39" t="s">
        <v>16</v>
      </c>
      <c r="O8609" s="39" t="s">
        <v>16</v>
      </c>
      <c r="P8609" s="731" t="s">
        <v>16</v>
      </c>
      <c r="Q8609" s="39" t="s">
        <v>16</v>
      </c>
      <c r="R8609" s="39" t="s">
        <v>16</v>
      </c>
      <c r="S8609" s="39" t="s">
        <v>16</v>
      </c>
      <c r="T8609" s="39" t="s">
        <v>16</v>
      </c>
    </row>
    <row r="8610" spans="2:20" x14ac:dyDescent="0.3">
      <c r="B8610" s="815"/>
      <c r="C8610" s="958"/>
      <c r="D8610" s="384"/>
      <c r="E8610" s="818"/>
      <c r="F8610" s="818"/>
      <c r="G8610" s="818"/>
      <c r="H8610" s="818"/>
      <c r="I8610" s="818"/>
      <c r="J8610" s="819"/>
      <c r="K8610" s="1"/>
      <c r="L8610" s="1041"/>
      <c r="M8610" s="1042"/>
      <c r="N8610" s="1042"/>
      <c r="O8610" s="1042"/>
      <c r="P8610" s="1042"/>
      <c r="Q8610" s="1042"/>
      <c r="R8610" s="1042"/>
      <c r="S8610" s="1042"/>
      <c r="T8610" s="1043"/>
    </row>
    <row r="8611" spans="2:20" x14ac:dyDescent="0.3">
      <c r="B8611" s="25"/>
      <c r="C8611" s="26" t="s">
        <v>50</v>
      </c>
      <c r="D8611" s="26" t="s">
        <v>16</v>
      </c>
      <c r="E8611" s="28">
        <f>E8609</f>
        <v>0</v>
      </c>
      <c r="F8611" s="28">
        <f>F8602+F8609</f>
        <v>598478</v>
      </c>
      <c r="G8611" s="28">
        <f>G8602+G8609</f>
        <v>3699390</v>
      </c>
      <c r="H8611" s="28">
        <f>H8602+H8609</f>
        <v>2146135</v>
      </c>
      <c r="I8611" s="28">
        <f>I8602+I8609</f>
        <v>484084</v>
      </c>
      <c r="J8611" s="28">
        <f>J8602+J8609</f>
        <v>4260</v>
      </c>
      <c r="K8611" s="1"/>
      <c r="L8611" s="574" t="s">
        <v>16</v>
      </c>
      <c r="M8611" s="26" t="s">
        <v>50</v>
      </c>
      <c r="N8611" s="193" t="s">
        <v>16</v>
      </c>
      <c r="O8611" s="934">
        <f>SUM(O8604:O8610)</f>
        <v>0</v>
      </c>
      <c r="P8611" s="28">
        <f>SUM(P8603:P8610)</f>
        <v>174770</v>
      </c>
      <c r="Q8611" s="938"/>
      <c r="R8611" s="28">
        <f>SUM(R8604:R8610)</f>
        <v>0</v>
      </c>
      <c r="S8611" s="28">
        <f>SUM(S8604:S8610)</f>
        <v>0</v>
      </c>
      <c r="T8611" s="28">
        <f>SUM(T8601:T8610)</f>
        <v>0</v>
      </c>
    </row>
    <row r="8612" spans="2:20" x14ac:dyDescent="0.3">
      <c r="F8612" s="314"/>
      <c r="G8612" s="215"/>
      <c r="H8612" s="215"/>
      <c r="L8612" s="2"/>
      <c r="M8612" s="3" t="s">
        <v>12</v>
      </c>
      <c r="N8612" s="15"/>
      <c r="O8612" s="16">
        <f>E8611-O8611</f>
        <v>0</v>
      </c>
      <c r="P8612" s="62">
        <f>F8611-P8611</f>
        <v>423708</v>
      </c>
      <c r="Q8612" s="62">
        <f>G8611-Q8611</f>
        <v>3699390</v>
      </c>
      <c r="R8612" s="62">
        <f t="shared" ref="R8612" si="886">H8611-R8611</f>
        <v>2146135</v>
      </c>
      <c r="S8612" s="62">
        <f t="shared" ref="S8612" si="887">I8611-S8611</f>
        <v>484084</v>
      </c>
      <c r="T8612" s="62">
        <f t="shared" ref="T8612" si="888">J8611-T8611</f>
        <v>4260</v>
      </c>
    </row>
    <row r="8613" spans="2:20" x14ac:dyDescent="0.3">
      <c r="C8613" s="63" t="s">
        <v>5103</v>
      </c>
      <c r="F8613" s="314"/>
      <c r="H8613" s="322"/>
      <c r="I8613" s="321"/>
      <c r="J8613" s="321"/>
      <c r="M8613" s="1356" t="s">
        <v>23</v>
      </c>
      <c r="N8613" s="1356"/>
      <c r="O8613" s="314"/>
      <c r="P8613" s="314"/>
      <c r="Q8613" s="314"/>
      <c r="R8613" s="314"/>
    </row>
    <row r="8614" spans="2:20" x14ac:dyDescent="0.3">
      <c r="B8614" s="904" t="s">
        <v>0</v>
      </c>
      <c r="C8614" s="905" t="s">
        <v>5105</v>
      </c>
      <c r="D8614" s="905" t="s">
        <v>5107</v>
      </c>
      <c r="E8614" s="905" t="s">
        <v>5106</v>
      </c>
      <c r="F8614" s="906" t="s">
        <v>5110</v>
      </c>
      <c r="G8614" s="894"/>
      <c r="H8614" s="1046"/>
      <c r="I8614" s="1047"/>
      <c r="J8614" s="145"/>
      <c r="M8614" s="346" t="s">
        <v>17</v>
      </c>
      <c r="N8614" s="126">
        <f>P8612</f>
        <v>423708</v>
      </c>
      <c r="O8614" s="606" t="s">
        <v>5960</v>
      </c>
      <c r="P8614" s="944"/>
      <c r="Q8614" s="944"/>
      <c r="R8614" s="944"/>
      <c r="S8614" s="944"/>
      <c r="T8614" s="944"/>
    </row>
    <row r="8615" spans="2:20" x14ac:dyDescent="0.3">
      <c r="B8615" s="909"/>
      <c r="C8615" s="913" t="s">
        <v>5135</v>
      </c>
      <c r="D8615" s="917"/>
      <c r="E8615" s="917"/>
      <c r="F8615" s="1028"/>
      <c r="G8615" s="894"/>
      <c r="H8615" s="949"/>
      <c r="I8615" s="280"/>
      <c r="J8615" s="280"/>
      <c r="M8615" s="346" t="s">
        <v>18</v>
      </c>
      <c r="N8615" s="126">
        <f>Q8612</f>
        <v>3699390</v>
      </c>
      <c r="O8615" s="1015"/>
      <c r="P8615" s="944"/>
      <c r="Q8615" s="1046"/>
      <c r="R8615" s="944"/>
      <c r="S8615" s="944"/>
      <c r="T8615" s="944"/>
    </row>
    <row r="8616" spans="2:20" x14ac:dyDescent="0.3">
      <c r="B8616" s="911" t="s">
        <v>5114</v>
      </c>
      <c r="C8616" s="915" t="s">
        <v>5115</v>
      </c>
      <c r="D8616" s="911" t="s">
        <v>5113</v>
      </c>
      <c r="E8616" s="919">
        <v>1200000</v>
      </c>
      <c r="F8616" s="1029" t="s">
        <v>5111</v>
      </c>
      <c r="G8616" s="945"/>
      <c r="H8616" s="948"/>
      <c r="I8616" s="280"/>
      <c r="J8616" s="280"/>
      <c r="M8616" s="346" t="s">
        <v>19</v>
      </c>
      <c r="N8616" s="126">
        <f>R8612</f>
        <v>2146135</v>
      </c>
      <c r="O8616" s="1015"/>
      <c r="P8616" s="948"/>
      <c r="Q8616" s="1044"/>
      <c r="R8616" s="948"/>
      <c r="S8616" s="948"/>
      <c r="T8616" s="948"/>
    </row>
    <row r="8617" spans="2:20" x14ac:dyDescent="0.3">
      <c r="B8617" s="912" t="s">
        <v>5114</v>
      </c>
      <c r="C8617" s="916" t="s">
        <v>5116</v>
      </c>
      <c r="D8617" s="912" t="s">
        <v>5113</v>
      </c>
      <c r="E8617" s="920">
        <v>5000000</v>
      </c>
      <c r="F8617" s="1030" t="s">
        <v>5111</v>
      </c>
      <c r="H8617" s="321"/>
      <c r="I8617" s="280"/>
      <c r="J8617" s="281"/>
      <c r="M8617" s="346" t="s">
        <v>20</v>
      </c>
      <c r="N8617" s="126">
        <f>S8612</f>
        <v>484084</v>
      </c>
      <c r="O8617" s="1015"/>
      <c r="P8617" s="1016"/>
      <c r="Q8617" s="1017"/>
      <c r="R8617" s="894"/>
      <c r="S8617" s="894"/>
      <c r="T8617" s="894"/>
    </row>
    <row r="8618" spans="2:20" ht="15" thickBot="1" x14ac:dyDescent="0.35">
      <c r="B8618" s="897"/>
      <c r="C8618" s="1045" t="s">
        <v>456</v>
      </c>
      <c r="D8618" s="1045"/>
      <c r="E8618" s="921">
        <f>SUM(E8616:E8617)</f>
        <v>6200000</v>
      </c>
      <c r="F8618" s="901"/>
      <c r="H8618" s="321"/>
      <c r="I8618" s="280"/>
      <c r="J8618" s="281"/>
      <c r="M8618" s="346" t="s">
        <v>21</v>
      </c>
      <c r="N8618" s="126">
        <f>T8612</f>
        <v>4260</v>
      </c>
      <c r="O8618" s="1015"/>
      <c r="P8618" s="949"/>
      <c r="Q8618" s="1018"/>
      <c r="R8618" s="949"/>
      <c r="S8618" s="949"/>
      <c r="T8618" s="949"/>
    </row>
    <row r="8619" spans="2:20" ht="16.8" thickTop="1" thickBot="1" x14ac:dyDescent="0.35">
      <c r="G8619" s="314"/>
      <c r="H8619" s="321"/>
      <c r="I8619" s="280"/>
      <c r="J8619" s="281"/>
      <c r="M8619" s="768" t="s">
        <v>22</v>
      </c>
      <c r="N8619" s="794">
        <f>SUM(N8614:N8618)</f>
        <v>6757577</v>
      </c>
      <c r="O8619" s="1015"/>
      <c r="P8619" s="994"/>
      <c r="Q8619" s="994"/>
      <c r="R8619" s="943"/>
      <c r="S8619" s="943"/>
      <c r="T8619" s="929"/>
    </row>
    <row r="8620" spans="2:20" ht="16.2" thickTop="1" x14ac:dyDescent="0.3">
      <c r="G8620" s="314"/>
      <c r="H8620" s="321"/>
      <c r="I8620" s="280"/>
      <c r="J8620" s="281"/>
      <c r="M8620" s="768"/>
      <c r="N8620" s="121"/>
      <c r="O8620" s="1015"/>
      <c r="P8620" s="994"/>
      <c r="Q8620" s="994"/>
      <c r="R8620" s="943"/>
      <c r="S8620" s="943"/>
      <c r="T8620" s="929"/>
    </row>
    <row r="8621" spans="2:20" ht="15.6" x14ac:dyDescent="0.3">
      <c r="G8621" s="314"/>
      <c r="H8621" s="321"/>
      <c r="I8621" s="280"/>
      <c r="J8621" s="281"/>
      <c r="M8621" s="768"/>
      <c r="N8621" s="121"/>
      <c r="O8621" s="1015"/>
      <c r="P8621" s="994"/>
      <c r="Q8621" s="994"/>
      <c r="R8621" s="943"/>
      <c r="S8621" s="943"/>
      <c r="T8621" s="929"/>
    </row>
    <row r="8622" spans="2:20" ht="15.6" x14ac:dyDescent="0.3">
      <c r="G8622" s="314"/>
      <c r="H8622" s="321"/>
      <c r="I8622" s="280"/>
      <c r="J8622" s="281"/>
      <c r="M8622" s="768"/>
      <c r="N8622" s="121"/>
      <c r="O8622" s="1015"/>
      <c r="P8622" s="994"/>
      <c r="Q8622" s="994"/>
      <c r="R8622" s="943"/>
      <c r="S8622" s="943"/>
      <c r="T8622" s="929"/>
    </row>
    <row r="8623" spans="2:20" ht="15.6" x14ac:dyDescent="0.3">
      <c r="G8623" s="314"/>
      <c r="H8623" s="321"/>
      <c r="I8623" s="280"/>
      <c r="J8623" s="281"/>
      <c r="M8623" s="768"/>
      <c r="N8623" s="121"/>
      <c r="O8623" s="1015"/>
      <c r="P8623" s="994"/>
      <c r="Q8623" s="994"/>
      <c r="R8623" s="943"/>
      <c r="S8623" s="943"/>
      <c r="T8623" s="929"/>
    </row>
    <row r="8624" spans="2:20" ht="15.6" x14ac:dyDescent="0.3">
      <c r="G8624" s="314"/>
      <c r="H8624" s="321"/>
      <c r="I8624" s="280"/>
      <c r="J8624" s="281"/>
      <c r="M8624" s="768"/>
      <c r="N8624" s="121"/>
      <c r="O8624" s="1015"/>
      <c r="P8624" s="994"/>
      <c r="Q8624" s="994"/>
      <c r="R8624" s="943"/>
      <c r="S8624" s="943"/>
      <c r="T8624" s="929"/>
    </row>
    <row r="8625" spans="2:20" x14ac:dyDescent="0.3">
      <c r="B8625" s="897"/>
      <c r="C8625" s="898"/>
      <c r="D8625" s="897"/>
      <c r="E8625" s="902"/>
      <c r="F8625" s="899"/>
      <c r="H8625" s="321"/>
      <c r="I8625" s="321"/>
      <c r="J8625" s="321"/>
      <c r="N8625" s="314"/>
      <c r="O8625" s="895"/>
      <c r="P8625" s="942"/>
      <c r="Q8625" s="75"/>
      <c r="R8625" s="941"/>
      <c r="S8625" s="75"/>
      <c r="T8625" s="75"/>
    </row>
    <row r="8626" spans="2:20" x14ac:dyDescent="0.3">
      <c r="B8626" s="897"/>
      <c r="C8626" s="898"/>
      <c r="D8626" s="897"/>
      <c r="E8626" s="902"/>
      <c r="F8626" s="899"/>
      <c r="H8626" s="321"/>
      <c r="I8626" s="321"/>
      <c r="J8626" s="321"/>
      <c r="N8626" s="314"/>
      <c r="O8626" s="895"/>
      <c r="P8626" s="942"/>
      <c r="Q8626" s="75"/>
      <c r="R8626" s="941"/>
      <c r="S8626" s="75"/>
      <c r="T8626" s="75"/>
    </row>
    <row r="8627" spans="2:20" x14ac:dyDescent="0.3">
      <c r="B8627" s="897"/>
      <c r="C8627" s="898"/>
      <c r="D8627" s="897"/>
      <c r="E8627" s="902"/>
      <c r="F8627" s="899"/>
      <c r="H8627" s="321"/>
      <c r="I8627" s="321"/>
      <c r="J8627" s="321"/>
      <c r="N8627" s="314"/>
      <c r="O8627" s="895"/>
      <c r="P8627" s="942"/>
      <c r="Q8627" s="75"/>
      <c r="R8627" s="941"/>
      <c r="S8627" s="75"/>
      <c r="T8627" s="75"/>
    </row>
    <row r="8628" spans="2:20" x14ac:dyDescent="0.3">
      <c r="B8628" s="897"/>
      <c r="C8628" s="898"/>
      <c r="D8628" s="897"/>
      <c r="E8628" s="902"/>
      <c r="F8628" s="899"/>
      <c r="H8628" s="321"/>
      <c r="I8628" s="321"/>
      <c r="J8628" s="321"/>
      <c r="N8628" s="314"/>
      <c r="O8628" s="895"/>
      <c r="P8628" s="942"/>
      <c r="Q8628" s="75"/>
      <c r="R8628" s="941"/>
      <c r="S8628" s="75"/>
      <c r="T8628" s="75"/>
    </row>
    <row r="8629" spans="2:20" x14ac:dyDescent="0.3">
      <c r="B8629" s="1357" t="s">
        <v>3490</v>
      </c>
      <c r="C8629" s="1357"/>
      <c r="D8629" s="1357"/>
      <c r="E8629" s="1357"/>
      <c r="F8629" s="1357"/>
      <c r="G8629" s="1357"/>
      <c r="H8629" s="1357"/>
      <c r="I8629" s="1357"/>
      <c r="J8629" s="1357"/>
      <c r="K8629" s="1357"/>
      <c r="L8629" s="1357"/>
      <c r="M8629" s="1357"/>
      <c r="N8629" s="1357"/>
      <c r="O8629" s="1357"/>
      <c r="P8629" s="1357"/>
      <c r="Q8629" s="1357"/>
      <c r="R8629" s="1357"/>
      <c r="S8629" s="1357"/>
      <c r="T8629" s="1357"/>
    </row>
    <row r="8630" spans="2:20" x14ac:dyDescent="0.3">
      <c r="B8630" s="899"/>
      <c r="C8630" s="899"/>
      <c r="D8630" s="899"/>
      <c r="E8630" s="903"/>
      <c r="F8630" s="899"/>
      <c r="N8630" s="314"/>
      <c r="O8630" s="895"/>
      <c r="P8630" s="896"/>
      <c r="Q8630" s="896"/>
      <c r="R8630" s="928"/>
      <c r="S8630" s="896"/>
      <c r="T8630" s="896"/>
    </row>
    <row r="8631" spans="2:20" x14ac:dyDescent="0.3">
      <c r="B8631" s="899"/>
      <c r="C8631" s="899"/>
      <c r="D8631" s="899"/>
      <c r="E8631" s="903"/>
      <c r="F8631" s="899"/>
      <c r="N8631" s="314"/>
      <c r="O8631" s="895"/>
      <c r="P8631" s="896"/>
      <c r="Q8631" s="896"/>
      <c r="R8631" s="928"/>
      <c r="S8631" s="896"/>
      <c r="T8631" s="896"/>
    </row>
    <row r="8634" spans="2:20" ht="15.6" x14ac:dyDescent="0.3">
      <c r="B8634" s="1349" t="s">
        <v>5961</v>
      </c>
      <c r="C8634" s="1349"/>
      <c r="D8634" s="1349"/>
      <c r="E8634" s="1349"/>
      <c r="F8634" s="1349"/>
      <c r="G8634" s="1349"/>
      <c r="H8634" s="1349"/>
      <c r="I8634" s="1349"/>
      <c r="J8634" s="1349"/>
      <c r="K8634" s="1349"/>
      <c r="L8634" s="1349"/>
      <c r="M8634" s="1349"/>
      <c r="N8634" s="1349"/>
      <c r="O8634" s="1349"/>
      <c r="P8634" s="1349"/>
      <c r="Q8634" s="1349"/>
      <c r="R8634" s="1349"/>
      <c r="S8634" s="1349"/>
      <c r="T8634" s="1349"/>
    </row>
    <row r="8635" spans="2:20" ht="15.6" x14ac:dyDescent="0.3">
      <c r="B8635" s="1350" t="s">
        <v>10</v>
      </c>
      <c r="C8635" s="1350"/>
      <c r="D8635" s="1350"/>
      <c r="E8635" s="1350"/>
      <c r="F8635" s="1350"/>
      <c r="G8635" s="1350"/>
      <c r="H8635" s="1350"/>
      <c r="I8635" s="1350"/>
      <c r="J8635" s="1350"/>
      <c r="K8635" s="1350"/>
      <c r="L8635" s="1350"/>
      <c r="M8635" s="1350"/>
      <c r="N8635" s="1350"/>
      <c r="O8635" s="1350"/>
      <c r="P8635" s="1350"/>
      <c r="Q8635" s="1350"/>
      <c r="R8635" s="1350"/>
      <c r="S8635" s="1350"/>
      <c r="T8635" s="1350"/>
    </row>
    <row r="8636" spans="2:20" x14ac:dyDescent="0.3">
      <c r="B8636" s="1351" t="s">
        <v>11</v>
      </c>
      <c r="C8636" s="1351"/>
      <c r="D8636" s="1351"/>
      <c r="E8636" s="1351"/>
      <c r="F8636" s="1351"/>
      <c r="G8636" s="1351"/>
      <c r="H8636" s="1351"/>
      <c r="I8636" s="1351"/>
      <c r="J8636" s="1351"/>
      <c r="K8636" s="1351"/>
      <c r="L8636" s="1351"/>
      <c r="M8636" s="1351"/>
      <c r="N8636" s="1351"/>
      <c r="O8636" s="1351"/>
      <c r="P8636" s="1351"/>
      <c r="Q8636" s="1351"/>
      <c r="R8636" s="1351"/>
      <c r="S8636" s="1351"/>
      <c r="T8636" s="1351"/>
    </row>
    <row r="8637" spans="2:20" x14ac:dyDescent="0.3">
      <c r="B8637" s="1352" t="s">
        <v>5972</v>
      </c>
      <c r="C8637" s="1352"/>
      <c r="D8637" s="1352"/>
      <c r="E8637" s="1352"/>
      <c r="F8637" s="1352"/>
      <c r="G8637" s="1352"/>
      <c r="H8637" s="1352"/>
      <c r="I8637" s="1352"/>
      <c r="J8637" s="1352"/>
      <c r="K8637" s="1352"/>
      <c r="L8637" s="1352"/>
      <c r="M8637" s="1352"/>
      <c r="N8637" s="1352"/>
      <c r="O8637" s="1352"/>
      <c r="P8637" s="1352"/>
      <c r="Q8637" s="1352"/>
      <c r="R8637" s="1352"/>
      <c r="S8637" s="1352"/>
      <c r="T8637" s="1352"/>
    </row>
    <row r="8638" spans="2:20" ht="15" thickBot="1" x14ac:dyDescent="0.35">
      <c r="B8638" s="309"/>
      <c r="C8638" s="309"/>
      <c r="D8638" s="309"/>
      <c r="E8638" s="309"/>
      <c r="F8638" s="309"/>
      <c r="G8638" s="309"/>
      <c r="H8638" s="309"/>
      <c r="I8638" s="309"/>
      <c r="J8638" s="309"/>
      <c r="L8638" s="309"/>
      <c r="M8638" s="309"/>
      <c r="N8638" s="309"/>
      <c r="O8638" s="309"/>
      <c r="P8638" s="309"/>
      <c r="Q8638" s="309"/>
      <c r="R8638" s="1362" t="s">
        <v>5973</v>
      </c>
      <c r="S8638" s="1363"/>
      <c r="T8638" s="1363"/>
    </row>
    <row r="8639" spans="2:20" ht="15" thickTop="1" x14ac:dyDescent="0.3">
      <c r="B8639" s="1354" t="s">
        <v>8</v>
      </c>
      <c r="C8639" s="1354"/>
      <c r="D8639" s="1354"/>
      <c r="E8639" s="1354"/>
      <c r="F8639" s="1354"/>
      <c r="G8639" s="1354"/>
      <c r="H8639" s="1354"/>
      <c r="I8639" s="1354"/>
      <c r="J8639" s="1354"/>
      <c r="L8639" s="1354" t="s">
        <v>9</v>
      </c>
      <c r="M8639" s="1354"/>
      <c r="N8639" s="1354"/>
      <c r="O8639" s="1354"/>
      <c r="P8639" s="1354"/>
      <c r="Q8639" s="1354"/>
      <c r="R8639" s="1354"/>
      <c r="S8639" s="1354"/>
      <c r="T8639" s="1354"/>
    </row>
    <row r="8640" spans="2:20" ht="27.6" x14ac:dyDescent="0.3">
      <c r="B8640" s="950" t="s">
        <v>0</v>
      </c>
      <c r="C8640" s="950" t="s">
        <v>1</v>
      </c>
      <c r="D8640" s="950" t="s">
        <v>2</v>
      </c>
      <c r="E8640" s="950" t="s">
        <v>13</v>
      </c>
      <c r="F8640" s="950" t="s">
        <v>3</v>
      </c>
      <c r="G8640" s="950" t="s">
        <v>4</v>
      </c>
      <c r="H8640" s="950" t="s">
        <v>5</v>
      </c>
      <c r="I8640" s="950" t="s">
        <v>6</v>
      </c>
      <c r="J8640" s="950" t="s">
        <v>7</v>
      </c>
      <c r="K8640" s="180"/>
      <c r="L8640" s="950" t="s">
        <v>0</v>
      </c>
      <c r="M8640" s="950" t="s">
        <v>1</v>
      </c>
      <c r="N8640" s="503" t="s">
        <v>1234</v>
      </c>
      <c r="O8640" s="950" t="s">
        <v>13</v>
      </c>
      <c r="P8640" s="950" t="s">
        <v>3</v>
      </c>
      <c r="Q8640" s="950" t="s">
        <v>4</v>
      </c>
      <c r="R8640" s="950" t="s">
        <v>5</v>
      </c>
      <c r="S8640" s="950" t="s">
        <v>6</v>
      </c>
      <c r="T8640" s="950" t="s">
        <v>7</v>
      </c>
    </row>
    <row r="8641" spans="2:20" x14ac:dyDescent="0.3">
      <c r="B8641" s="954"/>
      <c r="C8641" s="955"/>
      <c r="D8641" s="955"/>
      <c r="E8641" s="956"/>
      <c r="F8641" s="956"/>
      <c r="G8641" s="956"/>
      <c r="H8641" s="956"/>
      <c r="I8641" s="956"/>
      <c r="J8641" s="957"/>
      <c r="L8641" s="954"/>
      <c r="M8641" s="955"/>
      <c r="N8641" s="955"/>
      <c r="O8641" s="956"/>
      <c r="P8641" s="956"/>
      <c r="Q8641" s="956"/>
      <c r="R8641" s="956"/>
      <c r="S8641" s="956"/>
      <c r="T8641" s="957"/>
    </row>
    <row r="8642" spans="2:20" x14ac:dyDescent="0.3">
      <c r="B8642" s="37" t="s">
        <v>5962</v>
      </c>
      <c r="C8642" s="44" t="s">
        <v>2421</v>
      </c>
      <c r="D8642" s="39" t="s">
        <v>16</v>
      </c>
      <c r="E8642" s="39" t="s">
        <v>16</v>
      </c>
      <c r="F8642" s="91">
        <f>N8614</f>
        <v>423708</v>
      </c>
      <c r="G8642" s="764">
        <f>N8615</f>
        <v>3699390</v>
      </c>
      <c r="H8642" s="764">
        <f>N8616</f>
        <v>2146135</v>
      </c>
      <c r="I8642" s="764">
        <f>N8617</f>
        <v>484084</v>
      </c>
      <c r="J8642" s="764">
        <f>N8618</f>
        <v>4260</v>
      </c>
      <c r="K8642" s="40"/>
      <c r="L8642" s="37"/>
      <c r="M8642" s="1019"/>
      <c r="N8642" s="39"/>
      <c r="O8642" s="39"/>
      <c r="P8642" s="91"/>
      <c r="Q8642" s="91"/>
      <c r="R8642" s="37"/>
      <c r="S8642" s="39"/>
      <c r="T8642" s="37"/>
    </row>
    <row r="8643" spans="2:20" x14ac:dyDescent="0.3">
      <c r="B8643" s="1021" t="s">
        <v>5962</v>
      </c>
      <c r="C8643" s="81" t="s">
        <v>5963</v>
      </c>
      <c r="D8643" s="91" t="s">
        <v>5964</v>
      </c>
      <c r="E8643" s="91" t="s">
        <v>16</v>
      </c>
      <c r="F8643" s="91" t="s">
        <v>16</v>
      </c>
      <c r="G8643" s="764">
        <v>400000</v>
      </c>
      <c r="H8643" s="39" t="s">
        <v>16</v>
      </c>
      <c r="I8643" s="39" t="s">
        <v>16</v>
      </c>
      <c r="J8643" s="39" t="s">
        <v>16</v>
      </c>
      <c r="K8643" s="40"/>
      <c r="L8643" s="1021" t="s">
        <v>5962</v>
      </c>
      <c r="M8643" s="81" t="s">
        <v>5963</v>
      </c>
      <c r="N8643" s="91" t="s">
        <v>5964</v>
      </c>
      <c r="O8643" s="91" t="s">
        <v>16</v>
      </c>
      <c r="P8643" s="91">
        <v>400000</v>
      </c>
      <c r="Q8643" s="91" t="s">
        <v>16</v>
      </c>
      <c r="R8643" s="39" t="s">
        <v>16</v>
      </c>
      <c r="S8643" s="39" t="s">
        <v>16</v>
      </c>
      <c r="T8643" s="39" t="s">
        <v>16</v>
      </c>
    </row>
    <row r="8644" spans="2:20" ht="27.6" x14ac:dyDescent="0.3">
      <c r="B8644" s="37" t="s">
        <v>5974</v>
      </c>
      <c r="C8644" s="38" t="s">
        <v>5975</v>
      </c>
      <c r="D8644" s="116" t="s">
        <v>5965</v>
      </c>
      <c r="E8644" s="39" t="s">
        <v>16</v>
      </c>
      <c r="F8644" s="39">
        <v>1100</v>
      </c>
      <c r="G8644" s="91" t="s">
        <v>16</v>
      </c>
      <c r="H8644" s="39" t="s">
        <v>16</v>
      </c>
      <c r="I8644" s="39" t="s">
        <v>16</v>
      </c>
      <c r="J8644" s="39" t="s">
        <v>16</v>
      </c>
      <c r="K8644" s="40"/>
      <c r="L8644" s="37" t="s">
        <v>167</v>
      </c>
      <c r="M8644" s="38" t="s">
        <v>5980</v>
      </c>
      <c r="N8644" s="116" t="s">
        <v>5969</v>
      </c>
      <c r="O8644" s="39">
        <f>20000+4000</f>
        <v>24000</v>
      </c>
      <c r="P8644" s="91" t="s">
        <v>16</v>
      </c>
      <c r="Q8644" s="39" t="s">
        <v>16</v>
      </c>
      <c r="R8644" s="39" t="s">
        <v>16</v>
      </c>
      <c r="S8644" s="39" t="s">
        <v>16</v>
      </c>
      <c r="T8644" s="39" t="s">
        <v>16</v>
      </c>
    </row>
    <row r="8645" spans="2:20" ht="27.6" x14ac:dyDescent="0.3">
      <c r="B8645" s="37" t="s">
        <v>167</v>
      </c>
      <c r="C8645" s="38" t="s">
        <v>5976</v>
      </c>
      <c r="D8645" s="116" t="s">
        <v>5966</v>
      </c>
      <c r="E8645" s="39" t="s">
        <v>16</v>
      </c>
      <c r="F8645" s="39">
        <v>1100</v>
      </c>
      <c r="G8645" s="91" t="s">
        <v>16</v>
      </c>
      <c r="H8645" s="39" t="s">
        <v>16</v>
      </c>
      <c r="I8645" s="39" t="s">
        <v>16</v>
      </c>
      <c r="J8645" s="39" t="s">
        <v>16</v>
      </c>
      <c r="K8645" s="40"/>
      <c r="L8645" s="1021"/>
      <c r="M8645" s="81" t="s">
        <v>1742</v>
      </c>
      <c r="N8645" s="39"/>
      <c r="O8645" s="39"/>
      <c r="P8645" s="91"/>
      <c r="Q8645" s="39"/>
      <c r="R8645" s="39"/>
      <c r="S8645" s="39"/>
      <c r="T8645" s="39"/>
    </row>
    <row r="8646" spans="2:20" ht="27.6" x14ac:dyDescent="0.3">
      <c r="B8646" s="37" t="s">
        <v>167</v>
      </c>
      <c r="C8646" s="38" t="s">
        <v>5977</v>
      </c>
      <c r="D8646" s="116" t="s">
        <v>5967</v>
      </c>
      <c r="E8646" s="39" t="s">
        <v>16</v>
      </c>
      <c r="F8646" s="39">
        <v>50000</v>
      </c>
      <c r="G8646" s="91" t="s">
        <v>16</v>
      </c>
      <c r="H8646" s="39" t="s">
        <v>16</v>
      </c>
      <c r="I8646" s="39" t="s">
        <v>16</v>
      </c>
      <c r="J8646" s="39" t="s">
        <v>16</v>
      </c>
      <c r="K8646" s="40"/>
      <c r="L8646" s="37" t="s">
        <v>5974</v>
      </c>
      <c r="M8646" s="38" t="s">
        <v>5992</v>
      </c>
      <c r="N8646" s="39">
        <v>1</v>
      </c>
      <c r="O8646" s="39" t="s">
        <v>16</v>
      </c>
      <c r="P8646" s="731">
        <v>9500</v>
      </c>
      <c r="Q8646" s="39" t="s">
        <v>16</v>
      </c>
      <c r="R8646" s="39" t="s">
        <v>16</v>
      </c>
      <c r="S8646" s="39" t="s">
        <v>16</v>
      </c>
      <c r="T8646" s="39" t="s">
        <v>16</v>
      </c>
    </row>
    <row r="8647" spans="2:20" ht="27.6" x14ac:dyDescent="0.3">
      <c r="B8647" s="37" t="s">
        <v>167</v>
      </c>
      <c r="C8647" s="38" t="s">
        <v>5978</v>
      </c>
      <c r="D8647" s="116" t="s">
        <v>5968</v>
      </c>
      <c r="E8647" s="39" t="s">
        <v>16</v>
      </c>
      <c r="F8647" s="39">
        <v>100000</v>
      </c>
      <c r="G8647" s="91" t="s">
        <v>16</v>
      </c>
      <c r="H8647" s="39" t="s">
        <v>16</v>
      </c>
      <c r="I8647" s="39" t="s">
        <v>16</v>
      </c>
      <c r="J8647" s="39" t="s">
        <v>16</v>
      </c>
      <c r="K8647" s="40"/>
      <c r="L8647" s="37" t="s">
        <v>5974</v>
      </c>
      <c r="M8647" s="38" t="s">
        <v>5993</v>
      </c>
      <c r="N8647" s="39">
        <v>2</v>
      </c>
      <c r="O8647" s="39" t="s">
        <v>16</v>
      </c>
      <c r="P8647" s="731">
        <v>5000</v>
      </c>
      <c r="Q8647" s="39" t="s">
        <v>16</v>
      </c>
      <c r="R8647" s="39" t="s">
        <v>16</v>
      </c>
      <c r="S8647" s="39" t="s">
        <v>16</v>
      </c>
      <c r="T8647" s="39" t="s">
        <v>16</v>
      </c>
    </row>
    <row r="8648" spans="2:20" ht="27.6" x14ac:dyDescent="0.3">
      <c r="B8648" s="37" t="s">
        <v>167</v>
      </c>
      <c r="C8648" s="38" t="s">
        <v>5979</v>
      </c>
      <c r="D8648" s="116" t="s">
        <v>5969</v>
      </c>
      <c r="E8648" s="39">
        <v>20000</v>
      </c>
      <c r="F8648" s="39" t="s">
        <v>16</v>
      </c>
      <c r="G8648" s="91" t="s">
        <v>16</v>
      </c>
      <c r="H8648" s="39" t="s">
        <v>16</v>
      </c>
      <c r="I8648" s="39" t="s">
        <v>16</v>
      </c>
      <c r="J8648" s="39" t="s">
        <v>16</v>
      </c>
      <c r="K8648" s="40"/>
      <c r="L8648" s="37" t="s">
        <v>5974</v>
      </c>
      <c r="M8648" s="38" t="s">
        <v>5994</v>
      </c>
      <c r="N8648" s="39">
        <v>3</v>
      </c>
      <c r="O8648" s="39" t="s">
        <v>16</v>
      </c>
      <c r="P8648" s="731">
        <v>4300</v>
      </c>
      <c r="Q8648" s="39" t="s">
        <v>16</v>
      </c>
      <c r="R8648" s="39" t="s">
        <v>16</v>
      </c>
      <c r="S8648" s="39" t="s">
        <v>16</v>
      </c>
      <c r="T8648" s="39" t="s">
        <v>16</v>
      </c>
    </row>
    <row r="8649" spans="2:20" ht="27.6" x14ac:dyDescent="0.3">
      <c r="B8649" s="37" t="s">
        <v>167</v>
      </c>
      <c r="C8649" s="38" t="s">
        <v>5981</v>
      </c>
      <c r="D8649" s="116" t="s">
        <v>5970</v>
      </c>
      <c r="E8649" s="39">
        <v>2000</v>
      </c>
      <c r="F8649" s="39" t="s">
        <v>16</v>
      </c>
      <c r="G8649" s="91" t="s">
        <v>16</v>
      </c>
      <c r="H8649" s="39" t="s">
        <v>16</v>
      </c>
      <c r="I8649" s="39" t="s">
        <v>16</v>
      </c>
      <c r="J8649" s="39" t="s">
        <v>16</v>
      </c>
      <c r="K8649" s="40"/>
      <c r="L8649" s="37"/>
      <c r="M8649" s="81" t="s">
        <v>4961</v>
      </c>
      <c r="N8649" s="116"/>
      <c r="O8649" s="39"/>
      <c r="P8649" s="731"/>
      <c r="Q8649" s="39"/>
      <c r="R8649" s="39"/>
      <c r="S8649" s="39"/>
      <c r="T8649" s="39"/>
    </row>
    <row r="8650" spans="2:20" ht="27.6" x14ac:dyDescent="0.3">
      <c r="B8650" s="37" t="s">
        <v>167</v>
      </c>
      <c r="C8650" s="38" t="s">
        <v>5982</v>
      </c>
      <c r="D8650" s="116" t="s">
        <v>5971</v>
      </c>
      <c r="E8650" s="39">
        <v>2000</v>
      </c>
      <c r="F8650" s="39" t="s">
        <v>16</v>
      </c>
      <c r="G8650" s="91" t="s">
        <v>16</v>
      </c>
      <c r="H8650" s="39" t="s">
        <v>16</v>
      </c>
      <c r="I8650" s="39" t="s">
        <v>16</v>
      </c>
      <c r="J8650" s="39" t="s">
        <v>16</v>
      </c>
      <c r="K8650" s="40"/>
      <c r="L8650" s="37" t="s">
        <v>5691</v>
      </c>
      <c r="M8650" s="790" t="s">
        <v>5579</v>
      </c>
      <c r="N8650" s="730">
        <v>4</v>
      </c>
      <c r="O8650" s="731" t="s">
        <v>16</v>
      </c>
      <c r="P8650" s="731">
        <v>6280</v>
      </c>
      <c r="Q8650" s="39" t="s">
        <v>16</v>
      </c>
      <c r="R8650" s="39" t="s">
        <v>16</v>
      </c>
      <c r="S8650" s="39" t="s">
        <v>16</v>
      </c>
      <c r="T8650" s="39" t="s">
        <v>16</v>
      </c>
    </row>
    <row r="8651" spans="2:20" ht="27.6" x14ac:dyDescent="0.3">
      <c r="B8651" s="37" t="s">
        <v>167</v>
      </c>
      <c r="C8651" s="38" t="s">
        <v>5983</v>
      </c>
      <c r="D8651" s="116" t="s">
        <v>5984</v>
      </c>
      <c r="E8651" s="39" t="s">
        <v>16</v>
      </c>
      <c r="F8651" s="39">
        <v>2200</v>
      </c>
      <c r="G8651" s="91" t="s">
        <v>16</v>
      </c>
      <c r="H8651" s="39" t="s">
        <v>16</v>
      </c>
      <c r="I8651" s="39" t="s">
        <v>16</v>
      </c>
      <c r="J8651" s="39" t="s">
        <v>16</v>
      </c>
      <c r="K8651" s="40"/>
      <c r="L8651" s="37" t="s">
        <v>5974</v>
      </c>
      <c r="M8651" s="1001" t="s">
        <v>5997</v>
      </c>
      <c r="N8651" s="963">
        <v>5</v>
      </c>
      <c r="O8651" s="963" t="s">
        <v>16</v>
      </c>
      <c r="P8651" s="1093">
        <v>10500</v>
      </c>
      <c r="Q8651" s="320" t="s">
        <v>16</v>
      </c>
      <c r="R8651" s="320" t="s">
        <v>16</v>
      </c>
      <c r="S8651" s="320" t="s">
        <v>16</v>
      </c>
      <c r="T8651" s="320" t="s">
        <v>16</v>
      </c>
    </row>
    <row r="8652" spans="2:20" ht="27.6" x14ac:dyDescent="0.3">
      <c r="B8652" s="37" t="s">
        <v>167</v>
      </c>
      <c r="C8652" s="38" t="s">
        <v>5985</v>
      </c>
      <c r="D8652" s="116" t="s">
        <v>5986</v>
      </c>
      <c r="E8652" s="39" t="s">
        <v>16</v>
      </c>
      <c r="F8652" s="39">
        <v>2200</v>
      </c>
      <c r="G8652" s="91" t="s">
        <v>16</v>
      </c>
      <c r="H8652" s="39" t="s">
        <v>16</v>
      </c>
      <c r="I8652" s="39" t="s">
        <v>16</v>
      </c>
      <c r="J8652" s="39" t="s">
        <v>16</v>
      </c>
      <c r="K8652" s="40"/>
      <c r="L8652" s="37" t="s">
        <v>5974</v>
      </c>
      <c r="M8652" s="369" t="s">
        <v>5998</v>
      </c>
      <c r="N8652" s="320">
        <v>6</v>
      </c>
      <c r="O8652" s="320" t="s">
        <v>16</v>
      </c>
      <c r="P8652" s="986">
        <v>1000</v>
      </c>
      <c r="Q8652" s="320" t="s">
        <v>16</v>
      </c>
      <c r="R8652" s="320" t="s">
        <v>16</v>
      </c>
      <c r="S8652" s="320" t="s">
        <v>16</v>
      </c>
      <c r="T8652" s="320" t="s">
        <v>16</v>
      </c>
    </row>
    <row r="8653" spans="2:20" ht="27.6" x14ac:dyDescent="0.3">
      <c r="B8653" s="37" t="s">
        <v>5987</v>
      </c>
      <c r="C8653" s="38" t="s">
        <v>5988</v>
      </c>
      <c r="D8653" s="116" t="s">
        <v>5989</v>
      </c>
      <c r="E8653" s="39" t="s">
        <v>16</v>
      </c>
      <c r="F8653" s="39">
        <v>1100</v>
      </c>
      <c r="G8653" s="91" t="s">
        <v>16</v>
      </c>
      <c r="H8653" s="39" t="s">
        <v>16</v>
      </c>
      <c r="I8653" s="39" t="s">
        <v>16</v>
      </c>
      <c r="J8653" s="39" t="s">
        <v>16</v>
      </c>
      <c r="K8653" s="40"/>
      <c r="L8653" s="37" t="s">
        <v>5974</v>
      </c>
      <c r="M8653" s="38" t="s">
        <v>5999</v>
      </c>
      <c r="N8653" s="320">
        <v>7</v>
      </c>
      <c r="O8653" s="39" t="s">
        <v>16</v>
      </c>
      <c r="P8653" s="731">
        <v>6528</v>
      </c>
      <c r="Q8653" s="39" t="s">
        <v>16</v>
      </c>
      <c r="R8653" s="39" t="s">
        <v>16</v>
      </c>
      <c r="S8653" s="39" t="s">
        <v>16</v>
      </c>
      <c r="T8653" s="39" t="s">
        <v>16</v>
      </c>
    </row>
    <row r="8654" spans="2:20" ht="55.2" x14ac:dyDescent="0.3">
      <c r="B8654" s="37" t="s">
        <v>167</v>
      </c>
      <c r="C8654" s="38" t="s">
        <v>5990</v>
      </c>
      <c r="D8654" s="116" t="s">
        <v>5991</v>
      </c>
      <c r="E8654" s="39" t="s">
        <v>16</v>
      </c>
      <c r="F8654" s="39">
        <v>2200</v>
      </c>
      <c r="G8654" s="91" t="s">
        <v>16</v>
      </c>
      <c r="H8654" s="39" t="s">
        <v>16</v>
      </c>
      <c r="I8654" s="39" t="s">
        <v>16</v>
      </c>
      <c r="J8654" s="39" t="s">
        <v>16</v>
      </c>
      <c r="K8654" s="40"/>
      <c r="L8654" s="37" t="s">
        <v>5962</v>
      </c>
      <c r="M8654" s="38" t="s">
        <v>6001</v>
      </c>
      <c r="N8654" s="320">
        <v>6</v>
      </c>
      <c r="O8654" s="39" t="s">
        <v>16</v>
      </c>
      <c r="P8654" s="91" t="s">
        <v>16</v>
      </c>
      <c r="Q8654" s="39" t="s">
        <v>16</v>
      </c>
      <c r="R8654" s="39" t="s">
        <v>16</v>
      </c>
      <c r="S8654" s="39">
        <v>26000</v>
      </c>
      <c r="T8654" s="39" t="s">
        <v>16</v>
      </c>
    </row>
    <row r="8655" spans="2:20" x14ac:dyDescent="0.3">
      <c r="B8655" s="37"/>
      <c r="C8655" s="81" t="s">
        <v>4961</v>
      </c>
      <c r="D8655" s="116"/>
      <c r="E8655" s="39"/>
      <c r="F8655" s="39"/>
      <c r="G8655" s="91"/>
      <c r="H8655" s="39"/>
      <c r="I8655" s="39"/>
      <c r="J8655" s="39"/>
      <c r="K8655" s="40"/>
      <c r="L8655" s="37" t="s">
        <v>16</v>
      </c>
      <c r="M8655" s="1064" t="s">
        <v>16</v>
      </c>
      <c r="N8655" s="39" t="s">
        <v>16</v>
      </c>
      <c r="O8655" s="39" t="s">
        <v>16</v>
      </c>
      <c r="P8655" s="91" t="s">
        <v>16</v>
      </c>
      <c r="Q8655" s="39" t="s">
        <v>16</v>
      </c>
      <c r="R8655" s="39" t="s">
        <v>16</v>
      </c>
      <c r="S8655" s="39" t="s">
        <v>16</v>
      </c>
      <c r="T8655" s="39" t="s">
        <v>16</v>
      </c>
    </row>
    <row r="8656" spans="2:20" x14ac:dyDescent="0.3">
      <c r="B8656" s="37" t="s">
        <v>5691</v>
      </c>
      <c r="C8656" s="790" t="s">
        <v>5995</v>
      </c>
      <c r="D8656" s="730" t="s">
        <v>16</v>
      </c>
      <c r="E8656" s="731" t="s">
        <v>16</v>
      </c>
      <c r="F8656" s="731">
        <v>6300</v>
      </c>
      <c r="G8656" s="91" t="s">
        <v>16</v>
      </c>
      <c r="H8656" s="39" t="s">
        <v>16</v>
      </c>
      <c r="I8656" s="39" t="s">
        <v>16</v>
      </c>
      <c r="J8656" s="39" t="s">
        <v>16</v>
      </c>
      <c r="K8656" s="40"/>
      <c r="L8656" s="37" t="s">
        <v>16</v>
      </c>
      <c r="M8656" s="1064" t="s">
        <v>16</v>
      </c>
      <c r="N8656" s="39" t="s">
        <v>16</v>
      </c>
      <c r="O8656" s="39" t="s">
        <v>16</v>
      </c>
      <c r="P8656" s="91" t="s">
        <v>16</v>
      </c>
      <c r="Q8656" s="39" t="s">
        <v>16</v>
      </c>
      <c r="R8656" s="39" t="s">
        <v>16</v>
      </c>
      <c r="S8656" s="39" t="s">
        <v>16</v>
      </c>
      <c r="T8656" s="39" t="s">
        <v>16</v>
      </c>
    </row>
    <row r="8657" spans="2:20" ht="27.6" x14ac:dyDescent="0.3">
      <c r="B8657" s="37" t="s">
        <v>5909</v>
      </c>
      <c r="C8657" s="790" t="s">
        <v>5996</v>
      </c>
      <c r="D8657" s="730" t="s">
        <v>16</v>
      </c>
      <c r="E8657" s="731" t="s">
        <v>16</v>
      </c>
      <c r="F8657" s="731">
        <v>11000</v>
      </c>
      <c r="G8657" s="91" t="s">
        <v>16</v>
      </c>
      <c r="H8657" s="39" t="s">
        <v>16</v>
      </c>
      <c r="I8657" s="39" t="s">
        <v>16</v>
      </c>
      <c r="J8657" s="39" t="s">
        <v>16</v>
      </c>
      <c r="K8657" s="40"/>
      <c r="L8657" s="37" t="s">
        <v>16</v>
      </c>
      <c r="M8657" s="1064" t="s">
        <v>16</v>
      </c>
      <c r="N8657" s="39" t="s">
        <v>16</v>
      </c>
      <c r="O8657" s="39" t="s">
        <v>16</v>
      </c>
      <c r="P8657" s="91" t="s">
        <v>16</v>
      </c>
      <c r="Q8657" s="39" t="s">
        <v>16</v>
      </c>
      <c r="R8657" s="39" t="s">
        <v>16</v>
      </c>
      <c r="S8657" s="39" t="s">
        <v>16</v>
      </c>
      <c r="T8657" s="39" t="s">
        <v>16</v>
      </c>
    </row>
    <row r="8658" spans="2:20" ht="27.6" x14ac:dyDescent="0.3">
      <c r="B8658" s="37" t="s">
        <v>5950</v>
      </c>
      <c r="C8658" s="509" t="s">
        <v>5959</v>
      </c>
      <c r="D8658" s="37">
        <v>4</v>
      </c>
      <c r="E8658" s="39" t="s">
        <v>16</v>
      </c>
      <c r="F8658" s="39">
        <v>5000</v>
      </c>
      <c r="G8658" s="91"/>
      <c r="H8658" s="39"/>
      <c r="I8658" s="39"/>
      <c r="J8658" s="39"/>
      <c r="K8658" s="40"/>
      <c r="L8658" s="37" t="s">
        <v>16</v>
      </c>
      <c r="M8658" s="1064" t="s">
        <v>16</v>
      </c>
      <c r="N8658" s="39" t="s">
        <v>16</v>
      </c>
      <c r="O8658" s="39" t="s">
        <v>16</v>
      </c>
      <c r="P8658" s="91" t="s">
        <v>16</v>
      </c>
      <c r="Q8658" s="39" t="s">
        <v>16</v>
      </c>
      <c r="R8658" s="39" t="s">
        <v>16</v>
      </c>
      <c r="S8658" s="39" t="s">
        <v>16</v>
      </c>
      <c r="T8658" s="39" t="s">
        <v>16</v>
      </c>
    </row>
    <row r="8659" spans="2:20" x14ac:dyDescent="0.3">
      <c r="B8659" s="39" t="s">
        <v>16</v>
      </c>
      <c r="C8659" s="39" t="s">
        <v>16</v>
      </c>
      <c r="D8659" s="39" t="s">
        <v>16</v>
      </c>
      <c r="E8659" s="39" t="s">
        <v>16</v>
      </c>
      <c r="F8659" s="39" t="s">
        <v>16</v>
      </c>
      <c r="G8659" s="39" t="s">
        <v>16</v>
      </c>
      <c r="H8659" s="39" t="s">
        <v>16</v>
      </c>
      <c r="I8659" s="39" t="s">
        <v>16</v>
      </c>
      <c r="J8659" s="39" t="s">
        <v>16</v>
      </c>
      <c r="K8659" s="40"/>
      <c r="L8659" s="37" t="s">
        <v>16</v>
      </c>
      <c r="M8659" s="1064" t="s">
        <v>16</v>
      </c>
      <c r="N8659" s="39" t="s">
        <v>16</v>
      </c>
      <c r="O8659" s="39" t="s">
        <v>16</v>
      </c>
      <c r="P8659" s="91" t="s">
        <v>16</v>
      </c>
      <c r="Q8659" s="39" t="s">
        <v>16</v>
      </c>
      <c r="R8659" s="39" t="s">
        <v>16</v>
      </c>
      <c r="S8659" s="39" t="s">
        <v>16</v>
      </c>
      <c r="T8659" s="39" t="s">
        <v>16</v>
      </c>
    </row>
    <row r="8660" spans="2:20" x14ac:dyDescent="0.3">
      <c r="B8660" s="196"/>
      <c r="C8660" s="503" t="s">
        <v>49</v>
      </c>
      <c r="D8660" s="196" t="s">
        <v>1850</v>
      </c>
      <c r="E8660" s="197">
        <f>SUM(E8648:E8659)</f>
        <v>24000</v>
      </c>
      <c r="F8660" s="197">
        <f>SUM(F8644:F8659)</f>
        <v>182200</v>
      </c>
      <c r="G8660" s="197">
        <f>SUM(G8643:G8659)</f>
        <v>400000</v>
      </c>
      <c r="H8660" s="504">
        <v>0</v>
      </c>
      <c r="I8660" s="197">
        <v>0</v>
      </c>
      <c r="J8660" s="197"/>
      <c r="K8660" s="183">
        <f>SUM(I8660:J8660)</f>
        <v>0</v>
      </c>
      <c r="L8660" s="37" t="s">
        <v>16</v>
      </c>
      <c r="M8660" s="1064" t="s">
        <v>16</v>
      </c>
      <c r="N8660" s="39" t="s">
        <v>16</v>
      </c>
      <c r="O8660" s="39" t="s">
        <v>16</v>
      </c>
      <c r="P8660" s="91" t="s">
        <v>16</v>
      </c>
      <c r="Q8660" s="39" t="s">
        <v>16</v>
      </c>
      <c r="R8660" s="39" t="s">
        <v>16</v>
      </c>
      <c r="S8660" s="39" t="s">
        <v>16</v>
      </c>
      <c r="T8660" s="39" t="s">
        <v>16</v>
      </c>
    </row>
    <row r="8661" spans="2:20" x14ac:dyDescent="0.3">
      <c r="B8661" s="815"/>
      <c r="C8661" s="958"/>
      <c r="D8661" s="384"/>
      <c r="E8661" s="818"/>
      <c r="F8661" s="818"/>
      <c r="G8661" s="818"/>
      <c r="H8661" s="818"/>
      <c r="I8661" s="818"/>
      <c r="J8661" s="819"/>
      <c r="K8661" s="1"/>
      <c r="L8661" s="1041"/>
      <c r="M8661" s="1042"/>
      <c r="N8661" s="1042"/>
      <c r="O8661" s="1042"/>
      <c r="P8661" s="1042"/>
      <c r="Q8661" s="1042"/>
      <c r="R8661" s="1042"/>
      <c r="S8661" s="1042"/>
      <c r="T8661" s="1043"/>
    </row>
    <row r="8662" spans="2:20" x14ac:dyDescent="0.3">
      <c r="B8662" s="25"/>
      <c r="C8662" s="26" t="s">
        <v>50</v>
      </c>
      <c r="D8662" s="26" t="s">
        <v>16</v>
      </c>
      <c r="E8662" s="28">
        <f>E8660</f>
        <v>24000</v>
      </c>
      <c r="F8662" s="28">
        <f>F8642+F8660</f>
        <v>605908</v>
      </c>
      <c r="G8662" s="28">
        <f>G8642+G8660</f>
        <v>4099390</v>
      </c>
      <c r="H8662" s="28">
        <f>H8642+H8660</f>
        <v>2146135</v>
      </c>
      <c r="I8662" s="28">
        <f>I8642+I8660</f>
        <v>484084</v>
      </c>
      <c r="J8662" s="28">
        <f>J8642+J8660</f>
        <v>4260</v>
      </c>
      <c r="K8662" s="1"/>
      <c r="L8662" s="574" t="s">
        <v>16</v>
      </c>
      <c r="M8662" s="26" t="s">
        <v>50</v>
      </c>
      <c r="N8662" s="193" t="s">
        <v>16</v>
      </c>
      <c r="O8662" s="934">
        <f>SUM(O8644:O8661)</f>
        <v>24000</v>
      </c>
      <c r="P8662" s="28">
        <f>SUM(P8643:P8661)</f>
        <v>443108</v>
      </c>
      <c r="Q8662" s="938"/>
      <c r="R8662" s="28">
        <f>SUM(R8659:R8661)</f>
        <v>0</v>
      </c>
      <c r="S8662" s="28">
        <f>SUM(S8654:S8661)</f>
        <v>26000</v>
      </c>
      <c r="T8662" s="28">
        <f>SUM(T8641:T8661)</f>
        <v>0</v>
      </c>
    </row>
    <row r="8663" spans="2:20" x14ac:dyDescent="0.3">
      <c r="F8663" s="314"/>
      <c r="G8663" s="215"/>
      <c r="H8663" s="215"/>
      <c r="L8663" s="2"/>
      <c r="M8663" s="3" t="s">
        <v>12</v>
      </c>
      <c r="N8663" s="15"/>
      <c r="O8663" s="16">
        <f>E8662-O8662</f>
        <v>0</v>
      </c>
      <c r="P8663" s="62">
        <f>F8662-P8662</f>
        <v>162800</v>
      </c>
      <c r="Q8663" s="62">
        <f>G8662-Q8662</f>
        <v>4099390</v>
      </c>
      <c r="R8663" s="62">
        <f t="shared" ref="R8663" si="889">H8662-R8662</f>
        <v>2146135</v>
      </c>
      <c r="S8663" s="62">
        <f t="shared" ref="S8663" si="890">I8662-S8662</f>
        <v>458084</v>
      </c>
      <c r="T8663" s="62">
        <f t="shared" ref="T8663" si="891">J8662-T8662</f>
        <v>4260</v>
      </c>
    </row>
    <row r="8664" spans="2:20" x14ac:dyDescent="0.3">
      <c r="C8664" s="63" t="s">
        <v>5103</v>
      </c>
      <c r="F8664" s="314"/>
      <c r="H8664" s="322"/>
      <c r="I8664" s="321"/>
      <c r="J8664" s="321"/>
      <c r="M8664" s="1356" t="s">
        <v>23</v>
      </c>
      <c r="N8664" s="1356"/>
      <c r="O8664" s="314"/>
      <c r="P8664" s="314"/>
      <c r="Q8664" s="314"/>
      <c r="R8664" s="314"/>
    </row>
    <row r="8665" spans="2:20" x14ac:dyDescent="0.3">
      <c r="B8665" s="904" t="s">
        <v>0</v>
      </c>
      <c r="C8665" s="905" t="s">
        <v>5105</v>
      </c>
      <c r="D8665" s="905" t="s">
        <v>5107</v>
      </c>
      <c r="E8665" s="905" t="s">
        <v>5106</v>
      </c>
      <c r="F8665" s="906" t="s">
        <v>5110</v>
      </c>
      <c r="G8665" s="894"/>
      <c r="H8665" s="1062"/>
      <c r="I8665" s="1063"/>
      <c r="J8665" s="145"/>
      <c r="M8665" s="346" t="s">
        <v>17</v>
      </c>
      <c r="N8665" s="126">
        <f>P8663</f>
        <v>162800</v>
      </c>
      <c r="O8665" s="606" t="s">
        <v>6000</v>
      </c>
      <c r="P8665" s="944"/>
      <c r="Q8665" s="944"/>
      <c r="R8665" s="944"/>
      <c r="S8665" s="944"/>
      <c r="T8665" s="944"/>
    </row>
    <row r="8666" spans="2:20" x14ac:dyDescent="0.3">
      <c r="B8666" s="909"/>
      <c r="C8666" s="913" t="s">
        <v>5135</v>
      </c>
      <c r="D8666" s="917"/>
      <c r="E8666" s="917"/>
      <c r="F8666" s="1028"/>
      <c r="G8666" s="894"/>
      <c r="H8666" s="949"/>
      <c r="I8666" s="280"/>
      <c r="J8666" s="280"/>
      <c r="M8666" s="346" t="s">
        <v>18</v>
      </c>
      <c r="N8666" s="126">
        <f>Q8663</f>
        <v>4099390</v>
      </c>
      <c r="O8666" s="1015"/>
      <c r="P8666" s="944"/>
      <c r="Q8666" s="1062"/>
      <c r="R8666" s="944"/>
      <c r="S8666" s="944"/>
      <c r="T8666" s="944"/>
    </row>
    <row r="8667" spans="2:20" x14ac:dyDescent="0.3">
      <c r="B8667" s="911" t="s">
        <v>5114</v>
      </c>
      <c r="C8667" s="915" t="s">
        <v>5115</v>
      </c>
      <c r="D8667" s="911" t="s">
        <v>5113</v>
      </c>
      <c r="E8667" s="919">
        <v>1200000</v>
      </c>
      <c r="F8667" s="1029" t="s">
        <v>5111</v>
      </c>
      <c r="G8667" s="945"/>
      <c r="H8667" s="948"/>
      <c r="I8667" s="280"/>
      <c r="J8667" s="280"/>
      <c r="M8667" s="346" t="s">
        <v>19</v>
      </c>
      <c r="N8667" s="126">
        <f>R8663</f>
        <v>2146135</v>
      </c>
      <c r="O8667" s="1015"/>
      <c r="P8667" s="948"/>
      <c r="Q8667" s="1060"/>
      <c r="R8667" s="948"/>
      <c r="S8667" s="948"/>
      <c r="T8667" s="948"/>
    </row>
    <row r="8668" spans="2:20" x14ac:dyDescent="0.3">
      <c r="B8668" s="912" t="s">
        <v>5114</v>
      </c>
      <c r="C8668" s="916" t="s">
        <v>5116</v>
      </c>
      <c r="D8668" s="912" t="s">
        <v>5113</v>
      </c>
      <c r="E8668" s="920">
        <v>5000000</v>
      </c>
      <c r="F8668" s="1030" t="s">
        <v>5111</v>
      </c>
      <c r="H8668" s="321"/>
      <c r="I8668" s="280"/>
      <c r="J8668" s="281"/>
      <c r="M8668" s="346" t="s">
        <v>20</v>
      </c>
      <c r="N8668" s="126">
        <f>S8663</f>
        <v>458084</v>
      </c>
      <c r="O8668" s="1015"/>
      <c r="P8668" s="1016"/>
      <c r="Q8668" s="1017"/>
      <c r="R8668" s="894"/>
      <c r="S8668" s="894"/>
      <c r="T8668" s="894"/>
    </row>
    <row r="8669" spans="2:20" ht="15" thickBot="1" x14ac:dyDescent="0.35">
      <c r="B8669" s="897"/>
      <c r="C8669" s="1061" t="s">
        <v>456</v>
      </c>
      <c r="D8669" s="1061"/>
      <c r="E8669" s="921">
        <f>SUM(E8667:E8668)</f>
        <v>6200000</v>
      </c>
      <c r="F8669" s="901"/>
      <c r="H8669" s="321"/>
      <c r="I8669" s="280"/>
      <c r="J8669" s="281"/>
      <c r="M8669" s="346" t="s">
        <v>21</v>
      </c>
      <c r="N8669" s="126">
        <f>T8663</f>
        <v>4260</v>
      </c>
      <c r="O8669" s="1015"/>
      <c r="P8669" s="949"/>
      <c r="Q8669" s="1018"/>
      <c r="R8669" s="949"/>
      <c r="S8669" s="949"/>
      <c r="T8669" s="949"/>
    </row>
    <row r="8670" spans="2:20" ht="16.8" thickTop="1" thickBot="1" x14ac:dyDescent="0.35">
      <c r="G8670" s="314"/>
      <c r="H8670" s="321"/>
      <c r="I8670" s="280"/>
      <c r="J8670" s="281"/>
      <c r="M8670" s="768" t="s">
        <v>22</v>
      </c>
      <c r="N8670" s="794">
        <f>SUM(N8665:N8669)</f>
        <v>6870669</v>
      </c>
      <c r="O8670" s="1015"/>
      <c r="P8670" s="994"/>
      <c r="Q8670" s="994"/>
      <c r="R8670" s="943"/>
      <c r="S8670" s="943"/>
      <c r="T8670" s="929"/>
    </row>
    <row r="8671" spans="2:20" ht="16.2" thickTop="1" x14ac:dyDescent="0.3">
      <c r="G8671" s="314"/>
      <c r="H8671" s="321"/>
      <c r="I8671" s="280"/>
      <c r="J8671" s="281"/>
      <c r="M8671" s="768"/>
      <c r="N8671" s="121"/>
      <c r="O8671" s="1015"/>
      <c r="P8671" s="994"/>
      <c r="Q8671" s="994"/>
      <c r="R8671" s="943"/>
      <c r="S8671" s="943"/>
      <c r="T8671" s="929"/>
    </row>
    <row r="8672" spans="2:20" ht="15.6" x14ac:dyDescent="0.3">
      <c r="G8672" s="314"/>
      <c r="H8672" s="321"/>
      <c r="I8672" s="280"/>
      <c r="J8672" s="281"/>
      <c r="M8672" s="768"/>
      <c r="N8672" s="121"/>
      <c r="O8672" s="1015"/>
      <c r="P8672" s="994"/>
      <c r="Q8672" s="994"/>
      <c r="R8672" s="943"/>
      <c r="S8672" s="943"/>
      <c r="T8672" s="929"/>
    </row>
    <row r="8673" spans="2:20" ht="15.6" x14ac:dyDescent="0.3">
      <c r="G8673" s="314"/>
      <c r="H8673" s="321"/>
      <c r="I8673" s="280"/>
      <c r="J8673" s="281"/>
      <c r="M8673" s="768"/>
      <c r="N8673" s="121"/>
      <c r="O8673" s="1015"/>
      <c r="P8673" s="994"/>
      <c r="Q8673" s="994"/>
      <c r="R8673" s="943"/>
      <c r="S8673" s="943"/>
      <c r="T8673" s="929"/>
    </row>
    <row r="8674" spans="2:20" ht="15.6" x14ac:dyDescent="0.3">
      <c r="G8674" s="314"/>
      <c r="H8674" s="321"/>
      <c r="I8674" s="280"/>
      <c r="J8674" s="281"/>
      <c r="M8674" s="768"/>
      <c r="N8674" s="121"/>
      <c r="O8674" s="1015"/>
      <c r="P8674" s="994"/>
      <c r="Q8674" s="994"/>
      <c r="R8674" s="943"/>
      <c r="S8674" s="943"/>
      <c r="T8674" s="929"/>
    </row>
    <row r="8675" spans="2:20" x14ac:dyDescent="0.3">
      <c r="B8675" s="897"/>
      <c r="C8675" s="898"/>
      <c r="D8675" s="897"/>
      <c r="E8675" s="902"/>
      <c r="F8675" s="899"/>
      <c r="H8675" s="321"/>
      <c r="I8675" s="321"/>
      <c r="J8675" s="321"/>
      <c r="N8675" s="314"/>
      <c r="O8675" s="895"/>
      <c r="P8675" s="942"/>
      <c r="Q8675" s="75"/>
      <c r="R8675" s="941"/>
      <c r="S8675" s="75"/>
      <c r="T8675" s="75"/>
    </row>
    <row r="8676" spans="2:20" x14ac:dyDescent="0.3">
      <c r="B8676" s="897"/>
      <c r="C8676" s="898"/>
      <c r="D8676" s="897"/>
      <c r="E8676" s="902"/>
      <c r="F8676" s="899"/>
      <c r="H8676" s="321"/>
      <c r="I8676" s="321"/>
      <c r="J8676" s="321"/>
      <c r="N8676" s="314"/>
      <c r="O8676" s="895"/>
      <c r="P8676" s="942"/>
      <c r="Q8676" s="75"/>
      <c r="R8676" s="941"/>
      <c r="S8676" s="75"/>
      <c r="T8676" s="75"/>
    </row>
    <row r="8677" spans="2:20" x14ac:dyDescent="0.3">
      <c r="B8677" s="1357" t="s">
        <v>3490</v>
      </c>
      <c r="C8677" s="1357"/>
      <c r="D8677" s="1357"/>
      <c r="E8677" s="1357"/>
      <c r="F8677" s="1357"/>
      <c r="G8677" s="1357"/>
      <c r="H8677" s="1357"/>
      <c r="I8677" s="1357"/>
      <c r="J8677" s="1357"/>
      <c r="K8677" s="1357"/>
      <c r="L8677" s="1357"/>
      <c r="M8677" s="1357"/>
      <c r="N8677" s="1357"/>
      <c r="O8677" s="1357"/>
      <c r="P8677" s="1357"/>
      <c r="Q8677" s="1357"/>
      <c r="R8677" s="1357"/>
      <c r="S8677" s="1357"/>
      <c r="T8677" s="1357"/>
    </row>
    <row r="8684" spans="2:20" ht="15.6" x14ac:dyDescent="0.3">
      <c r="B8684" s="1349" t="s">
        <v>6002</v>
      </c>
      <c r="C8684" s="1349"/>
      <c r="D8684" s="1349"/>
      <c r="E8684" s="1349"/>
      <c r="F8684" s="1349"/>
      <c r="G8684" s="1349"/>
      <c r="H8684" s="1349"/>
      <c r="I8684" s="1349"/>
      <c r="J8684" s="1349"/>
      <c r="K8684" s="1349"/>
      <c r="L8684" s="1349"/>
      <c r="M8684" s="1349"/>
      <c r="N8684" s="1349"/>
      <c r="O8684" s="1349"/>
      <c r="P8684" s="1349"/>
      <c r="Q8684" s="1349"/>
      <c r="R8684" s="1349"/>
      <c r="S8684" s="1349"/>
      <c r="T8684" s="1349"/>
    </row>
    <row r="8685" spans="2:20" ht="15.6" x14ac:dyDescent="0.3">
      <c r="B8685" s="1350" t="s">
        <v>10</v>
      </c>
      <c r="C8685" s="1350"/>
      <c r="D8685" s="1350"/>
      <c r="E8685" s="1350"/>
      <c r="F8685" s="1350"/>
      <c r="G8685" s="1350"/>
      <c r="H8685" s="1350"/>
      <c r="I8685" s="1350"/>
      <c r="J8685" s="1350"/>
      <c r="K8685" s="1350"/>
      <c r="L8685" s="1350"/>
      <c r="M8685" s="1350"/>
      <c r="N8685" s="1350"/>
      <c r="O8685" s="1350"/>
      <c r="P8685" s="1350"/>
      <c r="Q8685" s="1350"/>
      <c r="R8685" s="1350"/>
      <c r="S8685" s="1350"/>
      <c r="T8685" s="1350"/>
    </row>
    <row r="8686" spans="2:20" x14ac:dyDescent="0.3">
      <c r="B8686" s="1351" t="s">
        <v>11</v>
      </c>
      <c r="C8686" s="1351"/>
      <c r="D8686" s="1351"/>
      <c r="E8686" s="1351"/>
      <c r="F8686" s="1351"/>
      <c r="G8686" s="1351"/>
      <c r="H8686" s="1351"/>
      <c r="I8686" s="1351"/>
      <c r="J8686" s="1351"/>
      <c r="K8686" s="1351"/>
      <c r="L8686" s="1351"/>
      <c r="M8686" s="1351"/>
      <c r="N8686" s="1351"/>
      <c r="O8686" s="1351"/>
      <c r="P8686" s="1351"/>
      <c r="Q8686" s="1351"/>
      <c r="R8686" s="1351"/>
      <c r="S8686" s="1351"/>
      <c r="T8686" s="1351"/>
    </row>
    <row r="8687" spans="2:20" x14ac:dyDescent="0.3">
      <c r="B8687" s="1352" t="s">
        <v>6003</v>
      </c>
      <c r="C8687" s="1352"/>
      <c r="D8687" s="1352"/>
      <c r="E8687" s="1352"/>
      <c r="F8687" s="1352"/>
      <c r="G8687" s="1352"/>
      <c r="H8687" s="1352"/>
      <c r="I8687" s="1352"/>
      <c r="J8687" s="1352"/>
      <c r="K8687" s="1352"/>
      <c r="L8687" s="1352"/>
      <c r="M8687" s="1352"/>
      <c r="N8687" s="1352"/>
      <c r="O8687" s="1352"/>
      <c r="P8687" s="1352"/>
      <c r="Q8687" s="1352"/>
      <c r="R8687" s="1352"/>
      <c r="S8687" s="1352"/>
      <c r="T8687" s="1352"/>
    </row>
    <row r="8688" spans="2:20" ht="15" thickBot="1" x14ac:dyDescent="0.35">
      <c r="B8688" s="309"/>
      <c r="C8688" s="309"/>
      <c r="D8688" s="309"/>
      <c r="E8688" s="309"/>
      <c r="F8688" s="309"/>
      <c r="G8688" s="309"/>
      <c r="H8688" s="309"/>
      <c r="I8688" s="309"/>
      <c r="J8688" s="309"/>
      <c r="L8688" s="309"/>
      <c r="M8688" s="309"/>
      <c r="N8688" s="309"/>
      <c r="O8688" s="309"/>
      <c r="P8688" s="309"/>
      <c r="Q8688" s="309"/>
      <c r="R8688" s="1362" t="s">
        <v>6004</v>
      </c>
      <c r="S8688" s="1363"/>
      <c r="T8688" s="1363"/>
    </row>
    <row r="8689" spans="2:20" ht="15" thickTop="1" x14ac:dyDescent="0.3">
      <c r="B8689" s="1354" t="s">
        <v>8</v>
      </c>
      <c r="C8689" s="1354"/>
      <c r="D8689" s="1354"/>
      <c r="E8689" s="1354"/>
      <c r="F8689" s="1354"/>
      <c r="G8689" s="1354"/>
      <c r="H8689" s="1354"/>
      <c r="I8689" s="1354"/>
      <c r="J8689" s="1354"/>
      <c r="L8689" s="1354" t="s">
        <v>9</v>
      </c>
      <c r="M8689" s="1354"/>
      <c r="N8689" s="1354"/>
      <c r="O8689" s="1354"/>
      <c r="P8689" s="1354"/>
      <c r="Q8689" s="1354"/>
      <c r="R8689" s="1354"/>
      <c r="S8689" s="1354"/>
      <c r="T8689" s="1354"/>
    </row>
    <row r="8690" spans="2:20" ht="27.6" x14ac:dyDescent="0.3">
      <c r="B8690" s="950" t="s">
        <v>0</v>
      </c>
      <c r="C8690" s="950" t="s">
        <v>1</v>
      </c>
      <c r="D8690" s="950" t="s">
        <v>2</v>
      </c>
      <c r="E8690" s="950" t="s">
        <v>13</v>
      </c>
      <c r="F8690" s="950" t="s">
        <v>3</v>
      </c>
      <c r="G8690" s="950" t="s">
        <v>4</v>
      </c>
      <c r="H8690" s="950" t="s">
        <v>5</v>
      </c>
      <c r="I8690" s="950" t="s">
        <v>6</v>
      </c>
      <c r="J8690" s="950" t="s">
        <v>7</v>
      </c>
      <c r="K8690" s="180"/>
      <c r="L8690" s="950" t="s">
        <v>0</v>
      </c>
      <c r="M8690" s="950" t="s">
        <v>1</v>
      </c>
      <c r="N8690" s="503" t="s">
        <v>1234</v>
      </c>
      <c r="O8690" s="950" t="s">
        <v>13</v>
      </c>
      <c r="P8690" s="950" t="s">
        <v>3</v>
      </c>
      <c r="Q8690" s="950" t="s">
        <v>4</v>
      </c>
      <c r="R8690" s="950" t="s">
        <v>5</v>
      </c>
      <c r="S8690" s="950" t="s">
        <v>6</v>
      </c>
      <c r="T8690" s="950" t="s">
        <v>7</v>
      </c>
    </row>
    <row r="8691" spans="2:20" x14ac:dyDescent="0.3">
      <c r="B8691" s="954"/>
      <c r="C8691" s="955"/>
      <c r="D8691" s="955"/>
      <c r="E8691" s="956"/>
      <c r="F8691" s="956"/>
      <c r="G8691" s="956"/>
      <c r="H8691" s="956"/>
      <c r="I8691" s="956"/>
      <c r="J8691" s="957"/>
      <c r="L8691" s="954"/>
      <c r="M8691" s="955"/>
      <c r="N8691" s="955"/>
      <c r="O8691" s="956"/>
      <c r="P8691" s="956"/>
      <c r="Q8691" s="956"/>
      <c r="R8691" s="956"/>
      <c r="S8691" s="956"/>
      <c r="T8691" s="957"/>
    </row>
    <row r="8692" spans="2:20" x14ac:dyDescent="0.3">
      <c r="B8692" s="37" t="s">
        <v>6005</v>
      </c>
      <c r="C8692" s="44" t="s">
        <v>2421</v>
      </c>
      <c r="D8692" s="39" t="s">
        <v>16</v>
      </c>
      <c r="E8692" s="39" t="s">
        <v>16</v>
      </c>
      <c r="F8692" s="91">
        <f>N8665</f>
        <v>162800</v>
      </c>
      <c r="G8692" s="764">
        <f>N8666</f>
        <v>4099390</v>
      </c>
      <c r="H8692" s="764">
        <f>N8667</f>
        <v>2146135</v>
      </c>
      <c r="I8692" s="764">
        <f>N8668</f>
        <v>458084</v>
      </c>
      <c r="J8692" s="764">
        <f>N8669</f>
        <v>4260</v>
      </c>
      <c r="K8692" s="40"/>
      <c r="L8692" s="37"/>
      <c r="M8692" s="1019"/>
      <c r="N8692" s="39"/>
      <c r="O8692" s="39"/>
      <c r="P8692" s="91"/>
      <c r="Q8692" s="91"/>
      <c r="R8692" s="37"/>
      <c r="S8692" s="39"/>
      <c r="T8692" s="37"/>
    </row>
    <row r="8693" spans="2:20" x14ac:dyDescent="0.3">
      <c r="B8693" s="37" t="s">
        <v>6005</v>
      </c>
      <c r="C8693" s="38" t="s">
        <v>2263</v>
      </c>
      <c r="D8693" s="39" t="s">
        <v>16</v>
      </c>
      <c r="E8693" s="39" t="s">
        <v>16</v>
      </c>
      <c r="F8693" s="39" t="s">
        <v>16</v>
      </c>
      <c r="G8693" s="39" t="s">
        <v>16</v>
      </c>
      <c r="H8693" s="91">
        <v>90000</v>
      </c>
      <c r="I8693" s="39" t="s">
        <v>16</v>
      </c>
      <c r="J8693" s="39" t="s">
        <v>16</v>
      </c>
      <c r="K8693" s="40"/>
      <c r="L8693" s="37" t="s">
        <v>6005</v>
      </c>
      <c r="M8693" s="38" t="s">
        <v>2263</v>
      </c>
      <c r="N8693" s="39" t="s">
        <v>16</v>
      </c>
      <c r="O8693" s="39" t="s">
        <v>16</v>
      </c>
      <c r="P8693" s="91">
        <v>90000</v>
      </c>
      <c r="Q8693" s="39" t="s">
        <v>16</v>
      </c>
      <c r="R8693" s="39" t="s">
        <v>16</v>
      </c>
      <c r="S8693" s="39" t="s">
        <v>16</v>
      </c>
      <c r="T8693" s="39" t="s">
        <v>16</v>
      </c>
    </row>
    <row r="8694" spans="2:20" ht="27.6" x14ac:dyDescent="0.3">
      <c r="B8694" s="37" t="s">
        <v>6005</v>
      </c>
      <c r="C8694" s="38" t="s">
        <v>6008</v>
      </c>
      <c r="D8694" s="116" t="s">
        <v>6006</v>
      </c>
      <c r="E8694" s="39">
        <v>31677</v>
      </c>
      <c r="F8694" s="39" t="s">
        <v>16</v>
      </c>
      <c r="G8694" s="39" t="s">
        <v>16</v>
      </c>
      <c r="H8694" s="39" t="s">
        <v>16</v>
      </c>
      <c r="I8694" s="39" t="s">
        <v>16</v>
      </c>
      <c r="J8694" s="39" t="s">
        <v>16</v>
      </c>
      <c r="K8694" s="40"/>
      <c r="L8694" s="37" t="s">
        <v>6005</v>
      </c>
      <c r="M8694" s="38" t="s">
        <v>6009</v>
      </c>
      <c r="N8694" s="116" t="s">
        <v>6006</v>
      </c>
      <c r="O8694" s="39">
        <v>31677</v>
      </c>
      <c r="P8694" s="731" t="s">
        <v>16</v>
      </c>
      <c r="Q8694" s="39" t="s">
        <v>16</v>
      </c>
      <c r="R8694" s="39" t="s">
        <v>16</v>
      </c>
      <c r="S8694" s="39" t="s">
        <v>16</v>
      </c>
      <c r="T8694" s="39" t="s">
        <v>16</v>
      </c>
    </row>
    <row r="8695" spans="2:20" ht="41.4" x14ac:dyDescent="0.3">
      <c r="B8695" s="37" t="s">
        <v>6005</v>
      </c>
      <c r="C8695" s="38" t="s">
        <v>2805</v>
      </c>
      <c r="D8695" s="116" t="s">
        <v>6007</v>
      </c>
      <c r="E8695" s="39">
        <v>47742</v>
      </c>
      <c r="F8695" s="39" t="s">
        <v>16</v>
      </c>
      <c r="G8695" s="39" t="s">
        <v>16</v>
      </c>
      <c r="H8695" s="39" t="s">
        <v>16</v>
      </c>
      <c r="I8695" s="39">
        <v>2258</v>
      </c>
      <c r="J8695" s="39" t="s">
        <v>16</v>
      </c>
      <c r="K8695" s="40"/>
      <c r="L8695" s="37" t="s">
        <v>6005</v>
      </c>
      <c r="M8695" s="38" t="s">
        <v>5165</v>
      </c>
      <c r="N8695" s="116" t="s">
        <v>6007</v>
      </c>
      <c r="O8695" s="39">
        <v>47742</v>
      </c>
      <c r="P8695" s="731" t="s">
        <v>16</v>
      </c>
      <c r="Q8695" s="39" t="s">
        <v>16</v>
      </c>
      <c r="R8695" s="39" t="s">
        <v>16</v>
      </c>
      <c r="S8695" s="39" t="s">
        <v>16</v>
      </c>
      <c r="T8695" s="39" t="s">
        <v>16</v>
      </c>
    </row>
    <row r="8696" spans="2:20" ht="41.4" x14ac:dyDescent="0.3">
      <c r="B8696" s="39" t="s">
        <v>16</v>
      </c>
      <c r="C8696" s="39" t="s">
        <v>16</v>
      </c>
      <c r="D8696" s="39" t="s">
        <v>16</v>
      </c>
      <c r="E8696" s="39" t="s">
        <v>16</v>
      </c>
      <c r="F8696" s="39" t="s">
        <v>16</v>
      </c>
      <c r="G8696" s="39" t="s">
        <v>16</v>
      </c>
      <c r="H8696" s="39" t="s">
        <v>16</v>
      </c>
      <c r="I8696" s="39" t="s">
        <v>16</v>
      </c>
      <c r="J8696" s="39" t="s">
        <v>16</v>
      </c>
      <c r="K8696" s="40"/>
      <c r="L8696" s="37" t="s">
        <v>6005</v>
      </c>
      <c r="M8696" s="369" t="s">
        <v>6010</v>
      </c>
      <c r="N8696" s="368">
        <v>1</v>
      </c>
      <c r="O8696" s="39" t="s">
        <v>16</v>
      </c>
      <c r="P8696" s="731">
        <v>25000</v>
      </c>
      <c r="Q8696" s="39" t="s">
        <v>16</v>
      </c>
      <c r="R8696" s="39" t="s">
        <v>16</v>
      </c>
      <c r="S8696" s="39" t="s">
        <v>16</v>
      </c>
      <c r="T8696" s="39" t="s">
        <v>16</v>
      </c>
    </row>
    <row r="8697" spans="2:20" ht="27.6" x14ac:dyDescent="0.3">
      <c r="B8697" s="39" t="s">
        <v>16</v>
      </c>
      <c r="C8697" s="39" t="s">
        <v>16</v>
      </c>
      <c r="D8697" s="39" t="s">
        <v>16</v>
      </c>
      <c r="E8697" s="39" t="s">
        <v>16</v>
      </c>
      <c r="F8697" s="39" t="s">
        <v>16</v>
      </c>
      <c r="G8697" s="39" t="s">
        <v>16</v>
      </c>
      <c r="H8697" s="39" t="s">
        <v>16</v>
      </c>
      <c r="I8697" s="39" t="s">
        <v>16</v>
      </c>
      <c r="J8697" s="39" t="s">
        <v>16</v>
      </c>
      <c r="K8697" s="40"/>
      <c r="L8697" s="37" t="s">
        <v>6005</v>
      </c>
      <c r="M8697" s="38" t="s">
        <v>2550</v>
      </c>
      <c r="N8697" s="368">
        <v>2</v>
      </c>
      <c r="O8697" s="39" t="s">
        <v>16</v>
      </c>
      <c r="P8697" s="731">
        <v>5000</v>
      </c>
      <c r="Q8697" s="39" t="s">
        <v>16</v>
      </c>
      <c r="R8697" s="39" t="s">
        <v>16</v>
      </c>
      <c r="S8697" s="39" t="s">
        <v>16</v>
      </c>
      <c r="T8697" s="39" t="s">
        <v>16</v>
      </c>
    </row>
    <row r="8698" spans="2:20" ht="27.6" x14ac:dyDescent="0.3">
      <c r="B8698" s="39" t="s">
        <v>16</v>
      </c>
      <c r="C8698" s="39" t="s">
        <v>16</v>
      </c>
      <c r="D8698" s="39" t="s">
        <v>16</v>
      </c>
      <c r="E8698" s="39" t="s">
        <v>16</v>
      </c>
      <c r="F8698" s="39" t="s">
        <v>16</v>
      </c>
      <c r="G8698" s="39" t="s">
        <v>16</v>
      </c>
      <c r="H8698" s="39" t="s">
        <v>16</v>
      </c>
      <c r="I8698" s="39" t="s">
        <v>16</v>
      </c>
      <c r="J8698" s="39" t="s">
        <v>16</v>
      </c>
      <c r="K8698" s="40"/>
      <c r="L8698" s="751" t="s">
        <v>6005</v>
      </c>
      <c r="M8698" s="790" t="s">
        <v>6011</v>
      </c>
      <c r="N8698" s="751">
        <v>3</v>
      </c>
      <c r="O8698" s="731" t="s">
        <v>16</v>
      </c>
      <c r="P8698" s="731">
        <v>11000</v>
      </c>
      <c r="Q8698" s="39" t="s">
        <v>16</v>
      </c>
      <c r="R8698" s="39" t="s">
        <v>16</v>
      </c>
      <c r="S8698" s="39" t="s">
        <v>16</v>
      </c>
      <c r="T8698" s="39" t="s">
        <v>16</v>
      </c>
    </row>
    <row r="8699" spans="2:20" ht="27.6" x14ac:dyDescent="0.3">
      <c r="B8699" s="39" t="s">
        <v>16</v>
      </c>
      <c r="C8699" s="39" t="s">
        <v>16</v>
      </c>
      <c r="D8699" s="39" t="s">
        <v>16</v>
      </c>
      <c r="E8699" s="39" t="s">
        <v>16</v>
      </c>
      <c r="F8699" s="39" t="s">
        <v>16</v>
      </c>
      <c r="G8699" s="39" t="s">
        <v>16</v>
      </c>
      <c r="H8699" s="39" t="s">
        <v>16</v>
      </c>
      <c r="I8699" s="39" t="s">
        <v>16</v>
      </c>
      <c r="J8699" s="39" t="s">
        <v>16</v>
      </c>
      <c r="K8699" s="40"/>
      <c r="L8699" s="37" t="s">
        <v>6005</v>
      </c>
      <c r="M8699" s="38" t="s">
        <v>6012</v>
      </c>
      <c r="N8699" s="368">
        <v>4</v>
      </c>
      <c r="O8699" s="39" t="s">
        <v>16</v>
      </c>
      <c r="P8699" s="731">
        <v>7684</v>
      </c>
      <c r="Q8699" s="39" t="s">
        <v>16</v>
      </c>
      <c r="R8699" s="39" t="s">
        <v>16</v>
      </c>
      <c r="S8699" s="39" t="s">
        <v>16</v>
      </c>
      <c r="T8699" s="39" t="s">
        <v>16</v>
      </c>
    </row>
    <row r="8700" spans="2:20" x14ac:dyDescent="0.3">
      <c r="B8700" s="196"/>
      <c r="C8700" s="503" t="s">
        <v>49</v>
      </c>
      <c r="D8700" s="196" t="s">
        <v>1850</v>
      </c>
      <c r="E8700" s="197">
        <f>SUM(E8693:E8698)</f>
        <v>79419</v>
      </c>
      <c r="F8700" s="197">
        <f>SUM(F8693:F8698)</f>
        <v>0</v>
      </c>
      <c r="G8700" s="197">
        <f>SUM(G8693:G8698)</f>
        <v>0</v>
      </c>
      <c r="H8700" s="504">
        <f>SUM(H8693:H8698)</f>
        <v>90000</v>
      </c>
      <c r="I8700" s="197">
        <f>SUM(I8693:I8698)</f>
        <v>2258</v>
      </c>
      <c r="J8700" s="197"/>
      <c r="K8700" s="183">
        <f>SUM(I8700:J8700)</f>
        <v>2258</v>
      </c>
      <c r="L8700" s="37" t="s">
        <v>16</v>
      </c>
      <c r="M8700" s="1064" t="s">
        <v>16</v>
      </c>
      <c r="N8700" s="39" t="s">
        <v>16</v>
      </c>
      <c r="O8700" s="39" t="s">
        <v>16</v>
      </c>
      <c r="P8700" s="91" t="s">
        <v>16</v>
      </c>
      <c r="Q8700" s="39" t="s">
        <v>16</v>
      </c>
      <c r="R8700" s="39" t="s">
        <v>16</v>
      </c>
      <c r="S8700" s="39" t="s">
        <v>16</v>
      </c>
      <c r="T8700" s="39" t="s">
        <v>16</v>
      </c>
    </row>
    <row r="8701" spans="2:20" x14ac:dyDescent="0.3">
      <c r="B8701" s="815"/>
      <c r="C8701" s="958"/>
      <c r="D8701" s="384"/>
      <c r="E8701" s="818"/>
      <c r="F8701" s="818"/>
      <c r="G8701" s="818"/>
      <c r="H8701" s="818"/>
      <c r="I8701" s="818"/>
      <c r="J8701" s="819"/>
      <c r="K8701" s="1"/>
      <c r="L8701" s="1041"/>
      <c r="M8701" s="1042"/>
      <c r="N8701" s="1042"/>
      <c r="O8701" s="1042"/>
      <c r="P8701" s="1042"/>
      <c r="Q8701" s="1042"/>
      <c r="R8701" s="1042"/>
      <c r="S8701" s="1042"/>
      <c r="T8701" s="1043"/>
    </row>
    <row r="8702" spans="2:20" x14ac:dyDescent="0.3">
      <c r="B8702" s="25"/>
      <c r="C8702" s="26" t="s">
        <v>50</v>
      </c>
      <c r="D8702" s="26" t="s">
        <v>16</v>
      </c>
      <c r="E8702" s="28">
        <f>E8700</f>
        <v>79419</v>
      </c>
      <c r="F8702" s="28">
        <f>F8692+F8700</f>
        <v>162800</v>
      </c>
      <c r="G8702" s="28">
        <f>G8692+G8700</f>
        <v>4099390</v>
      </c>
      <c r="H8702" s="28">
        <f>H8692+H8700</f>
        <v>2236135</v>
      </c>
      <c r="I8702" s="28">
        <f>I8692+I8700</f>
        <v>460342</v>
      </c>
      <c r="J8702" s="28">
        <f>J8692+J8700</f>
        <v>4260</v>
      </c>
      <c r="K8702" s="1"/>
      <c r="L8702" s="574" t="s">
        <v>16</v>
      </c>
      <c r="M8702" s="26" t="s">
        <v>50</v>
      </c>
      <c r="N8702" s="193" t="s">
        <v>16</v>
      </c>
      <c r="O8702" s="934">
        <f>SUM(O8693:O8701)</f>
        <v>79419</v>
      </c>
      <c r="P8702" s="28">
        <f>SUM(P8693:P8701)</f>
        <v>138684</v>
      </c>
      <c r="Q8702" s="938"/>
      <c r="R8702" s="28">
        <f>SUM(R8700:R8701)</f>
        <v>0</v>
      </c>
      <c r="S8702" s="28">
        <f>SUM(S8698:S8701)</f>
        <v>0</v>
      </c>
      <c r="T8702" s="28">
        <f>SUM(T8691:T8701)</f>
        <v>0</v>
      </c>
    </row>
    <row r="8703" spans="2:20" x14ac:dyDescent="0.3">
      <c r="F8703" s="314"/>
      <c r="G8703" s="215"/>
      <c r="H8703" s="215"/>
      <c r="L8703" s="2"/>
      <c r="M8703" s="3" t="s">
        <v>12</v>
      </c>
      <c r="N8703" s="15"/>
      <c r="O8703" s="16">
        <f>E8702-O8702</f>
        <v>0</v>
      </c>
      <c r="P8703" s="62">
        <f>F8702-P8702</f>
        <v>24116</v>
      </c>
      <c r="Q8703" s="62">
        <f>G8702-Q8702</f>
        <v>4099390</v>
      </c>
      <c r="R8703" s="62">
        <f t="shared" ref="R8703" si="892">H8702-R8702</f>
        <v>2236135</v>
      </c>
      <c r="S8703" s="62">
        <f t="shared" ref="S8703" si="893">I8702-S8702</f>
        <v>460342</v>
      </c>
      <c r="T8703" s="62">
        <f t="shared" ref="T8703" si="894">J8702-T8702</f>
        <v>4260</v>
      </c>
    </row>
    <row r="8704" spans="2:20" x14ac:dyDescent="0.3">
      <c r="C8704" s="63" t="s">
        <v>5103</v>
      </c>
      <c r="F8704" s="314"/>
      <c r="H8704" s="322"/>
      <c r="I8704" s="321"/>
      <c r="J8704" s="321"/>
      <c r="M8704" s="1356" t="s">
        <v>23</v>
      </c>
      <c r="N8704" s="1356"/>
      <c r="O8704" s="314"/>
      <c r="P8704" s="314"/>
      <c r="Q8704" s="314"/>
      <c r="R8704" s="314"/>
    </row>
    <row r="8705" spans="2:20" x14ac:dyDescent="0.3">
      <c r="B8705" s="904" t="s">
        <v>0</v>
      </c>
      <c r="C8705" s="905" t="s">
        <v>5105</v>
      </c>
      <c r="D8705" s="905" t="s">
        <v>5107</v>
      </c>
      <c r="E8705" s="905" t="s">
        <v>5106</v>
      </c>
      <c r="F8705" s="906" t="s">
        <v>5110</v>
      </c>
      <c r="G8705" s="894"/>
      <c r="H8705" s="1065"/>
      <c r="I8705" s="1067"/>
      <c r="J8705" s="145"/>
      <c r="M8705" s="346" t="s">
        <v>17</v>
      </c>
      <c r="N8705" s="126">
        <f>P8703</f>
        <v>24116</v>
      </c>
      <c r="O8705" s="606" t="s">
        <v>6013</v>
      </c>
      <c r="P8705" s="944"/>
      <c r="Q8705" s="944"/>
      <c r="R8705" s="944"/>
      <c r="S8705" s="944"/>
      <c r="T8705" s="944"/>
    </row>
    <row r="8706" spans="2:20" x14ac:dyDescent="0.3">
      <c r="B8706" s="909"/>
      <c r="C8706" s="913" t="s">
        <v>5135</v>
      </c>
      <c r="D8706" s="917"/>
      <c r="E8706" s="917"/>
      <c r="F8706" s="1028"/>
      <c r="G8706" s="894"/>
      <c r="H8706" s="949"/>
      <c r="I8706" s="280"/>
      <c r="J8706" s="280"/>
      <c r="M8706" s="346" t="s">
        <v>18</v>
      </c>
      <c r="N8706" s="126">
        <f>Q8703</f>
        <v>4099390</v>
      </c>
      <c r="O8706" s="1015"/>
      <c r="P8706" s="944"/>
      <c r="Q8706" s="1065"/>
      <c r="R8706" s="944"/>
      <c r="S8706" s="944"/>
      <c r="T8706" s="944"/>
    </row>
    <row r="8707" spans="2:20" x14ac:dyDescent="0.3">
      <c r="B8707" s="911" t="s">
        <v>5114</v>
      </c>
      <c r="C8707" s="915" t="s">
        <v>5115</v>
      </c>
      <c r="D8707" s="911" t="s">
        <v>5113</v>
      </c>
      <c r="E8707" s="919">
        <v>1200000</v>
      </c>
      <c r="F8707" s="1029" t="s">
        <v>5111</v>
      </c>
      <c r="G8707" s="945"/>
      <c r="H8707" s="948"/>
      <c r="I8707" s="280"/>
      <c r="J8707" s="280"/>
      <c r="M8707" s="346" t="s">
        <v>19</v>
      </c>
      <c r="N8707" s="126">
        <f>R8703</f>
        <v>2236135</v>
      </c>
      <c r="O8707" s="1015"/>
      <c r="P8707" s="948"/>
      <c r="Q8707" s="1066"/>
      <c r="R8707" s="948"/>
      <c r="S8707" s="948"/>
      <c r="T8707" s="948"/>
    </row>
    <row r="8708" spans="2:20" x14ac:dyDescent="0.3">
      <c r="B8708" s="912" t="s">
        <v>5114</v>
      </c>
      <c r="C8708" s="916" t="s">
        <v>5116</v>
      </c>
      <c r="D8708" s="912" t="s">
        <v>5113</v>
      </c>
      <c r="E8708" s="920">
        <v>5000000</v>
      </c>
      <c r="F8708" s="1030" t="s">
        <v>5111</v>
      </c>
      <c r="H8708" s="321"/>
      <c r="I8708" s="280"/>
      <c r="J8708" s="281"/>
      <c r="M8708" s="346" t="s">
        <v>20</v>
      </c>
      <c r="N8708" s="126">
        <f>S8703</f>
        <v>460342</v>
      </c>
      <c r="O8708" s="1015"/>
      <c r="P8708" s="1016"/>
      <c r="Q8708" s="1017"/>
      <c r="R8708" s="894"/>
      <c r="S8708" s="894"/>
      <c r="T8708" s="894"/>
    </row>
    <row r="8709" spans="2:20" ht="15" thickBot="1" x14ac:dyDescent="0.35">
      <c r="B8709" s="897"/>
      <c r="C8709" s="1068" t="s">
        <v>456</v>
      </c>
      <c r="D8709" s="1068"/>
      <c r="E8709" s="921">
        <f>SUM(E8707:E8708)</f>
        <v>6200000</v>
      </c>
      <c r="F8709" s="901"/>
      <c r="H8709" s="321"/>
      <c r="I8709" s="280"/>
      <c r="J8709" s="281"/>
      <c r="M8709" s="346" t="s">
        <v>21</v>
      </c>
      <c r="N8709" s="126">
        <f>T8703</f>
        <v>4260</v>
      </c>
      <c r="O8709" s="1015"/>
      <c r="P8709" s="949"/>
      <c r="Q8709" s="1018"/>
      <c r="R8709" s="949"/>
      <c r="S8709" s="949"/>
      <c r="T8709" s="949"/>
    </row>
    <row r="8710" spans="2:20" ht="16.8" thickTop="1" thickBot="1" x14ac:dyDescent="0.35">
      <c r="G8710" s="314"/>
      <c r="H8710" s="321"/>
      <c r="I8710" s="280"/>
      <c r="J8710" s="281"/>
      <c r="M8710" s="768" t="s">
        <v>22</v>
      </c>
      <c r="N8710" s="794">
        <f>SUM(N8705:N8709)</f>
        <v>6824243</v>
      </c>
      <c r="O8710" s="1015"/>
      <c r="P8710" s="994"/>
      <c r="Q8710" s="994"/>
      <c r="R8710" s="943"/>
      <c r="S8710" s="943"/>
      <c r="T8710" s="929"/>
    </row>
    <row r="8711" spans="2:20" ht="16.2" thickTop="1" x14ac:dyDescent="0.3">
      <c r="G8711" s="314"/>
      <c r="H8711" s="321"/>
      <c r="I8711" s="280"/>
      <c r="J8711" s="281"/>
      <c r="M8711" s="768"/>
      <c r="N8711" s="121"/>
      <c r="O8711" s="1015"/>
      <c r="P8711" s="994"/>
      <c r="Q8711" s="994"/>
      <c r="R8711" s="943"/>
      <c r="S8711" s="943"/>
      <c r="T8711" s="929"/>
    </row>
    <row r="8712" spans="2:20" ht="15.6" x14ac:dyDescent="0.3">
      <c r="G8712" s="314"/>
      <c r="H8712" s="321"/>
      <c r="I8712" s="280"/>
      <c r="J8712" s="281"/>
      <c r="M8712" s="768"/>
      <c r="N8712" s="121"/>
      <c r="O8712" s="1015"/>
      <c r="P8712" s="994"/>
      <c r="Q8712" s="994"/>
      <c r="R8712" s="943"/>
      <c r="S8712" s="943"/>
      <c r="T8712" s="929"/>
    </row>
    <row r="8713" spans="2:20" ht="15.6" x14ac:dyDescent="0.3">
      <c r="G8713" s="314"/>
      <c r="H8713" s="321"/>
      <c r="I8713" s="280"/>
      <c r="J8713" s="281"/>
      <c r="M8713" s="768"/>
      <c r="N8713" s="121"/>
      <c r="O8713" s="1015"/>
      <c r="P8713" s="994"/>
      <c r="Q8713" s="994"/>
      <c r="R8713" s="943"/>
      <c r="S8713" s="943"/>
      <c r="T8713" s="929"/>
    </row>
    <row r="8714" spans="2:20" ht="15.6" x14ac:dyDescent="0.3">
      <c r="G8714" s="314"/>
      <c r="H8714" s="321"/>
      <c r="I8714" s="280"/>
      <c r="J8714" s="281"/>
      <c r="M8714" s="768"/>
      <c r="N8714" s="121"/>
      <c r="O8714" s="1015"/>
      <c r="P8714" s="994"/>
      <c r="Q8714" s="994"/>
      <c r="R8714" s="943"/>
      <c r="S8714" s="943"/>
      <c r="T8714" s="929"/>
    </row>
    <row r="8715" spans="2:20" x14ac:dyDescent="0.3">
      <c r="B8715" s="897"/>
      <c r="C8715" s="898"/>
      <c r="D8715" s="897"/>
      <c r="E8715" s="902"/>
      <c r="F8715" s="899"/>
      <c r="H8715" s="321"/>
      <c r="I8715" s="321"/>
      <c r="J8715" s="321"/>
      <c r="N8715" s="314"/>
      <c r="O8715" s="895"/>
      <c r="P8715" s="942"/>
      <c r="Q8715" s="75"/>
      <c r="R8715" s="941"/>
      <c r="S8715" s="75"/>
      <c r="T8715" s="75"/>
    </row>
    <row r="8716" spans="2:20" x14ac:dyDescent="0.3">
      <c r="B8716" s="897"/>
      <c r="C8716" s="898"/>
      <c r="D8716" s="897"/>
      <c r="E8716" s="902"/>
      <c r="F8716" s="899"/>
      <c r="H8716" s="321"/>
      <c r="I8716" s="321"/>
      <c r="J8716" s="321"/>
      <c r="N8716" s="314"/>
      <c r="O8716" s="895"/>
      <c r="P8716" s="942"/>
      <c r="Q8716" s="75"/>
      <c r="R8716" s="941"/>
      <c r="S8716" s="75"/>
      <c r="T8716" s="75"/>
    </row>
    <row r="8717" spans="2:20" x14ac:dyDescent="0.3">
      <c r="B8717" s="1357" t="s">
        <v>3490</v>
      </c>
      <c r="C8717" s="1357"/>
      <c r="D8717" s="1357"/>
      <c r="E8717" s="1357"/>
      <c r="F8717" s="1357"/>
      <c r="G8717" s="1357"/>
      <c r="H8717" s="1357"/>
      <c r="I8717" s="1357"/>
      <c r="J8717" s="1357"/>
      <c r="K8717" s="1357"/>
      <c r="L8717" s="1357"/>
      <c r="M8717" s="1357"/>
      <c r="N8717" s="1357"/>
      <c r="O8717" s="1357"/>
      <c r="P8717" s="1357"/>
      <c r="Q8717" s="1357"/>
      <c r="R8717" s="1357"/>
      <c r="S8717" s="1357"/>
      <c r="T8717" s="1357"/>
    </row>
    <row r="8723" spans="2:20" ht="15.6" x14ac:dyDescent="0.3">
      <c r="B8723" s="1349" t="s">
        <v>6014</v>
      </c>
      <c r="C8723" s="1349"/>
      <c r="D8723" s="1349"/>
      <c r="E8723" s="1349"/>
      <c r="F8723" s="1349"/>
      <c r="G8723" s="1349"/>
      <c r="H8723" s="1349"/>
      <c r="I8723" s="1349"/>
      <c r="J8723" s="1349"/>
      <c r="K8723" s="1349"/>
      <c r="L8723" s="1349"/>
      <c r="M8723" s="1349"/>
      <c r="N8723" s="1349"/>
      <c r="O8723" s="1349"/>
      <c r="P8723" s="1349"/>
      <c r="Q8723" s="1349"/>
      <c r="R8723" s="1349"/>
      <c r="S8723" s="1349"/>
      <c r="T8723" s="1349"/>
    </row>
    <row r="8724" spans="2:20" ht="15.6" x14ac:dyDescent="0.3">
      <c r="B8724" s="1350" t="s">
        <v>10</v>
      </c>
      <c r="C8724" s="1350"/>
      <c r="D8724" s="1350"/>
      <c r="E8724" s="1350"/>
      <c r="F8724" s="1350"/>
      <c r="G8724" s="1350"/>
      <c r="H8724" s="1350"/>
      <c r="I8724" s="1350"/>
      <c r="J8724" s="1350"/>
      <c r="K8724" s="1350"/>
      <c r="L8724" s="1350"/>
      <c r="M8724" s="1350"/>
      <c r="N8724" s="1350"/>
      <c r="O8724" s="1350"/>
      <c r="P8724" s="1350"/>
      <c r="Q8724" s="1350"/>
      <c r="R8724" s="1350"/>
      <c r="S8724" s="1350"/>
      <c r="T8724" s="1350"/>
    </row>
    <row r="8725" spans="2:20" x14ac:dyDescent="0.3">
      <c r="B8725" s="1351" t="s">
        <v>11</v>
      </c>
      <c r="C8725" s="1351"/>
      <c r="D8725" s="1351"/>
      <c r="E8725" s="1351"/>
      <c r="F8725" s="1351"/>
      <c r="G8725" s="1351"/>
      <c r="H8725" s="1351"/>
      <c r="I8725" s="1351"/>
      <c r="J8725" s="1351"/>
      <c r="K8725" s="1351"/>
      <c r="L8725" s="1351"/>
      <c r="M8725" s="1351"/>
      <c r="N8725" s="1351"/>
      <c r="O8725" s="1351"/>
      <c r="P8725" s="1351"/>
      <c r="Q8725" s="1351"/>
      <c r="R8725" s="1351"/>
      <c r="S8725" s="1351"/>
      <c r="T8725" s="1351"/>
    </row>
    <row r="8726" spans="2:20" x14ac:dyDescent="0.3">
      <c r="B8726" s="1352" t="s">
        <v>6032</v>
      </c>
      <c r="C8726" s="1352"/>
      <c r="D8726" s="1352"/>
      <c r="E8726" s="1352"/>
      <c r="F8726" s="1352"/>
      <c r="G8726" s="1352"/>
      <c r="H8726" s="1352"/>
      <c r="I8726" s="1352"/>
      <c r="J8726" s="1352"/>
      <c r="K8726" s="1352"/>
      <c r="L8726" s="1352"/>
      <c r="M8726" s="1352"/>
      <c r="N8726" s="1352"/>
      <c r="O8726" s="1352"/>
      <c r="P8726" s="1352"/>
      <c r="Q8726" s="1352"/>
      <c r="R8726" s="1352"/>
      <c r="S8726" s="1352"/>
      <c r="T8726" s="1352"/>
    </row>
    <row r="8727" spans="2:20" ht="15" thickBot="1" x14ac:dyDescent="0.35">
      <c r="B8727" s="309"/>
      <c r="C8727" s="309"/>
      <c r="D8727" s="309"/>
      <c r="E8727" s="309"/>
      <c r="F8727" s="309"/>
      <c r="G8727" s="309"/>
      <c r="H8727" s="309"/>
      <c r="I8727" s="309"/>
      <c r="J8727" s="309"/>
      <c r="L8727" s="309"/>
      <c r="M8727" s="309"/>
      <c r="N8727" s="309"/>
      <c r="O8727" s="309"/>
      <c r="P8727" s="309"/>
      <c r="Q8727" s="309"/>
      <c r="R8727" s="1362" t="s">
        <v>6015</v>
      </c>
      <c r="S8727" s="1363"/>
      <c r="T8727" s="1363"/>
    </row>
    <row r="8728" spans="2:20" ht="15" thickTop="1" x14ac:dyDescent="0.3">
      <c r="B8728" s="1354" t="s">
        <v>8</v>
      </c>
      <c r="C8728" s="1354"/>
      <c r="D8728" s="1354"/>
      <c r="E8728" s="1354"/>
      <c r="F8728" s="1354"/>
      <c r="G8728" s="1354"/>
      <c r="H8728" s="1354"/>
      <c r="I8728" s="1354"/>
      <c r="J8728" s="1354"/>
      <c r="L8728" s="1354" t="s">
        <v>9</v>
      </c>
      <c r="M8728" s="1354"/>
      <c r="N8728" s="1354"/>
      <c r="O8728" s="1354"/>
      <c r="P8728" s="1354"/>
      <c r="Q8728" s="1354"/>
      <c r="R8728" s="1354"/>
      <c r="S8728" s="1354"/>
      <c r="T8728" s="1354"/>
    </row>
    <row r="8729" spans="2:20" ht="27.6" x14ac:dyDescent="0.3">
      <c r="B8729" s="950" t="s">
        <v>0</v>
      </c>
      <c r="C8729" s="950" t="s">
        <v>1</v>
      </c>
      <c r="D8729" s="950" t="s">
        <v>2</v>
      </c>
      <c r="E8729" s="950" t="s">
        <v>13</v>
      </c>
      <c r="F8729" s="950" t="s">
        <v>3</v>
      </c>
      <c r="G8729" s="950" t="s">
        <v>4</v>
      </c>
      <c r="H8729" s="950" t="s">
        <v>5</v>
      </c>
      <c r="I8729" s="950" t="s">
        <v>6</v>
      </c>
      <c r="J8729" s="950" t="s">
        <v>7</v>
      </c>
      <c r="K8729" s="180"/>
      <c r="L8729" s="950" t="s">
        <v>0</v>
      </c>
      <c r="M8729" s="950" t="s">
        <v>1</v>
      </c>
      <c r="N8729" s="503" t="s">
        <v>1234</v>
      </c>
      <c r="O8729" s="950" t="s">
        <v>13</v>
      </c>
      <c r="P8729" s="950" t="s">
        <v>3</v>
      </c>
      <c r="Q8729" s="950" t="s">
        <v>4</v>
      </c>
      <c r="R8729" s="950" t="s">
        <v>5</v>
      </c>
      <c r="S8729" s="950" t="s">
        <v>6</v>
      </c>
      <c r="T8729" s="950" t="s">
        <v>7</v>
      </c>
    </row>
    <row r="8730" spans="2:20" x14ac:dyDescent="0.3">
      <c r="B8730" s="954"/>
      <c r="C8730" s="955"/>
      <c r="D8730" s="955"/>
      <c r="E8730" s="956"/>
      <c r="F8730" s="956"/>
      <c r="G8730" s="956"/>
      <c r="H8730" s="956"/>
      <c r="I8730" s="956"/>
      <c r="J8730" s="957"/>
      <c r="L8730" s="954"/>
      <c r="M8730" s="955"/>
      <c r="N8730" s="955"/>
      <c r="O8730" s="956"/>
      <c r="P8730" s="956"/>
      <c r="Q8730" s="956"/>
      <c r="R8730" s="956"/>
      <c r="S8730" s="956"/>
      <c r="T8730" s="957"/>
    </row>
    <row r="8731" spans="2:20" x14ac:dyDescent="0.3">
      <c r="B8731" s="37" t="s">
        <v>6016</v>
      </c>
      <c r="C8731" s="44" t="s">
        <v>2421</v>
      </c>
      <c r="D8731" s="39" t="s">
        <v>16</v>
      </c>
      <c r="E8731" s="39" t="s">
        <v>16</v>
      </c>
      <c r="F8731" s="91">
        <f>N8705</f>
        <v>24116</v>
      </c>
      <c r="G8731" s="764">
        <f>N8706</f>
        <v>4099390</v>
      </c>
      <c r="H8731" s="764">
        <f>N8707</f>
        <v>2236135</v>
      </c>
      <c r="I8731" s="764">
        <f>N8708</f>
        <v>460342</v>
      </c>
      <c r="J8731" s="764">
        <f>N8709</f>
        <v>4260</v>
      </c>
      <c r="K8731" s="40"/>
      <c r="L8731" s="37"/>
      <c r="M8731" s="1019"/>
      <c r="N8731" s="39"/>
      <c r="O8731" s="39"/>
      <c r="P8731" s="91"/>
      <c r="Q8731" s="91"/>
      <c r="R8731" s="37"/>
      <c r="S8731" s="39"/>
      <c r="T8731" s="37"/>
    </row>
    <row r="8732" spans="2:20" ht="27.6" x14ac:dyDescent="0.3">
      <c r="B8732" s="37" t="s">
        <v>6016</v>
      </c>
      <c r="C8732" s="430" t="s">
        <v>4174</v>
      </c>
      <c r="D8732" s="116" t="s">
        <v>6017</v>
      </c>
      <c r="E8732" s="39" t="s">
        <v>16</v>
      </c>
      <c r="F8732" s="39">
        <v>1100</v>
      </c>
      <c r="G8732" s="39" t="s">
        <v>16</v>
      </c>
      <c r="H8732" s="39" t="s">
        <v>16</v>
      </c>
      <c r="I8732" s="39" t="s">
        <v>16</v>
      </c>
      <c r="J8732" s="39" t="s">
        <v>16</v>
      </c>
      <c r="K8732" s="40"/>
      <c r="L8732" s="37" t="s">
        <v>6016</v>
      </c>
      <c r="M8732" s="38" t="s">
        <v>6028</v>
      </c>
      <c r="N8732" s="368">
        <v>1</v>
      </c>
      <c r="O8732" s="39" t="s">
        <v>16</v>
      </c>
      <c r="P8732" s="39">
        <v>1150</v>
      </c>
      <c r="Q8732" s="39" t="s">
        <v>16</v>
      </c>
      <c r="R8732" s="39" t="s">
        <v>16</v>
      </c>
      <c r="S8732" s="39" t="s">
        <v>16</v>
      </c>
      <c r="T8732" s="39" t="s">
        <v>16</v>
      </c>
    </row>
    <row r="8733" spans="2:20" ht="27.6" x14ac:dyDescent="0.3">
      <c r="B8733" s="37" t="s">
        <v>6016</v>
      </c>
      <c r="C8733" s="430" t="s">
        <v>4808</v>
      </c>
      <c r="D8733" s="116" t="s">
        <v>6018</v>
      </c>
      <c r="E8733" s="39" t="s">
        <v>16</v>
      </c>
      <c r="F8733" s="39">
        <v>1100</v>
      </c>
      <c r="G8733" s="39" t="s">
        <v>16</v>
      </c>
      <c r="H8733" s="39" t="s">
        <v>16</v>
      </c>
      <c r="I8733" s="39" t="s">
        <v>16</v>
      </c>
      <c r="J8733" s="39" t="s">
        <v>16</v>
      </c>
      <c r="K8733" s="40"/>
      <c r="L8733" s="37" t="s">
        <v>6016</v>
      </c>
      <c r="M8733" s="38" t="s">
        <v>6029</v>
      </c>
      <c r="N8733" s="368">
        <v>2</v>
      </c>
      <c r="O8733" s="39" t="s">
        <v>16</v>
      </c>
      <c r="P8733" s="39">
        <v>2670</v>
      </c>
      <c r="Q8733" s="39" t="s">
        <v>16</v>
      </c>
      <c r="R8733" s="39" t="s">
        <v>16</v>
      </c>
      <c r="S8733" s="39" t="s">
        <v>16</v>
      </c>
      <c r="T8733" s="39" t="s">
        <v>16</v>
      </c>
    </row>
    <row r="8734" spans="2:20" ht="27.6" x14ac:dyDescent="0.3">
      <c r="B8734" s="37" t="s">
        <v>6016</v>
      </c>
      <c r="C8734" s="430" t="s">
        <v>4163</v>
      </c>
      <c r="D8734" s="116" t="s">
        <v>6019</v>
      </c>
      <c r="E8734" s="39" t="s">
        <v>16</v>
      </c>
      <c r="F8734" s="39">
        <v>1100</v>
      </c>
      <c r="G8734" s="39" t="s">
        <v>16</v>
      </c>
      <c r="H8734" s="39" t="s">
        <v>16</v>
      </c>
      <c r="I8734" s="39" t="s">
        <v>16</v>
      </c>
      <c r="J8734" s="39" t="s">
        <v>16</v>
      </c>
      <c r="K8734" s="40"/>
      <c r="L8734" s="37" t="s">
        <v>6016</v>
      </c>
      <c r="M8734" s="38" t="s">
        <v>6029</v>
      </c>
      <c r="N8734" s="368">
        <v>3</v>
      </c>
      <c r="O8734" s="39" t="s">
        <v>16</v>
      </c>
      <c r="P8734" s="39">
        <v>1680</v>
      </c>
      <c r="Q8734" s="39" t="s">
        <v>16</v>
      </c>
      <c r="R8734" s="39" t="s">
        <v>16</v>
      </c>
      <c r="S8734" s="39" t="s">
        <v>16</v>
      </c>
      <c r="T8734" s="39" t="s">
        <v>16</v>
      </c>
    </row>
    <row r="8735" spans="2:20" ht="27.6" x14ac:dyDescent="0.3">
      <c r="B8735" s="37" t="s">
        <v>6016</v>
      </c>
      <c r="C8735" s="430" t="s">
        <v>3218</v>
      </c>
      <c r="D8735" s="116" t="s">
        <v>6020</v>
      </c>
      <c r="E8735" s="39" t="s">
        <v>16</v>
      </c>
      <c r="F8735" s="39">
        <v>1000</v>
      </c>
      <c r="G8735" s="39" t="s">
        <v>16</v>
      </c>
      <c r="H8735" s="39" t="s">
        <v>16</v>
      </c>
      <c r="I8735" s="39" t="s">
        <v>16</v>
      </c>
      <c r="J8735" s="39" t="s">
        <v>16</v>
      </c>
      <c r="K8735" s="40"/>
      <c r="L8735" s="37" t="s">
        <v>6016</v>
      </c>
      <c r="M8735" s="38" t="s">
        <v>6029</v>
      </c>
      <c r="N8735" s="368">
        <v>4</v>
      </c>
      <c r="O8735" s="39" t="s">
        <v>16</v>
      </c>
      <c r="P8735" s="202">
        <v>2680</v>
      </c>
      <c r="Q8735" s="39" t="s">
        <v>16</v>
      </c>
      <c r="R8735" s="39" t="s">
        <v>16</v>
      </c>
      <c r="S8735" s="39" t="s">
        <v>16</v>
      </c>
      <c r="T8735" s="39" t="s">
        <v>16</v>
      </c>
    </row>
    <row r="8736" spans="2:20" ht="27.6" x14ac:dyDescent="0.3">
      <c r="B8736" s="37" t="s">
        <v>6016</v>
      </c>
      <c r="C8736" s="430" t="s">
        <v>4809</v>
      </c>
      <c r="D8736" s="116" t="s">
        <v>6021</v>
      </c>
      <c r="E8736" s="39" t="s">
        <v>16</v>
      </c>
      <c r="F8736" s="39">
        <v>1000</v>
      </c>
      <c r="G8736" s="39" t="s">
        <v>16</v>
      </c>
      <c r="H8736" s="39" t="s">
        <v>16</v>
      </c>
      <c r="I8736" s="39" t="s">
        <v>16</v>
      </c>
      <c r="J8736" s="39" t="s">
        <v>16</v>
      </c>
      <c r="K8736" s="40"/>
      <c r="L8736" s="37" t="s">
        <v>6016</v>
      </c>
      <c r="M8736" s="38" t="s">
        <v>6030</v>
      </c>
      <c r="N8736" s="368">
        <v>5</v>
      </c>
      <c r="O8736" s="39" t="s">
        <v>16</v>
      </c>
      <c r="P8736" s="39">
        <v>3500</v>
      </c>
      <c r="Q8736" s="39" t="s">
        <v>16</v>
      </c>
      <c r="R8736" s="39" t="s">
        <v>16</v>
      </c>
      <c r="S8736" s="39" t="s">
        <v>16</v>
      </c>
      <c r="T8736" s="39" t="s">
        <v>16</v>
      </c>
    </row>
    <row r="8737" spans="2:20" ht="27.6" x14ac:dyDescent="0.3">
      <c r="B8737" s="37" t="s">
        <v>6016</v>
      </c>
      <c r="C8737" s="430" t="s">
        <v>1627</v>
      </c>
      <c r="D8737" s="116" t="s">
        <v>6022</v>
      </c>
      <c r="E8737" s="39" t="s">
        <v>16</v>
      </c>
      <c r="F8737" s="39">
        <v>1000</v>
      </c>
      <c r="G8737" s="39" t="s">
        <v>16</v>
      </c>
      <c r="H8737" s="39" t="s">
        <v>16</v>
      </c>
      <c r="I8737" s="39" t="s">
        <v>16</v>
      </c>
      <c r="J8737" s="39" t="s">
        <v>16</v>
      </c>
      <c r="K8737" s="40"/>
      <c r="L8737" s="37" t="s">
        <v>6016</v>
      </c>
      <c r="M8737" s="38" t="s">
        <v>6031</v>
      </c>
      <c r="N8737" s="368">
        <v>6</v>
      </c>
      <c r="O8737" s="39" t="s">
        <v>16</v>
      </c>
      <c r="P8737" s="39">
        <v>3000</v>
      </c>
      <c r="Q8737" s="39" t="s">
        <v>16</v>
      </c>
      <c r="R8737" s="39" t="s">
        <v>16</v>
      </c>
      <c r="S8737" s="39" t="s">
        <v>16</v>
      </c>
      <c r="T8737" s="39" t="s">
        <v>16</v>
      </c>
    </row>
    <row r="8738" spans="2:20" ht="41.4" x14ac:dyDescent="0.3">
      <c r="B8738" s="37" t="s">
        <v>6016</v>
      </c>
      <c r="C8738" s="430" t="s">
        <v>4696</v>
      </c>
      <c r="D8738" s="116" t="s">
        <v>6023</v>
      </c>
      <c r="E8738" s="39" t="s">
        <v>16</v>
      </c>
      <c r="F8738" s="39">
        <v>3000</v>
      </c>
      <c r="G8738" s="39" t="s">
        <v>16</v>
      </c>
      <c r="H8738" s="39" t="s">
        <v>16</v>
      </c>
      <c r="I8738" s="39" t="s">
        <v>16</v>
      </c>
      <c r="J8738" s="39" t="s">
        <v>16</v>
      </c>
      <c r="K8738" s="40"/>
      <c r="L8738" s="37" t="s">
        <v>6016</v>
      </c>
      <c r="M8738" s="38" t="s">
        <v>6031</v>
      </c>
      <c r="N8738" s="368">
        <v>7</v>
      </c>
      <c r="O8738" s="39" t="s">
        <v>16</v>
      </c>
      <c r="P8738" s="39">
        <v>3000</v>
      </c>
      <c r="Q8738" s="39" t="s">
        <v>16</v>
      </c>
      <c r="R8738" s="39" t="s">
        <v>16</v>
      </c>
      <c r="S8738" s="39" t="s">
        <v>16</v>
      </c>
      <c r="T8738" s="39" t="s">
        <v>16</v>
      </c>
    </row>
    <row r="8739" spans="2:20" ht="41.4" x14ac:dyDescent="0.3">
      <c r="B8739" s="37" t="s">
        <v>6016</v>
      </c>
      <c r="C8739" s="430" t="s">
        <v>4697</v>
      </c>
      <c r="D8739" s="116" t="s">
        <v>6024</v>
      </c>
      <c r="E8739" s="39" t="s">
        <v>16</v>
      </c>
      <c r="F8739" s="39">
        <v>3000</v>
      </c>
      <c r="G8739" s="39" t="s">
        <v>16</v>
      </c>
      <c r="H8739" s="39" t="s">
        <v>16</v>
      </c>
      <c r="I8739" s="39" t="s">
        <v>16</v>
      </c>
      <c r="J8739" s="39" t="s">
        <v>16</v>
      </c>
      <c r="K8739" s="40"/>
      <c r="L8739" s="39" t="s">
        <v>16</v>
      </c>
      <c r="M8739" s="39" t="s">
        <v>16</v>
      </c>
      <c r="N8739" s="39" t="s">
        <v>16</v>
      </c>
      <c r="O8739" s="39" t="s">
        <v>16</v>
      </c>
      <c r="P8739" s="39" t="s">
        <v>16</v>
      </c>
      <c r="Q8739" s="39" t="s">
        <v>16</v>
      </c>
      <c r="R8739" s="39" t="s">
        <v>16</v>
      </c>
      <c r="S8739" s="39" t="s">
        <v>16</v>
      </c>
      <c r="T8739" s="39" t="s">
        <v>16</v>
      </c>
    </row>
    <row r="8740" spans="2:20" ht="27.6" x14ac:dyDescent="0.3">
      <c r="B8740" s="37" t="s">
        <v>6016</v>
      </c>
      <c r="C8740" s="430" t="s">
        <v>1627</v>
      </c>
      <c r="D8740" s="116" t="s">
        <v>6025</v>
      </c>
      <c r="E8740" s="39" t="s">
        <v>16</v>
      </c>
      <c r="F8740" s="39">
        <v>6000</v>
      </c>
      <c r="G8740" s="39" t="s">
        <v>16</v>
      </c>
      <c r="H8740" s="39" t="s">
        <v>16</v>
      </c>
      <c r="I8740" s="39" t="s">
        <v>16</v>
      </c>
      <c r="J8740" s="39" t="s">
        <v>16</v>
      </c>
      <c r="K8740" s="40"/>
      <c r="L8740" s="39" t="s">
        <v>16</v>
      </c>
      <c r="M8740" s="39" t="s">
        <v>16</v>
      </c>
      <c r="N8740" s="39" t="s">
        <v>16</v>
      </c>
      <c r="O8740" s="39" t="s">
        <v>16</v>
      </c>
      <c r="P8740" s="39" t="s">
        <v>16</v>
      </c>
      <c r="Q8740" s="39" t="s">
        <v>16</v>
      </c>
      <c r="R8740" s="39" t="s">
        <v>16</v>
      </c>
      <c r="S8740" s="39" t="s">
        <v>16</v>
      </c>
      <c r="T8740" s="39" t="s">
        <v>16</v>
      </c>
    </row>
    <row r="8741" spans="2:20" ht="27.6" x14ac:dyDescent="0.3">
      <c r="B8741" s="37" t="s">
        <v>6016</v>
      </c>
      <c r="C8741" s="509" t="s">
        <v>3611</v>
      </c>
      <c r="D8741" s="116" t="s">
        <v>6026</v>
      </c>
      <c r="E8741" s="39" t="s">
        <v>16</v>
      </c>
      <c r="F8741" s="39" t="s">
        <v>16</v>
      </c>
      <c r="G8741" s="39" t="s">
        <v>16</v>
      </c>
      <c r="H8741" s="39">
        <v>50000</v>
      </c>
      <c r="I8741" s="39" t="s">
        <v>16</v>
      </c>
      <c r="J8741" s="39" t="s">
        <v>16</v>
      </c>
      <c r="K8741" s="40"/>
      <c r="L8741" s="39" t="s">
        <v>16</v>
      </c>
      <c r="M8741" s="39" t="s">
        <v>16</v>
      </c>
      <c r="N8741" s="39" t="s">
        <v>16</v>
      </c>
      <c r="O8741" s="39" t="s">
        <v>16</v>
      </c>
      <c r="P8741" s="39" t="s">
        <v>16</v>
      </c>
      <c r="Q8741" s="39" t="s">
        <v>16</v>
      </c>
      <c r="R8741" s="39" t="s">
        <v>16</v>
      </c>
      <c r="S8741" s="39" t="s">
        <v>16</v>
      </c>
      <c r="T8741" s="39" t="s">
        <v>16</v>
      </c>
    </row>
    <row r="8742" spans="2:20" ht="27.6" x14ac:dyDescent="0.3">
      <c r="B8742" s="37" t="s">
        <v>6016</v>
      </c>
      <c r="C8742" s="509" t="s">
        <v>2911</v>
      </c>
      <c r="D8742" s="116" t="s">
        <v>6027</v>
      </c>
      <c r="E8742" s="39" t="s">
        <v>16</v>
      </c>
      <c r="F8742" s="39" t="s">
        <v>16</v>
      </c>
      <c r="G8742" s="39" t="s">
        <v>16</v>
      </c>
      <c r="H8742" s="39">
        <v>27500</v>
      </c>
      <c r="I8742" s="39" t="s">
        <v>16</v>
      </c>
      <c r="J8742" s="39" t="s">
        <v>16</v>
      </c>
      <c r="K8742" s="40"/>
      <c r="L8742" s="39" t="s">
        <v>16</v>
      </c>
      <c r="M8742" s="39" t="s">
        <v>16</v>
      </c>
      <c r="N8742" s="39" t="s">
        <v>16</v>
      </c>
      <c r="O8742" s="39" t="s">
        <v>16</v>
      </c>
      <c r="P8742" s="39" t="s">
        <v>16</v>
      </c>
      <c r="Q8742" s="39" t="s">
        <v>16</v>
      </c>
      <c r="R8742" s="39" t="s">
        <v>16</v>
      </c>
      <c r="S8742" s="39" t="s">
        <v>16</v>
      </c>
      <c r="T8742" s="39" t="s">
        <v>16</v>
      </c>
    </row>
    <row r="8743" spans="2:20" x14ac:dyDescent="0.3">
      <c r="B8743" s="196"/>
      <c r="C8743" s="503" t="s">
        <v>49</v>
      </c>
      <c r="D8743" s="196" t="s">
        <v>1850</v>
      </c>
      <c r="E8743" s="197">
        <f>SUM(E8732:E8742)</f>
        <v>0</v>
      </c>
      <c r="F8743" s="197">
        <f>SUM(F8732:F8742)</f>
        <v>18300</v>
      </c>
      <c r="G8743" s="197"/>
      <c r="H8743" s="504">
        <f>SUM(H8732:H8742)</f>
        <v>77500</v>
      </c>
      <c r="I8743" s="197">
        <f>SUM(I8732:I8742)</f>
        <v>0</v>
      </c>
      <c r="J8743" s="197"/>
      <c r="K8743" s="183">
        <f>SUM(I8743:J8743)</f>
        <v>0</v>
      </c>
      <c r="L8743" s="37" t="s">
        <v>16</v>
      </c>
      <c r="M8743" s="1064" t="s">
        <v>16</v>
      </c>
      <c r="N8743" s="39" t="s">
        <v>16</v>
      </c>
      <c r="O8743" s="39" t="s">
        <v>16</v>
      </c>
      <c r="P8743" s="91" t="s">
        <v>16</v>
      </c>
      <c r="Q8743" s="39" t="s">
        <v>16</v>
      </c>
      <c r="R8743" s="39" t="s">
        <v>16</v>
      </c>
      <c r="S8743" s="39" t="s">
        <v>16</v>
      </c>
      <c r="T8743" s="39" t="s">
        <v>16</v>
      </c>
    </row>
    <row r="8744" spans="2:20" x14ac:dyDescent="0.3">
      <c r="B8744" s="815"/>
      <c r="C8744" s="958"/>
      <c r="D8744" s="384"/>
      <c r="E8744" s="818"/>
      <c r="F8744" s="818"/>
      <c r="G8744" s="818"/>
      <c r="H8744" s="818"/>
      <c r="I8744" s="818"/>
      <c r="J8744" s="819"/>
      <c r="K8744" s="1"/>
      <c r="L8744" s="1041"/>
      <c r="M8744" s="1042"/>
      <c r="N8744" s="1042"/>
      <c r="O8744" s="1042"/>
      <c r="P8744" s="1042"/>
      <c r="Q8744" s="1042"/>
      <c r="R8744" s="1042"/>
      <c r="S8744" s="1042"/>
      <c r="T8744" s="1043"/>
    </row>
    <row r="8745" spans="2:20" x14ac:dyDescent="0.3">
      <c r="B8745" s="25"/>
      <c r="C8745" s="26" t="s">
        <v>50</v>
      </c>
      <c r="D8745" s="26" t="s">
        <v>16</v>
      </c>
      <c r="E8745" s="28">
        <f>E8743</f>
        <v>0</v>
      </c>
      <c r="F8745" s="28">
        <f>F8731+F8743</f>
        <v>42416</v>
      </c>
      <c r="G8745" s="28">
        <f>G8731+G8743</f>
        <v>4099390</v>
      </c>
      <c r="H8745" s="28">
        <f>H8731+H8743</f>
        <v>2313635</v>
      </c>
      <c r="I8745" s="28">
        <f>I8731+I8743</f>
        <v>460342</v>
      </c>
      <c r="J8745" s="28">
        <f>J8731+J8743</f>
        <v>4260</v>
      </c>
      <c r="K8745" s="1"/>
      <c r="L8745" s="574" t="s">
        <v>16</v>
      </c>
      <c r="M8745" s="26" t="s">
        <v>50</v>
      </c>
      <c r="N8745" s="193" t="s">
        <v>16</v>
      </c>
      <c r="O8745" s="934">
        <f>SUM(O8732:O8744)</f>
        <v>0</v>
      </c>
      <c r="P8745" s="28">
        <f>SUM(P8732:P8744)</f>
        <v>17680</v>
      </c>
      <c r="Q8745" s="938"/>
      <c r="R8745" s="28">
        <f>SUM(R8743:R8744)</f>
        <v>0</v>
      </c>
      <c r="S8745" s="28">
        <f>SUM(S8743:S8744)</f>
        <v>0</v>
      </c>
      <c r="T8745" s="28">
        <f>SUM(T8730:T8744)</f>
        <v>0</v>
      </c>
    </row>
    <row r="8746" spans="2:20" x14ac:dyDescent="0.3">
      <c r="F8746" s="314"/>
      <c r="G8746" s="215"/>
      <c r="H8746" s="215"/>
      <c r="L8746" s="2"/>
      <c r="M8746" s="3" t="s">
        <v>12</v>
      </c>
      <c r="N8746" s="15"/>
      <c r="O8746" s="16">
        <f>E8745-O8745</f>
        <v>0</v>
      </c>
      <c r="P8746" s="62">
        <f>F8745-P8745</f>
        <v>24736</v>
      </c>
      <c r="Q8746" s="62">
        <f>G8745-Q8745</f>
        <v>4099390</v>
      </c>
      <c r="R8746" s="62">
        <f t="shared" ref="R8746" si="895">H8745-R8745</f>
        <v>2313635</v>
      </c>
      <c r="S8746" s="62">
        <f t="shared" ref="S8746" si="896">I8745-S8745</f>
        <v>460342</v>
      </c>
      <c r="T8746" s="62">
        <f t="shared" ref="T8746" si="897">J8745-T8745</f>
        <v>4260</v>
      </c>
    </row>
    <row r="8747" spans="2:20" x14ac:dyDescent="0.3">
      <c r="C8747" s="63" t="s">
        <v>5103</v>
      </c>
      <c r="F8747" s="314"/>
      <c r="H8747" s="322"/>
      <c r="I8747" s="321"/>
      <c r="J8747" s="321"/>
      <c r="M8747" s="1356" t="s">
        <v>23</v>
      </c>
      <c r="N8747" s="1356"/>
      <c r="O8747" s="314"/>
      <c r="P8747" s="314"/>
      <c r="Q8747" s="314"/>
      <c r="R8747" s="314"/>
    </row>
    <row r="8748" spans="2:20" x14ac:dyDescent="0.3">
      <c r="B8748" s="904" t="s">
        <v>0</v>
      </c>
      <c r="C8748" s="905" t="s">
        <v>5105</v>
      </c>
      <c r="D8748" s="905" t="s">
        <v>5107</v>
      </c>
      <c r="E8748" s="905" t="s">
        <v>5106</v>
      </c>
      <c r="F8748" s="906" t="s">
        <v>5110</v>
      </c>
      <c r="G8748" s="894"/>
      <c r="H8748" s="1071"/>
      <c r="I8748" s="1072"/>
      <c r="J8748" s="145"/>
      <c r="M8748" s="346" t="s">
        <v>17</v>
      </c>
      <c r="N8748" s="126">
        <f>P8746</f>
        <v>24736</v>
      </c>
      <c r="O8748" s="606" t="s">
        <v>6033</v>
      </c>
      <c r="P8748" s="944"/>
      <c r="Q8748" s="944"/>
      <c r="R8748" s="944"/>
      <c r="S8748" s="944"/>
      <c r="T8748" s="944"/>
    </row>
    <row r="8749" spans="2:20" x14ac:dyDescent="0.3">
      <c r="B8749" s="909"/>
      <c r="C8749" s="913" t="s">
        <v>5135</v>
      </c>
      <c r="D8749" s="917"/>
      <c r="E8749" s="917"/>
      <c r="F8749" s="1028"/>
      <c r="G8749" s="894"/>
      <c r="H8749" s="949"/>
      <c r="I8749" s="280"/>
      <c r="J8749" s="280"/>
      <c r="M8749" s="346" t="s">
        <v>18</v>
      </c>
      <c r="N8749" s="126">
        <f>Q8746</f>
        <v>4099390</v>
      </c>
      <c r="O8749" s="1015"/>
      <c r="P8749" s="944"/>
      <c r="Q8749" s="1071"/>
      <c r="R8749" s="944"/>
      <c r="S8749" s="944"/>
      <c r="T8749" s="944"/>
    </row>
    <row r="8750" spans="2:20" x14ac:dyDescent="0.3">
      <c r="B8750" s="911" t="s">
        <v>5114</v>
      </c>
      <c r="C8750" s="915" t="s">
        <v>5115</v>
      </c>
      <c r="D8750" s="911" t="s">
        <v>5113</v>
      </c>
      <c r="E8750" s="919">
        <v>1200000</v>
      </c>
      <c r="F8750" s="1029" t="s">
        <v>5111</v>
      </c>
      <c r="G8750" s="945"/>
      <c r="H8750" s="948"/>
      <c r="I8750" s="280"/>
      <c r="J8750" s="280"/>
      <c r="M8750" s="346" t="s">
        <v>19</v>
      </c>
      <c r="N8750" s="126">
        <f>R8746</f>
        <v>2313635</v>
      </c>
      <c r="O8750" s="1015"/>
      <c r="P8750" s="948"/>
      <c r="Q8750" s="1069"/>
      <c r="R8750" s="948"/>
      <c r="S8750" s="948"/>
      <c r="T8750" s="948"/>
    </row>
    <row r="8751" spans="2:20" x14ac:dyDescent="0.3">
      <c r="B8751" s="912" t="s">
        <v>5114</v>
      </c>
      <c r="C8751" s="916" t="s">
        <v>5116</v>
      </c>
      <c r="D8751" s="912" t="s">
        <v>5113</v>
      </c>
      <c r="E8751" s="920">
        <v>5000000</v>
      </c>
      <c r="F8751" s="1030" t="s">
        <v>5111</v>
      </c>
      <c r="H8751" s="321"/>
      <c r="I8751" s="280"/>
      <c r="J8751" s="281"/>
      <c r="M8751" s="346" t="s">
        <v>20</v>
      </c>
      <c r="N8751" s="126">
        <f>S8746</f>
        <v>460342</v>
      </c>
      <c r="O8751" s="1015"/>
      <c r="P8751" s="1016"/>
      <c r="Q8751" s="1017"/>
      <c r="R8751" s="894"/>
      <c r="S8751" s="894"/>
      <c r="T8751" s="894"/>
    </row>
    <row r="8752" spans="2:20" ht="15" thickBot="1" x14ac:dyDescent="0.35">
      <c r="B8752" s="897"/>
      <c r="C8752" s="1070" t="s">
        <v>456</v>
      </c>
      <c r="D8752" s="1070"/>
      <c r="E8752" s="921">
        <f>SUM(E8750:E8751)</f>
        <v>6200000</v>
      </c>
      <c r="F8752" s="901"/>
      <c r="H8752" s="321"/>
      <c r="I8752" s="280"/>
      <c r="J8752" s="281"/>
      <c r="M8752" s="346" t="s">
        <v>21</v>
      </c>
      <c r="N8752" s="126">
        <f>T8746</f>
        <v>4260</v>
      </c>
      <c r="O8752" s="1015"/>
      <c r="P8752" s="949"/>
      <c r="Q8752" s="1018"/>
      <c r="R8752" s="949"/>
      <c r="S8752" s="949"/>
      <c r="T8752" s="949"/>
    </row>
    <row r="8753" spans="2:20" ht="16.8" thickTop="1" thickBot="1" x14ac:dyDescent="0.35">
      <c r="G8753" s="314"/>
      <c r="H8753" s="321"/>
      <c r="I8753" s="280"/>
      <c r="J8753" s="281"/>
      <c r="M8753" s="768" t="s">
        <v>22</v>
      </c>
      <c r="N8753" s="794">
        <f>SUM(N8748:N8752)</f>
        <v>6902363</v>
      </c>
      <c r="O8753" s="1015"/>
      <c r="P8753" s="994"/>
      <c r="Q8753" s="994"/>
      <c r="R8753" s="943"/>
      <c r="S8753" s="943"/>
      <c r="T8753" s="929"/>
    </row>
    <row r="8754" spans="2:20" ht="16.2" thickTop="1" x14ac:dyDescent="0.3">
      <c r="G8754" s="314"/>
      <c r="H8754" s="321"/>
      <c r="I8754" s="280"/>
      <c r="J8754" s="281"/>
      <c r="M8754" s="768"/>
      <c r="N8754" s="121"/>
      <c r="O8754" s="1015"/>
      <c r="P8754" s="994"/>
      <c r="Q8754" s="994"/>
      <c r="R8754" s="943"/>
      <c r="S8754" s="943"/>
      <c r="T8754" s="929"/>
    </row>
    <row r="8755" spans="2:20" ht="15.6" x14ac:dyDescent="0.3">
      <c r="G8755" s="314"/>
      <c r="H8755" s="321"/>
      <c r="I8755" s="280"/>
      <c r="J8755" s="281"/>
      <c r="M8755" s="768"/>
      <c r="N8755" s="121"/>
      <c r="O8755" s="1015"/>
      <c r="P8755" s="994"/>
      <c r="Q8755" s="994"/>
      <c r="R8755" s="943"/>
      <c r="S8755" s="943"/>
      <c r="T8755" s="929"/>
    </row>
    <row r="8756" spans="2:20" ht="15.6" x14ac:dyDescent="0.3">
      <c r="G8756" s="314"/>
      <c r="H8756" s="321"/>
      <c r="I8756" s="280"/>
      <c r="J8756" s="281"/>
      <c r="M8756" s="768"/>
      <c r="N8756" s="121"/>
      <c r="O8756" s="1015"/>
      <c r="P8756" s="994"/>
      <c r="Q8756" s="994"/>
      <c r="R8756" s="943"/>
      <c r="S8756" s="943"/>
      <c r="T8756" s="929"/>
    </row>
    <row r="8757" spans="2:20" ht="15.6" x14ac:dyDescent="0.3">
      <c r="G8757" s="314"/>
      <c r="H8757" s="321"/>
      <c r="I8757" s="280"/>
      <c r="J8757" s="281"/>
      <c r="M8757" s="768"/>
      <c r="N8757" s="121"/>
      <c r="O8757" s="1015"/>
      <c r="P8757" s="994"/>
      <c r="Q8757" s="994"/>
      <c r="R8757" s="943"/>
      <c r="S8757" s="943"/>
      <c r="T8757" s="929"/>
    </row>
    <row r="8758" spans="2:20" x14ac:dyDescent="0.3">
      <c r="B8758" s="897"/>
      <c r="C8758" s="898"/>
      <c r="D8758" s="897"/>
      <c r="E8758" s="902"/>
      <c r="F8758" s="899"/>
      <c r="H8758" s="321"/>
      <c r="I8758" s="321"/>
      <c r="J8758" s="321"/>
      <c r="N8758" s="314"/>
      <c r="O8758" s="895"/>
      <c r="P8758" s="942"/>
      <c r="Q8758" s="75"/>
      <c r="R8758" s="941"/>
      <c r="S8758" s="75"/>
      <c r="T8758" s="75"/>
    </row>
    <row r="8759" spans="2:20" x14ac:dyDescent="0.3">
      <c r="B8759" s="897"/>
      <c r="C8759" s="898"/>
      <c r="D8759" s="897"/>
      <c r="E8759" s="902"/>
      <c r="F8759" s="899"/>
      <c r="H8759" s="321"/>
      <c r="I8759" s="321"/>
      <c r="J8759" s="321"/>
      <c r="N8759" s="314"/>
      <c r="O8759" s="895"/>
      <c r="P8759" s="942"/>
      <c r="Q8759" s="75"/>
      <c r="R8759" s="941"/>
      <c r="S8759" s="75"/>
      <c r="T8759" s="75"/>
    </row>
    <row r="8760" spans="2:20" x14ac:dyDescent="0.3">
      <c r="B8760" s="1357" t="s">
        <v>3490</v>
      </c>
      <c r="C8760" s="1357"/>
      <c r="D8760" s="1357"/>
      <c r="E8760" s="1357"/>
      <c r="F8760" s="1357"/>
      <c r="G8760" s="1357"/>
      <c r="H8760" s="1357"/>
      <c r="I8760" s="1357"/>
      <c r="J8760" s="1357"/>
      <c r="K8760" s="1357"/>
      <c r="L8760" s="1357"/>
      <c r="M8760" s="1357"/>
      <c r="N8760" s="1357"/>
      <c r="O8760" s="1357"/>
      <c r="P8760" s="1357"/>
      <c r="Q8760" s="1357"/>
      <c r="R8760" s="1357"/>
      <c r="S8760" s="1357"/>
      <c r="T8760" s="1357"/>
    </row>
    <row r="8765" spans="2:20" ht="15.6" x14ac:dyDescent="0.3">
      <c r="B8765" s="1349" t="s">
        <v>6034</v>
      </c>
      <c r="C8765" s="1349"/>
      <c r="D8765" s="1349"/>
      <c r="E8765" s="1349"/>
      <c r="F8765" s="1349"/>
      <c r="G8765" s="1349"/>
      <c r="H8765" s="1349"/>
      <c r="I8765" s="1349"/>
      <c r="J8765" s="1349"/>
      <c r="K8765" s="1349"/>
      <c r="L8765" s="1349"/>
      <c r="M8765" s="1349"/>
      <c r="N8765" s="1349"/>
      <c r="O8765" s="1349"/>
      <c r="P8765" s="1349"/>
      <c r="Q8765" s="1349"/>
      <c r="R8765" s="1349"/>
      <c r="S8765" s="1349"/>
      <c r="T8765" s="1349"/>
    </row>
    <row r="8766" spans="2:20" ht="15.6" x14ac:dyDescent="0.3">
      <c r="B8766" s="1350" t="s">
        <v>10</v>
      </c>
      <c r="C8766" s="1350"/>
      <c r="D8766" s="1350"/>
      <c r="E8766" s="1350"/>
      <c r="F8766" s="1350"/>
      <c r="G8766" s="1350"/>
      <c r="H8766" s="1350"/>
      <c r="I8766" s="1350"/>
      <c r="J8766" s="1350"/>
      <c r="K8766" s="1350"/>
      <c r="L8766" s="1350"/>
      <c r="M8766" s="1350"/>
      <c r="N8766" s="1350"/>
      <c r="O8766" s="1350"/>
      <c r="P8766" s="1350"/>
      <c r="Q8766" s="1350"/>
      <c r="R8766" s="1350"/>
      <c r="S8766" s="1350"/>
      <c r="T8766" s="1350"/>
    </row>
    <row r="8767" spans="2:20" x14ac:dyDescent="0.3">
      <c r="B8767" s="1351" t="s">
        <v>11</v>
      </c>
      <c r="C8767" s="1351"/>
      <c r="D8767" s="1351"/>
      <c r="E8767" s="1351"/>
      <c r="F8767" s="1351"/>
      <c r="G8767" s="1351"/>
      <c r="H8767" s="1351"/>
      <c r="I8767" s="1351"/>
      <c r="J8767" s="1351"/>
      <c r="K8767" s="1351"/>
      <c r="L8767" s="1351"/>
      <c r="M8767" s="1351"/>
      <c r="N8767" s="1351"/>
      <c r="O8767" s="1351"/>
      <c r="P8767" s="1351"/>
      <c r="Q8767" s="1351"/>
      <c r="R8767" s="1351"/>
      <c r="S8767" s="1351"/>
      <c r="T8767" s="1351"/>
    </row>
    <row r="8768" spans="2:20" x14ac:dyDescent="0.3">
      <c r="B8768" s="1352" t="s">
        <v>6035</v>
      </c>
      <c r="C8768" s="1352"/>
      <c r="D8768" s="1352"/>
      <c r="E8768" s="1352"/>
      <c r="F8768" s="1352"/>
      <c r="G8768" s="1352"/>
      <c r="H8768" s="1352"/>
      <c r="I8768" s="1352"/>
      <c r="J8768" s="1352"/>
      <c r="K8768" s="1352"/>
      <c r="L8768" s="1352"/>
      <c r="M8768" s="1352"/>
      <c r="N8768" s="1352"/>
      <c r="O8768" s="1352"/>
      <c r="P8768" s="1352"/>
      <c r="Q8768" s="1352"/>
      <c r="R8768" s="1352"/>
      <c r="S8768" s="1352"/>
      <c r="T8768" s="1352"/>
    </row>
    <row r="8769" spans="2:20" ht="15" thickBot="1" x14ac:dyDescent="0.35">
      <c r="B8769" s="309"/>
      <c r="C8769" s="309"/>
      <c r="D8769" s="309"/>
      <c r="E8769" s="309"/>
      <c r="F8769" s="309"/>
      <c r="G8769" s="309"/>
      <c r="H8769" s="309"/>
      <c r="I8769" s="309"/>
      <c r="J8769" s="309"/>
      <c r="L8769" s="309"/>
      <c r="M8769" s="309"/>
      <c r="N8769" s="309"/>
      <c r="O8769" s="309"/>
      <c r="P8769" s="309"/>
      <c r="Q8769" s="309"/>
      <c r="R8769" s="1362" t="s">
        <v>6036</v>
      </c>
      <c r="S8769" s="1363"/>
      <c r="T8769" s="1363"/>
    </row>
    <row r="8770" spans="2:20" ht="15" thickTop="1" x14ac:dyDescent="0.3">
      <c r="B8770" s="1354" t="s">
        <v>8</v>
      </c>
      <c r="C8770" s="1354"/>
      <c r="D8770" s="1354"/>
      <c r="E8770" s="1354"/>
      <c r="F8770" s="1354"/>
      <c r="G8770" s="1354"/>
      <c r="H8770" s="1354"/>
      <c r="I8770" s="1354"/>
      <c r="J8770" s="1354"/>
      <c r="L8770" s="1354" t="s">
        <v>9</v>
      </c>
      <c r="M8770" s="1354"/>
      <c r="N8770" s="1354"/>
      <c r="O8770" s="1354"/>
      <c r="P8770" s="1354"/>
      <c r="Q8770" s="1354"/>
      <c r="R8770" s="1354"/>
      <c r="S8770" s="1354"/>
      <c r="T8770" s="1354"/>
    </row>
    <row r="8771" spans="2:20" ht="27.6" x14ac:dyDescent="0.3">
      <c r="B8771" s="950" t="s">
        <v>0</v>
      </c>
      <c r="C8771" s="950" t="s">
        <v>1</v>
      </c>
      <c r="D8771" s="950" t="s">
        <v>2</v>
      </c>
      <c r="E8771" s="950" t="s">
        <v>13</v>
      </c>
      <c r="F8771" s="950" t="s">
        <v>3</v>
      </c>
      <c r="G8771" s="950" t="s">
        <v>4</v>
      </c>
      <c r="H8771" s="950" t="s">
        <v>5</v>
      </c>
      <c r="I8771" s="950" t="s">
        <v>6</v>
      </c>
      <c r="J8771" s="950" t="s">
        <v>7</v>
      </c>
      <c r="K8771" s="180"/>
      <c r="L8771" s="950" t="s">
        <v>0</v>
      </c>
      <c r="M8771" s="950" t="s">
        <v>1</v>
      </c>
      <c r="N8771" s="503" t="s">
        <v>1234</v>
      </c>
      <c r="O8771" s="950" t="s">
        <v>13</v>
      </c>
      <c r="P8771" s="950" t="s">
        <v>3</v>
      </c>
      <c r="Q8771" s="950" t="s">
        <v>4</v>
      </c>
      <c r="R8771" s="950" t="s">
        <v>5</v>
      </c>
      <c r="S8771" s="950" t="s">
        <v>6</v>
      </c>
      <c r="T8771" s="950" t="s">
        <v>7</v>
      </c>
    </row>
    <row r="8772" spans="2:20" x14ac:dyDescent="0.3">
      <c r="B8772" s="954"/>
      <c r="C8772" s="955"/>
      <c r="D8772" s="955"/>
      <c r="E8772" s="956"/>
      <c r="F8772" s="956"/>
      <c r="G8772" s="956"/>
      <c r="H8772" s="956"/>
      <c r="I8772" s="956"/>
      <c r="J8772" s="957"/>
      <c r="L8772" s="954"/>
      <c r="M8772" s="955"/>
      <c r="N8772" s="955"/>
      <c r="O8772" s="956"/>
      <c r="P8772" s="956"/>
      <c r="Q8772" s="956"/>
      <c r="R8772" s="956"/>
      <c r="S8772" s="956"/>
      <c r="T8772" s="957"/>
    </row>
    <row r="8773" spans="2:20" x14ac:dyDescent="0.3">
      <c r="B8773" s="37" t="s">
        <v>6037</v>
      </c>
      <c r="C8773" s="44" t="s">
        <v>2421</v>
      </c>
      <c r="D8773" s="39" t="s">
        <v>16</v>
      </c>
      <c r="E8773" s="39" t="s">
        <v>16</v>
      </c>
      <c r="F8773" s="91">
        <f>N8748</f>
        <v>24736</v>
      </c>
      <c r="G8773" s="764">
        <f>N8749</f>
        <v>4099390</v>
      </c>
      <c r="H8773" s="764">
        <f>N8750</f>
        <v>2313635</v>
      </c>
      <c r="I8773" s="764">
        <f>N8751</f>
        <v>460342</v>
      </c>
      <c r="J8773" s="764">
        <f>N8752</f>
        <v>4260</v>
      </c>
      <c r="K8773" s="40"/>
      <c r="L8773" s="37"/>
      <c r="M8773" s="1019"/>
      <c r="N8773" s="39"/>
      <c r="O8773" s="39"/>
      <c r="P8773" s="91"/>
      <c r="Q8773" s="91"/>
      <c r="R8773" s="37"/>
      <c r="S8773" s="39"/>
      <c r="T8773" s="37"/>
    </row>
    <row r="8774" spans="2:20" ht="29.4" customHeight="1" x14ac:dyDescent="0.3">
      <c r="B8774" s="37" t="s">
        <v>6037</v>
      </c>
      <c r="C8774" s="38" t="s">
        <v>6041</v>
      </c>
      <c r="D8774" s="116" t="s">
        <v>5937</v>
      </c>
      <c r="E8774" s="39">
        <v>100000</v>
      </c>
      <c r="F8774" s="39" t="s">
        <v>16</v>
      </c>
      <c r="G8774" s="39" t="s">
        <v>16</v>
      </c>
      <c r="H8774" s="42">
        <v>700000</v>
      </c>
      <c r="I8774" s="39" t="s">
        <v>16</v>
      </c>
      <c r="J8774" s="39" t="s">
        <v>16</v>
      </c>
      <c r="K8774" s="40"/>
      <c r="L8774" s="37" t="s">
        <v>6037</v>
      </c>
      <c r="M8774" s="38" t="s">
        <v>5165</v>
      </c>
      <c r="N8774" s="116" t="s">
        <v>5937</v>
      </c>
      <c r="O8774" s="39">
        <v>100000</v>
      </c>
      <c r="P8774" s="39" t="s">
        <v>16</v>
      </c>
      <c r="Q8774" s="39" t="s">
        <v>16</v>
      </c>
      <c r="R8774" s="39" t="s">
        <v>16</v>
      </c>
      <c r="S8774" s="39" t="s">
        <v>16</v>
      </c>
      <c r="T8774" s="39" t="s">
        <v>16</v>
      </c>
    </row>
    <row r="8775" spans="2:20" ht="57" customHeight="1" x14ac:dyDescent="0.3">
      <c r="B8775" s="37" t="s">
        <v>6037</v>
      </c>
      <c r="C8775" s="430" t="s">
        <v>6042</v>
      </c>
      <c r="D8775" s="116" t="s">
        <v>6038</v>
      </c>
      <c r="E8775" s="39" t="s">
        <v>16</v>
      </c>
      <c r="F8775" s="39">
        <v>1100</v>
      </c>
      <c r="G8775" s="39" t="s">
        <v>16</v>
      </c>
      <c r="H8775" s="39" t="s">
        <v>16</v>
      </c>
      <c r="I8775" s="39" t="s">
        <v>16</v>
      </c>
      <c r="J8775" s="39" t="s">
        <v>16</v>
      </c>
      <c r="K8775" s="40"/>
      <c r="L8775" s="37" t="s">
        <v>6037</v>
      </c>
      <c r="M8775" s="38" t="s">
        <v>6050</v>
      </c>
      <c r="N8775" s="368">
        <v>340</v>
      </c>
      <c r="O8775" s="39" t="s">
        <v>16</v>
      </c>
      <c r="P8775" s="39" t="s">
        <v>16</v>
      </c>
      <c r="Q8775" s="39" t="s">
        <v>16</v>
      </c>
      <c r="R8775" s="39">
        <v>1550000</v>
      </c>
      <c r="S8775" s="39" t="s">
        <v>16</v>
      </c>
      <c r="T8775" s="39" t="s">
        <v>16</v>
      </c>
    </row>
    <row r="8776" spans="2:20" ht="27.6" x14ac:dyDescent="0.3">
      <c r="B8776" s="37" t="s">
        <v>6037</v>
      </c>
      <c r="C8776" s="430" t="s">
        <v>6043</v>
      </c>
      <c r="D8776" s="116" t="s">
        <v>6039</v>
      </c>
      <c r="E8776" s="39" t="s">
        <v>16</v>
      </c>
      <c r="F8776" s="39">
        <v>1300</v>
      </c>
      <c r="G8776" s="39" t="s">
        <v>16</v>
      </c>
      <c r="H8776" s="39" t="s">
        <v>16</v>
      </c>
      <c r="I8776" s="39" t="s">
        <v>16</v>
      </c>
      <c r="J8776" s="39" t="s">
        <v>16</v>
      </c>
      <c r="K8776" s="40"/>
      <c r="L8776" s="37" t="s">
        <v>6037</v>
      </c>
      <c r="M8776" s="38" t="s">
        <v>6045</v>
      </c>
      <c r="N8776" s="368">
        <v>1</v>
      </c>
      <c r="O8776" s="39" t="s">
        <v>16</v>
      </c>
      <c r="P8776" s="39">
        <v>25000</v>
      </c>
      <c r="Q8776" s="39" t="s">
        <v>16</v>
      </c>
      <c r="R8776" s="39" t="s">
        <v>16</v>
      </c>
      <c r="S8776" s="39" t="s">
        <v>16</v>
      </c>
      <c r="T8776" s="39" t="s">
        <v>16</v>
      </c>
    </row>
    <row r="8777" spans="2:20" ht="41.4" x14ac:dyDescent="0.3">
      <c r="B8777" s="37" t="s">
        <v>6037</v>
      </c>
      <c r="C8777" s="430" t="s">
        <v>6044</v>
      </c>
      <c r="D8777" s="116" t="s">
        <v>6040</v>
      </c>
      <c r="E8777" s="39" t="s">
        <v>16</v>
      </c>
      <c r="F8777" s="39">
        <v>100000</v>
      </c>
      <c r="G8777" s="39" t="s">
        <v>16</v>
      </c>
      <c r="H8777" s="39" t="s">
        <v>16</v>
      </c>
      <c r="I8777" s="39" t="s">
        <v>16</v>
      </c>
      <c r="J8777" s="39" t="s">
        <v>16</v>
      </c>
      <c r="K8777" s="40"/>
      <c r="L8777" s="37" t="s">
        <v>6037</v>
      </c>
      <c r="M8777" s="38" t="s">
        <v>6046</v>
      </c>
      <c r="N8777" s="368">
        <v>2</v>
      </c>
      <c r="O8777" s="39" t="s">
        <v>16</v>
      </c>
      <c r="P8777" s="39">
        <v>15000</v>
      </c>
      <c r="Q8777" s="39" t="s">
        <v>16</v>
      </c>
      <c r="R8777" s="39" t="s">
        <v>16</v>
      </c>
      <c r="S8777" s="39" t="s">
        <v>16</v>
      </c>
      <c r="T8777" s="39" t="s">
        <v>16</v>
      </c>
    </row>
    <row r="8778" spans="2:20" ht="36.6" customHeight="1" x14ac:dyDescent="0.3">
      <c r="B8778" s="39" t="s">
        <v>16</v>
      </c>
      <c r="C8778" s="91" t="s">
        <v>2461</v>
      </c>
      <c r="D8778" s="39" t="s">
        <v>16</v>
      </c>
      <c r="E8778" s="39" t="s">
        <v>16</v>
      </c>
      <c r="F8778" s="39" t="s">
        <v>16</v>
      </c>
      <c r="G8778" s="39" t="s">
        <v>16</v>
      </c>
      <c r="H8778" s="39" t="s">
        <v>16</v>
      </c>
      <c r="I8778" s="39" t="s">
        <v>16</v>
      </c>
      <c r="J8778" s="39" t="s">
        <v>16</v>
      </c>
      <c r="K8778" s="40"/>
      <c r="L8778" s="37" t="s">
        <v>6037</v>
      </c>
      <c r="M8778" s="38" t="s">
        <v>6047</v>
      </c>
      <c r="N8778" s="368">
        <v>3</v>
      </c>
      <c r="O8778" s="39" t="s">
        <v>16</v>
      </c>
      <c r="P8778" s="39">
        <v>10500</v>
      </c>
      <c r="Q8778" s="39" t="s">
        <v>16</v>
      </c>
      <c r="R8778" s="39" t="s">
        <v>16</v>
      </c>
      <c r="S8778" s="39" t="s">
        <v>16</v>
      </c>
      <c r="T8778" s="39" t="s">
        <v>16</v>
      </c>
    </row>
    <row r="8779" spans="2:20" ht="27.6" x14ac:dyDescent="0.3">
      <c r="B8779" s="37" t="s">
        <v>6005</v>
      </c>
      <c r="C8779" s="38" t="s">
        <v>2550</v>
      </c>
      <c r="D8779" s="368">
        <v>2</v>
      </c>
      <c r="E8779" s="39" t="s">
        <v>16</v>
      </c>
      <c r="F8779" s="39">
        <v>5000</v>
      </c>
      <c r="G8779" s="39" t="s">
        <v>16</v>
      </c>
      <c r="H8779" s="39" t="s">
        <v>16</v>
      </c>
      <c r="I8779" s="39" t="s">
        <v>16</v>
      </c>
      <c r="J8779" s="39" t="s">
        <v>16</v>
      </c>
      <c r="K8779" s="40"/>
      <c r="L8779" s="37" t="s">
        <v>6037</v>
      </c>
      <c r="M8779" s="38" t="s">
        <v>6048</v>
      </c>
      <c r="N8779" s="368">
        <v>4</v>
      </c>
      <c r="O8779" s="39" t="s">
        <v>16</v>
      </c>
      <c r="P8779" s="202">
        <v>9790</v>
      </c>
      <c r="Q8779" s="39" t="s">
        <v>16</v>
      </c>
      <c r="R8779" s="39" t="s">
        <v>16</v>
      </c>
      <c r="S8779" s="39" t="s">
        <v>16</v>
      </c>
      <c r="T8779" s="39" t="s">
        <v>16</v>
      </c>
    </row>
    <row r="8780" spans="2:20" x14ac:dyDescent="0.3">
      <c r="B8780" s="39" t="s">
        <v>16</v>
      </c>
      <c r="C8780" s="39" t="s">
        <v>16</v>
      </c>
      <c r="D8780" s="39" t="s">
        <v>16</v>
      </c>
      <c r="E8780" s="39" t="s">
        <v>16</v>
      </c>
      <c r="F8780" s="39" t="s">
        <v>16</v>
      </c>
      <c r="G8780" s="39" t="s">
        <v>16</v>
      </c>
      <c r="H8780" s="39" t="s">
        <v>16</v>
      </c>
      <c r="I8780" s="39" t="s">
        <v>16</v>
      </c>
      <c r="J8780" s="39" t="s">
        <v>16</v>
      </c>
      <c r="K8780" s="40"/>
      <c r="L8780" s="37"/>
      <c r="M8780" s="91" t="s">
        <v>2461</v>
      </c>
      <c r="N8780" s="39" t="s">
        <v>16</v>
      </c>
      <c r="O8780" s="39" t="s">
        <v>16</v>
      </c>
      <c r="P8780" s="39" t="s">
        <v>16</v>
      </c>
      <c r="Q8780" s="39" t="s">
        <v>16</v>
      </c>
      <c r="R8780" s="39" t="s">
        <v>16</v>
      </c>
      <c r="S8780" s="39" t="s">
        <v>16</v>
      </c>
      <c r="T8780" s="39" t="s">
        <v>16</v>
      </c>
    </row>
    <row r="8781" spans="2:20" x14ac:dyDescent="0.3">
      <c r="B8781" s="39" t="s">
        <v>16</v>
      </c>
      <c r="C8781" s="39" t="s">
        <v>16</v>
      </c>
      <c r="D8781" s="39" t="s">
        <v>16</v>
      </c>
      <c r="E8781" s="39" t="s">
        <v>16</v>
      </c>
      <c r="F8781" s="39" t="s">
        <v>16</v>
      </c>
      <c r="G8781" s="39" t="s">
        <v>16</v>
      </c>
      <c r="H8781" s="39" t="s">
        <v>16</v>
      </c>
      <c r="I8781" s="39" t="s">
        <v>16</v>
      </c>
      <c r="J8781" s="39" t="s">
        <v>16</v>
      </c>
      <c r="K8781" s="40"/>
      <c r="L8781" s="37" t="s">
        <v>6037</v>
      </c>
      <c r="M8781" s="38" t="s">
        <v>3770</v>
      </c>
      <c r="N8781" s="368">
        <v>5</v>
      </c>
      <c r="O8781" s="39" t="s">
        <v>16</v>
      </c>
      <c r="P8781" s="39">
        <v>5360</v>
      </c>
      <c r="Q8781" s="39" t="s">
        <v>16</v>
      </c>
      <c r="R8781" s="39" t="s">
        <v>16</v>
      </c>
      <c r="S8781" s="39" t="s">
        <v>16</v>
      </c>
      <c r="T8781" s="39" t="s">
        <v>16</v>
      </c>
    </row>
    <row r="8782" spans="2:20" x14ac:dyDescent="0.3">
      <c r="B8782" s="196"/>
      <c r="C8782" s="503" t="s">
        <v>49</v>
      </c>
      <c r="D8782" s="196" t="s">
        <v>1850</v>
      </c>
      <c r="E8782" s="197">
        <f>SUM(E8774:E8781)</f>
        <v>100000</v>
      </c>
      <c r="F8782" s="197">
        <f>SUM(F8775:F8781)</f>
        <v>107400</v>
      </c>
      <c r="G8782" s="197"/>
      <c r="H8782" s="504">
        <f>SUM(H8774:H8781)</f>
        <v>700000</v>
      </c>
      <c r="I8782" s="197">
        <f>SUM(I8776:I8781)</f>
        <v>0</v>
      </c>
      <c r="J8782" s="197"/>
      <c r="K8782" s="183">
        <f>SUM(I8782:J8782)</f>
        <v>0</v>
      </c>
      <c r="L8782" s="39" t="s">
        <v>16</v>
      </c>
      <c r="M8782" s="39" t="s">
        <v>16</v>
      </c>
      <c r="N8782" s="39" t="s">
        <v>16</v>
      </c>
      <c r="O8782" s="39" t="s">
        <v>16</v>
      </c>
      <c r="P8782" s="39" t="s">
        <v>16</v>
      </c>
      <c r="Q8782" s="39" t="s">
        <v>16</v>
      </c>
      <c r="R8782" s="39" t="s">
        <v>16</v>
      </c>
      <c r="S8782" s="39" t="s">
        <v>16</v>
      </c>
      <c r="T8782" s="39" t="s">
        <v>16</v>
      </c>
    </row>
    <row r="8783" spans="2:20" x14ac:dyDescent="0.3">
      <c r="B8783" s="815"/>
      <c r="C8783" s="958"/>
      <c r="D8783" s="384"/>
      <c r="E8783" s="818"/>
      <c r="F8783" s="818"/>
      <c r="G8783" s="818"/>
      <c r="H8783" s="818"/>
      <c r="I8783" s="818"/>
      <c r="J8783" s="819"/>
      <c r="K8783" s="1"/>
      <c r="L8783" s="1041"/>
      <c r="M8783" s="1042"/>
      <c r="N8783" s="1042"/>
      <c r="O8783" s="1042"/>
      <c r="P8783" s="1042"/>
      <c r="Q8783" s="1042"/>
      <c r="R8783" s="1042"/>
      <c r="S8783" s="1042"/>
      <c r="T8783" s="1043"/>
    </row>
    <row r="8784" spans="2:20" x14ac:dyDescent="0.3">
      <c r="B8784" s="25"/>
      <c r="C8784" s="26" t="s">
        <v>50</v>
      </c>
      <c r="D8784" s="26" t="s">
        <v>16</v>
      </c>
      <c r="E8784" s="28">
        <f>E8782</f>
        <v>100000</v>
      </c>
      <c r="F8784" s="28">
        <f>F8773+F8782</f>
        <v>132136</v>
      </c>
      <c r="G8784" s="28">
        <f>G8773+G8782</f>
        <v>4099390</v>
      </c>
      <c r="H8784" s="28">
        <f>H8773+H8782</f>
        <v>3013635</v>
      </c>
      <c r="I8784" s="28">
        <f>I8773+I8782</f>
        <v>460342</v>
      </c>
      <c r="J8784" s="28">
        <f>J8773+J8782</f>
        <v>4260</v>
      </c>
      <c r="K8784" s="1"/>
      <c r="L8784" s="574" t="s">
        <v>16</v>
      </c>
      <c r="M8784" s="26" t="s">
        <v>50</v>
      </c>
      <c r="N8784" s="193" t="s">
        <v>16</v>
      </c>
      <c r="O8784" s="934">
        <f>SUM(O8776:O8783)</f>
        <v>0</v>
      </c>
      <c r="P8784" s="28">
        <f>SUM(P8776:P8783)</f>
        <v>65650</v>
      </c>
      <c r="Q8784" s="938"/>
      <c r="R8784" s="28">
        <f>SUM(R8775:R8783)</f>
        <v>1550000</v>
      </c>
      <c r="S8784" s="28">
        <f>SUM(S8782:S8783)</f>
        <v>0</v>
      </c>
      <c r="T8784" s="28">
        <f>SUM(T8772:T8783)</f>
        <v>0</v>
      </c>
    </row>
    <row r="8785" spans="2:20" x14ac:dyDescent="0.3">
      <c r="F8785" s="314"/>
      <c r="G8785" s="215"/>
      <c r="H8785" s="215"/>
      <c r="L8785" s="2"/>
      <c r="M8785" s="3" t="s">
        <v>12</v>
      </c>
      <c r="N8785" s="15"/>
      <c r="O8785" s="16">
        <f>E8784-O8784</f>
        <v>100000</v>
      </c>
      <c r="P8785" s="62">
        <f>F8784-P8784</f>
        <v>66486</v>
      </c>
      <c r="Q8785" s="62">
        <f>G8784-Q8784</f>
        <v>4099390</v>
      </c>
      <c r="R8785" s="62">
        <f t="shared" ref="R8785" si="898">H8784-R8784</f>
        <v>1463635</v>
      </c>
      <c r="S8785" s="62">
        <f t="shared" ref="S8785" si="899">I8784-S8784</f>
        <v>460342</v>
      </c>
      <c r="T8785" s="62">
        <f t="shared" ref="T8785" si="900">J8784-T8784</f>
        <v>4260</v>
      </c>
    </row>
    <row r="8786" spans="2:20" x14ac:dyDescent="0.3">
      <c r="C8786" s="63" t="s">
        <v>5103</v>
      </c>
      <c r="F8786" s="314"/>
      <c r="H8786" s="322"/>
      <c r="I8786" s="321"/>
      <c r="J8786" s="321"/>
      <c r="M8786" s="1356" t="s">
        <v>23</v>
      </c>
      <c r="N8786" s="1356"/>
      <c r="O8786" s="314"/>
      <c r="P8786" s="314"/>
      <c r="Q8786" s="314"/>
      <c r="R8786" s="314"/>
    </row>
    <row r="8787" spans="2:20" x14ac:dyDescent="0.3">
      <c r="B8787" s="904" t="s">
        <v>0</v>
      </c>
      <c r="C8787" s="905" t="s">
        <v>5105</v>
      </c>
      <c r="D8787" s="905" t="s">
        <v>5107</v>
      </c>
      <c r="E8787" s="905" t="s">
        <v>5106</v>
      </c>
      <c r="F8787" s="906" t="s">
        <v>5110</v>
      </c>
      <c r="G8787" s="894"/>
      <c r="H8787" s="1074"/>
      <c r="I8787" s="1075"/>
      <c r="J8787" s="145"/>
      <c r="M8787" s="346" t="s">
        <v>17</v>
      </c>
      <c r="N8787" s="126">
        <f>P8785</f>
        <v>66486</v>
      </c>
      <c r="O8787" s="606" t="s">
        <v>6049</v>
      </c>
      <c r="P8787" s="944"/>
      <c r="Q8787" s="944"/>
      <c r="R8787" s="944"/>
      <c r="S8787" s="944"/>
      <c r="T8787" s="944"/>
    </row>
    <row r="8788" spans="2:20" x14ac:dyDescent="0.3">
      <c r="B8788" s="909"/>
      <c r="C8788" s="913" t="s">
        <v>5135</v>
      </c>
      <c r="D8788" s="917"/>
      <c r="E8788" s="917"/>
      <c r="F8788" s="1028"/>
      <c r="G8788" s="894"/>
      <c r="H8788" s="949"/>
      <c r="I8788" s="280"/>
      <c r="J8788" s="280"/>
      <c r="M8788" s="346" t="s">
        <v>18</v>
      </c>
      <c r="N8788" s="126">
        <f>Q8785</f>
        <v>4099390</v>
      </c>
      <c r="O8788" s="1015"/>
      <c r="P8788" s="944"/>
      <c r="Q8788" s="1074"/>
      <c r="R8788" s="944"/>
      <c r="S8788" s="944"/>
      <c r="T8788" s="944"/>
    </row>
    <row r="8789" spans="2:20" x14ac:dyDescent="0.3">
      <c r="B8789" s="911" t="s">
        <v>5114</v>
      </c>
      <c r="C8789" s="915" t="s">
        <v>5115</v>
      </c>
      <c r="D8789" s="911" t="s">
        <v>5113</v>
      </c>
      <c r="E8789" s="919">
        <v>1200000</v>
      </c>
      <c r="F8789" s="1029" t="s">
        <v>5111</v>
      </c>
      <c r="G8789" s="945"/>
      <c r="H8789" s="948"/>
      <c r="I8789" s="280"/>
      <c r="J8789" s="280"/>
      <c r="M8789" s="346" t="s">
        <v>19</v>
      </c>
      <c r="N8789" s="126">
        <f>R8785</f>
        <v>1463635</v>
      </c>
      <c r="O8789" s="1015"/>
      <c r="P8789" s="948"/>
      <c r="Q8789" s="1073"/>
      <c r="R8789" s="948"/>
      <c r="S8789" s="948"/>
      <c r="T8789" s="948"/>
    </row>
    <row r="8790" spans="2:20" x14ac:dyDescent="0.3">
      <c r="B8790" s="912" t="s">
        <v>5114</v>
      </c>
      <c r="C8790" s="916" t="s">
        <v>5116</v>
      </c>
      <c r="D8790" s="912" t="s">
        <v>5113</v>
      </c>
      <c r="E8790" s="920">
        <v>5000000</v>
      </c>
      <c r="F8790" s="1030" t="s">
        <v>5111</v>
      </c>
      <c r="H8790" s="321"/>
      <c r="I8790" s="280"/>
      <c r="J8790" s="281"/>
      <c r="M8790" s="346" t="s">
        <v>20</v>
      </c>
      <c r="N8790" s="126">
        <f>S8785</f>
        <v>460342</v>
      </c>
      <c r="O8790" s="1015"/>
      <c r="P8790" s="1016"/>
      <c r="Q8790" s="1017"/>
      <c r="R8790" s="894"/>
      <c r="S8790" s="894"/>
      <c r="T8790" s="894"/>
    </row>
    <row r="8791" spans="2:20" ht="15" thickBot="1" x14ac:dyDescent="0.35">
      <c r="B8791" s="897"/>
      <c r="C8791" s="1076" t="s">
        <v>456</v>
      </c>
      <c r="D8791" s="1076"/>
      <c r="E8791" s="921">
        <f>SUM(E8789:E8790)</f>
        <v>6200000</v>
      </c>
      <c r="F8791" s="901"/>
      <c r="H8791" s="321"/>
      <c r="I8791" s="280"/>
      <c r="J8791" s="281"/>
      <c r="M8791" s="346" t="s">
        <v>21</v>
      </c>
      <c r="N8791" s="126">
        <f>T8785</f>
        <v>4260</v>
      </c>
      <c r="O8791" s="1015"/>
      <c r="P8791" s="949"/>
      <c r="Q8791" s="1018"/>
      <c r="R8791" s="949"/>
      <c r="S8791" s="949"/>
      <c r="T8791" s="949"/>
    </row>
    <row r="8792" spans="2:20" ht="16.8" thickTop="1" thickBot="1" x14ac:dyDescent="0.35">
      <c r="G8792" s="314"/>
      <c r="H8792" s="321"/>
      <c r="I8792" s="280"/>
      <c r="J8792" s="281"/>
      <c r="M8792" s="768" t="s">
        <v>22</v>
      </c>
      <c r="N8792" s="794">
        <f>SUM(N8787:N8791)</f>
        <v>6094113</v>
      </c>
      <c r="O8792" s="1015"/>
      <c r="P8792" s="994"/>
      <c r="Q8792" s="994"/>
      <c r="R8792" s="943"/>
      <c r="S8792" s="943"/>
      <c r="T8792" s="929"/>
    </row>
    <row r="8793" spans="2:20" ht="16.2" thickTop="1" x14ac:dyDescent="0.3">
      <c r="G8793" s="314"/>
      <c r="H8793" s="321"/>
      <c r="I8793" s="280"/>
      <c r="J8793" s="281"/>
      <c r="M8793" s="768"/>
      <c r="N8793" s="121"/>
      <c r="O8793" s="1015"/>
      <c r="P8793" s="994"/>
      <c r="Q8793" s="994"/>
      <c r="R8793" s="943"/>
      <c r="S8793" s="943"/>
      <c r="T8793" s="929"/>
    </row>
    <row r="8794" spans="2:20" ht="15.6" x14ac:dyDescent="0.3">
      <c r="G8794" s="314"/>
      <c r="H8794" s="321"/>
      <c r="I8794" s="280"/>
      <c r="J8794" s="281"/>
      <c r="M8794" s="768"/>
      <c r="N8794" s="121"/>
      <c r="O8794" s="1015"/>
      <c r="P8794" s="994"/>
      <c r="Q8794" s="994"/>
      <c r="R8794" s="943"/>
      <c r="S8794" s="943"/>
      <c r="T8794" s="929"/>
    </row>
    <row r="8795" spans="2:20" ht="15.6" x14ac:dyDescent="0.3">
      <c r="G8795" s="314"/>
      <c r="H8795" s="321"/>
      <c r="I8795" s="280"/>
      <c r="J8795" s="281"/>
      <c r="M8795" s="768"/>
      <c r="N8795" s="121"/>
      <c r="O8795" s="1015"/>
      <c r="P8795" s="994"/>
      <c r="Q8795" s="994"/>
      <c r="R8795" s="943"/>
      <c r="S8795" s="943"/>
      <c r="T8795" s="929"/>
    </row>
    <row r="8796" spans="2:20" ht="15.6" x14ac:dyDescent="0.3">
      <c r="G8796" s="314"/>
      <c r="H8796" s="321"/>
      <c r="I8796" s="280"/>
      <c r="J8796" s="281"/>
      <c r="M8796" s="768"/>
      <c r="N8796" s="121"/>
      <c r="O8796" s="1015"/>
      <c r="P8796" s="994"/>
      <c r="Q8796" s="994"/>
      <c r="R8796" s="943"/>
      <c r="S8796" s="943"/>
      <c r="T8796" s="929"/>
    </row>
    <row r="8797" spans="2:20" x14ac:dyDescent="0.3">
      <c r="B8797" s="897"/>
      <c r="C8797" s="898"/>
      <c r="D8797" s="897"/>
      <c r="E8797" s="902"/>
      <c r="F8797" s="899"/>
      <c r="H8797" s="321"/>
      <c r="I8797" s="321"/>
      <c r="J8797" s="321"/>
      <c r="N8797" s="314"/>
      <c r="O8797" s="895"/>
      <c r="P8797" s="942"/>
      <c r="Q8797" s="75"/>
      <c r="R8797" s="941"/>
      <c r="S8797" s="75"/>
      <c r="T8797" s="75"/>
    </row>
    <row r="8798" spans="2:20" x14ac:dyDescent="0.3">
      <c r="B8798" s="897"/>
      <c r="C8798" s="898"/>
      <c r="D8798" s="897"/>
      <c r="E8798" s="902"/>
      <c r="F8798" s="899"/>
      <c r="H8798" s="321"/>
      <c r="I8798" s="321"/>
      <c r="J8798" s="321"/>
      <c r="N8798" s="314"/>
      <c r="O8798" s="895"/>
      <c r="P8798" s="942"/>
      <c r="Q8798" s="75"/>
      <c r="R8798" s="941"/>
      <c r="S8798" s="75"/>
      <c r="T8798" s="75"/>
    </row>
    <row r="8799" spans="2:20" x14ac:dyDescent="0.3">
      <c r="B8799" s="1357" t="s">
        <v>3490</v>
      </c>
      <c r="C8799" s="1357"/>
      <c r="D8799" s="1357"/>
      <c r="E8799" s="1357"/>
      <c r="F8799" s="1357"/>
      <c r="G8799" s="1357"/>
      <c r="H8799" s="1357"/>
      <c r="I8799" s="1357"/>
      <c r="J8799" s="1357"/>
      <c r="K8799" s="1357"/>
      <c r="L8799" s="1357"/>
      <c r="M8799" s="1357"/>
      <c r="N8799" s="1357"/>
      <c r="O8799" s="1357"/>
      <c r="P8799" s="1357"/>
      <c r="Q8799" s="1357"/>
      <c r="R8799" s="1357"/>
      <c r="S8799" s="1357"/>
      <c r="T8799" s="1357"/>
    </row>
    <row r="8805" spans="2:20" ht="15.6" x14ac:dyDescent="0.3">
      <c r="B8805" s="1349" t="s">
        <v>6051</v>
      </c>
      <c r="C8805" s="1349"/>
      <c r="D8805" s="1349"/>
      <c r="E8805" s="1349"/>
      <c r="F8805" s="1349"/>
      <c r="G8805" s="1349"/>
      <c r="H8805" s="1349"/>
      <c r="I8805" s="1349"/>
      <c r="J8805" s="1349"/>
      <c r="K8805" s="1349"/>
      <c r="L8805" s="1349"/>
      <c r="M8805" s="1349"/>
      <c r="N8805" s="1349"/>
      <c r="O8805" s="1349"/>
      <c r="P8805" s="1349"/>
      <c r="Q8805" s="1349"/>
      <c r="R8805" s="1349"/>
      <c r="S8805" s="1349"/>
      <c r="T8805" s="1349"/>
    </row>
    <row r="8806" spans="2:20" ht="15.6" x14ac:dyDescent="0.3">
      <c r="B8806" s="1350" t="s">
        <v>10</v>
      </c>
      <c r="C8806" s="1350"/>
      <c r="D8806" s="1350"/>
      <c r="E8806" s="1350"/>
      <c r="F8806" s="1350"/>
      <c r="G8806" s="1350"/>
      <c r="H8806" s="1350"/>
      <c r="I8806" s="1350"/>
      <c r="J8806" s="1350"/>
      <c r="K8806" s="1350"/>
      <c r="L8806" s="1350"/>
      <c r="M8806" s="1350"/>
      <c r="N8806" s="1350"/>
      <c r="O8806" s="1350"/>
      <c r="P8806" s="1350"/>
      <c r="Q8806" s="1350"/>
      <c r="R8806" s="1350"/>
      <c r="S8806" s="1350"/>
      <c r="T8806" s="1350"/>
    </row>
    <row r="8807" spans="2:20" x14ac:dyDescent="0.3">
      <c r="B8807" s="1351" t="s">
        <v>11</v>
      </c>
      <c r="C8807" s="1351"/>
      <c r="D8807" s="1351"/>
      <c r="E8807" s="1351"/>
      <c r="F8807" s="1351"/>
      <c r="G8807" s="1351"/>
      <c r="H8807" s="1351"/>
      <c r="I8807" s="1351"/>
      <c r="J8807" s="1351"/>
      <c r="K8807" s="1351"/>
      <c r="L8807" s="1351"/>
      <c r="M8807" s="1351"/>
      <c r="N8807" s="1351"/>
      <c r="O8807" s="1351"/>
      <c r="P8807" s="1351"/>
      <c r="Q8807" s="1351"/>
      <c r="R8807" s="1351"/>
      <c r="S8807" s="1351"/>
      <c r="T8807" s="1351"/>
    </row>
    <row r="8808" spans="2:20" x14ac:dyDescent="0.3">
      <c r="B8808" s="1352" t="s">
        <v>6052</v>
      </c>
      <c r="C8808" s="1352"/>
      <c r="D8808" s="1352"/>
      <c r="E8808" s="1352"/>
      <c r="F8808" s="1352"/>
      <c r="G8808" s="1352"/>
      <c r="H8808" s="1352"/>
      <c r="I8808" s="1352"/>
      <c r="J8808" s="1352"/>
      <c r="K8808" s="1352"/>
      <c r="L8808" s="1352"/>
      <c r="M8808" s="1352"/>
      <c r="N8808" s="1352"/>
      <c r="O8808" s="1352"/>
      <c r="P8808" s="1352"/>
      <c r="Q8808" s="1352"/>
      <c r="R8808" s="1352"/>
      <c r="S8808" s="1352"/>
      <c r="T8808" s="1352"/>
    </row>
    <row r="8809" spans="2:20" ht="15" thickBot="1" x14ac:dyDescent="0.35">
      <c r="B8809" s="309"/>
      <c r="C8809" s="309"/>
      <c r="D8809" s="309"/>
      <c r="E8809" s="309"/>
      <c r="F8809" s="309"/>
      <c r="G8809" s="309"/>
      <c r="H8809" s="309"/>
      <c r="I8809" s="309"/>
      <c r="J8809" s="309"/>
      <c r="L8809" s="309"/>
      <c r="M8809" s="309"/>
      <c r="N8809" s="309"/>
      <c r="O8809" s="309"/>
      <c r="P8809" s="309"/>
      <c r="Q8809" s="309"/>
      <c r="R8809" s="1362" t="s">
        <v>6053</v>
      </c>
      <c r="S8809" s="1363"/>
      <c r="T8809" s="1363"/>
    </row>
    <row r="8810" spans="2:20" ht="15" thickTop="1" x14ac:dyDescent="0.3">
      <c r="B8810" s="1354" t="s">
        <v>8</v>
      </c>
      <c r="C8810" s="1354"/>
      <c r="D8810" s="1354"/>
      <c r="E8810" s="1354"/>
      <c r="F8810" s="1354"/>
      <c r="G8810" s="1354"/>
      <c r="H8810" s="1354"/>
      <c r="I8810" s="1354"/>
      <c r="J8810" s="1354"/>
      <c r="L8810" s="1354" t="s">
        <v>9</v>
      </c>
      <c r="M8810" s="1354"/>
      <c r="N8810" s="1354"/>
      <c r="O8810" s="1354"/>
      <c r="P8810" s="1354"/>
      <c r="Q8810" s="1354"/>
      <c r="R8810" s="1354"/>
      <c r="S8810" s="1354"/>
      <c r="T8810" s="1354"/>
    </row>
    <row r="8811" spans="2:20" ht="27.6" x14ac:dyDescent="0.3">
      <c r="B8811" s="950" t="s">
        <v>0</v>
      </c>
      <c r="C8811" s="950" t="s">
        <v>1</v>
      </c>
      <c r="D8811" s="950" t="s">
        <v>2</v>
      </c>
      <c r="E8811" s="950" t="s">
        <v>13</v>
      </c>
      <c r="F8811" s="950" t="s">
        <v>3</v>
      </c>
      <c r="G8811" s="950" t="s">
        <v>4</v>
      </c>
      <c r="H8811" s="950" t="s">
        <v>5</v>
      </c>
      <c r="I8811" s="950" t="s">
        <v>6</v>
      </c>
      <c r="J8811" s="950" t="s">
        <v>7</v>
      </c>
      <c r="K8811" s="180"/>
      <c r="L8811" s="950" t="s">
        <v>0</v>
      </c>
      <c r="M8811" s="950" t="s">
        <v>1</v>
      </c>
      <c r="N8811" s="503" t="s">
        <v>1234</v>
      </c>
      <c r="O8811" s="950" t="s">
        <v>13</v>
      </c>
      <c r="P8811" s="950" t="s">
        <v>3</v>
      </c>
      <c r="Q8811" s="950" t="s">
        <v>4</v>
      </c>
      <c r="R8811" s="950" t="s">
        <v>5</v>
      </c>
      <c r="S8811" s="950" t="s">
        <v>6</v>
      </c>
      <c r="T8811" s="950" t="s">
        <v>7</v>
      </c>
    </row>
    <row r="8812" spans="2:20" x14ac:dyDescent="0.3">
      <c r="B8812" s="954"/>
      <c r="C8812" s="955"/>
      <c r="D8812" s="955"/>
      <c r="E8812" s="956"/>
      <c r="F8812" s="956"/>
      <c r="G8812" s="956"/>
      <c r="H8812" s="956"/>
      <c r="I8812" s="956"/>
      <c r="J8812" s="957"/>
      <c r="L8812" s="954"/>
      <c r="M8812" s="955"/>
      <c r="N8812" s="955"/>
      <c r="O8812" s="956"/>
      <c r="P8812" s="956"/>
      <c r="Q8812" s="956"/>
      <c r="R8812" s="956"/>
      <c r="S8812" s="956"/>
      <c r="T8812" s="957"/>
    </row>
    <row r="8813" spans="2:20" x14ac:dyDescent="0.3">
      <c r="B8813" s="37" t="s">
        <v>6054</v>
      </c>
      <c r="C8813" s="44" t="s">
        <v>2421</v>
      </c>
      <c r="D8813" s="39" t="s">
        <v>16</v>
      </c>
      <c r="E8813" s="39" t="s">
        <v>16</v>
      </c>
      <c r="F8813" s="91">
        <f>N8787</f>
        <v>66486</v>
      </c>
      <c r="G8813" s="764">
        <f>N8788</f>
        <v>4099390</v>
      </c>
      <c r="H8813" s="764">
        <f>N8789</f>
        <v>1463635</v>
      </c>
      <c r="I8813" s="764">
        <f>N8790</f>
        <v>460342</v>
      </c>
      <c r="J8813" s="764">
        <f>N8791</f>
        <v>4260</v>
      </c>
      <c r="K8813" s="40"/>
      <c r="L8813" s="37"/>
      <c r="M8813" s="1019"/>
      <c r="N8813" s="39"/>
      <c r="O8813" s="39"/>
      <c r="P8813" s="91"/>
      <c r="Q8813" s="91"/>
      <c r="R8813" s="37"/>
      <c r="S8813" s="39"/>
      <c r="T8813" s="37"/>
    </row>
    <row r="8814" spans="2:20" ht="41.4" x14ac:dyDescent="0.3">
      <c r="B8814" s="37" t="s">
        <v>6054</v>
      </c>
      <c r="C8814" s="509" t="s">
        <v>6058</v>
      </c>
      <c r="D8814" s="116" t="s">
        <v>6055</v>
      </c>
      <c r="E8814" s="39">
        <v>22000</v>
      </c>
      <c r="F8814" s="39">
        <v>8000</v>
      </c>
      <c r="G8814" s="39" t="s">
        <v>16</v>
      </c>
      <c r="H8814" s="39" t="s">
        <v>16</v>
      </c>
      <c r="I8814" s="39" t="s">
        <v>16</v>
      </c>
      <c r="J8814" s="39" t="s">
        <v>16</v>
      </c>
      <c r="K8814" s="40"/>
      <c r="L8814" s="37" t="s">
        <v>6054</v>
      </c>
      <c r="M8814" s="38" t="s">
        <v>6059</v>
      </c>
      <c r="N8814" s="116" t="s">
        <v>6055</v>
      </c>
      <c r="O8814" s="39">
        <v>22000</v>
      </c>
      <c r="P8814" s="39" t="s">
        <v>16</v>
      </c>
      <c r="Q8814" s="39" t="s">
        <v>16</v>
      </c>
      <c r="R8814" s="39" t="s">
        <v>16</v>
      </c>
      <c r="S8814" s="39" t="s">
        <v>16</v>
      </c>
      <c r="T8814" s="39" t="s">
        <v>16</v>
      </c>
    </row>
    <row r="8815" spans="2:20" ht="41.4" x14ac:dyDescent="0.3">
      <c r="B8815" s="37" t="s">
        <v>6054</v>
      </c>
      <c r="C8815" s="509" t="s">
        <v>4902</v>
      </c>
      <c r="D8815" s="116" t="s">
        <v>6056</v>
      </c>
      <c r="E8815" s="39" t="s">
        <v>16</v>
      </c>
      <c r="F8815" s="39">
        <v>15000</v>
      </c>
      <c r="G8815" s="39" t="s">
        <v>16</v>
      </c>
      <c r="H8815" s="39" t="s">
        <v>16</v>
      </c>
      <c r="I8815" s="39" t="s">
        <v>16</v>
      </c>
      <c r="J8815" s="39" t="s">
        <v>16</v>
      </c>
      <c r="K8815" s="40"/>
      <c r="L8815" s="37" t="s">
        <v>6054</v>
      </c>
      <c r="M8815" s="38" t="s">
        <v>6060</v>
      </c>
      <c r="N8815" s="368">
        <v>1</v>
      </c>
      <c r="O8815" s="39" t="s">
        <v>16</v>
      </c>
      <c r="P8815" s="39">
        <v>10000</v>
      </c>
      <c r="Q8815" s="39" t="s">
        <v>16</v>
      </c>
      <c r="R8815" s="39" t="s">
        <v>16</v>
      </c>
      <c r="S8815" s="39" t="s">
        <v>16</v>
      </c>
      <c r="T8815" s="39" t="s">
        <v>16</v>
      </c>
    </row>
    <row r="8816" spans="2:20" ht="41.4" x14ac:dyDescent="0.3">
      <c r="B8816" s="37" t="s">
        <v>6054</v>
      </c>
      <c r="C8816" s="430" t="s">
        <v>6062</v>
      </c>
      <c r="D8816" s="116" t="s">
        <v>6057</v>
      </c>
      <c r="E8816" s="39" t="s">
        <v>16</v>
      </c>
      <c r="F8816" s="39">
        <v>1100</v>
      </c>
      <c r="G8816" s="39" t="s">
        <v>16</v>
      </c>
      <c r="H8816" s="39" t="s">
        <v>16</v>
      </c>
      <c r="I8816" s="39" t="s">
        <v>16</v>
      </c>
      <c r="J8816" s="39" t="s">
        <v>16</v>
      </c>
      <c r="K8816" s="40"/>
      <c r="L8816" s="37" t="s">
        <v>6054</v>
      </c>
      <c r="M8816" s="38" t="s">
        <v>6061</v>
      </c>
      <c r="N8816" s="368">
        <v>2</v>
      </c>
      <c r="O8816" s="39" t="s">
        <v>16</v>
      </c>
      <c r="P8816" s="39">
        <v>27500</v>
      </c>
      <c r="Q8816" s="39" t="s">
        <v>16</v>
      </c>
      <c r="R8816" s="39" t="s">
        <v>16</v>
      </c>
      <c r="S8816" s="39" t="s">
        <v>16</v>
      </c>
      <c r="T8816" s="39" t="s">
        <v>16</v>
      </c>
    </row>
    <row r="8817" spans="2:20" ht="27.6" x14ac:dyDescent="0.3">
      <c r="B8817" s="39" t="s">
        <v>16</v>
      </c>
      <c r="C8817" s="39" t="s">
        <v>16</v>
      </c>
      <c r="D8817" s="39" t="s">
        <v>16</v>
      </c>
      <c r="E8817" s="39" t="s">
        <v>16</v>
      </c>
      <c r="F8817" s="39" t="s">
        <v>16</v>
      </c>
      <c r="G8817" s="39" t="s">
        <v>16</v>
      </c>
      <c r="H8817" s="39" t="s">
        <v>16</v>
      </c>
      <c r="I8817" s="39" t="s">
        <v>16</v>
      </c>
      <c r="J8817" s="39" t="s">
        <v>16</v>
      </c>
      <c r="K8817" s="40"/>
      <c r="L8817" s="37" t="s">
        <v>6054</v>
      </c>
      <c r="M8817" s="38" t="s">
        <v>6063</v>
      </c>
      <c r="N8817" s="368">
        <v>3</v>
      </c>
      <c r="O8817" s="39" t="s">
        <v>16</v>
      </c>
      <c r="P8817" s="39">
        <v>5000</v>
      </c>
      <c r="Q8817" s="39" t="s">
        <v>16</v>
      </c>
      <c r="R8817" s="39" t="s">
        <v>16</v>
      </c>
      <c r="S8817" s="39" t="s">
        <v>16</v>
      </c>
      <c r="T8817" s="39" t="s">
        <v>16</v>
      </c>
    </row>
    <row r="8818" spans="2:20" x14ac:dyDescent="0.3">
      <c r="B8818" s="196"/>
      <c r="C8818" s="503" t="s">
        <v>49</v>
      </c>
      <c r="D8818" s="196" t="s">
        <v>1850</v>
      </c>
      <c r="E8818" s="197">
        <f>SUM(E8814:E8817)</f>
        <v>22000</v>
      </c>
      <c r="F8818" s="197">
        <f>SUM(F8814:F8817)</f>
        <v>24100</v>
      </c>
      <c r="G8818" s="197"/>
      <c r="H8818" s="504">
        <f>SUM(H8814:H8817)</f>
        <v>0</v>
      </c>
      <c r="I8818" s="197">
        <f>SUM(I8816:I8817)</f>
        <v>0</v>
      </c>
      <c r="J8818" s="197"/>
      <c r="K8818" s="183">
        <f>SUM(I8818:J8818)</f>
        <v>0</v>
      </c>
      <c r="L8818" s="39" t="s">
        <v>16</v>
      </c>
      <c r="M8818" s="39" t="s">
        <v>16</v>
      </c>
      <c r="N8818" s="39" t="s">
        <v>16</v>
      </c>
      <c r="O8818" s="39" t="s">
        <v>16</v>
      </c>
      <c r="P8818" s="39" t="s">
        <v>16</v>
      </c>
      <c r="Q8818" s="39" t="s">
        <v>16</v>
      </c>
      <c r="R8818" s="39" t="s">
        <v>16</v>
      </c>
      <c r="S8818" s="39" t="s">
        <v>16</v>
      </c>
      <c r="T8818" s="39" t="s">
        <v>16</v>
      </c>
    </row>
    <row r="8819" spans="2:20" x14ac:dyDescent="0.3">
      <c r="B8819" s="815"/>
      <c r="C8819" s="958"/>
      <c r="D8819" s="384"/>
      <c r="E8819" s="818"/>
      <c r="F8819" s="818"/>
      <c r="G8819" s="818"/>
      <c r="H8819" s="818"/>
      <c r="I8819" s="818"/>
      <c r="J8819" s="819"/>
      <c r="K8819" s="1"/>
      <c r="L8819" s="1041"/>
      <c r="M8819" s="1042"/>
      <c r="N8819" s="1042"/>
      <c r="O8819" s="1042"/>
      <c r="P8819" s="1042"/>
      <c r="Q8819" s="1042"/>
      <c r="R8819" s="1042"/>
      <c r="S8819" s="1042"/>
      <c r="T8819" s="1043"/>
    </row>
    <row r="8820" spans="2:20" x14ac:dyDescent="0.3">
      <c r="B8820" s="25"/>
      <c r="C8820" s="26" t="s">
        <v>50</v>
      </c>
      <c r="D8820" s="26" t="s">
        <v>16</v>
      </c>
      <c r="E8820" s="28">
        <f>E8818</f>
        <v>22000</v>
      </c>
      <c r="F8820" s="28">
        <f>F8813+F8818</f>
        <v>90586</v>
      </c>
      <c r="G8820" s="28">
        <f>G8813+G8818</f>
        <v>4099390</v>
      </c>
      <c r="H8820" s="28">
        <f>H8813+H8818</f>
        <v>1463635</v>
      </c>
      <c r="I8820" s="28">
        <f>I8813+I8818</f>
        <v>460342</v>
      </c>
      <c r="J8820" s="28">
        <f>J8813+J8818</f>
        <v>4260</v>
      </c>
      <c r="K8820" s="1"/>
      <c r="L8820" s="574" t="s">
        <v>16</v>
      </c>
      <c r="M8820" s="26" t="s">
        <v>50</v>
      </c>
      <c r="N8820" s="193" t="s">
        <v>16</v>
      </c>
      <c r="O8820" s="934">
        <f>SUM(O8814:O8819)</f>
        <v>22000</v>
      </c>
      <c r="P8820" s="28">
        <f>SUM(P8814:P8819)</f>
        <v>42500</v>
      </c>
      <c r="Q8820" s="938"/>
      <c r="R8820" s="28">
        <f>SUM(R8815:R8819)</f>
        <v>0</v>
      </c>
      <c r="S8820" s="28">
        <f>SUM(S8818:S8819)</f>
        <v>0</v>
      </c>
      <c r="T8820" s="28">
        <f>SUM(T8812:T8819)</f>
        <v>0</v>
      </c>
    </row>
    <row r="8821" spans="2:20" x14ac:dyDescent="0.3">
      <c r="F8821" s="314"/>
      <c r="G8821" s="215"/>
      <c r="H8821" s="215"/>
      <c r="L8821" s="2"/>
      <c r="M8821" s="3" t="s">
        <v>12</v>
      </c>
      <c r="N8821" s="15"/>
      <c r="O8821" s="16">
        <f>E8820-O8820</f>
        <v>0</v>
      </c>
      <c r="P8821" s="62">
        <f>F8820-P8820</f>
        <v>48086</v>
      </c>
      <c r="Q8821" s="62">
        <f>G8820-Q8820</f>
        <v>4099390</v>
      </c>
      <c r="R8821" s="62">
        <f t="shared" ref="R8821" si="901">H8820-R8820</f>
        <v>1463635</v>
      </c>
      <c r="S8821" s="62">
        <f t="shared" ref="S8821" si="902">I8820-S8820</f>
        <v>460342</v>
      </c>
      <c r="T8821" s="62">
        <f t="shared" ref="T8821" si="903">J8820-T8820</f>
        <v>4260</v>
      </c>
    </row>
    <row r="8822" spans="2:20" x14ac:dyDescent="0.3">
      <c r="C8822" s="63" t="s">
        <v>5103</v>
      </c>
      <c r="F8822" s="314"/>
      <c r="H8822" s="322"/>
      <c r="I8822" s="321"/>
      <c r="J8822" s="321"/>
      <c r="M8822" s="1356" t="s">
        <v>23</v>
      </c>
      <c r="N8822" s="1356"/>
      <c r="O8822" s="314"/>
      <c r="P8822" s="314"/>
      <c r="Q8822" s="314"/>
      <c r="R8822" s="314"/>
    </row>
    <row r="8823" spans="2:20" x14ac:dyDescent="0.3">
      <c r="B8823" s="904" t="s">
        <v>0</v>
      </c>
      <c r="C8823" s="905" t="s">
        <v>5105</v>
      </c>
      <c r="D8823" s="905" t="s">
        <v>5107</v>
      </c>
      <c r="E8823" s="905" t="s">
        <v>5106</v>
      </c>
      <c r="F8823" s="906" t="s">
        <v>5110</v>
      </c>
      <c r="G8823" s="894"/>
      <c r="H8823" s="1079"/>
      <c r="I8823" s="1080"/>
      <c r="J8823" s="145"/>
      <c r="M8823" s="346" t="s">
        <v>17</v>
      </c>
      <c r="N8823" s="126">
        <f>P8821</f>
        <v>48086</v>
      </c>
      <c r="O8823" s="606" t="s">
        <v>6064</v>
      </c>
      <c r="P8823" s="944"/>
      <c r="Q8823" s="944"/>
      <c r="R8823" s="944"/>
      <c r="S8823" s="944"/>
      <c r="T8823" s="944"/>
    </row>
    <row r="8824" spans="2:20" x14ac:dyDescent="0.3">
      <c r="B8824" s="909"/>
      <c r="C8824" s="913" t="s">
        <v>5135</v>
      </c>
      <c r="D8824" s="917"/>
      <c r="E8824" s="917"/>
      <c r="F8824" s="1028"/>
      <c r="G8824" s="894"/>
      <c r="H8824" s="949"/>
      <c r="I8824" s="280"/>
      <c r="J8824" s="280"/>
      <c r="M8824" s="346" t="s">
        <v>18</v>
      </c>
      <c r="N8824" s="126">
        <f>Q8821</f>
        <v>4099390</v>
      </c>
      <c r="O8824" s="1015"/>
      <c r="P8824" s="944"/>
      <c r="Q8824" s="1079"/>
      <c r="R8824" s="944"/>
      <c r="S8824" s="944"/>
      <c r="T8824" s="944"/>
    </row>
    <row r="8825" spans="2:20" x14ac:dyDescent="0.3">
      <c r="B8825" s="911" t="s">
        <v>5114</v>
      </c>
      <c r="C8825" s="915" t="s">
        <v>5115</v>
      </c>
      <c r="D8825" s="911" t="s">
        <v>5113</v>
      </c>
      <c r="E8825" s="919">
        <v>1200000</v>
      </c>
      <c r="F8825" s="1029" t="s">
        <v>5111</v>
      </c>
      <c r="G8825" s="945"/>
      <c r="H8825" s="948"/>
      <c r="I8825" s="280"/>
      <c r="J8825" s="280"/>
      <c r="M8825" s="346" t="s">
        <v>19</v>
      </c>
      <c r="N8825" s="126">
        <f>R8821</f>
        <v>1463635</v>
      </c>
      <c r="O8825" s="1015"/>
      <c r="P8825" s="948"/>
      <c r="Q8825" s="1077"/>
      <c r="R8825" s="948"/>
      <c r="S8825" s="948"/>
      <c r="T8825" s="948"/>
    </row>
    <row r="8826" spans="2:20" x14ac:dyDescent="0.3">
      <c r="B8826" s="912" t="s">
        <v>5114</v>
      </c>
      <c r="C8826" s="916" t="s">
        <v>5116</v>
      </c>
      <c r="D8826" s="912" t="s">
        <v>5113</v>
      </c>
      <c r="E8826" s="920">
        <v>5000000</v>
      </c>
      <c r="F8826" s="1030" t="s">
        <v>5111</v>
      </c>
      <c r="H8826" s="321"/>
      <c r="I8826" s="280"/>
      <c r="J8826" s="281"/>
      <c r="M8826" s="346" t="s">
        <v>20</v>
      </c>
      <c r="N8826" s="126">
        <f>S8821</f>
        <v>460342</v>
      </c>
      <c r="O8826" s="1015"/>
      <c r="P8826" s="1016"/>
      <c r="Q8826" s="1017"/>
      <c r="R8826" s="894"/>
      <c r="S8826" s="894"/>
      <c r="T8826" s="894"/>
    </row>
    <row r="8827" spans="2:20" ht="15" thickBot="1" x14ac:dyDescent="0.35">
      <c r="B8827" s="897"/>
      <c r="C8827" s="1078" t="s">
        <v>456</v>
      </c>
      <c r="D8827" s="1078"/>
      <c r="E8827" s="921">
        <f>SUM(E8825:E8826)</f>
        <v>6200000</v>
      </c>
      <c r="F8827" s="901"/>
      <c r="H8827" s="321"/>
      <c r="I8827" s="280"/>
      <c r="J8827" s="281"/>
      <c r="M8827" s="346" t="s">
        <v>21</v>
      </c>
      <c r="N8827" s="126">
        <f>T8821</f>
        <v>4260</v>
      </c>
      <c r="O8827" s="1015"/>
      <c r="P8827" s="949"/>
      <c r="Q8827" s="1018"/>
      <c r="R8827" s="949"/>
      <c r="S8827" s="949"/>
      <c r="T8827" s="949"/>
    </row>
    <row r="8828" spans="2:20" ht="16.8" thickTop="1" thickBot="1" x14ac:dyDescent="0.35">
      <c r="G8828" s="314"/>
      <c r="H8828" s="321"/>
      <c r="I8828" s="280"/>
      <c r="J8828" s="281"/>
      <c r="M8828" s="768" t="s">
        <v>22</v>
      </c>
      <c r="N8828" s="794">
        <f>SUM(N8823:N8827)</f>
        <v>6075713</v>
      </c>
      <c r="O8828" s="1015"/>
      <c r="P8828" s="994"/>
      <c r="Q8828" s="994"/>
      <c r="R8828" s="943"/>
      <c r="S8828" s="943"/>
      <c r="T8828" s="929"/>
    </row>
    <row r="8829" spans="2:20" ht="16.2" thickTop="1" x14ac:dyDescent="0.3">
      <c r="G8829" s="314"/>
      <c r="H8829" s="321"/>
      <c r="I8829" s="280"/>
      <c r="J8829" s="281"/>
      <c r="M8829" s="768"/>
      <c r="N8829" s="121"/>
      <c r="O8829" s="1015"/>
      <c r="P8829" s="994"/>
      <c r="Q8829" s="994"/>
      <c r="R8829" s="943"/>
      <c r="S8829" s="943"/>
      <c r="T8829" s="929"/>
    </row>
    <row r="8830" spans="2:20" ht="15.6" x14ac:dyDescent="0.3">
      <c r="G8830" s="314"/>
      <c r="H8830" s="321"/>
      <c r="I8830" s="280"/>
      <c r="J8830" s="281"/>
      <c r="M8830" s="768"/>
      <c r="N8830" s="121"/>
      <c r="O8830" s="1015"/>
      <c r="P8830" s="994"/>
      <c r="Q8830" s="994"/>
      <c r="R8830" s="943"/>
      <c r="S8830" s="943"/>
      <c r="T8830" s="929"/>
    </row>
    <row r="8831" spans="2:20" ht="15.6" x14ac:dyDescent="0.3">
      <c r="G8831" s="314"/>
      <c r="H8831" s="321"/>
      <c r="I8831" s="280"/>
      <c r="J8831" s="281"/>
      <c r="M8831" s="768"/>
      <c r="N8831" s="121"/>
      <c r="O8831" s="1015"/>
      <c r="P8831" s="994"/>
      <c r="Q8831" s="994"/>
      <c r="R8831" s="943"/>
      <c r="S8831" s="943"/>
      <c r="T8831" s="929"/>
    </row>
    <row r="8832" spans="2:20" ht="15.6" x14ac:dyDescent="0.3">
      <c r="G8832" s="314"/>
      <c r="H8832" s="321"/>
      <c r="I8832" s="280"/>
      <c r="J8832" s="281"/>
      <c r="M8832" s="768"/>
      <c r="N8832" s="121"/>
      <c r="O8832" s="1015"/>
      <c r="P8832" s="994"/>
      <c r="Q8832" s="994"/>
      <c r="R8832" s="943"/>
      <c r="S8832" s="943"/>
      <c r="T8832" s="929"/>
    </row>
    <row r="8833" spans="2:20" x14ac:dyDescent="0.3">
      <c r="B8833" s="897"/>
      <c r="C8833" s="898"/>
      <c r="D8833" s="897"/>
      <c r="E8833" s="902"/>
      <c r="F8833" s="899"/>
      <c r="H8833" s="321"/>
      <c r="I8833" s="321"/>
      <c r="J8833" s="321"/>
      <c r="N8833" s="314"/>
      <c r="O8833" s="895"/>
      <c r="P8833" s="942"/>
      <c r="Q8833" s="75"/>
      <c r="R8833" s="941"/>
      <c r="S8833" s="75"/>
      <c r="T8833" s="75"/>
    </row>
    <row r="8834" spans="2:20" x14ac:dyDescent="0.3">
      <c r="B8834" s="897"/>
      <c r="C8834" s="898"/>
      <c r="D8834" s="897"/>
      <c r="E8834" s="902"/>
      <c r="F8834" s="899"/>
      <c r="H8834" s="321"/>
      <c r="I8834" s="321"/>
      <c r="J8834" s="321"/>
      <c r="N8834" s="314"/>
      <c r="O8834" s="895"/>
      <c r="P8834" s="942"/>
      <c r="Q8834" s="75"/>
      <c r="R8834" s="941"/>
      <c r="S8834" s="75"/>
      <c r="T8834" s="75"/>
    </row>
    <row r="8835" spans="2:20" x14ac:dyDescent="0.3">
      <c r="B8835" s="1357" t="s">
        <v>3490</v>
      </c>
      <c r="C8835" s="1357"/>
      <c r="D8835" s="1357"/>
      <c r="E8835" s="1357"/>
      <c r="F8835" s="1357"/>
      <c r="G8835" s="1357"/>
      <c r="H8835" s="1357"/>
      <c r="I8835" s="1357"/>
      <c r="J8835" s="1357"/>
      <c r="K8835" s="1357"/>
      <c r="L8835" s="1357"/>
      <c r="M8835" s="1357"/>
      <c r="N8835" s="1357"/>
      <c r="O8835" s="1357"/>
      <c r="P8835" s="1357"/>
      <c r="Q8835" s="1357"/>
      <c r="R8835" s="1357"/>
      <c r="S8835" s="1357"/>
      <c r="T8835" s="1357"/>
    </row>
    <row r="8841" spans="2:20" ht="15.6" x14ac:dyDescent="0.3">
      <c r="B8841" s="1349" t="s">
        <v>6065</v>
      </c>
      <c r="C8841" s="1349"/>
      <c r="D8841" s="1349"/>
      <c r="E8841" s="1349"/>
      <c r="F8841" s="1349"/>
      <c r="G8841" s="1349"/>
      <c r="H8841" s="1349"/>
      <c r="I8841" s="1349"/>
      <c r="J8841" s="1349"/>
      <c r="K8841" s="1349"/>
      <c r="L8841" s="1349"/>
      <c r="M8841" s="1349"/>
      <c r="N8841" s="1349"/>
      <c r="O8841" s="1349"/>
      <c r="P8841" s="1349"/>
      <c r="Q8841" s="1349"/>
      <c r="R8841" s="1349"/>
      <c r="S8841" s="1349"/>
      <c r="T8841" s="1349"/>
    </row>
    <row r="8842" spans="2:20" ht="15.6" x14ac:dyDescent="0.3">
      <c r="B8842" s="1350" t="s">
        <v>10</v>
      </c>
      <c r="C8842" s="1350"/>
      <c r="D8842" s="1350"/>
      <c r="E8842" s="1350"/>
      <c r="F8842" s="1350"/>
      <c r="G8842" s="1350"/>
      <c r="H8842" s="1350"/>
      <c r="I8842" s="1350"/>
      <c r="J8842" s="1350"/>
      <c r="K8842" s="1350"/>
      <c r="L8842" s="1350"/>
      <c r="M8842" s="1350"/>
      <c r="N8842" s="1350"/>
      <c r="O8842" s="1350"/>
      <c r="P8842" s="1350"/>
      <c r="Q8842" s="1350"/>
      <c r="R8842" s="1350"/>
      <c r="S8842" s="1350"/>
      <c r="T8842" s="1350"/>
    </row>
    <row r="8843" spans="2:20" x14ac:dyDescent="0.3">
      <c r="B8843" s="1351" t="s">
        <v>11</v>
      </c>
      <c r="C8843" s="1351"/>
      <c r="D8843" s="1351"/>
      <c r="E8843" s="1351"/>
      <c r="F8843" s="1351"/>
      <c r="G8843" s="1351"/>
      <c r="H8843" s="1351"/>
      <c r="I8843" s="1351"/>
      <c r="J8843" s="1351"/>
      <c r="K8843" s="1351"/>
      <c r="L8843" s="1351"/>
      <c r="M8843" s="1351"/>
      <c r="N8843" s="1351"/>
      <c r="O8843" s="1351"/>
      <c r="P8843" s="1351"/>
      <c r="Q8843" s="1351"/>
      <c r="R8843" s="1351"/>
      <c r="S8843" s="1351"/>
      <c r="T8843" s="1351"/>
    </row>
    <row r="8844" spans="2:20" x14ac:dyDescent="0.3">
      <c r="B8844" s="1352" t="s">
        <v>6066</v>
      </c>
      <c r="C8844" s="1352"/>
      <c r="D8844" s="1352"/>
      <c r="E8844" s="1352"/>
      <c r="F8844" s="1352"/>
      <c r="G8844" s="1352"/>
      <c r="H8844" s="1352"/>
      <c r="I8844" s="1352"/>
      <c r="J8844" s="1352"/>
      <c r="K8844" s="1352"/>
      <c r="L8844" s="1352"/>
      <c r="M8844" s="1352"/>
      <c r="N8844" s="1352"/>
      <c r="O8844" s="1352"/>
      <c r="P8844" s="1352"/>
      <c r="Q8844" s="1352"/>
      <c r="R8844" s="1352"/>
      <c r="S8844" s="1352"/>
      <c r="T8844" s="1352"/>
    </row>
    <row r="8845" spans="2:20" ht="15" thickBot="1" x14ac:dyDescent="0.35">
      <c r="B8845" s="309"/>
      <c r="C8845" s="309"/>
      <c r="D8845" s="309"/>
      <c r="E8845" s="309"/>
      <c r="F8845" s="309"/>
      <c r="G8845" s="309"/>
      <c r="H8845" s="309"/>
      <c r="I8845" s="309"/>
      <c r="J8845" s="309"/>
      <c r="L8845" s="309"/>
      <c r="M8845" s="309"/>
      <c r="N8845" s="309"/>
      <c r="O8845" s="309"/>
      <c r="P8845" s="309"/>
      <c r="Q8845" s="309"/>
      <c r="R8845" s="1362" t="s">
        <v>6090</v>
      </c>
      <c r="S8845" s="1363"/>
      <c r="T8845" s="1363"/>
    </row>
    <row r="8846" spans="2:20" ht="15" thickTop="1" x14ac:dyDescent="0.3">
      <c r="B8846" s="1354" t="s">
        <v>8</v>
      </c>
      <c r="C8846" s="1354"/>
      <c r="D8846" s="1354"/>
      <c r="E8846" s="1354"/>
      <c r="F8846" s="1354"/>
      <c r="G8846" s="1354"/>
      <c r="H8846" s="1354"/>
      <c r="I8846" s="1354"/>
      <c r="J8846" s="1354"/>
      <c r="L8846" s="1354" t="s">
        <v>9</v>
      </c>
      <c r="M8846" s="1354"/>
      <c r="N8846" s="1354"/>
      <c r="O8846" s="1354"/>
      <c r="P8846" s="1354"/>
      <c r="Q8846" s="1354"/>
      <c r="R8846" s="1354"/>
      <c r="S8846" s="1354"/>
      <c r="T8846" s="1354"/>
    </row>
    <row r="8847" spans="2:20" ht="27.6" x14ac:dyDescent="0.3">
      <c r="B8847" s="950" t="s">
        <v>0</v>
      </c>
      <c r="C8847" s="950" t="s">
        <v>1</v>
      </c>
      <c r="D8847" s="950" t="s">
        <v>2</v>
      </c>
      <c r="E8847" s="950" t="s">
        <v>13</v>
      </c>
      <c r="F8847" s="950" t="s">
        <v>3</v>
      </c>
      <c r="G8847" s="950" t="s">
        <v>4</v>
      </c>
      <c r="H8847" s="950" t="s">
        <v>5</v>
      </c>
      <c r="I8847" s="950" t="s">
        <v>6</v>
      </c>
      <c r="J8847" s="950" t="s">
        <v>7</v>
      </c>
      <c r="K8847" s="180"/>
      <c r="L8847" s="950" t="s">
        <v>0</v>
      </c>
      <c r="M8847" s="950" t="s">
        <v>1</v>
      </c>
      <c r="N8847" s="503" t="s">
        <v>1234</v>
      </c>
      <c r="O8847" s="950" t="s">
        <v>13</v>
      </c>
      <c r="P8847" s="950" t="s">
        <v>3</v>
      </c>
      <c r="Q8847" s="950" t="s">
        <v>4</v>
      </c>
      <c r="R8847" s="950" t="s">
        <v>5</v>
      </c>
      <c r="S8847" s="950" t="s">
        <v>6</v>
      </c>
      <c r="T8847" s="950" t="s">
        <v>7</v>
      </c>
    </row>
    <row r="8848" spans="2:20" x14ac:dyDescent="0.3">
      <c r="B8848" s="954"/>
      <c r="C8848" s="955"/>
      <c r="D8848" s="955"/>
      <c r="E8848" s="956"/>
      <c r="F8848" s="956"/>
      <c r="G8848" s="956"/>
      <c r="H8848" s="956"/>
      <c r="I8848" s="956"/>
      <c r="J8848" s="957"/>
      <c r="L8848" s="954"/>
      <c r="M8848" s="955"/>
      <c r="N8848" s="955"/>
      <c r="O8848" s="956"/>
      <c r="P8848" s="956"/>
      <c r="Q8848" s="956"/>
      <c r="R8848" s="956"/>
      <c r="S8848" s="956"/>
      <c r="T8848" s="957"/>
    </row>
    <row r="8849" spans="2:20" x14ac:dyDescent="0.3">
      <c r="B8849" s="37" t="s">
        <v>6067</v>
      </c>
      <c r="C8849" s="44" t="s">
        <v>2421</v>
      </c>
      <c r="D8849" s="39" t="s">
        <v>16</v>
      </c>
      <c r="E8849" s="39" t="s">
        <v>16</v>
      </c>
      <c r="F8849" s="91">
        <f>N8823</f>
        <v>48086</v>
      </c>
      <c r="G8849" s="764">
        <f>N8824</f>
        <v>4099390</v>
      </c>
      <c r="H8849" s="764">
        <f>N8825</f>
        <v>1463635</v>
      </c>
      <c r="I8849" s="764">
        <f>N8826</f>
        <v>460342</v>
      </c>
      <c r="J8849" s="764">
        <f>N8827</f>
        <v>4260</v>
      </c>
      <c r="K8849" s="40"/>
      <c r="L8849" s="37"/>
      <c r="M8849" s="1019"/>
      <c r="N8849" s="39"/>
      <c r="O8849" s="39"/>
      <c r="P8849" s="91"/>
      <c r="Q8849" s="91"/>
      <c r="R8849" s="37"/>
      <c r="S8849" s="39"/>
      <c r="T8849" s="37"/>
    </row>
    <row r="8850" spans="2:20" ht="27.6" x14ac:dyDescent="0.3">
      <c r="B8850" s="37" t="s">
        <v>6076</v>
      </c>
      <c r="C8850" s="509" t="s">
        <v>5635</v>
      </c>
      <c r="D8850" s="116" t="s">
        <v>6068</v>
      </c>
      <c r="E8850" s="39" t="s">
        <v>16</v>
      </c>
      <c r="F8850" s="39">
        <v>1100</v>
      </c>
      <c r="G8850" s="39" t="s">
        <v>16</v>
      </c>
      <c r="H8850" s="39" t="s">
        <v>16</v>
      </c>
      <c r="I8850" s="39" t="s">
        <v>16</v>
      </c>
      <c r="J8850" s="39" t="s">
        <v>16</v>
      </c>
      <c r="K8850" s="40"/>
      <c r="L8850" s="37" t="s">
        <v>6076</v>
      </c>
      <c r="M8850" s="509" t="s">
        <v>296</v>
      </c>
      <c r="N8850" s="116" t="s">
        <v>6072</v>
      </c>
      <c r="O8850" s="39">
        <v>3000</v>
      </c>
      <c r="P8850" s="39" t="s">
        <v>16</v>
      </c>
      <c r="Q8850" s="39" t="s">
        <v>16</v>
      </c>
      <c r="R8850" s="39" t="s">
        <v>16</v>
      </c>
      <c r="S8850" s="39" t="s">
        <v>16</v>
      </c>
      <c r="T8850" s="39" t="s">
        <v>16</v>
      </c>
    </row>
    <row r="8851" spans="2:20" ht="27.6" x14ac:dyDescent="0.3">
      <c r="B8851" s="37" t="s">
        <v>167</v>
      </c>
      <c r="C8851" s="509" t="s">
        <v>6077</v>
      </c>
      <c r="D8851" s="116" t="s">
        <v>6069</v>
      </c>
      <c r="E8851" s="39" t="s">
        <v>16</v>
      </c>
      <c r="F8851" s="39">
        <v>1100</v>
      </c>
      <c r="G8851" s="39" t="s">
        <v>16</v>
      </c>
      <c r="H8851" s="39" t="s">
        <v>16</v>
      </c>
      <c r="I8851" s="39" t="s">
        <v>16</v>
      </c>
      <c r="J8851" s="39" t="s">
        <v>16</v>
      </c>
      <c r="K8851" s="40"/>
      <c r="L8851" s="37" t="s">
        <v>167</v>
      </c>
      <c r="M8851" s="509" t="s">
        <v>296</v>
      </c>
      <c r="N8851" s="116" t="s">
        <v>6073</v>
      </c>
      <c r="O8851" s="39">
        <v>5000</v>
      </c>
      <c r="P8851" s="39" t="s">
        <v>16</v>
      </c>
      <c r="Q8851" s="39" t="s">
        <v>16</v>
      </c>
      <c r="R8851" s="39" t="s">
        <v>16</v>
      </c>
      <c r="S8851" s="39" t="s">
        <v>16</v>
      </c>
      <c r="T8851" s="39" t="s">
        <v>16</v>
      </c>
    </row>
    <row r="8852" spans="2:20" ht="41.4" x14ac:dyDescent="0.3">
      <c r="B8852" s="37" t="s">
        <v>167</v>
      </c>
      <c r="C8852" s="509" t="s">
        <v>6078</v>
      </c>
      <c r="D8852" s="116" t="s">
        <v>6070</v>
      </c>
      <c r="E8852" s="39" t="s">
        <v>16</v>
      </c>
      <c r="F8852" s="39">
        <v>1100</v>
      </c>
      <c r="G8852" s="39" t="s">
        <v>16</v>
      </c>
      <c r="H8852" s="39" t="s">
        <v>16</v>
      </c>
      <c r="I8852" s="39" t="s">
        <v>16</v>
      </c>
      <c r="J8852" s="39" t="s">
        <v>16</v>
      </c>
      <c r="K8852" s="40"/>
      <c r="L8852" s="37" t="s">
        <v>6067</v>
      </c>
      <c r="M8852" s="38" t="s">
        <v>6082</v>
      </c>
      <c r="N8852" s="116">
        <v>457</v>
      </c>
      <c r="O8852" s="39" t="s">
        <v>16</v>
      </c>
      <c r="P8852" s="39" t="s">
        <v>16</v>
      </c>
      <c r="Q8852" s="39">
        <v>1500000</v>
      </c>
      <c r="R8852" s="39" t="s">
        <v>16</v>
      </c>
      <c r="S8852" s="39" t="s">
        <v>16</v>
      </c>
      <c r="T8852" s="39" t="s">
        <v>16</v>
      </c>
    </row>
    <row r="8853" spans="2:20" ht="41.4" x14ac:dyDescent="0.3">
      <c r="B8853" s="37" t="s">
        <v>167</v>
      </c>
      <c r="C8853" s="509" t="s">
        <v>1898</v>
      </c>
      <c r="D8853" s="116" t="s">
        <v>6071</v>
      </c>
      <c r="E8853" s="39" t="s">
        <v>16</v>
      </c>
      <c r="F8853" s="39">
        <v>2000</v>
      </c>
      <c r="G8853" s="39" t="s">
        <v>16</v>
      </c>
      <c r="H8853" s="39" t="s">
        <v>16</v>
      </c>
      <c r="I8853" s="39" t="s">
        <v>16</v>
      </c>
      <c r="J8853" s="39" t="s">
        <v>16</v>
      </c>
      <c r="K8853" s="40"/>
      <c r="L8853" s="37" t="s">
        <v>167</v>
      </c>
      <c r="M8853" s="38" t="s">
        <v>6083</v>
      </c>
      <c r="N8853" s="116">
        <v>457</v>
      </c>
      <c r="O8853" s="39" t="s">
        <v>16</v>
      </c>
      <c r="P8853" s="39" t="s">
        <v>16</v>
      </c>
      <c r="Q8853" s="39">
        <v>25000</v>
      </c>
      <c r="R8853" s="39" t="s">
        <v>16</v>
      </c>
      <c r="S8853" s="39" t="s">
        <v>16</v>
      </c>
      <c r="T8853" s="39" t="s">
        <v>16</v>
      </c>
    </row>
    <row r="8854" spans="2:20" ht="41.4" x14ac:dyDescent="0.3">
      <c r="B8854" s="37" t="s">
        <v>167</v>
      </c>
      <c r="C8854" s="509" t="s">
        <v>6079</v>
      </c>
      <c r="D8854" s="116" t="s">
        <v>6072</v>
      </c>
      <c r="E8854" s="39">
        <v>3000</v>
      </c>
      <c r="F8854" s="39">
        <v>12000</v>
      </c>
      <c r="G8854" s="39" t="s">
        <v>16</v>
      </c>
      <c r="H8854" s="39" t="s">
        <v>16</v>
      </c>
      <c r="I8854" s="39" t="s">
        <v>16</v>
      </c>
      <c r="J8854" s="39" t="s">
        <v>16</v>
      </c>
      <c r="K8854" s="40"/>
      <c r="L8854" s="37" t="s">
        <v>167</v>
      </c>
      <c r="M8854" s="38" t="s">
        <v>6084</v>
      </c>
      <c r="N8854" s="116">
        <v>257</v>
      </c>
      <c r="O8854" s="39" t="s">
        <v>16</v>
      </c>
      <c r="P8854" s="39" t="s">
        <v>16</v>
      </c>
      <c r="Q8854" s="39">
        <v>200000</v>
      </c>
      <c r="R8854" s="39" t="s">
        <v>16</v>
      </c>
      <c r="S8854" s="39" t="s">
        <v>16</v>
      </c>
      <c r="T8854" s="39" t="s">
        <v>16</v>
      </c>
    </row>
    <row r="8855" spans="2:20" ht="27.6" x14ac:dyDescent="0.3">
      <c r="B8855" s="37" t="s">
        <v>167</v>
      </c>
      <c r="C8855" s="509" t="s">
        <v>998</v>
      </c>
      <c r="D8855" s="116" t="s">
        <v>6073</v>
      </c>
      <c r="E8855" s="39">
        <v>5000</v>
      </c>
      <c r="F8855" s="39" t="s">
        <v>16</v>
      </c>
      <c r="G8855" s="39" t="s">
        <v>16</v>
      </c>
      <c r="H8855" s="39" t="s">
        <v>16</v>
      </c>
      <c r="I8855" s="39" t="s">
        <v>16</v>
      </c>
      <c r="J8855" s="39" t="s">
        <v>16</v>
      </c>
      <c r="K8855" s="40"/>
      <c r="L8855" s="37" t="s">
        <v>6076</v>
      </c>
      <c r="M8855" s="38" t="s">
        <v>6085</v>
      </c>
      <c r="N8855" s="116">
        <v>1</v>
      </c>
      <c r="O8855" s="39" t="s">
        <v>16</v>
      </c>
      <c r="P8855" s="39">
        <v>25500</v>
      </c>
      <c r="Q8855" s="39" t="s">
        <v>16</v>
      </c>
      <c r="R8855" s="39" t="s">
        <v>16</v>
      </c>
      <c r="S8855" s="39" t="s">
        <v>16</v>
      </c>
      <c r="T8855" s="39" t="s">
        <v>16</v>
      </c>
    </row>
    <row r="8856" spans="2:20" ht="27.6" x14ac:dyDescent="0.3">
      <c r="B8856" s="37" t="s">
        <v>167</v>
      </c>
      <c r="C8856" s="509" t="s">
        <v>6080</v>
      </c>
      <c r="D8856" s="116" t="s">
        <v>6074</v>
      </c>
      <c r="E8856" s="39" t="s">
        <v>16</v>
      </c>
      <c r="F8856" s="39">
        <v>1100</v>
      </c>
      <c r="G8856" s="39" t="s">
        <v>16</v>
      </c>
      <c r="H8856" s="39" t="s">
        <v>16</v>
      </c>
      <c r="I8856" s="39" t="s">
        <v>16</v>
      </c>
      <c r="J8856" s="39" t="s">
        <v>16</v>
      </c>
      <c r="K8856" s="40"/>
      <c r="L8856" s="37" t="s">
        <v>167</v>
      </c>
      <c r="M8856" s="38" t="s">
        <v>6086</v>
      </c>
      <c r="N8856" s="116">
        <v>2</v>
      </c>
      <c r="O8856" s="39" t="s">
        <v>16</v>
      </c>
      <c r="P8856" s="39">
        <v>2450</v>
      </c>
      <c r="Q8856" s="39" t="s">
        <v>16</v>
      </c>
      <c r="R8856" s="39" t="s">
        <v>16</v>
      </c>
      <c r="S8856" s="39" t="s">
        <v>16</v>
      </c>
      <c r="T8856" s="39" t="s">
        <v>16</v>
      </c>
    </row>
    <row r="8857" spans="2:20" ht="27.6" x14ac:dyDescent="0.3">
      <c r="B8857" s="37" t="s">
        <v>167</v>
      </c>
      <c r="C8857" s="509" t="s">
        <v>6081</v>
      </c>
      <c r="D8857" s="116" t="s">
        <v>6075</v>
      </c>
      <c r="E8857" s="39" t="s">
        <v>16</v>
      </c>
      <c r="F8857" s="39">
        <v>1100</v>
      </c>
      <c r="G8857" s="39" t="s">
        <v>16</v>
      </c>
      <c r="H8857" s="39" t="s">
        <v>16</v>
      </c>
      <c r="I8857" s="39" t="s">
        <v>16</v>
      </c>
      <c r="J8857" s="39" t="s">
        <v>16</v>
      </c>
      <c r="K8857" s="40"/>
      <c r="L8857" s="37" t="s">
        <v>167</v>
      </c>
      <c r="M8857" s="38" t="s">
        <v>6087</v>
      </c>
      <c r="N8857" s="116">
        <v>3</v>
      </c>
      <c r="O8857" s="39" t="s">
        <v>16</v>
      </c>
      <c r="P8857" s="39">
        <v>560</v>
      </c>
      <c r="Q8857" s="39" t="s">
        <v>16</v>
      </c>
      <c r="R8857" s="39" t="s">
        <v>16</v>
      </c>
      <c r="S8857" s="39" t="s">
        <v>16</v>
      </c>
      <c r="T8857" s="39" t="s">
        <v>16</v>
      </c>
    </row>
    <row r="8858" spans="2:20" x14ac:dyDescent="0.3">
      <c r="B8858" s="39" t="s">
        <v>16</v>
      </c>
      <c r="C8858" s="39" t="s">
        <v>16</v>
      </c>
      <c r="D8858" s="39" t="s">
        <v>16</v>
      </c>
      <c r="E8858" s="39" t="s">
        <v>16</v>
      </c>
      <c r="F8858" s="39" t="s">
        <v>16</v>
      </c>
      <c r="G8858" s="39" t="s">
        <v>16</v>
      </c>
      <c r="H8858" s="39" t="s">
        <v>16</v>
      </c>
      <c r="I8858" s="39" t="s">
        <v>16</v>
      </c>
      <c r="J8858" s="39" t="s">
        <v>16</v>
      </c>
      <c r="K8858" s="40"/>
      <c r="L8858" s="37" t="s">
        <v>6076</v>
      </c>
      <c r="M8858" s="38" t="s">
        <v>6089</v>
      </c>
      <c r="N8858" s="368" t="s">
        <v>16</v>
      </c>
      <c r="O8858" s="39" t="s">
        <v>16</v>
      </c>
      <c r="P8858" s="39" t="s">
        <v>16</v>
      </c>
      <c r="Q8858" s="39">
        <v>921</v>
      </c>
      <c r="R8858" s="39">
        <v>1212</v>
      </c>
      <c r="S8858" s="39">
        <v>445</v>
      </c>
      <c r="T8858" s="39"/>
    </row>
    <row r="8859" spans="2:20" x14ac:dyDescent="0.3">
      <c r="B8859" s="196"/>
      <c r="C8859" s="503" t="s">
        <v>49</v>
      </c>
      <c r="D8859" s="196" t="s">
        <v>1850</v>
      </c>
      <c r="E8859" s="197">
        <f>SUM(E8850:E8858)</f>
        <v>8000</v>
      </c>
      <c r="F8859" s="197">
        <f>SUM(F8850:F8858)</f>
        <v>19500</v>
      </c>
      <c r="G8859" s="197"/>
      <c r="H8859" s="504">
        <f>SUM(H8850:H8858)</f>
        <v>0</v>
      </c>
      <c r="I8859" s="197">
        <f>SUM(I8858:I8858)</f>
        <v>0</v>
      </c>
      <c r="J8859" s="197"/>
      <c r="K8859" s="183">
        <f>SUM(I8859:J8859)</f>
        <v>0</v>
      </c>
      <c r="L8859" s="39" t="s">
        <v>16</v>
      </c>
      <c r="M8859" s="39" t="s">
        <v>16</v>
      </c>
      <c r="N8859" s="39" t="s">
        <v>16</v>
      </c>
      <c r="O8859" s="39" t="s">
        <v>16</v>
      </c>
      <c r="P8859" s="39" t="s">
        <v>16</v>
      </c>
      <c r="Q8859" s="39" t="s">
        <v>16</v>
      </c>
      <c r="R8859" s="39" t="s">
        <v>16</v>
      </c>
      <c r="S8859" s="39" t="s">
        <v>16</v>
      </c>
      <c r="T8859" s="39" t="s">
        <v>16</v>
      </c>
    </row>
    <row r="8860" spans="2:20" x14ac:dyDescent="0.3">
      <c r="B8860" s="815"/>
      <c r="C8860" s="958"/>
      <c r="D8860" s="384"/>
      <c r="E8860" s="818"/>
      <c r="F8860" s="818"/>
      <c r="G8860" s="818"/>
      <c r="H8860" s="818"/>
      <c r="I8860" s="818"/>
      <c r="J8860" s="819"/>
      <c r="K8860" s="1"/>
      <c r="L8860" s="1041"/>
      <c r="M8860" s="1042"/>
      <c r="N8860" s="1042"/>
      <c r="O8860" s="1042"/>
      <c r="P8860" s="1042"/>
      <c r="Q8860" s="1042"/>
      <c r="R8860" s="1042"/>
      <c r="S8860" s="1042"/>
      <c r="T8860" s="1043"/>
    </row>
    <row r="8861" spans="2:20" x14ac:dyDescent="0.3">
      <c r="B8861" s="25"/>
      <c r="C8861" s="26" t="s">
        <v>50</v>
      </c>
      <c r="D8861" s="26" t="s">
        <v>16</v>
      </c>
      <c r="E8861" s="28">
        <f>E8859</f>
        <v>8000</v>
      </c>
      <c r="F8861" s="28">
        <f>F8849+F8859</f>
        <v>67586</v>
      </c>
      <c r="G8861" s="28">
        <f>G8849+G8859</f>
        <v>4099390</v>
      </c>
      <c r="H8861" s="28">
        <f>H8849+H8859</f>
        <v>1463635</v>
      </c>
      <c r="I8861" s="28">
        <f>I8849+I8859</f>
        <v>460342</v>
      </c>
      <c r="J8861" s="28">
        <f>J8849+J8859</f>
        <v>4260</v>
      </c>
      <c r="K8861" s="1"/>
      <c r="L8861" s="574" t="s">
        <v>16</v>
      </c>
      <c r="M8861" s="26" t="s">
        <v>50</v>
      </c>
      <c r="N8861" s="193" t="s">
        <v>16</v>
      </c>
      <c r="O8861" s="934">
        <f>SUM(O8850:O8860)</f>
        <v>8000</v>
      </c>
      <c r="P8861" s="28">
        <f>SUM(P8855:P8860)</f>
        <v>28510</v>
      </c>
      <c r="Q8861" s="938">
        <f>SUM(Q8852:Q8860)</f>
        <v>1725921</v>
      </c>
      <c r="R8861" s="28">
        <f>SUM(R8858:R8860)</f>
        <v>1212</v>
      </c>
      <c r="S8861" s="28">
        <f>SUM(S8858:S8860)</f>
        <v>445</v>
      </c>
      <c r="T8861" s="28">
        <f>SUM(T8848:T8860)</f>
        <v>0</v>
      </c>
    </row>
    <row r="8862" spans="2:20" x14ac:dyDescent="0.3">
      <c r="F8862" s="314"/>
      <c r="G8862" s="215"/>
      <c r="H8862" s="215"/>
      <c r="L8862" s="2"/>
      <c r="M8862" s="3" t="s">
        <v>12</v>
      </c>
      <c r="N8862" s="15"/>
      <c r="O8862" s="16">
        <f>E8861-O8861</f>
        <v>0</v>
      </c>
      <c r="P8862" s="62">
        <f>F8861-P8861</f>
        <v>39076</v>
      </c>
      <c r="Q8862" s="62">
        <f>G8861-Q8861</f>
        <v>2373469</v>
      </c>
      <c r="R8862" s="62">
        <f t="shared" ref="R8862" si="904">H8861-R8861</f>
        <v>1462423</v>
      </c>
      <c r="S8862" s="62">
        <f t="shared" ref="S8862" si="905">I8861-S8861</f>
        <v>459897</v>
      </c>
      <c r="T8862" s="62">
        <f t="shared" ref="T8862" si="906">J8861-T8861</f>
        <v>4260</v>
      </c>
    </row>
    <row r="8863" spans="2:20" x14ac:dyDescent="0.3">
      <c r="C8863" s="63" t="s">
        <v>5103</v>
      </c>
      <c r="F8863" s="314"/>
      <c r="H8863" s="322"/>
      <c r="I8863" s="321"/>
      <c r="J8863" s="321"/>
      <c r="M8863" s="1356" t="s">
        <v>23</v>
      </c>
      <c r="N8863" s="1356"/>
      <c r="O8863" s="314"/>
      <c r="P8863" s="314"/>
      <c r="Q8863" s="314"/>
      <c r="R8863" s="314"/>
    </row>
    <row r="8864" spans="2:20" x14ac:dyDescent="0.3">
      <c r="B8864" s="904" t="s">
        <v>0</v>
      </c>
      <c r="C8864" s="905" t="s">
        <v>5105</v>
      </c>
      <c r="D8864" s="905" t="s">
        <v>5107</v>
      </c>
      <c r="E8864" s="905" t="s">
        <v>5106</v>
      </c>
      <c r="F8864" s="906" t="s">
        <v>5110</v>
      </c>
      <c r="G8864" s="894"/>
      <c r="H8864" s="1083"/>
      <c r="I8864" s="1084"/>
      <c r="J8864" s="145"/>
      <c r="M8864" s="346" t="s">
        <v>17</v>
      </c>
      <c r="N8864" s="126">
        <f>P8862</f>
        <v>39076</v>
      </c>
      <c r="O8864" s="606" t="s">
        <v>6088</v>
      </c>
      <c r="P8864" s="944"/>
      <c r="Q8864" s="944"/>
      <c r="R8864" s="944"/>
      <c r="S8864" s="944"/>
      <c r="T8864" s="944"/>
    </row>
    <row r="8865" spans="2:20" x14ac:dyDescent="0.3">
      <c r="B8865" s="909"/>
      <c r="C8865" s="913" t="s">
        <v>5135</v>
      </c>
      <c r="D8865" s="917"/>
      <c r="E8865" s="917"/>
      <c r="F8865" s="1028"/>
      <c r="G8865" s="894"/>
      <c r="H8865" s="949"/>
      <c r="I8865" s="280"/>
      <c r="J8865" s="280"/>
      <c r="M8865" s="346" t="s">
        <v>18</v>
      </c>
      <c r="N8865" s="126">
        <f>Q8862</f>
        <v>2373469</v>
      </c>
      <c r="O8865" s="1015"/>
      <c r="P8865" s="944"/>
      <c r="Q8865" s="1083"/>
      <c r="R8865" s="944"/>
      <c r="S8865" s="944"/>
      <c r="T8865" s="944"/>
    </row>
    <row r="8866" spans="2:20" x14ac:dyDescent="0.3">
      <c r="B8866" s="911" t="s">
        <v>5114</v>
      </c>
      <c r="C8866" s="915" t="s">
        <v>5115</v>
      </c>
      <c r="D8866" s="911" t="s">
        <v>5113</v>
      </c>
      <c r="E8866" s="919">
        <v>1200000</v>
      </c>
      <c r="F8866" s="1029" t="s">
        <v>5111</v>
      </c>
      <c r="G8866" s="945"/>
      <c r="H8866" s="948"/>
      <c r="I8866" s="280"/>
      <c r="J8866" s="280"/>
      <c r="M8866" s="346" t="s">
        <v>19</v>
      </c>
      <c r="N8866" s="126">
        <f>R8862</f>
        <v>1462423</v>
      </c>
      <c r="O8866" s="1015"/>
      <c r="P8866" s="948"/>
      <c r="Q8866" s="1081"/>
      <c r="R8866" s="948"/>
      <c r="S8866" s="948"/>
      <c r="T8866" s="948"/>
    </row>
    <row r="8867" spans="2:20" x14ac:dyDescent="0.3">
      <c r="B8867" s="912" t="s">
        <v>5114</v>
      </c>
      <c r="C8867" s="916" t="s">
        <v>5116</v>
      </c>
      <c r="D8867" s="912" t="s">
        <v>5113</v>
      </c>
      <c r="E8867" s="920">
        <v>5000000</v>
      </c>
      <c r="F8867" s="1030" t="s">
        <v>5111</v>
      </c>
      <c r="H8867" s="321"/>
      <c r="I8867" s="280"/>
      <c r="J8867" s="281"/>
      <c r="M8867" s="346" t="s">
        <v>20</v>
      </c>
      <c r="N8867" s="126">
        <f>S8862</f>
        <v>459897</v>
      </c>
      <c r="O8867" s="1015"/>
      <c r="P8867" s="1016"/>
      <c r="Q8867" s="1017"/>
      <c r="R8867" s="894"/>
      <c r="S8867" s="894"/>
      <c r="T8867" s="894"/>
    </row>
    <row r="8868" spans="2:20" ht="15" thickBot="1" x14ac:dyDescent="0.35">
      <c r="B8868" s="897"/>
      <c r="C8868" s="1082" t="s">
        <v>456</v>
      </c>
      <c r="D8868" s="1082"/>
      <c r="E8868" s="921">
        <f>SUM(E8866:E8867)</f>
        <v>6200000</v>
      </c>
      <c r="F8868" s="901"/>
      <c r="H8868" s="321"/>
      <c r="I8868" s="280"/>
      <c r="J8868" s="281"/>
      <c r="M8868" s="346" t="s">
        <v>21</v>
      </c>
      <c r="N8868" s="126">
        <f>T8862</f>
        <v>4260</v>
      </c>
      <c r="O8868" s="1015"/>
      <c r="P8868" s="949"/>
      <c r="Q8868" s="1018"/>
      <c r="R8868" s="949"/>
      <c r="S8868" s="949"/>
      <c r="T8868" s="949"/>
    </row>
    <row r="8869" spans="2:20" ht="16.8" thickTop="1" thickBot="1" x14ac:dyDescent="0.35">
      <c r="G8869" s="314"/>
      <c r="H8869" s="321"/>
      <c r="I8869" s="280"/>
      <c r="J8869" s="281"/>
      <c r="M8869" s="768" t="s">
        <v>22</v>
      </c>
      <c r="N8869" s="794">
        <f>SUM(N8864:N8868)</f>
        <v>4339125</v>
      </c>
      <c r="O8869" s="1015"/>
      <c r="P8869" s="994"/>
      <c r="Q8869" s="994"/>
      <c r="R8869" s="943"/>
      <c r="S8869" s="943"/>
      <c r="T8869" s="929"/>
    </row>
    <row r="8870" spans="2:20" ht="16.2" thickTop="1" x14ac:dyDescent="0.3">
      <c r="G8870" s="314"/>
      <c r="H8870" s="321"/>
      <c r="I8870" s="280"/>
      <c r="J8870" s="281"/>
      <c r="M8870" s="768"/>
      <c r="N8870" s="121"/>
      <c r="O8870" s="1015"/>
      <c r="P8870" s="994"/>
      <c r="Q8870" s="994"/>
      <c r="R8870" s="943"/>
      <c r="S8870" s="943"/>
      <c r="T8870" s="929"/>
    </row>
    <row r="8871" spans="2:20" ht="15.6" x14ac:dyDescent="0.3">
      <c r="G8871" s="314"/>
      <c r="H8871" s="321"/>
      <c r="I8871" s="280"/>
      <c r="J8871" s="281"/>
      <c r="M8871" s="768"/>
      <c r="N8871" s="121"/>
      <c r="O8871" s="1015"/>
      <c r="P8871" s="994"/>
      <c r="Q8871" s="994"/>
      <c r="R8871" s="943"/>
      <c r="S8871" s="943"/>
      <c r="T8871" s="929"/>
    </row>
    <row r="8872" spans="2:20" ht="15.6" x14ac:dyDescent="0.3">
      <c r="G8872" s="314"/>
      <c r="H8872" s="321"/>
      <c r="I8872" s="280"/>
      <c r="J8872" s="281"/>
      <c r="M8872" s="768"/>
      <c r="N8872" s="121"/>
      <c r="O8872" s="1015"/>
      <c r="P8872" s="994"/>
      <c r="Q8872" s="994"/>
      <c r="R8872" s="943"/>
      <c r="S8872" s="943"/>
      <c r="T8872" s="929"/>
    </row>
    <row r="8873" spans="2:20" ht="15.6" x14ac:dyDescent="0.3">
      <c r="G8873" s="314"/>
      <c r="H8873" s="321"/>
      <c r="I8873" s="280"/>
      <c r="J8873" s="281"/>
      <c r="M8873" s="768"/>
      <c r="N8873" s="121"/>
      <c r="O8873" s="1015"/>
      <c r="P8873" s="994"/>
      <c r="Q8873" s="994"/>
      <c r="R8873" s="943"/>
      <c r="S8873" s="943"/>
      <c r="T8873" s="929"/>
    </row>
    <row r="8874" spans="2:20" ht="15.6" x14ac:dyDescent="0.3">
      <c r="G8874" s="314"/>
      <c r="H8874" s="321"/>
      <c r="I8874" s="280"/>
      <c r="J8874" s="281"/>
      <c r="M8874" s="768"/>
      <c r="N8874" s="121"/>
      <c r="O8874" s="1015"/>
      <c r="P8874" s="994"/>
      <c r="Q8874" s="994"/>
      <c r="R8874" s="943"/>
      <c r="S8874" s="943"/>
      <c r="T8874" s="929"/>
    </row>
    <row r="8875" spans="2:20" ht="15.6" x14ac:dyDescent="0.3">
      <c r="G8875" s="314"/>
      <c r="H8875" s="321"/>
      <c r="I8875" s="280"/>
      <c r="J8875" s="281"/>
      <c r="M8875" s="768"/>
      <c r="N8875" s="121"/>
      <c r="O8875" s="1015"/>
      <c r="P8875" s="994"/>
      <c r="Q8875" s="994"/>
      <c r="R8875" s="943"/>
      <c r="S8875" s="943"/>
      <c r="T8875" s="929"/>
    </row>
    <row r="8876" spans="2:20" ht="15.6" x14ac:dyDescent="0.3">
      <c r="G8876" s="314"/>
      <c r="H8876" s="321"/>
      <c r="I8876" s="280"/>
      <c r="J8876" s="281"/>
      <c r="M8876" s="768"/>
      <c r="N8876" s="121"/>
      <c r="O8876" s="1015"/>
      <c r="P8876" s="994"/>
      <c r="Q8876" s="994"/>
      <c r="R8876" s="943"/>
      <c r="S8876" s="943"/>
      <c r="T8876" s="929"/>
    </row>
    <row r="8877" spans="2:20" x14ac:dyDescent="0.3">
      <c r="B8877" s="897"/>
      <c r="C8877" s="898"/>
      <c r="D8877" s="897"/>
      <c r="E8877" s="902"/>
      <c r="F8877" s="899"/>
      <c r="H8877" s="321"/>
      <c r="I8877" s="321"/>
      <c r="J8877" s="321"/>
      <c r="N8877" s="314"/>
      <c r="O8877" s="895"/>
      <c r="P8877" s="942"/>
      <c r="Q8877" s="75"/>
      <c r="R8877" s="941"/>
      <c r="S8877" s="75"/>
      <c r="T8877" s="75"/>
    </row>
    <row r="8878" spans="2:20" x14ac:dyDescent="0.3">
      <c r="B8878" s="897"/>
      <c r="C8878" s="898"/>
      <c r="D8878" s="897"/>
      <c r="E8878" s="902"/>
      <c r="F8878" s="899"/>
      <c r="H8878" s="321"/>
      <c r="I8878" s="321"/>
      <c r="J8878" s="321"/>
      <c r="N8878" s="314"/>
      <c r="O8878" s="895"/>
      <c r="P8878" s="942"/>
      <c r="Q8878" s="75"/>
      <c r="R8878" s="941"/>
      <c r="S8878" s="75"/>
      <c r="T8878" s="75"/>
    </row>
    <row r="8879" spans="2:20" x14ac:dyDescent="0.3">
      <c r="B8879" s="1357" t="s">
        <v>3490</v>
      </c>
      <c r="C8879" s="1357"/>
      <c r="D8879" s="1357"/>
      <c r="E8879" s="1357"/>
      <c r="F8879" s="1357"/>
      <c r="G8879" s="1357"/>
      <c r="H8879" s="1357"/>
      <c r="I8879" s="1357"/>
      <c r="J8879" s="1357"/>
      <c r="K8879" s="1357"/>
      <c r="L8879" s="1357"/>
      <c r="M8879" s="1357"/>
      <c r="N8879" s="1357"/>
      <c r="O8879" s="1357"/>
      <c r="P8879" s="1357"/>
      <c r="Q8879" s="1357"/>
      <c r="R8879" s="1357"/>
      <c r="S8879" s="1357"/>
      <c r="T8879" s="1357"/>
    </row>
    <row r="8884" spans="2:20" ht="15.6" x14ac:dyDescent="0.3">
      <c r="B8884" s="1349" t="s">
        <v>6091</v>
      </c>
      <c r="C8884" s="1349"/>
      <c r="D8884" s="1349"/>
      <c r="E8884" s="1349"/>
      <c r="F8884" s="1349"/>
      <c r="G8884" s="1349"/>
      <c r="H8884" s="1349"/>
      <c r="I8884" s="1349"/>
      <c r="J8884" s="1349"/>
      <c r="K8884" s="1349"/>
      <c r="L8884" s="1349"/>
      <c r="M8884" s="1349"/>
      <c r="N8884" s="1349"/>
      <c r="O8884" s="1349"/>
      <c r="P8884" s="1349"/>
      <c r="Q8884" s="1349"/>
      <c r="R8884" s="1349"/>
      <c r="S8884" s="1349"/>
      <c r="T8884" s="1349"/>
    </row>
    <row r="8885" spans="2:20" ht="15.6" x14ac:dyDescent="0.3">
      <c r="B8885" s="1350" t="s">
        <v>10</v>
      </c>
      <c r="C8885" s="1350"/>
      <c r="D8885" s="1350"/>
      <c r="E8885" s="1350"/>
      <c r="F8885" s="1350"/>
      <c r="G8885" s="1350"/>
      <c r="H8885" s="1350"/>
      <c r="I8885" s="1350"/>
      <c r="J8885" s="1350"/>
      <c r="K8885" s="1350"/>
      <c r="L8885" s="1350"/>
      <c r="M8885" s="1350"/>
      <c r="N8885" s="1350"/>
      <c r="O8885" s="1350"/>
      <c r="P8885" s="1350"/>
      <c r="Q8885" s="1350"/>
      <c r="R8885" s="1350"/>
      <c r="S8885" s="1350"/>
      <c r="T8885" s="1350"/>
    </row>
    <row r="8886" spans="2:20" x14ac:dyDescent="0.3">
      <c r="B8886" s="1351" t="s">
        <v>11</v>
      </c>
      <c r="C8886" s="1351"/>
      <c r="D8886" s="1351"/>
      <c r="E8886" s="1351"/>
      <c r="F8886" s="1351"/>
      <c r="G8886" s="1351"/>
      <c r="H8886" s="1351"/>
      <c r="I8886" s="1351"/>
      <c r="J8886" s="1351"/>
      <c r="K8886" s="1351"/>
      <c r="L8886" s="1351"/>
      <c r="M8886" s="1351"/>
      <c r="N8886" s="1351"/>
      <c r="O8886" s="1351"/>
      <c r="P8886" s="1351"/>
      <c r="Q8886" s="1351"/>
      <c r="R8886" s="1351"/>
      <c r="S8886" s="1351"/>
      <c r="T8886" s="1351"/>
    </row>
    <row r="8887" spans="2:20" x14ac:dyDescent="0.3">
      <c r="B8887" s="1352" t="s">
        <v>6092</v>
      </c>
      <c r="C8887" s="1352"/>
      <c r="D8887" s="1352"/>
      <c r="E8887" s="1352"/>
      <c r="F8887" s="1352"/>
      <c r="G8887" s="1352"/>
      <c r="H8887" s="1352"/>
      <c r="I8887" s="1352"/>
      <c r="J8887" s="1352"/>
      <c r="K8887" s="1352"/>
      <c r="L8887" s="1352"/>
      <c r="M8887" s="1352"/>
      <c r="N8887" s="1352"/>
      <c r="O8887" s="1352"/>
      <c r="P8887" s="1352"/>
      <c r="Q8887" s="1352"/>
      <c r="R8887" s="1352"/>
      <c r="S8887" s="1352"/>
      <c r="T8887" s="1352"/>
    </row>
    <row r="8888" spans="2:20" ht="15" thickBot="1" x14ac:dyDescent="0.35">
      <c r="B8888" s="309"/>
      <c r="C8888" s="309"/>
      <c r="D8888" s="309"/>
      <c r="E8888" s="309"/>
      <c r="F8888" s="309"/>
      <c r="G8888" s="309"/>
      <c r="H8888" s="309"/>
      <c r="I8888" s="309"/>
      <c r="J8888" s="309"/>
      <c r="L8888" s="309"/>
      <c r="M8888" s="309"/>
      <c r="N8888" s="309"/>
      <c r="O8888" s="309"/>
      <c r="P8888" s="309"/>
      <c r="Q8888" s="309"/>
      <c r="R8888" s="1362" t="s">
        <v>6096</v>
      </c>
      <c r="S8888" s="1363"/>
      <c r="T8888" s="1363"/>
    </row>
    <row r="8889" spans="2:20" ht="15" thickTop="1" x14ac:dyDescent="0.3">
      <c r="B8889" s="1354" t="s">
        <v>8</v>
      </c>
      <c r="C8889" s="1354"/>
      <c r="D8889" s="1354"/>
      <c r="E8889" s="1354"/>
      <c r="F8889" s="1354"/>
      <c r="G8889" s="1354"/>
      <c r="H8889" s="1354"/>
      <c r="I8889" s="1354"/>
      <c r="J8889" s="1354"/>
      <c r="L8889" s="1354" t="s">
        <v>9</v>
      </c>
      <c r="M8889" s="1354"/>
      <c r="N8889" s="1354"/>
      <c r="O8889" s="1354"/>
      <c r="P8889" s="1354"/>
      <c r="Q8889" s="1354"/>
      <c r="R8889" s="1354"/>
      <c r="S8889" s="1354"/>
      <c r="T8889" s="1354"/>
    </row>
    <row r="8890" spans="2:20" ht="27.6" x14ac:dyDescent="0.3">
      <c r="B8890" s="950" t="s">
        <v>0</v>
      </c>
      <c r="C8890" s="950" t="s">
        <v>1</v>
      </c>
      <c r="D8890" s="950" t="s">
        <v>2</v>
      </c>
      <c r="E8890" s="950" t="s">
        <v>13</v>
      </c>
      <c r="F8890" s="950" t="s">
        <v>3</v>
      </c>
      <c r="G8890" s="950" t="s">
        <v>4</v>
      </c>
      <c r="H8890" s="950" t="s">
        <v>5</v>
      </c>
      <c r="I8890" s="950" t="s">
        <v>6</v>
      </c>
      <c r="J8890" s="950" t="s">
        <v>7</v>
      </c>
      <c r="K8890" s="180"/>
      <c r="L8890" s="950" t="s">
        <v>0</v>
      </c>
      <c r="M8890" s="950" t="s">
        <v>1</v>
      </c>
      <c r="N8890" s="503" t="s">
        <v>1234</v>
      </c>
      <c r="O8890" s="950" t="s">
        <v>13</v>
      </c>
      <c r="P8890" s="950" t="s">
        <v>3</v>
      </c>
      <c r="Q8890" s="950" t="s">
        <v>4</v>
      </c>
      <c r="R8890" s="950" t="s">
        <v>5</v>
      </c>
      <c r="S8890" s="950" t="s">
        <v>6</v>
      </c>
      <c r="T8890" s="950" t="s">
        <v>7</v>
      </c>
    </row>
    <row r="8891" spans="2:20" x14ac:dyDescent="0.3">
      <c r="B8891" s="954"/>
      <c r="C8891" s="955"/>
      <c r="D8891" s="955"/>
      <c r="E8891" s="956"/>
      <c r="F8891" s="956"/>
      <c r="G8891" s="956"/>
      <c r="H8891" s="956"/>
      <c r="I8891" s="956"/>
      <c r="J8891" s="957"/>
      <c r="L8891" s="954"/>
      <c r="M8891" s="955"/>
      <c r="N8891" s="955"/>
      <c r="O8891" s="956"/>
      <c r="P8891" s="956"/>
      <c r="Q8891" s="956"/>
      <c r="R8891" s="956"/>
      <c r="S8891" s="956"/>
      <c r="T8891" s="957"/>
    </row>
    <row r="8892" spans="2:20" x14ac:dyDescent="0.3">
      <c r="B8892" s="37" t="s">
        <v>6093</v>
      </c>
      <c r="C8892" s="44" t="s">
        <v>2421</v>
      </c>
      <c r="D8892" s="39" t="s">
        <v>16</v>
      </c>
      <c r="E8892" s="39" t="s">
        <v>16</v>
      </c>
      <c r="F8892" s="91">
        <f>N8864</f>
        <v>39076</v>
      </c>
      <c r="G8892" s="764">
        <f>Q8862</f>
        <v>2373469</v>
      </c>
      <c r="H8892" s="764">
        <f>R8862</f>
        <v>1462423</v>
      </c>
      <c r="I8892" s="764">
        <f>S8862</f>
        <v>459897</v>
      </c>
      <c r="J8892" s="764">
        <f>T8862</f>
        <v>4260</v>
      </c>
      <c r="K8892" s="40"/>
      <c r="L8892" s="37"/>
      <c r="M8892" s="1019"/>
      <c r="N8892" s="39"/>
      <c r="O8892" s="39"/>
      <c r="P8892" s="91"/>
      <c r="Q8892" s="91"/>
      <c r="R8892" s="37"/>
      <c r="S8892" s="39"/>
      <c r="T8892" s="37"/>
    </row>
    <row r="8893" spans="2:20" x14ac:dyDescent="0.3">
      <c r="B8893" s="37" t="s">
        <v>6099</v>
      </c>
      <c r="C8893" s="509" t="s">
        <v>793</v>
      </c>
      <c r="D8893" s="116" t="s">
        <v>5660</v>
      </c>
      <c r="E8893" s="39" t="s">
        <v>16</v>
      </c>
      <c r="F8893" s="39" t="s">
        <v>16</v>
      </c>
      <c r="G8893" s="39" t="s">
        <v>16</v>
      </c>
      <c r="H8893" s="91">
        <v>134000</v>
      </c>
      <c r="I8893" s="39" t="s">
        <v>16</v>
      </c>
      <c r="J8893" s="39" t="s">
        <v>16</v>
      </c>
      <c r="K8893" s="40"/>
      <c r="L8893" s="37" t="s">
        <v>6099</v>
      </c>
      <c r="M8893" s="509" t="s">
        <v>793</v>
      </c>
      <c r="N8893" s="116" t="s">
        <v>5660</v>
      </c>
      <c r="O8893" s="39" t="s">
        <v>16</v>
      </c>
      <c r="P8893" s="39">
        <v>134000</v>
      </c>
      <c r="Q8893" s="39" t="s">
        <v>16</v>
      </c>
      <c r="R8893" s="39" t="s">
        <v>16</v>
      </c>
      <c r="S8893" s="39" t="s">
        <v>16</v>
      </c>
      <c r="T8893" s="39" t="s">
        <v>16</v>
      </c>
    </row>
    <row r="8894" spans="2:20" ht="41.4" x14ac:dyDescent="0.3">
      <c r="B8894" s="37" t="s">
        <v>6093</v>
      </c>
      <c r="C8894" s="509" t="s">
        <v>6097</v>
      </c>
      <c r="D8894" s="116" t="s">
        <v>6094</v>
      </c>
      <c r="E8894" s="39">
        <v>30000</v>
      </c>
      <c r="F8894" s="39">
        <v>220000</v>
      </c>
      <c r="G8894" s="39" t="s">
        <v>16</v>
      </c>
      <c r="H8894" s="39" t="s">
        <v>16</v>
      </c>
      <c r="I8894" s="39" t="s">
        <v>16</v>
      </c>
      <c r="J8894" s="39" t="s">
        <v>16</v>
      </c>
      <c r="K8894" s="40"/>
      <c r="L8894" s="37" t="s">
        <v>6093</v>
      </c>
      <c r="M8894" s="509" t="s">
        <v>6098</v>
      </c>
      <c r="N8894" s="116" t="s">
        <v>6094</v>
      </c>
      <c r="O8894" s="39">
        <v>30000</v>
      </c>
      <c r="P8894" s="39" t="s">
        <v>16</v>
      </c>
      <c r="Q8894" s="39" t="s">
        <v>16</v>
      </c>
      <c r="R8894" s="39" t="s">
        <v>16</v>
      </c>
      <c r="S8894" s="39" t="s">
        <v>16</v>
      </c>
      <c r="T8894" s="39" t="s">
        <v>16</v>
      </c>
    </row>
    <row r="8895" spans="2:20" ht="27.6" x14ac:dyDescent="0.3">
      <c r="B8895" s="37" t="s">
        <v>6099</v>
      </c>
      <c r="C8895" s="509" t="s">
        <v>6100</v>
      </c>
      <c r="D8895" s="116" t="s">
        <v>6095</v>
      </c>
      <c r="E8895" s="39" t="s">
        <v>16</v>
      </c>
      <c r="F8895" s="39">
        <v>50000</v>
      </c>
      <c r="G8895" s="39" t="s">
        <v>16</v>
      </c>
      <c r="H8895" s="39" t="s">
        <v>16</v>
      </c>
      <c r="I8895" s="39" t="s">
        <v>16</v>
      </c>
      <c r="J8895" s="39" t="s">
        <v>16</v>
      </c>
      <c r="K8895" s="40"/>
      <c r="L8895" s="37"/>
      <c r="M8895" s="1094" t="s">
        <v>1742</v>
      </c>
      <c r="N8895" s="116"/>
      <c r="O8895" s="39"/>
      <c r="P8895" s="39"/>
      <c r="Q8895" s="39"/>
      <c r="R8895" s="39"/>
      <c r="S8895" s="39"/>
      <c r="T8895" s="39"/>
    </row>
    <row r="8896" spans="2:20" x14ac:dyDescent="0.3">
      <c r="B8896" s="37" t="s">
        <v>16</v>
      </c>
      <c r="C8896" s="116" t="s">
        <v>16</v>
      </c>
      <c r="D8896" s="116" t="s">
        <v>16</v>
      </c>
      <c r="E8896" s="39" t="s">
        <v>16</v>
      </c>
      <c r="F8896" s="39" t="s">
        <v>16</v>
      </c>
      <c r="G8896" s="39" t="s">
        <v>16</v>
      </c>
      <c r="H8896" s="39" t="s">
        <v>16</v>
      </c>
      <c r="I8896" s="39" t="s">
        <v>16</v>
      </c>
      <c r="J8896" s="39" t="s">
        <v>16</v>
      </c>
      <c r="K8896" s="40"/>
      <c r="L8896" s="37" t="s">
        <v>6099</v>
      </c>
      <c r="M8896" s="38" t="s">
        <v>6101</v>
      </c>
      <c r="N8896" s="116">
        <v>1</v>
      </c>
      <c r="O8896" s="39" t="s">
        <v>16</v>
      </c>
      <c r="P8896" s="39">
        <v>15000</v>
      </c>
      <c r="Q8896" s="39" t="s">
        <v>16</v>
      </c>
      <c r="R8896" s="39" t="s">
        <v>16</v>
      </c>
      <c r="S8896" s="39" t="s">
        <v>16</v>
      </c>
      <c r="T8896" s="39" t="s">
        <v>16</v>
      </c>
    </row>
    <row r="8897" spans="2:20" ht="27.6" x14ac:dyDescent="0.3">
      <c r="B8897" s="37" t="s">
        <v>16</v>
      </c>
      <c r="C8897" s="116" t="s">
        <v>16</v>
      </c>
      <c r="D8897" s="116" t="s">
        <v>16</v>
      </c>
      <c r="E8897" s="39" t="s">
        <v>16</v>
      </c>
      <c r="F8897" s="39" t="s">
        <v>16</v>
      </c>
      <c r="G8897" s="39" t="s">
        <v>16</v>
      </c>
      <c r="H8897" s="39" t="s">
        <v>16</v>
      </c>
      <c r="I8897" s="39" t="s">
        <v>16</v>
      </c>
      <c r="J8897" s="39" t="s">
        <v>16</v>
      </c>
      <c r="K8897" s="40"/>
      <c r="L8897" s="37" t="s">
        <v>167</v>
      </c>
      <c r="M8897" s="38" t="s">
        <v>6102</v>
      </c>
      <c r="N8897" s="116">
        <v>2</v>
      </c>
      <c r="O8897" s="39" t="s">
        <v>16</v>
      </c>
      <c r="P8897" s="39">
        <v>100000</v>
      </c>
      <c r="Q8897" s="39" t="s">
        <v>16</v>
      </c>
      <c r="R8897" s="39" t="s">
        <v>16</v>
      </c>
      <c r="S8897" s="39" t="s">
        <v>16</v>
      </c>
      <c r="T8897" s="39" t="s">
        <v>16</v>
      </c>
    </row>
    <row r="8898" spans="2:20" ht="27.6" x14ac:dyDescent="0.3">
      <c r="B8898" s="37" t="s">
        <v>16</v>
      </c>
      <c r="C8898" s="116" t="s">
        <v>16</v>
      </c>
      <c r="D8898" s="116" t="s">
        <v>16</v>
      </c>
      <c r="E8898" s="39" t="s">
        <v>16</v>
      </c>
      <c r="F8898" s="39" t="s">
        <v>16</v>
      </c>
      <c r="G8898" s="39" t="s">
        <v>16</v>
      </c>
      <c r="H8898" s="39" t="s">
        <v>16</v>
      </c>
      <c r="I8898" s="39" t="s">
        <v>16</v>
      </c>
      <c r="J8898" s="39" t="s">
        <v>16</v>
      </c>
      <c r="K8898" s="40"/>
      <c r="L8898" s="37" t="s">
        <v>167</v>
      </c>
      <c r="M8898" s="38" t="s">
        <v>6103</v>
      </c>
      <c r="N8898" s="116">
        <v>3</v>
      </c>
      <c r="O8898" s="39" t="s">
        <v>16</v>
      </c>
      <c r="P8898" s="39">
        <v>36000</v>
      </c>
      <c r="Q8898" s="39" t="s">
        <v>16</v>
      </c>
      <c r="R8898" s="39" t="s">
        <v>16</v>
      </c>
      <c r="S8898" s="39" t="s">
        <v>16</v>
      </c>
      <c r="T8898" s="39" t="s">
        <v>16</v>
      </c>
    </row>
    <row r="8899" spans="2:20" x14ac:dyDescent="0.3">
      <c r="B8899" s="39"/>
      <c r="C8899" s="39"/>
      <c r="D8899" s="39"/>
      <c r="E8899" s="39"/>
      <c r="F8899" s="39"/>
      <c r="G8899" s="39"/>
      <c r="H8899" s="39"/>
      <c r="I8899" s="39"/>
      <c r="J8899" s="39"/>
      <c r="K8899" s="40"/>
      <c r="L8899" s="37"/>
      <c r="M8899" s="38"/>
      <c r="N8899" s="368"/>
      <c r="O8899" s="39"/>
      <c r="P8899" s="39"/>
      <c r="Q8899" s="39"/>
      <c r="R8899" s="39"/>
      <c r="S8899" s="39"/>
      <c r="T8899" s="39"/>
    </row>
    <row r="8900" spans="2:20" x14ac:dyDescent="0.3">
      <c r="B8900" s="196"/>
      <c r="C8900" s="503" t="s">
        <v>49</v>
      </c>
      <c r="D8900" s="196" t="s">
        <v>1850</v>
      </c>
      <c r="E8900" s="197">
        <f>SUM(E8893:E8899)</f>
        <v>30000</v>
      </c>
      <c r="F8900" s="197">
        <f>SUM(F8894:F8899)</f>
        <v>270000</v>
      </c>
      <c r="G8900" s="197">
        <v>0</v>
      </c>
      <c r="H8900" s="504">
        <f>SUM(H8893:H8899)</f>
        <v>134000</v>
      </c>
      <c r="I8900" s="197">
        <f>SUM(I8899:I8899)</f>
        <v>0</v>
      </c>
      <c r="J8900" s="197"/>
      <c r="K8900" s="183">
        <f>SUM(I8900:J8900)</f>
        <v>0</v>
      </c>
      <c r="L8900" s="39" t="s">
        <v>16</v>
      </c>
      <c r="M8900" s="39" t="s">
        <v>16</v>
      </c>
      <c r="N8900" s="39" t="s">
        <v>16</v>
      </c>
      <c r="O8900" s="39" t="s">
        <v>16</v>
      </c>
      <c r="P8900" s="39" t="s">
        <v>16</v>
      </c>
      <c r="Q8900" s="39" t="s">
        <v>16</v>
      </c>
      <c r="R8900" s="39" t="s">
        <v>16</v>
      </c>
      <c r="S8900" s="39" t="s">
        <v>16</v>
      </c>
      <c r="T8900" s="39" t="s">
        <v>16</v>
      </c>
    </row>
    <row r="8901" spans="2:20" x14ac:dyDescent="0.3">
      <c r="B8901" s="815"/>
      <c r="C8901" s="958"/>
      <c r="D8901" s="384"/>
      <c r="E8901" s="818"/>
      <c r="F8901" s="818"/>
      <c r="G8901" s="818"/>
      <c r="H8901" s="818"/>
      <c r="I8901" s="818"/>
      <c r="J8901" s="819"/>
      <c r="K8901" s="1"/>
      <c r="L8901" s="1041"/>
      <c r="M8901" s="1042"/>
      <c r="N8901" s="1042"/>
      <c r="O8901" s="1042"/>
      <c r="P8901" s="1042"/>
      <c r="Q8901" s="1042"/>
      <c r="R8901" s="1042"/>
      <c r="S8901" s="1042"/>
      <c r="T8901" s="1043"/>
    </row>
    <row r="8902" spans="2:20" x14ac:dyDescent="0.3">
      <c r="B8902" s="25"/>
      <c r="C8902" s="26" t="s">
        <v>50</v>
      </c>
      <c r="D8902" s="26" t="s">
        <v>16</v>
      </c>
      <c r="E8902" s="28">
        <f>E8900</f>
        <v>30000</v>
      </c>
      <c r="F8902" s="28">
        <f>F8892+F8900</f>
        <v>309076</v>
      </c>
      <c r="G8902" s="28">
        <f>G8892+G8900</f>
        <v>2373469</v>
      </c>
      <c r="H8902" s="28">
        <f>H8892+H8900</f>
        <v>1596423</v>
      </c>
      <c r="I8902" s="28">
        <f>I8892+I8900</f>
        <v>459897</v>
      </c>
      <c r="J8902" s="28">
        <f>J8892+J8900</f>
        <v>4260</v>
      </c>
      <c r="K8902" s="1"/>
      <c r="L8902" s="574" t="s">
        <v>16</v>
      </c>
      <c r="M8902" s="26" t="s">
        <v>50</v>
      </c>
      <c r="N8902" s="193" t="s">
        <v>16</v>
      </c>
      <c r="O8902" s="934">
        <f>SUM(O8893:O8901)</f>
        <v>30000</v>
      </c>
      <c r="P8902" s="28">
        <f>SUM(P8893:P8901)</f>
        <v>285000</v>
      </c>
      <c r="Q8902" s="938">
        <f>SUM(Q8895:Q8901)</f>
        <v>0</v>
      </c>
      <c r="R8902" s="28">
        <f>SUM(R8899:R8901)</f>
        <v>0</v>
      </c>
      <c r="S8902" s="28">
        <f>SUM(S8899:S8901)</f>
        <v>0</v>
      </c>
      <c r="T8902" s="28">
        <f>SUM(T8891:T8901)</f>
        <v>0</v>
      </c>
    </row>
    <row r="8903" spans="2:20" x14ac:dyDescent="0.3">
      <c r="F8903" s="314"/>
      <c r="G8903" s="215"/>
      <c r="H8903" s="215"/>
      <c r="L8903" s="2"/>
      <c r="M8903" s="3" t="s">
        <v>12</v>
      </c>
      <c r="N8903" s="15"/>
      <c r="O8903" s="16">
        <f>E8902-O8902</f>
        <v>0</v>
      </c>
      <c r="P8903" s="62">
        <f>F8902-P8902</f>
        <v>24076</v>
      </c>
      <c r="Q8903" s="62">
        <f>G8902-Q8902</f>
        <v>2373469</v>
      </c>
      <c r="R8903" s="62">
        <f t="shared" ref="R8903" si="907">H8902-R8902</f>
        <v>1596423</v>
      </c>
      <c r="S8903" s="62">
        <f t="shared" ref="S8903" si="908">I8902-S8902</f>
        <v>459897</v>
      </c>
      <c r="T8903" s="62">
        <f t="shared" ref="T8903" si="909">J8902-T8902</f>
        <v>4260</v>
      </c>
    </row>
    <row r="8904" spans="2:20" x14ac:dyDescent="0.3">
      <c r="C8904" s="63" t="s">
        <v>5103</v>
      </c>
      <c r="F8904" s="314"/>
      <c r="H8904" s="322"/>
      <c r="I8904" s="321"/>
      <c r="J8904" s="321"/>
      <c r="M8904" s="1356" t="s">
        <v>23</v>
      </c>
      <c r="N8904" s="1356"/>
      <c r="O8904" s="314"/>
      <c r="P8904" s="314"/>
      <c r="Q8904" s="314"/>
      <c r="R8904" s="314"/>
    </row>
    <row r="8905" spans="2:20" x14ac:dyDescent="0.3">
      <c r="B8905" s="904" t="s">
        <v>0</v>
      </c>
      <c r="C8905" s="905" t="s">
        <v>5105</v>
      </c>
      <c r="D8905" s="905" t="s">
        <v>5107</v>
      </c>
      <c r="E8905" s="905" t="s">
        <v>5106</v>
      </c>
      <c r="F8905" s="906" t="s">
        <v>5110</v>
      </c>
      <c r="G8905" s="894"/>
      <c r="H8905" s="1087"/>
      <c r="I8905" s="1088"/>
      <c r="J8905" s="145"/>
      <c r="M8905" s="346" t="s">
        <v>17</v>
      </c>
      <c r="N8905" s="126">
        <f>P8903</f>
        <v>24076</v>
      </c>
      <c r="O8905" s="1364" t="s">
        <v>6104</v>
      </c>
      <c r="P8905" s="1365"/>
      <c r="Q8905" s="1365"/>
      <c r="R8905" s="1365"/>
      <c r="S8905" s="1365"/>
      <c r="T8905" s="1365"/>
    </row>
    <row r="8906" spans="2:20" x14ac:dyDescent="0.3">
      <c r="B8906" s="909"/>
      <c r="C8906" s="913" t="s">
        <v>5135</v>
      </c>
      <c r="D8906" s="917"/>
      <c r="E8906" s="917"/>
      <c r="F8906" s="1028"/>
      <c r="G8906" s="894"/>
      <c r="H8906" s="949"/>
      <c r="I8906" s="280"/>
      <c r="J8906" s="280"/>
      <c r="M8906" s="346" t="s">
        <v>18</v>
      </c>
      <c r="N8906" s="126">
        <f>Q8903</f>
        <v>2373469</v>
      </c>
      <c r="O8906" s="1015"/>
      <c r="P8906" s="944"/>
      <c r="Q8906" s="1087"/>
      <c r="R8906" s="944"/>
      <c r="S8906" s="944"/>
      <c r="T8906" s="944"/>
    </row>
    <row r="8907" spans="2:20" x14ac:dyDescent="0.3">
      <c r="B8907" s="911" t="s">
        <v>5114</v>
      </c>
      <c r="C8907" s="915" t="s">
        <v>5115</v>
      </c>
      <c r="D8907" s="911" t="s">
        <v>5113</v>
      </c>
      <c r="E8907" s="919">
        <v>1200000</v>
      </c>
      <c r="F8907" s="1029" t="s">
        <v>5111</v>
      </c>
      <c r="G8907" s="945"/>
      <c r="H8907" s="948"/>
      <c r="I8907" s="280"/>
      <c r="J8907" s="280"/>
      <c r="M8907" s="346" t="s">
        <v>19</v>
      </c>
      <c r="N8907" s="126">
        <f>R8903</f>
        <v>1596423</v>
      </c>
      <c r="O8907" s="1015"/>
      <c r="P8907" s="948"/>
      <c r="Q8907" s="1085"/>
      <c r="R8907" s="948"/>
      <c r="S8907" s="948"/>
      <c r="T8907" s="948"/>
    </row>
    <row r="8908" spans="2:20" x14ac:dyDescent="0.3">
      <c r="B8908" s="912" t="s">
        <v>5114</v>
      </c>
      <c r="C8908" s="916" t="s">
        <v>5116</v>
      </c>
      <c r="D8908" s="912" t="s">
        <v>5113</v>
      </c>
      <c r="E8908" s="920">
        <v>5000000</v>
      </c>
      <c r="F8908" s="1030" t="s">
        <v>5111</v>
      </c>
      <c r="H8908" s="321"/>
      <c r="I8908" s="280"/>
      <c r="J8908" s="281"/>
      <c r="M8908" s="346" t="s">
        <v>20</v>
      </c>
      <c r="N8908" s="126">
        <f>S8903</f>
        <v>459897</v>
      </c>
      <c r="O8908" s="1015"/>
      <c r="P8908" s="1016"/>
      <c r="Q8908" s="1017"/>
      <c r="R8908" s="894"/>
      <c r="S8908" s="894"/>
      <c r="T8908" s="894"/>
    </row>
    <row r="8909" spans="2:20" ht="15" thickBot="1" x14ac:dyDescent="0.35">
      <c r="B8909" s="897"/>
      <c r="C8909" s="1086" t="s">
        <v>456</v>
      </c>
      <c r="D8909" s="1086"/>
      <c r="E8909" s="921">
        <f>SUM(E8907:E8908)</f>
        <v>6200000</v>
      </c>
      <c r="F8909" s="901"/>
      <c r="H8909" s="321"/>
      <c r="I8909" s="280"/>
      <c r="J8909" s="281"/>
      <c r="M8909" s="346" t="s">
        <v>21</v>
      </c>
      <c r="N8909" s="126">
        <f>T8903</f>
        <v>4260</v>
      </c>
      <c r="O8909" s="1015"/>
      <c r="P8909" s="949"/>
      <c r="Q8909" s="1018"/>
      <c r="R8909" s="949"/>
      <c r="S8909" s="949"/>
      <c r="T8909" s="949"/>
    </row>
    <row r="8910" spans="2:20" ht="16.8" thickTop="1" thickBot="1" x14ac:dyDescent="0.35">
      <c r="G8910" s="314"/>
      <c r="H8910" s="321"/>
      <c r="I8910" s="280"/>
      <c r="J8910" s="281"/>
      <c r="M8910" s="768" t="s">
        <v>22</v>
      </c>
      <c r="N8910" s="794">
        <f>SUM(N8905:N8909)</f>
        <v>4458125</v>
      </c>
      <c r="O8910" s="1015"/>
      <c r="P8910" s="994"/>
      <c r="Q8910" s="994"/>
      <c r="R8910" s="943"/>
      <c r="S8910" s="943"/>
      <c r="T8910" s="929"/>
    </row>
    <row r="8911" spans="2:20" ht="16.2" thickTop="1" x14ac:dyDescent="0.3">
      <c r="G8911" s="314"/>
      <c r="H8911" s="321"/>
      <c r="I8911" s="280"/>
      <c r="J8911" s="281"/>
      <c r="M8911" s="768"/>
      <c r="N8911" s="121"/>
      <c r="O8911" s="1015"/>
      <c r="P8911" s="994"/>
      <c r="Q8911" s="994"/>
      <c r="R8911" s="943"/>
      <c r="S8911" s="943"/>
      <c r="T8911" s="929"/>
    </row>
    <row r="8912" spans="2:20" ht="15.6" x14ac:dyDescent="0.3">
      <c r="G8912" s="314"/>
      <c r="H8912" s="321"/>
      <c r="I8912" s="280"/>
      <c r="J8912" s="281"/>
      <c r="M8912" s="768"/>
      <c r="N8912" s="121"/>
      <c r="O8912" s="1015"/>
      <c r="P8912" s="994"/>
      <c r="Q8912" s="994"/>
      <c r="R8912" s="943"/>
      <c r="S8912" s="943"/>
      <c r="T8912" s="929"/>
    </row>
    <row r="8913" spans="2:20" ht="15.6" x14ac:dyDescent="0.3">
      <c r="G8913" s="314"/>
      <c r="H8913" s="321"/>
      <c r="I8913" s="280"/>
      <c r="J8913" s="281"/>
      <c r="M8913" s="768"/>
      <c r="N8913" s="121"/>
      <c r="O8913" s="1015"/>
      <c r="P8913" s="994"/>
      <c r="Q8913" s="994"/>
      <c r="R8913" s="943"/>
      <c r="S8913" s="943"/>
      <c r="T8913" s="929"/>
    </row>
    <row r="8914" spans="2:20" ht="15.6" x14ac:dyDescent="0.3">
      <c r="G8914" s="314"/>
      <c r="H8914" s="321"/>
      <c r="I8914" s="280"/>
      <c r="J8914" s="281"/>
      <c r="M8914" s="768"/>
      <c r="N8914" s="121"/>
      <c r="O8914" s="1015"/>
      <c r="P8914" s="994"/>
      <c r="Q8914" s="994"/>
      <c r="R8914" s="943"/>
      <c r="S8914" s="943"/>
      <c r="T8914" s="929"/>
    </row>
    <row r="8915" spans="2:20" ht="15.6" x14ac:dyDescent="0.3">
      <c r="G8915" s="314"/>
      <c r="H8915" s="321"/>
      <c r="I8915" s="280"/>
      <c r="J8915" s="281"/>
      <c r="M8915" s="768"/>
      <c r="N8915" s="121"/>
      <c r="O8915" s="1015"/>
      <c r="P8915" s="994"/>
      <c r="Q8915" s="994"/>
      <c r="R8915" s="943"/>
      <c r="S8915" s="943"/>
      <c r="T8915" s="929"/>
    </row>
    <row r="8916" spans="2:20" ht="15.6" x14ac:dyDescent="0.3">
      <c r="G8916" s="314"/>
      <c r="H8916" s="321"/>
      <c r="I8916" s="280"/>
      <c r="J8916" s="281"/>
      <c r="M8916" s="768"/>
      <c r="N8916" s="121"/>
      <c r="O8916" s="1015"/>
      <c r="P8916" s="994"/>
      <c r="Q8916" s="994"/>
      <c r="R8916" s="943"/>
      <c r="S8916" s="943"/>
      <c r="T8916" s="929"/>
    </row>
    <row r="8917" spans="2:20" ht="15.6" x14ac:dyDescent="0.3">
      <c r="G8917" s="314"/>
      <c r="H8917" s="321"/>
      <c r="I8917" s="280"/>
      <c r="J8917" s="281"/>
      <c r="M8917" s="768"/>
      <c r="N8917" s="121"/>
      <c r="O8917" s="1015"/>
      <c r="P8917" s="994"/>
      <c r="Q8917" s="994"/>
      <c r="R8917" s="943"/>
      <c r="S8917" s="943"/>
      <c r="T8917" s="929"/>
    </row>
    <row r="8918" spans="2:20" x14ac:dyDescent="0.3">
      <c r="B8918" s="897"/>
      <c r="C8918" s="898"/>
      <c r="D8918" s="897"/>
      <c r="E8918" s="902"/>
      <c r="F8918" s="899"/>
      <c r="H8918" s="321"/>
      <c r="I8918" s="321"/>
      <c r="J8918" s="321"/>
      <c r="N8918" s="314"/>
      <c r="O8918" s="895"/>
      <c r="P8918" s="942"/>
      <c r="Q8918" s="75"/>
      <c r="R8918" s="941"/>
      <c r="S8918" s="75"/>
      <c r="T8918" s="75"/>
    </row>
    <row r="8919" spans="2:20" x14ac:dyDescent="0.3">
      <c r="B8919" s="897"/>
      <c r="C8919" s="898"/>
      <c r="D8919" s="897"/>
      <c r="E8919" s="902"/>
      <c r="F8919" s="899"/>
      <c r="H8919" s="321"/>
      <c r="I8919" s="321"/>
      <c r="J8919" s="321"/>
      <c r="N8919" s="314"/>
      <c r="O8919" s="895"/>
      <c r="P8919" s="942"/>
      <c r="Q8919" s="75"/>
      <c r="R8919" s="941"/>
      <c r="S8919" s="75"/>
      <c r="T8919" s="75"/>
    </row>
    <row r="8920" spans="2:20" x14ac:dyDescent="0.3">
      <c r="B8920" s="1357" t="s">
        <v>6105</v>
      </c>
      <c r="C8920" s="1357"/>
      <c r="D8920" s="1357"/>
      <c r="E8920" s="1357"/>
      <c r="F8920" s="1357"/>
      <c r="G8920" s="1357"/>
      <c r="H8920" s="1357"/>
      <c r="I8920" s="1357"/>
      <c r="J8920" s="1357"/>
      <c r="K8920" s="1357"/>
      <c r="L8920" s="1357"/>
      <c r="M8920" s="1357"/>
      <c r="N8920" s="1357"/>
      <c r="O8920" s="1357"/>
      <c r="P8920" s="1357"/>
      <c r="Q8920" s="1357"/>
      <c r="R8920" s="1357"/>
      <c r="S8920" s="1357"/>
      <c r="T8920" s="1357"/>
    </row>
    <row r="8928" spans="2:20" ht="15.6" x14ac:dyDescent="0.3">
      <c r="B8928" s="1349" t="s">
        <v>6106</v>
      </c>
      <c r="C8928" s="1349"/>
      <c r="D8928" s="1349"/>
      <c r="E8928" s="1349"/>
      <c r="F8928" s="1349"/>
      <c r="G8928" s="1349"/>
      <c r="H8928" s="1349"/>
      <c r="I8928" s="1349"/>
      <c r="J8928" s="1349"/>
      <c r="K8928" s="1349"/>
      <c r="L8928" s="1349"/>
      <c r="M8928" s="1349"/>
      <c r="N8928" s="1349"/>
      <c r="O8928" s="1349"/>
      <c r="P8928" s="1349"/>
      <c r="Q8928" s="1349"/>
      <c r="R8928" s="1349"/>
      <c r="S8928" s="1349"/>
      <c r="T8928" s="1349"/>
    </row>
    <row r="8929" spans="2:20" ht="15.6" x14ac:dyDescent="0.3">
      <c r="B8929" s="1350" t="s">
        <v>10</v>
      </c>
      <c r="C8929" s="1350"/>
      <c r="D8929" s="1350"/>
      <c r="E8929" s="1350"/>
      <c r="F8929" s="1350"/>
      <c r="G8929" s="1350"/>
      <c r="H8929" s="1350"/>
      <c r="I8929" s="1350"/>
      <c r="J8929" s="1350"/>
      <c r="K8929" s="1350"/>
      <c r="L8929" s="1350"/>
      <c r="M8929" s="1350"/>
      <c r="N8929" s="1350"/>
      <c r="O8929" s="1350"/>
      <c r="P8929" s="1350"/>
      <c r="Q8929" s="1350"/>
      <c r="R8929" s="1350"/>
      <c r="S8929" s="1350"/>
      <c r="T8929" s="1350"/>
    </row>
    <row r="8930" spans="2:20" x14ac:dyDescent="0.3">
      <c r="B8930" s="1351" t="s">
        <v>11</v>
      </c>
      <c r="C8930" s="1351"/>
      <c r="D8930" s="1351"/>
      <c r="E8930" s="1351"/>
      <c r="F8930" s="1351"/>
      <c r="G8930" s="1351"/>
      <c r="H8930" s="1351"/>
      <c r="I8930" s="1351"/>
      <c r="J8930" s="1351"/>
      <c r="K8930" s="1351"/>
      <c r="L8930" s="1351"/>
      <c r="M8930" s="1351"/>
      <c r="N8930" s="1351"/>
      <c r="O8930" s="1351"/>
      <c r="P8930" s="1351"/>
      <c r="Q8930" s="1351"/>
      <c r="R8930" s="1351"/>
      <c r="S8930" s="1351"/>
      <c r="T8930" s="1351"/>
    </row>
    <row r="8931" spans="2:20" x14ac:dyDescent="0.3">
      <c r="B8931" s="1352" t="s">
        <v>6107</v>
      </c>
      <c r="C8931" s="1352"/>
      <c r="D8931" s="1352"/>
      <c r="E8931" s="1352"/>
      <c r="F8931" s="1352"/>
      <c r="G8931" s="1352"/>
      <c r="H8931" s="1352"/>
      <c r="I8931" s="1352"/>
      <c r="J8931" s="1352"/>
      <c r="K8931" s="1352"/>
      <c r="L8931" s="1352"/>
      <c r="M8931" s="1352"/>
      <c r="N8931" s="1352"/>
      <c r="O8931" s="1352"/>
      <c r="P8931" s="1352"/>
      <c r="Q8931" s="1352"/>
      <c r="R8931" s="1352"/>
      <c r="S8931" s="1352"/>
      <c r="T8931" s="1352"/>
    </row>
    <row r="8932" spans="2:20" ht="15" thickBot="1" x14ac:dyDescent="0.35">
      <c r="B8932" s="309"/>
      <c r="C8932" s="309"/>
      <c r="D8932" s="309"/>
      <c r="E8932" s="309"/>
      <c r="F8932" s="309"/>
      <c r="G8932" s="309"/>
      <c r="H8932" s="309"/>
      <c r="I8932" s="309"/>
      <c r="J8932" s="309"/>
      <c r="L8932" s="309"/>
      <c r="M8932" s="309"/>
      <c r="N8932" s="309"/>
      <c r="O8932" s="309"/>
      <c r="P8932" s="309"/>
      <c r="Q8932" s="309"/>
      <c r="R8932" s="1362" t="s">
        <v>6108</v>
      </c>
      <c r="S8932" s="1363"/>
      <c r="T8932" s="1363"/>
    </row>
    <row r="8933" spans="2:20" ht="15" thickTop="1" x14ac:dyDescent="0.3">
      <c r="B8933" s="1354" t="s">
        <v>8</v>
      </c>
      <c r="C8933" s="1354"/>
      <c r="D8933" s="1354"/>
      <c r="E8933" s="1354"/>
      <c r="F8933" s="1354"/>
      <c r="G8933" s="1354"/>
      <c r="H8933" s="1354"/>
      <c r="I8933" s="1354"/>
      <c r="J8933" s="1354"/>
      <c r="L8933" s="1354" t="s">
        <v>9</v>
      </c>
      <c r="M8933" s="1354"/>
      <c r="N8933" s="1354"/>
      <c r="O8933" s="1354"/>
      <c r="P8933" s="1354"/>
      <c r="Q8933" s="1354"/>
      <c r="R8933" s="1354"/>
      <c r="S8933" s="1354"/>
      <c r="T8933" s="1354"/>
    </row>
    <row r="8934" spans="2:20" ht="27.6" x14ac:dyDescent="0.3">
      <c r="B8934" s="950" t="s">
        <v>0</v>
      </c>
      <c r="C8934" s="950" t="s">
        <v>1</v>
      </c>
      <c r="D8934" s="950" t="s">
        <v>2</v>
      </c>
      <c r="E8934" s="950" t="s">
        <v>13</v>
      </c>
      <c r="F8934" s="950" t="s">
        <v>3</v>
      </c>
      <c r="G8934" s="950" t="s">
        <v>4</v>
      </c>
      <c r="H8934" s="950" t="s">
        <v>5</v>
      </c>
      <c r="I8934" s="950" t="s">
        <v>6</v>
      </c>
      <c r="J8934" s="950" t="s">
        <v>7</v>
      </c>
      <c r="K8934" s="180"/>
      <c r="L8934" s="950" t="s">
        <v>0</v>
      </c>
      <c r="M8934" s="950" t="s">
        <v>1</v>
      </c>
      <c r="N8934" s="503" t="s">
        <v>1234</v>
      </c>
      <c r="O8934" s="950" t="s">
        <v>13</v>
      </c>
      <c r="P8934" s="950" t="s">
        <v>3</v>
      </c>
      <c r="Q8934" s="950" t="s">
        <v>4</v>
      </c>
      <c r="R8934" s="950" t="s">
        <v>5</v>
      </c>
      <c r="S8934" s="950" t="s">
        <v>6</v>
      </c>
      <c r="T8934" s="950" t="s">
        <v>7</v>
      </c>
    </row>
    <row r="8935" spans="2:20" x14ac:dyDescent="0.3">
      <c r="B8935" s="954"/>
      <c r="C8935" s="955"/>
      <c r="D8935" s="955"/>
      <c r="E8935" s="956"/>
      <c r="F8935" s="956"/>
      <c r="G8935" s="956"/>
      <c r="H8935" s="956"/>
      <c r="I8935" s="956"/>
      <c r="J8935" s="957"/>
      <c r="L8935" s="954"/>
      <c r="M8935" s="955"/>
      <c r="N8935" s="955"/>
      <c r="O8935" s="956"/>
      <c r="P8935" s="956"/>
      <c r="Q8935" s="956"/>
      <c r="R8935" s="956"/>
      <c r="S8935" s="956"/>
      <c r="T8935" s="957"/>
    </row>
    <row r="8936" spans="2:20" x14ac:dyDescent="0.3">
      <c r="B8936" s="37" t="s">
        <v>6109</v>
      </c>
      <c r="C8936" s="44" t="s">
        <v>2421</v>
      </c>
      <c r="D8936" s="39" t="s">
        <v>16</v>
      </c>
      <c r="E8936" s="39" t="s">
        <v>16</v>
      </c>
      <c r="F8936" s="91">
        <f>N8905</f>
        <v>24076</v>
      </c>
      <c r="G8936" s="764">
        <f>N8906</f>
        <v>2373469</v>
      </c>
      <c r="H8936" s="764">
        <f>N8907</f>
        <v>1596423</v>
      </c>
      <c r="I8936" s="764">
        <f>N8908</f>
        <v>459897</v>
      </c>
      <c r="J8936" s="764">
        <f>N8909</f>
        <v>4260</v>
      </c>
      <c r="K8936" s="40"/>
      <c r="L8936" s="37"/>
      <c r="M8936" s="1019"/>
      <c r="N8936" s="39"/>
      <c r="O8936" s="39"/>
      <c r="P8936" s="91"/>
      <c r="Q8936" s="91"/>
      <c r="R8936" s="37"/>
      <c r="S8936" s="39"/>
      <c r="T8936" s="37"/>
    </row>
    <row r="8937" spans="2:20" ht="55.2" x14ac:dyDescent="0.3">
      <c r="B8937" s="37" t="s">
        <v>6109</v>
      </c>
      <c r="C8937" s="509" t="s">
        <v>6110</v>
      </c>
      <c r="D8937" s="116" t="s">
        <v>6111</v>
      </c>
      <c r="E8937" s="39" t="s">
        <v>16</v>
      </c>
      <c r="F8937" s="39">
        <v>1100</v>
      </c>
      <c r="G8937" s="39" t="s">
        <v>16</v>
      </c>
      <c r="H8937" s="91" t="s">
        <v>16</v>
      </c>
      <c r="I8937" s="39" t="s">
        <v>16</v>
      </c>
      <c r="J8937" s="39" t="s">
        <v>16</v>
      </c>
      <c r="K8937" s="40"/>
      <c r="L8937" s="37" t="s">
        <v>6109</v>
      </c>
      <c r="M8937" s="509" t="s">
        <v>6112</v>
      </c>
      <c r="N8937" s="116">
        <v>341</v>
      </c>
      <c r="O8937" s="39" t="s">
        <v>16</v>
      </c>
      <c r="P8937" s="39" t="s">
        <v>16</v>
      </c>
      <c r="Q8937" s="39" t="s">
        <v>16</v>
      </c>
      <c r="R8937" s="39">
        <v>1000000</v>
      </c>
      <c r="S8937" s="39" t="s">
        <v>16</v>
      </c>
      <c r="T8937" s="39" t="s">
        <v>16</v>
      </c>
    </row>
    <row r="8938" spans="2:20" ht="41.4" x14ac:dyDescent="0.3">
      <c r="B8938" s="37" t="s">
        <v>16</v>
      </c>
      <c r="C8938" s="116" t="s">
        <v>16</v>
      </c>
      <c r="D8938" s="116" t="s">
        <v>16</v>
      </c>
      <c r="E8938" s="39" t="s">
        <v>16</v>
      </c>
      <c r="F8938" s="39" t="s">
        <v>16</v>
      </c>
      <c r="G8938" s="39" t="s">
        <v>16</v>
      </c>
      <c r="H8938" s="39" t="s">
        <v>16</v>
      </c>
      <c r="I8938" s="39" t="s">
        <v>16</v>
      </c>
      <c r="J8938" s="39" t="s">
        <v>16</v>
      </c>
      <c r="K8938" s="40"/>
      <c r="L8938" s="37" t="s">
        <v>167</v>
      </c>
      <c r="M8938" s="509" t="s">
        <v>6113</v>
      </c>
      <c r="N8938" s="116">
        <v>341</v>
      </c>
      <c r="O8938" s="39" t="s">
        <v>16</v>
      </c>
      <c r="P8938" s="39" t="s">
        <v>16</v>
      </c>
      <c r="Q8938" s="39" t="s">
        <v>16</v>
      </c>
      <c r="R8938" s="39">
        <v>30000</v>
      </c>
      <c r="S8938" s="39" t="s">
        <v>16</v>
      </c>
      <c r="T8938" s="39" t="s">
        <v>16</v>
      </c>
    </row>
    <row r="8939" spans="2:20" ht="27.6" x14ac:dyDescent="0.3">
      <c r="B8939" s="37" t="s">
        <v>16</v>
      </c>
      <c r="C8939" s="116" t="s">
        <v>16</v>
      </c>
      <c r="D8939" s="116" t="s">
        <v>16</v>
      </c>
      <c r="E8939" s="39" t="s">
        <v>16</v>
      </c>
      <c r="F8939" s="39" t="s">
        <v>16</v>
      </c>
      <c r="G8939" s="39" t="s">
        <v>16</v>
      </c>
      <c r="H8939" s="39" t="s">
        <v>16</v>
      </c>
      <c r="I8939" s="39" t="s">
        <v>16</v>
      </c>
      <c r="J8939" s="39" t="s">
        <v>16</v>
      </c>
      <c r="K8939" s="40"/>
      <c r="L8939" s="37" t="s">
        <v>167</v>
      </c>
      <c r="M8939" s="38" t="s">
        <v>6114</v>
      </c>
      <c r="N8939" s="116">
        <v>341</v>
      </c>
      <c r="O8939" s="39" t="s">
        <v>16</v>
      </c>
      <c r="P8939" s="39" t="s">
        <v>16</v>
      </c>
      <c r="Q8939" s="39" t="s">
        <v>16</v>
      </c>
      <c r="R8939" s="39">
        <v>25000</v>
      </c>
      <c r="S8939" s="39" t="s">
        <v>16</v>
      </c>
      <c r="T8939" s="39" t="s">
        <v>16</v>
      </c>
    </row>
    <row r="8940" spans="2:20" x14ac:dyDescent="0.3">
      <c r="B8940" s="39" t="s">
        <v>16</v>
      </c>
      <c r="C8940" s="39" t="s">
        <v>16</v>
      </c>
      <c r="D8940" s="39" t="s">
        <v>16</v>
      </c>
      <c r="E8940" s="39" t="s">
        <v>16</v>
      </c>
      <c r="F8940" s="39" t="s">
        <v>16</v>
      </c>
      <c r="G8940" s="39" t="s">
        <v>16</v>
      </c>
      <c r="H8940" s="39" t="s">
        <v>16</v>
      </c>
      <c r="I8940" s="39" t="s">
        <v>16</v>
      </c>
      <c r="J8940" s="39" t="s">
        <v>16</v>
      </c>
      <c r="K8940" s="40"/>
      <c r="L8940" s="37" t="s">
        <v>16</v>
      </c>
      <c r="M8940" s="1064" t="s">
        <v>16</v>
      </c>
      <c r="N8940" s="368" t="s">
        <v>16</v>
      </c>
      <c r="O8940" s="39" t="s">
        <v>16</v>
      </c>
      <c r="P8940" s="39" t="s">
        <v>16</v>
      </c>
      <c r="Q8940" s="39" t="s">
        <v>16</v>
      </c>
      <c r="R8940" s="39" t="s">
        <v>16</v>
      </c>
      <c r="S8940" s="39" t="s">
        <v>16</v>
      </c>
      <c r="T8940" s="39" t="s">
        <v>16</v>
      </c>
    </row>
    <row r="8941" spans="2:20" x14ac:dyDescent="0.3">
      <c r="B8941" s="196"/>
      <c r="C8941" s="503" t="s">
        <v>49</v>
      </c>
      <c r="D8941" s="196" t="s">
        <v>1850</v>
      </c>
      <c r="E8941" s="197">
        <f>SUM(E8937:E8940)</f>
        <v>0</v>
      </c>
      <c r="F8941" s="197">
        <f>SUM(F8937:F8940)</f>
        <v>1100</v>
      </c>
      <c r="G8941" s="197">
        <v>0</v>
      </c>
      <c r="H8941" s="504">
        <f>SUM(H8937:H8940)</f>
        <v>0</v>
      </c>
      <c r="I8941" s="197">
        <f>SUM(I8940:I8940)</f>
        <v>0</v>
      </c>
      <c r="J8941" s="197"/>
      <c r="K8941" s="183">
        <f>SUM(I8941:J8941)</f>
        <v>0</v>
      </c>
      <c r="L8941" s="39" t="s">
        <v>16</v>
      </c>
      <c r="M8941" s="39" t="s">
        <v>16</v>
      </c>
      <c r="N8941" s="39" t="s">
        <v>16</v>
      </c>
      <c r="O8941" s="39" t="s">
        <v>16</v>
      </c>
      <c r="P8941" s="39" t="s">
        <v>16</v>
      </c>
      <c r="Q8941" s="39" t="s">
        <v>16</v>
      </c>
      <c r="R8941" s="39" t="s">
        <v>16</v>
      </c>
      <c r="S8941" s="39" t="s">
        <v>16</v>
      </c>
      <c r="T8941" s="39" t="s">
        <v>16</v>
      </c>
    </row>
    <row r="8942" spans="2:20" x14ac:dyDescent="0.3">
      <c r="B8942" s="815"/>
      <c r="C8942" s="958"/>
      <c r="D8942" s="384"/>
      <c r="E8942" s="818"/>
      <c r="F8942" s="818"/>
      <c r="G8942" s="818"/>
      <c r="H8942" s="818"/>
      <c r="I8942" s="818"/>
      <c r="J8942" s="819"/>
      <c r="K8942" s="1"/>
      <c r="L8942" s="1041"/>
      <c r="M8942" s="1042"/>
      <c r="N8942" s="1042"/>
      <c r="O8942" s="1042"/>
      <c r="P8942" s="1042"/>
      <c r="Q8942" s="1042"/>
      <c r="R8942" s="1042"/>
      <c r="S8942" s="1042"/>
      <c r="T8942" s="1043"/>
    </row>
    <row r="8943" spans="2:20" x14ac:dyDescent="0.3">
      <c r="B8943" s="25"/>
      <c r="C8943" s="26" t="s">
        <v>50</v>
      </c>
      <c r="D8943" s="26" t="s">
        <v>16</v>
      </c>
      <c r="E8943" s="28">
        <f>E8941</f>
        <v>0</v>
      </c>
      <c r="F8943" s="28">
        <f>F8936+F8941</f>
        <v>25176</v>
      </c>
      <c r="G8943" s="28">
        <f>G8936+G8941</f>
        <v>2373469</v>
      </c>
      <c r="H8943" s="28">
        <f>H8936+H8941</f>
        <v>1596423</v>
      </c>
      <c r="I8943" s="28">
        <f>I8936+I8941</f>
        <v>459897</v>
      </c>
      <c r="J8943" s="28">
        <f>J8936+J8941</f>
        <v>4260</v>
      </c>
      <c r="K8943" s="1"/>
      <c r="L8943" s="574" t="s">
        <v>16</v>
      </c>
      <c r="M8943" s="26" t="s">
        <v>50</v>
      </c>
      <c r="N8943" s="193" t="s">
        <v>16</v>
      </c>
      <c r="O8943" s="934">
        <f>SUM(O8937:O8942)</f>
        <v>0</v>
      </c>
      <c r="P8943" s="28">
        <f>SUM(P8937:P8942)</f>
        <v>0</v>
      </c>
      <c r="Q8943" s="938">
        <f>SUM(Q8939:Q8942)</f>
        <v>0</v>
      </c>
      <c r="R8943" s="28">
        <f>SUM(R8937:R8942)</f>
        <v>1055000</v>
      </c>
      <c r="S8943" s="28">
        <f>SUM(S8940:S8942)</f>
        <v>0</v>
      </c>
      <c r="T8943" s="28">
        <f>SUM(T8935:T8942)</f>
        <v>0</v>
      </c>
    </row>
    <row r="8944" spans="2:20" x14ac:dyDescent="0.3">
      <c r="F8944" s="314"/>
      <c r="G8944" s="215"/>
      <c r="H8944" s="215"/>
      <c r="L8944" s="2"/>
      <c r="M8944" s="3" t="s">
        <v>12</v>
      </c>
      <c r="N8944" s="15"/>
      <c r="O8944" s="16">
        <f>E8943-O8943</f>
        <v>0</v>
      </c>
      <c r="P8944" s="62">
        <f>F8943-P8943</f>
        <v>25176</v>
      </c>
      <c r="Q8944" s="62">
        <f>G8943-Q8943</f>
        <v>2373469</v>
      </c>
      <c r="R8944" s="62">
        <f t="shared" ref="R8944" si="910">H8943-R8943</f>
        <v>541423</v>
      </c>
      <c r="S8944" s="62">
        <f t="shared" ref="S8944" si="911">I8943-S8943</f>
        <v>459897</v>
      </c>
      <c r="T8944" s="62">
        <f t="shared" ref="T8944" si="912">J8943-T8943</f>
        <v>4260</v>
      </c>
    </row>
    <row r="8945" spans="2:20" x14ac:dyDescent="0.3">
      <c r="C8945" s="63" t="s">
        <v>5103</v>
      </c>
      <c r="F8945" s="314"/>
      <c r="H8945" s="322"/>
      <c r="I8945" s="321"/>
      <c r="J8945" s="321"/>
      <c r="M8945" s="1356" t="s">
        <v>23</v>
      </c>
      <c r="N8945" s="1356"/>
      <c r="O8945" s="314"/>
      <c r="P8945" s="314"/>
      <c r="Q8945" s="314"/>
      <c r="R8945" s="314"/>
    </row>
    <row r="8946" spans="2:20" x14ac:dyDescent="0.3">
      <c r="B8946" s="904" t="s">
        <v>0</v>
      </c>
      <c r="C8946" s="905" t="s">
        <v>5105</v>
      </c>
      <c r="D8946" s="905" t="s">
        <v>5107</v>
      </c>
      <c r="E8946" s="905" t="s">
        <v>5106</v>
      </c>
      <c r="F8946" s="906" t="s">
        <v>5110</v>
      </c>
      <c r="G8946" s="894"/>
      <c r="H8946" s="1091"/>
      <c r="I8946" s="1092"/>
      <c r="J8946" s="145"/>
      <c r="M8946" s="346" t="s">
        <v>17</v>
      </c>
      <c r="N8946" s="126">
        <f>P8944</f>
        <v>25176</v>
      </c>
      <c r="O8946" s="1364" t="s">
        <v>6115</v>
      </c>
      <c r="P8946" s="1365"/>
      <c r="Q8946" s="1365"/>
      <c r="R8946" s="1365"/>
      <c r="S8946" s="1365"/>
      <c r="T8946" s="1365"/>
    </row>
    <row r="8947" spans="2:20" x14ac:dyDescent="0.3">
      <c r="B8947" s="909"/>
      <c r="C8947" s="913" t="s">
        <v>5135</v>
      </c>
      <c r="D8947" s="917"/>
      <c r="E8947" s="917"/>
      <c r="F8947" s="1028"/>
      <c r="G8947" s="894"/>
      <c r="H8947" s="949"/>
      <c r="I8947" s="280"/>
      <c r="J8947" s="280"/>
      <c r="M8947" s="346" t="s">
        <v>18</v>
      </c>
      <c r="N8947" s="126">
        <f>Q8944</f>
        <v>2373469</v>
      </c>
      <c r="O8947" s="1015"/>
      <c r="P8947" s="944"/>
      <c r="Q8947" s="1091"/>
      <c r="R8947" s="944"/>
      <c r="S8947" s="944"/>
      <c r="T8947" s="944"/>
    </row>
    <row r="8948" spans="2:20" x14ac:dyDescent="0.3">
      <c r="B8948" s="911" t="s">
        <v>5114</v>
      </c>
      <c r="C8948" s="915" t="s">
        <v>5115</v>
      </c>
      <c r="D8948" s="911" t="s">
        <v>5113</v>
      </c>
      <c r="E8948" s="919">
        <v>1200000</v>
      </c>
      <c r="F8948" s="1029" t="s">
        <v>5111</v>
      </c>
      <c r="G8948" s="945"/>
      <c r="H8948" s="948"/>
      <c r="I8948" s="280"/>
      <c r="J8948" s="280"/>
      <c r="M8948" s="346" t="s">
        <v>19</v>
      </c>
      <c r="N8948" s="126">
        <f>R8944</f>
        <v>541423</v>
      </c>
      <c r="O8948" s="1015"/>
      <c r="P8948" s="948"/>
      <c r="Q8948" s="1089"/>
      <c r="R8948" s="948"/>
      <c r="S8948" s="948"/>
      <c r="T8948" s="948"/>
    </row>
    <row r="8949" spans="2:20" x14ac:dyDescent="0.3">
      <c r="B8949" s="912" t="s">
        <v>5114</v>
      </c>
      <c r="C8949" s="916" t="s">
        <v>5116</v>
      </c>
      <c r="D8949" s="912" t="s">
        <v>5113</v>
      </c>
      <c r="E8949" s="920">
        <v>5000000</v>
      </c>
      <c r="F8949" s="1030" t="s">
        <v>5111</v>
      </c>
      <c r="H8949" s="321"/>
      <c r="I8949" s="280"/>
      <c r="J8949" s="281"/>
      <c r="M8949" s="346" t="s">
        <v>20</v>
      </c>
      <c r="N8949" s="126">
        <f>S8944</f>
        <v>459897</v>
      </c>
      <c r="O8949" s="1015"/>
      <c r="P8949" s="1016"/>
      <c r="Q8949" s="1017"/>
      <c r="R8949" s="894"/>
      <c r="S8949" s="894"/>
      <c r="T8949" s="894"/>
    </row>
    <row r="8950" spans="2:20" ht="15" thickBot="1" x14ac:dyDescent="0.35">
      <c r="B8950" s="897"/>
      <c r="C8950" s="1090" t="s">
        <v>456</v>
      </c>
      <c r="D8950" s="1090"/>
      <c r="E8950" s="921">
        <f>SUM(E8948:E8949)</f>
        <v>6200000</v>
      </c>
      <c r="F8950" s="901"/>
      <c r="H8950" s="321"/>
      <c r="I8950" s="280"/>
      <c r="J8950" s="281"/>
      <c r="M8950" s="346" t="s">
        <v>21</v>
      </c>
      <c r="N8950" s="126">
        <f>T8944</f>
        <v>4260</v>
      </c>
      <c r="O8950" s="1015"/>
      <c r="P8950" s="949"/>
      <c r="Q8950" s="1018"/>
      <c r="R8950" s="949"/>
      <c r="S8950" s="949"/>
      <c r="T8950" s="949"/>
    </row>
    <row r="8951" spans="2:20" ht="16.8" thickTop="1" thickBot="1" x14ac:dyDescent="0.35">
      <c r="G8951" s="314"/>
      <c r="H8951" s="321"/>
      <c r="I8951" s="280"/>
      <c r="J8951" s="281"/>
      <c r="M8951" s="768" t="s">
        <v>22</v>
      </c>
      <c r="N8951" s="794">
        <f>SUM(N8946:N8950)</f>
        <v>3404225</v>
      </c>
      <c r="O8951" s="1015"/>
      <c r="P8951" s="994"/>
      <c r="Q8951" s="994"/>
      <c r="R8951" s="943"/>
      <c r="S8951" s="943"/>
      <c r="T8951" s="929"/>
    </row>
    <row r="8952" spans="2:20" ht="16.2" thickTop="1" x14ac:dyDescent="0.3">
      <c r="G8952" s="314"/>
      <c r="H8952" s="321"/>
      <c r="I8952" s="280"/>
      <c r="J8952" s="281"/>
      <c r="M8952" s="768"/>
      <c r="N8952" s="121"/>
      <c r="O8952" s="1015"/>
      <c r="P8952" s="994"/>
      <c r="Q8952" s="994"/>
      <c r="R8952" s="943"/>
      <c r="S8952" s="943"/>
      <c r="T8952" s="929"/>
    </row>
    <row r="8953" spans="2:20" ht="15.6" x14ac:dyDescent="0.3">
      <c r="G8953" s="314"/>
      <c r="H8953" s="321"/>
      <c r="I8953" s="280"/>
      <c r="J8953" s="281"/>
      <c r="M8953" s="768"/>
      <c r="N8953" s="121"/>
      <c r="O8953" s="1015"/>
      <c r="P8953" s="994"/>
      <c r="Q8953" s="994"/>
      <c r="R8953" s="943"/>
      <c r="S8953" s="943"/>
      <c r="T8953" s="929"/>
    </row>
    <row r="8954" spans="2:20" ht="15.6" x14ac:dyDescent="0.3">
      <c r="G8954" s="314"/>
      <c r="H8954" s="321"/>
      <c r="I8954" s="280"/>
      <c r="J8954" s="281"/>
      <c r="M8954" s="768"/>
      <c r="N8954" s="121"/>
      <c r="O8954" s="1015"/>
      <c r="P8954" s="994"/>
      <c r="Q8954" s="994"/>
      <c r="R8954" s="943"/>
      <c r="S8954" s="943"/>
      <c r="T8954" s="929"/>
    </row>
    <row r="8955" spans="2:20" ht="15.6" x14ac:dyDescent="0.3">
      <c r="G8955" s="314"/>
      <c r="H8955" s="321"/>
      <c r="I8955" s="280"/>
      <c r="J8955" s="281"/>
      <c r="M8955" s="768"/>
      <c r="N8955" s="121"/>
      <c r="O8955" s="1015"/>
      <c r="P8955" s="994"/>
      <c r="Q8955" s="994"/>
      <c r="R8955" s="943"/>
      <c r="S8955" s="943"/>
      <c r="T8955" s="929"/>
    </row>
    <row r="8956" spans="2:20" ht="15.6" x14ac:dyDescent="0.3">
      <c r="G8956" s="314"/>
      <c r="H8956" s="321"/>
      <c r="I8956" s="280"/>
      <c r="J8956" s="281"/>
      <c r="M8956" s="768"/>
      <c r="N8956" s="121"/>
      <c r="O8956" s="1015"/>
      <c r="P8956" s="994"/>
      <c r="Q8956" s="994"/>
      <c r="R8956" s="943"/>
      <c r="S8956" s="943"/>
      <c r="T8956" s="929"/>
    </row>
    <row r="8957" spans="2:20" ht="15.6" x14ac:dyDescent="0.3">
      <c r="G8957" s="314"/>
      <c r="H8957" s="321"/>
      <c r="I8957" s="280"/>
      <c r="J8957" s="281"/>
      <c r="M8957" s="768"/>
      <c r="N8957" s="121"/>
      <c r="O8957" s="1015"/>
      <c r="P8957" s="994"/>
      <c r="Q8957" s="994"/>
      <c r="R8957" s="943"/>
      <c r="S8957" s="943"/>
      <c r="T8957" s="929"/>
    </row>
    <row r="8958" spans="2:20" ht="15.6" x14ac:dyDescent="0.3">
      <c r="G8958" s="314"/>
      <c r="H8958" s="321"/>
      <c r="I8958" s="280"/>
      <c r="J8958" s="281"/>
      <c r="M8958" s="768"/>
      <c r="N8958" s="121"/>
      <c r="O8958" s="1015"/>
      <c r="P8958" s="994"/>
      <c r="Q8958" s="994"/>
      <c r="R8958" s="943"/>
      <c r="S8958" s="943"/>
      <c r="T8958" s="929"/>
    </row>
    <row r="8959" spans="2:20" x14ac:dyDescent="0.3">
      <c r="B8959" s="897"/>
      <c r="C8959" s="898"/>
      <c r="D8959" s="897"/>
      <c r="E8959" s="902"/>
      <c r="F8959" s="899"/>
      <c r="H8959" s="321"/>
      <c r="I8959" s="321"/>
      <c r="J8959" s="321"/>
      <c r="N8959" s="314"/>
      <c r="O8959" s="895"/>
      <c r="P8959" s="942"/>
      <c r="Q8959" s="75"/>
      <c r="R8959" s="941"/>
      <c r="S8959" s="75"/>
      <c r="T8959" s="75"/>
    </row>
    <row r="8960" spans="2:20" x14ac:dyDescent="0.3">
      <c r="B8960" s="897"/>
      <c r="C8960" s="898"/>
      <c r="D8960" s="897"/>
      <c r="E8960" s="902"/>
      <c r="F8960" s="899"/>
      <c r="H8960" s="321"/>
      <c r="I8960" s="321"/>
      <c r="J8960" s="321"/>
      <c r="N8960" s="314"/>
      <c r="O8960" s="895"/>
      <c r="P8960" s="942"/>
      <c r="Q8960" s="75"/>
      <c r="R8960" s="941"/>
      <c r="S8960" s="75"/>
      <c r="T8960" s="75"/>
    </row>
    <row r="8961" spans="2:20" x14ac:dyDescent="0.3">
      <c r="B8961" s="1357" t="s">
        <v>6105</v>
      </c>
      <c r="C8961" s="1357"/>
      <c r="D8961" s="1357"/>
      <c r="E8961" s="1357"/>
      <c r="F8961" s="1357"/>
      <c r="G8961" s="1357"/>
      <c r="H8961" s="1357"/>
      <c r="I8961" s="1357"/>
      <c r="J8961" s="1357"/>
      <c r="K8961" s="1357"/>
      <c r="L8961" s="1357"/>
      <c r="M8961" s="1357"/>
      <c r="N8961" s="1357"/>
      <c r="O8961" s="1357"/>
      <c r="P8961" s="1357"/>
      <c r="Q8961" s="1357"/>
      <c r="R8961" s="1357"/>
      <c r="S8961" s="1357"/>
      <c r="T8961" s="1357"/>
    </row>
    <row r="8966" spans="2:20" ht="15.6" x14ac:dyDescent="0.3">
      <c r="B8966" s="1349" t="s">
        <v>6116</v>
      </c>
      <c r="C8966" s="1349"/>
      <c r="D8966" s="1349"/>
      <c r="E8966" s="1349"/>
      <c r="F8966" s="1349"/>
      <c r="G8966" s="1349"/>
      <c r="H8966" s="1349"/>
      <c r="I8966" s="1349"/>
      <c r="J8966" s="1349"/>
      <c r="K8966" s="1349"/>
      <c r="L8966" s="1349"/>
      <c r="M8966" s="1349"/>
      <c r="N8966" s="1349"/>
      <c r="O8966" s="1349"/>
      <c r="P8966" s="1349"/>
      <c r="Q8966" s="1349"/>
      <c r="R8966" s="1349"/>
      <c r="S8966" s="1349"/>
      <c r="T8966" s="1349"/>
    </row>
    <row r="8967" spans="2:20" ht="15.6" x14ac:dyDescent="0.3">
      <c r="B8967" s="1350" t="s">
        <v>10</v>
      </c>
      <c r="C8967" s="1350"/>
      <c r="D8967" s="1350"/>
      <c r="E8967" s="1350"/>
      <c r="F8967" s="1350"/>
      <c r="G8967" s="1350"/>
      <c r="H8967" s="1350"/>
      <c r="I8967" s="1350"/>
      <c r="J8967" s="1350"/>
      <c r="K8967" s="1350"/>
      <c r="L8967" s="1350"/>
      <c r="M8967" s="1350"/>
      <c r="N8967" s="1350"/>
      <c r="O8967" s="1350"/>
      <c r="P8967" s="1350"/>
      <c r="Q8967" s="1350"/>
      <c r="R8967" s="1350"/>
      <c r="S8967" s="1350"/>
      <c r="T8967" s="1350"/>
    </row>
    <row r="8968" spans="2:20" x14ac:dyDescent="0.3">
      <c r="B8968" s="1351" t="s">
        <v>11</v>
      </c>
      <c r="C8968" s="1351"/>
      <c r="D8968" s="1351"/>
      <c r="E8968" s="1351"/>
      <c r="F8968" s="1351"/>
      <c r="G8968" s="1351"/>
      <c r="H8968" s="1351"/>
      <c r="I8968" s="1351"/>
      <c r="J8968" s="1351"/>
      <c r="K8968" s="1351"/>
      <c r="L8968" s="1351"/>
      <c r="M8968" s="1351"/>
      <c r="N8968" s="1351"/>
      <c r="O8968" s="1351"/>
      <c r="P8968" s="1351"/>
      <c r="Q8968" s="1351"/>
      <c r="R8968" s="1351"/>
      <c r="S8968" s="1351"/>
      <c r="T8968" s="1351"/>
    </row>
    <row r="8969" spans="2:20" x14ac:dyDescent="0.3">
      <c r="B8969" s="1352" t="s">
        <v>6157</v>
      </c>
      <c r="C8969" s="1352"/>
      <c r="D8969" s="1352"/>
      <c r="E8969" s="1352"/>
      <c r="F8969" s="1352"/>
      <c r="G8969" s="1352"/>
      <c r="H8969" s="1352"/>
      <c r="I8969" s="1352"/>
      <c r="J8969" s="1352"/>
      <c r="K8969" s="1352"/>
      <c r="L8969" s="1352"/>
      <c r="M8969" s="1352"/>
      <c r="N8969" s="1352"/>
      <c r="O8969" s="1352"/>
      <c r="P8969" s="1352"/>
      <c r="Q8969" s="1352"/>
      <c r="R8969" s="1352"/>
      <c r="S8969" s="1352"/>
      <c r="T8969" s="1352"/>
    </row>
    <row r="8970" spans="2:20" ht="15" thickBot="1" x14ac:dyDescent="0.35">
      <c r="B8970" s="309"/>
      <c r="C8970" s="309"/>
      <c r="D8970" s="309"/>
      <c r="E8970" s="309"/>
      <c r="F8970" s="309"/>
      <c r="G8970" s="309"/>
      <c r="H8970" s="309"/>
      <c r="I8970" s="309"/>
      <c r="J8970" s="309"/>
      <c r="L8970" s="309"/>
      <c r="M8970" s="309"/>
      <c r="N8970" s="309"/>
      <c r="O8970" s="309"/>
      <c r="P8970" s="309"/>
      <c r="Q8970" s="309"/>
      <c r="R8970" s="1362" t="s">
        <v>6158</v>
      </c>
      <c r="S8970" s="1363"/>
      <c r="T8970" s="1363"/>
    </row>
    <row r="8971" spans="2:20" ht="15" thickTop="1" x14ac:dyDescent="0.3">
      <c r="B8971" s="1354" t="s">
        <v>8</v>
      </c>
      <c r="C8971" s="1354"/>
      <c r="D8971" s="1354"/>
      <c r="E8971" s="1354"/>
      <c r="F8971" s="1354"/>
      <c r="G8971" s="1354"/>
      <c r="H8971" s="1354"/>
      <c r="I8971" s="1354"/>
      <c r="J8971" s="1354"/>
      <c r="L8971" s="1354" t="s">
        <v>9</v>
      </c>
      <c r="M8971" s="1354"/>
      <c r="N8971" s="1354"/>
      <c r="O8971" s="1354"/>
      <c r="P8971" s="1354"/>
      <c r="Q8971" s="1354"/>
      <c r="R8971" s="1354"/>
      <c r="S8971" s="1354"/>
      <c r="T8971" s="1354"/>
    </row>
    <row r="8972" spans="2:20" ht="27.6" x14ac:dyDescent="0.3">
      <c r="B8972" s="950" t="s">
        <v>0</v>
      </c>
      <c r="C8972" s="950" t="s">
        <v>1</v>
      </c>
      <c r="D8972" s="950" t="s">
        <v>2</v>
      </c>
      <c r="E8972" s="950" t="s">
        <v>13</v>
      </c>
      <c r="F8972" s="950" t="s">
        <v>3</v>
      </c>
      <c r="G8972" s="950" t="s">
        <v>4</v>
      </c>
      <c r="H8972" s="950" t="s">
        <v>5</v>
      </c>
      <c r="I8972" s="950" t="s">
        <v>6</v>
      </c>
      <c r="J8972" s="950" t="s">
        <v>7</v>
      </c>
      <c r="K8972" s="180"/>
      <c r="L8972" s="950" t="s">
        <v>0</v>
      </c>
      <c r="M8972" s="950" t="s">
        <v>1</v>
      </c>
      <c r="N8972" s="503" t="s">
        <v>1234</v>
      </c>
      <c r="O8972" s="950" t="s">
        <v>13</v>
      </c>
      <c r="P8972" s="950" t="s">
        <v>3</v>
      </c>
      <c r="Q8972" s="950" t="s">
        <v>4</v>
      </c>
      <c r="R8972" s="950" t="s">
        <v>5</v>
      </c>
      <c r="S8972" s="950" t="s">
        <v>6</v>
      </c>
      <c r="T8972" s="950" t="s">
        <v>7</v>
      </c>
    </row>
    <row r="8973" spans="2:20" x14ac:dyDescent="0.3">
      <c r="B8973" s="954"/>
      <c r="C8973" s="955"/>
      <c r="D8973" s="955"/>
      <c r="E8973" s="956"/>
      <c r="F8973" s="956"/>
      <c r="G8973" s="956"/>
      <c r="H8973" s="956"/>
      <c r="I8973" s="956"/>
      <c r="J8973" s="957"/>
      <c r="L8973" s="954"/>
      <c r="M8973" s="955"/>
      <c r="N8973" s="955"/>
      <c r="O8973" s="956"/>
      <c r="P8973" s="956"/>
      <c r="Q8973" s="956"/>
      <c r="R8973" s="956"/>
      <c r="S8973" s="956"/>
      <c r="T8973" s="957"/>
    </row>
    <row r="8974" spans="2:20" x14ac:dyDescent="0.3">
      <c r="B8974" s="37" t="s">
        <v>6117</v>
      </c>
      <c r="C8974" s="44" t="s">
        <v>2421</v>
      </c>
      <c r="D8974" s="39" t="s">
        <v>16</v>
      </c>
      <c r="E8974" s="39" t="s">
        <v>16</v>
      </c>
      <c r="F8974" s="91">
        <f>N8946</f>
        <v>25176</v>
      </c>
      <c r="G8974" s="764">
        <f>N8947</f>
        <v>2373469</v>
      </c>
      <c r="H8974" s="764">
        <f>N8948</f>
        <v>541423</v>
      </c>
      <c r="I8974" s="764">
        <f>N8949</f>
        <v>459897</v>
      </c>
      <c r="J8974" s="764">
        <f>N8950</f>
        <v>4260</v>
      </c>
      <c r="K8974" s="40"/>
      <c r="L8974" s="37"/>
      <c r="M8974" s="1019"/>
      <c r="N8974" s="39"/>
      <c r="O8974" s="39"/>
      <c r="P8974" s="91"/>
      <c r="Q8974" s="91"/>
      <c r="R8974" s="37"/>
      <c r="S8974" s="39"/>
      <c r="T8974" s="37"/>
    </row>
    <row r="8975" spans="2:20" ht="27.6" x14ac:dyDescent="0.3">
      <c r="B8975" s="37" t="s">
        <v>6117</v>
      </c>
      <c r="C8975" s="43" t="s">
        <v>6126</v>
      </c>
      <c r="D8975" s="116" t="s">
        <v>6118</v>
      </c>
      <c r="E8975" s="39" t="s">
        <v>16</v>
      </c>
      <c r="F8975" s="39">
        <v>1300</v>
      </c>
      <c r="G8975" s="39" t="s">
        <v>16</v>
      </c>
      <c r="H8975" s="39" t="s">
        <v>16</v>
      </c>
      <c r="I8975" s="39" t="s">
        <v>16</v>
      </c>
      <c r="J8975" s="39" t="s">
        <v>16</v>
      </c>
      <c r="K8975" s="40"/>
      <c r="L8975" s="37" t="s">
        <v>6117</v>
      </c>
      <c r="M8975" s="38" t="s">
        <v>368</v>
      </c>
      <c r="N8975" s="116" t="s">
        <v>6119</v>
      </c>
      <c r="O8975" s="39">
        <v>70000</v>
      </c>
      <c r="P8975" s="91" t="s">
        <v>16</v>
      </c>
      <c r="Q8975" s="91" t="s">
        <v>16</v>
      </c>
      <c r="R8975" s="37" t="s">
        <v>16</v>
      </c>
      <c r="S8975" s="39" t="s">
        <v>16</v>
      </c>
      <c r="T8975" s="37" t="s">
        <v>16</v>
      </c>
    </row>
    <row r="8976" spans="2:20" ht="27.6" x14ac:dyDescent="0.3">
      <c r="B8976" s="37" t="s">
        <v>167</v>
      </c>
      <c r="C8976" s="38" t="s">
        <v>6127</v>
      </c>
      <c r="D8976" s="116" t="s">
        <v>6119</v>
      </c>
      <c r="E8976" s="39">
        <v>70000</v>
      </c>
      <c r="F8976" s="39" t="s">
        <v>16</v>
      </c>
      <c r="G8976" s="39" t="s">
        <v>16</v>
      </c>
      <c r="H8976" s="39" t="s">
        <v>16</v>
      </c>
      <c r="I8976" s="39" t="s">
        <v>16</v>
      </c>
      <c r="J8976" s="39" t="s">
        <v>16</v>
      </c>
      <c r="K8976" s="40"/>
      <c r="L8976" s="37" t="s">
        <v>167</v>
      </c>
      <c r="M8976" s="38" t="s">
        <v>6131</v>
      </c>
      <c r="N8976" s="116" t="s">
        <v>6120</v>
      </c>
      <c r="O8976" s="39">
        <v>50000</v>
      </c>
      <c r="P8976" s="91" t="s">
        <v>16</v>
      </c>
      <c r="Q8976" s="91" t="s">
        <v>16</v>
      </c>
      <c r="R8976" s="37" t="s">
        <v>16</v>
      </c>
      <c r="S8976" s="39" t="s">
        <v>16</v>
      </c>
      <c r="T8976" s="37" t="s">
        <v>16</v>
      </c>
    </row>
    <row r="8977" spans="2:20" ht="27.6" x14ac:dyDescent="0.3">
      <c r="B8977" s="37" t="s">
        <v>167</v>
      </c>
      <c r="C8977" s="38" t="s">
        <v>6128</v>
      </c>
      <c r="D8977" s="116" t="s">
        <v>6120</v>
      </c>
      <c r="E8977" s="39">
        <v>50000</v>
      </c>
      <c r="F8977" s="39" t="s">
        <v>16</v>
      </c>
      <c r="G8977" s="39" t="s">
        <v>16</v>
      </c>
      <c r="H8977" s="39" t="s">
        <v>16</v>
      </c>
      <c r="I8977" s="39">
        <v>150000</v>
      </c>
      <c r="J8977" s="39" t="s">
        <v>16</v>
      </c>
      <c r="K8977" s="40"/>
      <c r="L8977" s="37" t="s">
        <v>167</v>
      </c>
      <c r="M8977" s="38" t="s">
        <v>6132</v>
      </c>
      <c r="N8977" s="116" t="s">
        <v>6122</v>
      </c>
      <c r="O8977" s="39" t="s">
        <v>16</v>
      </c>
      <c r="P8977" s="39">
        <v>10000</v>
      </c>
      <c r="Q8977" s="91" t="s">
        <v>16</v>
      </c>
      <c r="R8977" s="37" t="s">
        <v>16</v>
      </c>
      <c r="S8977" s="39" t="s">
        <v>16</v>
      </c>
      <c r="T8977" s="37" t="s">
        <v>16</v>
      </c>
    </row>
    <row r="8978" spans="2:20" ht="27.6" x14ac:dyDescent="0.3">
      <c r="B8978" s="37" t="s">
        <v>167</v>
      </c>
      <c r="C8978" s="38" t="s">
        <v>6129</v>
      </c>
      <c r="D8978" s="116" t="s">
        <v>6121</v>
      </c>
      <c r="E8978" s="39" t="s">
        <v>16</v>
      </c>
      <c r="F8978" s="39" t="s">
        <v>16</v>
      </c>
      <c r="G8978" s="39">
        <v>100000</v>
      </c>
      <c r="H8978" s="39" t="s">
        <v>16</v>
      </c>
      <c r="I8978" s="39" t="s">
        <v>16</v>
      </c>
      <c r="J8978" s="39" t="s">
        <v>16</v>
      </c>
      <c r="K8978" s="40"/>
      <c r="L8978" s="37" t="s">
        <v>6117</v>
      </c>
      <c r="M8978" s="1099" t="s">
        <v>6136</v>
      </c>
      <c r="N8978" s="39" t="s">
        <v>16</v>
      </c>
      <c r="O8978" s="39" t="s">
        <v>16</v>
      </c>
      <c r="P8978" s="39">
        <v>20000</v>
      </c>
      <c r="Q8978" s="91" t="s">
        <v>16</v>
      </c>
      <c r="R8978" s="37" t="s">
        <v>16</v>
      </c>
      <c r="S8978" s="39" t="s">
        <v>16</v>
      </c>
      <c r="T8978" s="37" t="s">
        <v>16</v>
      </c>
    </row>
    <row r="8979" spans="2:20" ht="27.6" x14ac:dyDescent="0.3">
      <c r="B8979" s="37" t="s">
        <v>167</v>
      </c>
      <c r="C8979" s="38" t="s">
        <v>6130</v>
      </c>
      <c r="D8979" s="116" t="s">
        <v>6122</v>
      </c>
      <c r="E8979" s="39" t="s">
        <v>16</v>
      </c>
      <c r="F8979" s="39">
        <v>100000</v>
      </c>
      <c r="G8979" s="39" t="s">
        <v>16</v>
      </c>
      <c r="H8979" s="39" t="s">
        <v>16</v>
      </c>
      <c r="I8979" s="39" t="s">
        <v>16</v>
      </c>
      <c r="J8979" s="39" t="s">
        <v>16</v>
      </c>
      <c r="K8979" s="40"/>
      <c r="L8979" s="37" t="s">
        <v>6143</v>
      </c>
      <c r="M8979" s="38" t="s">
        <v>6146</v>
      </c>
      <c r="N8979" s="116" t="s">
        <v>6138</v>
      </c>
      <c r="O8979" s="39">
        <v>1300</v>
      </c>
      <c r="P8979" s="39"/>
      <c r="Q8979" s="91" t="s">
        <v>16</v>
      </c>
      <c r="R8979" s="37" t="s">
        <v>16</v>
      </c>
      <c r="S8979" s="39" t="s">
        <v>16</v>
      </c>
      <c r="T8979" s="37" t="s">
        <v>16</v>
      </c>
    </row>
    <row r="8980" spans="2:20" ht="27.6" x14ac:dyDescent="0.3">
      <c r="B8980" s="37" t="s">
        <v>167</v>
      </c>
      <c r="C8980" s="38" t="s">
        <v>6133</v>
      </c>
      <c r="D8980" s="116" t="s">
        <v>6123</v>
      </c>
      <c r="E8980" s="39" t="s">
        <v>16</v>
      </c>
      <c r="F8980" s="39">
        <v>1100</v>
      </c>
      <c r="G8980" s="39" t="s">
        <v>16</v>
      </c>
      <c r="H8980" s="39" t="s">
        <v>16</v>
      </c>
      <c r="I8980" s="39" t="s">
        <v>16</v>
      </c>
      <c r="J8980" s="39" t="s">
        <v>16</v>
      </c>
      <c r="K8980" s="40"/>
      <c r="L8980" s="37" t="s">
        <v>6139</v>
      </c>
      <c r="M8980" s="38" t="s">
        <v>6149</v>
      </c>
      <c r="N8980" s="116">
        <v>1</v>
      </c>
      <c r="O8980" s="39" t="s">
        <v>16</v>
      </c>
      <c r="P8980" s="39">
        <v>12503</v>
      </c>
      <c r="Q8980" s="91" t="s">
        <v>16</v>
      </c>
      <c r="R8980" s="37" t="s">
        <v>16</v>
      </c>
      <c r="S8980" s="39" t="s">
        <v>16</v>
      </c>
      <c r="T8980" s="37" t="s">
        <v>16</v>
      </c>
    </row>
    <row r="8981" spans="2:20" ht="27.6" x14ac:dyDescent="0.3">
      <c r="B8981" s="37" t="s">
        <v>167</v>
      </c>
      <c r="C8981" s="38" t="s">
        <v>6134</v>
      </c>
      <c r="D8981" s="116" t="s">
        <v>6124</v>
      </c>
      <c r="E8981" s="39" t="s">
        <v>16</v>
      </c>
      <c r="F8981" s="39">
        <v>1100</v>
      </c>
      <c r="G8981" s="39" t="s">
        <v>16</v>
      </c>
      <c r="H8981" s="39" t="s">
        <v>16</v>
      </c>
      <c r="I8981" s="39" t="s">
        <v>16</v>
      </c>
      <c r="J8981" s="39" t="s">
        <v>16</v>
      </c>
      <c r="K8981" s="40"/>
      <c r="L8981" s="37" t="s">
        <v>6139</v>
      </c>
      <c r="M8981" s="38" t="s">
        <v>6150</v>
      </c>
      <c r="N8981" s="39">
        <v>2</v>
      </c>
      <c r="O8981" s="39" t="s">
        <v>16</v>
      </c>
      <c r="P8981" s="39">
        <v>30200</v>
      </c>
      <c r="Q8981" s="91" t="s">
        <v>16</v>
      </c>
      <c r="R8981" s="37" t="s">
        <v>16</v>
      </c>
      <c r="S8981" s="39" t="s">
        <v>16</v>
      </c>
      <c r="T8981" s="37" t="s">
        <v>16</v>
      </c>
    </row>
    <row r="8982" spans="2:20" ht="27.6" x14ac:dyDescent="0.3">
      <c r="B8982" s="37" t="s">
        <v>167</v>
      </c>
      <c r="C8982" s="38" t="s">
        <v>6135</v>
      </c>
      <c r="D8982" s="116" t="s">
        <v>6125</v>
      </c>
      <c r="E8982" s="39" t="s">
        <v>16</v>
      </c>
      <c r="F8982" s="39">
        <v>2800</v>
      </c>
      <c r="G8982" s="39" t="s">
        <v>16</v>
      </c>
      <c r="H8982" s="39" t="s">
        <v>16</v>
      </c>
      <c r="I8982" s="39" t="s">
        <v>16</v>
      </c>
      <c r="J8982" s="39" t="s">
        <v>16</v>
      </c>
      <c r="K8982" s="40"/>
      <c r="L8982" s="37" t="s">
        <v>6139</v>
      </c>
      <c r="M8982" s="38" t="s">
        <v>6151</v>
      </c>
      <c r="N8982" s="116">
        <v>3</v>
      </c>
      <c r="O8982" s="39" t="s">
        <v>16</v>
      </c>
      <c r="P8982" s="39">
        <v>27500</v>
      </c>
      <c r="Q8982" s="91" t="s">
        <v>16</v>
      </c>
      <c r="R8982" s="37" t="s">
        <v>16</v>
      </c>
      <c r="S8982" s="39" t="s">
        <v>16</v>
      </c>
      <c r="T8982" s="37" t="s">
        <v>16</v>
      </c>
    </row>
    <row r="8983" spans="2:20" ht="27.6" x14ac:dyDescent="0.3">
      <c r="B8983" s="37" t="s">
        <v>167</v>
      </c>
      <c r="C8983" s="38" t="s">
        <v>1898</v>
      </c>
      <c r="D8983" s="116" t="s">
        <v>6137</v>
      </c>
      <c r="E8983" s="39" t="s">
        <v>16</v>
      </c>
      <c r="F8983" s="39">
        <v>2000</v>
      </c>
      <c r="G8983" s="39" t="s">
        <v>16</v>
      </c>
      <c r="H8983" s="39" t="s">
        <v>16</v>
      </c>
      <c r="I8983" s="39" t="s">
        <v>16</v>
      </c>
      <c r="J8983" s="39" t="s">
        <v>16</v>
      </c>
      <c r="K8983" s="40"/>
      <c r="L8983" s="37" t="s">
        <v>6139</v>
      </c>
      <c r="M8983" s="38" t="s">
        <v>6152</v>
      </c>
      <c r="N8983" s="39">
        <v>4</v>
      </c>
      <c r="O8983" s="39" t="s">
        <v>16</v>
      </c>
      <c r="P8983" s="39">
        <v>16000</v>
      </c>
      <c r="Q8983" s="91" t="s">
        <v>16</v>
      </c>
      <c r="R8983" s="37" t="s">
        <v>16</v>
      </c>
      <c r="S8983" s="39" t="s">
        <v>16</v>
      </c>
      <c r="T8983" s="37" t="s">
        <v>16</v>
      </c>
    </row>
    <row r="8984" spans="2:20" ht="27.6" x14ac:dyDescent="0.3">
      <c r="B8984" s="37" t="s">
        <v>167</v>
      </c>
      <c r="C8984" s="1040" t="s">
        <v>6148</v>
      </c>
      <c r="D8984" s="39" t="s">
        <v>192</v>
      </c>
      <c r="E8984" s="39" t="s">
        <v>16</v>
      </c>
      <c r="F8984" s="39">
        <v>35000</v>
      </c>
      <c r="G8984" s="39" t="s">
        <v>16</v>
      </c>
      <c r="H8984" s="39" t="s">
        <v>16</v>
      </c>
      <c r="I8984" s="39" t="s">
        <v>16</v>
      </c>
      <c r="J8984" s="39" t="s">
        <v>16</v>
      </c>
      <c r="K8984" s="40"/>
      <c r="L8984" s="37" t="s">
        <v>6139</v>
      </c>
      <c r="M8984" s="38" t="s">
        <v>6153</v>
      </c>
      <c r="N8984" s="116">
        <v>5</v>
      </c>
      <c r="O8984" s="39" t="s">
        <v>16</v>
      </c>
      <c r="P8984" s="39">
        <v>15500</v>
      </c>
      <c r="Q8984" s="91" t="s">
        <v>16</v>
      </c>
      <c r="R8984" s="37" t="s">
        <v>16</v>
      </c>
      <c r="S8984" s="39" t="s">
        <v>16</v>
      </c>
      <c r="T8984" s="37" t="s">
        <v>16</v>
      </c>
    </row>
    <row r="8985" spans="2:20" ht="27.6" x14ac:dyDescent="0.3">
      <c r="B8985" s="37" t="s">
        <v>6143</v>
      </c>
      <c r="C8985" s="43" t="s">
        <v>6144</v>
      </c>
      <c r="D8985" s="116" t="s">
        <v>6138</v>
      </c>
      <c r="E8985" s="39">
        <v>1300</v>
      </c>
      <c r="F8985" s="39">
        <v>2700</v>
      </c>
      <c r="G8985" s="39" t="s">
        <v>16</v>
      </c>
      <c r="H8985" s="39" t="s">
        <v>16</v>
      </c>
      <c r="I8985" s="39" t="s">
        <v>16</v>
      </c>
      <c r="J8985" s="39" t="s">
        <v>16</v>
      </c>
      <c r="K8985" s="40"/>
      <c r="L8985" s="37" t="s">
        <v>6143</v>
      </c>
      <c r="M8985" s="38" t="s">
        <v>6154</v>
      </c>
      <c r="N8985" s="39">
        <v>6</v>
      </c>
      <c r="O8985" s="39" t="s">
        <v>16</v>
      </c>
      <c r="P8985" s="39">
        <v>14500</v>
      </c>
      <c r="Q8985" s="39" t="s">
        <v>16</v>
      </c>
      <c r="R8985" s="39" t="s">
        <v>16</v>
      </c>
      <c r="S8985" s="39" t="s">
        <v>16</v>
      </c>
      <c r="T8985" s="39" t="s">
        <v>16</v>
      </c>
    </row>
    <row r="8986" spans="2:20" ht="27.6" x14ac:dyDescent="0.3">
      <c r="B8986" s="37" t="s">
        <v>6143</v>
      </c>
      <c r="C8986" s="38" t="s">
        <v>4863</v>
      </c>
      <c r="D8986" s="116" t="s">
        <v>6140</v>
      </c>
      <c r="E8986" s="39" t="s">
        <v>16</v>
      </c>
      <c r="F8986" s="39">
        <v>115000</v>
      </c>
      <c r="G8986" s="39" t="s">
        <v>16</v>
      </c>
      <c r="H8986" s="39" t="s">
        <v>16</v>
      </c>
      <c r="I8986" s="39" t="s">
        <v>16</v>
      </c>
      <c r="J8986" s="39" t="s">
        <v>16</v>
      </c>
      <c r="K8986" s="40"/>
      <c r="L8986" s="37" t="s">
        <v>6143</v>
      </c>
      <c r="M8986" s="38" t="s">
        <v>6147</v>
      </c>
      <c r="N8986" s="116">
        <v>7</v>
      </c>
      <c r="O8986" s="39"/>
      <c r="P8986" s="39">
        <v>7425</v>
      </c>
      <c r="Q8986" s="39" t="s">
        <v>16</v>
      </c>
      <c r="R8986" s="39" t="s">
        <v>16</v>
      </c>
      <c r="S8986" s="39" t="s">
        <v>16</v>
      </c>
      <c r="T8986" s="39" t="s">
        <v>16</v>
      </c>
    </row>
    <row r="8987" spans="2:20" ht="27.6" x14ac:dyDescent="0.3">
      <c r="B8987" s="37" t="s">
        <v>6143</v>
      </c>
      <c r="C8987" s="38" t="s">
        <v>4075</v>
      </c>
      <c r="D8987" s="116" t="s">
        <v>6141</v>
      </c>
      <c r="E8987" s="39" t="s">
        <v>16</v>
      </c>
      <c r="F8987" s="39">
        <v>1100</v>
      </c>
      <c r="G8987" s="39" t="s">
        <v>16</v>
      </c>
      <c r="H8987" s="39" t="s">
        <v>16</v>
      </c>
      <c r="I8987" s="39" t="s">
        <v>16</v>
      </c>
      <c r="J8987" s="39" t="s">
        <v>16</v>
      </c>
      <c r="K8987" s="40"/>
      <c r="L8987" s="39" t="s">
        <v>16</v>
      </c>
      <c r="M8987" s="39" t="s">
        <v>16</v>
      </c>
      <c r="N8987" s="39" t="s">
        <v>16</v>
      </c>
      <c r="O8987" s="39" t="s">
        <v>16</v>
      </c>
      <c r="P8987" s="39" t="s">
        <v>16</v>
      </c>
      <c r="Q8987" s="39" t="s">
        <v>16</v>
      </c>
      <c r="R8987" s="39" t="s">
        <v>16</v>
      </c>
      <c r="S8987" s="39" t="s">
        <v>16</v>
      </c>
      <c r="T8987" s="39" t="s">
        <v>16</v>
      </c>
    </row>
    <row r="8988" spans="2:20" ht="41.4" x14ac:dyDescent="0.3">
      <c r="B8988" s="37" t="s">
        <v>6143</v>
      </c>
      <c r="C8988" s="38" t="s">
        <v>6145</v>
      </c>
      <c r="D8988" s="116" t="s">
        <v>6142</v>
      </c>
      <c r="E8988" s="39" t="s">
        <v>16</v>
      </c>
      <c r="F8988" s="39">
        <v>48000</v>
      </c>
      <c r="G8988" s="39" t="s">
        <v>16</v>
      </c>
      <c r="H8988" s="39" t="s">
        <v>16</v>
      </c>
      <c r="I8988" s="39" t="s">
        <v>16</v>
      </c>
      <c r="J8988" s="39" t="s">
        <v>16</v>
      </c>
      <c r="K8988" s="40"/>
      <c r="L8988" s="39" t="s">
        <v>16</v>
      </c>
      <c r="M8988" s="39" t="s">
        <v>16</v>
      </c>
      <c r="N8988" s="39" t="s">
        <v>16</v>
      </c>
      <c r="O8988" s="39" t="s">
        <v>16</v>
      </c>
      <c r="P8988" s="39" t="s">
        <v>16</v>
      </c>
      <c r="Q8988" s="39" t="s">
        <v>16</v>
      </c>
      <c r="R8988" s="39" t="s">
        <v>16</v>
      </c>
      <c r="S8988" s="39" t="s">
        <v>16</v>
      </c>
      <c r="T8988" s="39" t="s">
        <v>16</v>
      </c>
    </row>
    <row r="8989" spans="2:20" ht="27.6" x14ac:dyDescent="0.3">
      <c r="B8989" s="37" t="s">
        <v>6143</v>
      </c>
      <c r="C8989" s="38" t="s">
        <v>1898</v>
      </c>
      <c r="D8989" s="116" t="s">
        <v>6155</v>
      </c>
      <c r="E8989" s="39" t="s">
        <v>16</v>
      </c>
      <c r="F8989" s="39">
        <v>2000</v>
      </c>
      <c r="G8989" s="39" t="s">
        <v>16</v>
      </c>
      <c r="H8989" s="39" t="s">
        <v>16</v>
      </c>
      <c r="I8989" s="39" t="s">
        <v>16</v>
      </c>
      <c r="J8989" s="39" t="s">
        <v>16</v>
      </c>
      <c r="K8989" s="40"/>
      <c r="L8989" s="39" t="s">
        <v>16</v>
      </c>
      <c r="M8989" s="39" t="s">
        <v>16</v>
      </c>
      <c r="N8989" s="39" t="s">
        <v>16</v>
      </c>
      <c r="O8989" s="39" t="s">
        <v>16</v>
      </c>
      <c r="P8989" s="39" t="s">
        <v>16</v>
      </c>
      <c r="Q8989" s="39" t="s">
        <v>16</v>
      </c>
      <c r="R8989" s="39" t="s">
        <v>16</v>
      </c>
      <c r="S8989" s="39" t="s">
        <v>16</v>
      </c>
      <c r="T8989" s="39" t="s">
        <v>16</v>
      </c>
    </row>
    <row r="8990" spans="2:20" x14ac:dyDescent="0.3">
      <c r="B8990" s="196"/>
      <c r="C8990" s="503" t="s">
        <v>49</v>
      </c>
      <c r="D8990" s="196" t="s">
        <v>1850</v>
      </c>
      <c r="E8990" s="197">
        <f>SUM(E8975:E8989)</f>
        <v>121300</v>
      </c>
      <c r="F8990" s="197">
        <f>SUM(F8975:F8989)</f>
        <v>312100</v>
      </c>
      <c r="G8990" s="197">
        <f>SUM(G8975:G8989)</f>
        <v>100000</v>
      </c>
      <c r="H8990" s="504"/>
      <c r="I8990" s="197">
        <f>SUM(I8975:I8989)</f>
        <v>150000</v>
      </c>
      <c r="J8990" s="197"/>
      <c r="K8990" s="183">
        <f>SUM(I8990:J8990)</f>
        <v>150000</v>
      </c>
      <c r="L8990" s="39" t="s">
        <v>16</v>
      </c>
      <c r="M8990" s="39" t="s">
        <v>16</v>
      </c>
      <c r="N8990" s="39" t="s">
        <v>16</v>
      </c>
      <c r="O8990" s="39" t="s">
        <v>16</v>
      </c>
      <c r="P8990" s="39" t="s">
        <v>16</v>
      </c>
      <c r="Q8990" s="39" t="s">
        <v>16</v>
      </c>
      <c r="R8990" s="39" t="s">
        <v>16</v>
      </c>
      <c r="S8990" s="39" t="s">
        <v>16</v>
      </c>
      <c r="T8990" s="39" t="s">
        <v>16</v>
      </c>
    </row>
    <row r="8991" spans="2:20" x14ac:dyDescent="0.3">
      <c r="B8991" s="815"/>
      <c r="C8991" s="958"/>
      <c r="D8991" s="384"/>
      <c r="E8991" s="818"/>
      <c r="F8991" s="818"/>
      <c r="G8991" s="818"/>
      <c r="H8991" s="818"/>
      <c r="I8991" s="818"/>
      <c r="J8991" s="819"/>
      <c r="K8991" s="1"/>
      <c r="L8991" s="1041"/>
      <c r="M8991" s="1042"/>
      <c r="N8991" s="1042"/>
      <c r="O8991" s="1042"/>
      <c r="P8991" s="1042"/>
      <c r="Q8991" s="1042"/>
      <c r="R8991" s="1042"/>
      <c r="S8991" s="1042"/>
      <c r="T8991" s="1043"/>
    </row>
    <row r="8992" spans="2:20" x14ac:dyDescent="0.3">
      <c r="B8992" s="25"/>
      <c r="C8992" s="26" t="s">
        <v>50</v>
      </c>
      <c r="D8992" s="26" t="s">
        <v>16</v>
      </c>
      <c r="E8992" s="28">
        <f>E8990</f>
        <v>121300</v>
      </c>
      <c r="F8992" s="28">
        <f>F8974+F8990</f>
        <v>337276</v>
      </c>
      <c r="G8992" s="28">
        <f>G8974+G8990</f>
        <v>2473469</v>
      </c>
      <c r="H8992" s="28">
        <f>H8974+H8990</f>
        <v>541423</v>
      </c>
      <c r="I8992" s="28">
        <f>I8974+I8990</f>
        <v>609897</v>
      </c>
      <c r="J8992" s="28">
        <f>J8974+J8990</f>
        <v>4260</v>
      </c>
      <c r="K8992" s="1"/>
      <c r="L8992" s="574" t="s">
        <v>16</v>
      </c>
      <c r="M8992" s="26" t="s">
        <v>50</v>
      </c>
      <c r="N8992" s="193" t="s">
        <v>16</v>
      </c>
      <c r="O8992" s="934">
        <f>SUM(O8975:O8991)</f>
        <v>121300</v>
      </c>
      <c r="P8992" s="28">
        <f>SUM(P8977:P8991)</f>
        <v>153628</v>
      </c>
      <c r="Q8992" s="938">
        <f>SUM(Q8984:Q8991)</f>
        <v>0</v>
      </c>
      <c r="R8992" s="28">
        <f>SUM(R8984:R8991)</f>
        <v>0</v>
      </c>
      <c r="S8992" s="28">
        <f>SUM(S8984:S8991)</f>
        <v>0</v>
      </c>
      <c r="T8992" s="28">
        <f>SUM(T8973:T8991)</f>
        <v>0</v>
      </c>
    </row>
    <row r="8993" spans="2:20" x14ac:dyDescent="0.3">
      <c r="F8993" s="314"/>
      <c r="G8993" s="215"/>
      <c r="H8993" s="215"/>
      <c r="L8993" s="2"/>
      <c r="M8993" s="3" t="s">
        <v>12</v>
      </c>
      <c r="N8993" s="15"/>
      <c r="O8993" s="16">
        <f>E8992-O8992</f>
        <v>0</v>
      </c>
      <c r="P8993" s="62">
        <f>F8992-P8992</f>
        <v>183648</v>
      </c>
      <c r="Q8993" s="62">
        <f>G8992-Q8992</f>
        <v>2473469</v>
      </c>
      <c r="R8993" s="62">
        <f t="shared" ref="R8993" si="913">H8992-R8992</f>
        <v>541423</v>
      </c>
      <c r="S8993" s="62">
        <f t="shared" ref="S8993" si="914">I8992-S8992</f>
        <v>609897</v>
      </c>
      <c r="T8993" s="62">
        <f t="shared" ref="T8993" si="915">J8992-T8992</f>
        <v>4260</v>
      </c>
    </row>
    <row r="8994" spans="2:20" x14ac:dyDescent="0.3">
      <c r="C8994" s="63" t="s">
        <v>5103</v>
      </c>
      <c r="F8994" s="314"/>
      <c r="H8994" s="322"/>
      <c r="I8994" s="321"/>
      <c r="J8994" s="321"/>
      <c r="M8994" s="1356" t="s">
        <v>23</v>
      </c>
      <c r="N8994" s="1356"/>
      <c r="O8994" s="314"/>
      <c r="P8994" s="314"/>
      <c r="Q8994" s="314"/>
      <c r="R8994" s="314"/>
    </row>
    <row r="8995" spans="2:20" x14ac:dyDescent="0.3">
      <c r="B8995" s="904" t="s">
        <v>0</v>
      </c>
      <c r="C8995" s="905" t="s">
        <v>5105</v>
      </c>
      <c r="D8995" s="905" t="s">
        <v>5107</v>
      </c>
      <c r="E8995" s="905" t="s">
        <v>5106</v>
      </c>
      <c r="F8995" s="906" t="s">
        <v>5110</v>
      </c>
      <c r="G8995" s="894"/>
      <c r="H8995" s="1097"/>
      <c r="I8995" s="1098"/>
      <c r="J8995" s="145"/>
      <c r="M8995" s="346" t="s">
        <v>17</v>
      </c>
      <c r="N8995" s="126">
        <f>P8993</f>
        <v>183648</v>
      </c>
      <c r="O8995" s="1364" t="s">
        <v>6156</v>
      </c>
      <c r="P8995" s="1365"/>
      <c r="Q8995" s="1365"/>
      <c r="R8995" s="1365"/>
      <c r="S8995" s="1365"/>
      <c r="T8995" s="1365"/>
    </row>
    <row r="8996" spans="2:20" x14ac:dyDescent="0.3">
      <c r="B8996" s="909"/>
      <c r="C8996" s="913" t="s">
        <v>5135</v>
      </c>
      <c r="D8996" s="917"/>
      <c r="E8996" s="917"/>
      <c r="F8996" s="1028"/>
      <c r="G8996" s="894"/>
      <c r="H8996" s="949"/>
      <c r="I8996" s="280"/>
      <c r="J8996" s="280"/>
      <c r="M8996" s="346" t="s">
        <v>18</v>
      </c>
      <c r="N8996" s="126">
        <f>Q8993</f>
        <v>2473469</v>
      </c>
      <c r="O8996" s="1015"/>
      <c r="P8996" s="944"/>
      <c r="Q8996" s="1097"/>
      <c r="R8996" s="944"/>
      <c r="S8996" s="944"/>
      <c r="T8996" s="944"/>
    </row>
    <row r="8997" spans="2:20" x14ac:dyDescent="0.3">
      <c r="B8997" s="911" t="s">
        <v>5114</v>
      </c>
      <c r="C8997" s="915" t="s">
        <v>5115</v>
      </c>
      <c r="D8997" s="911" t="s">
        <v>5113</v>
      </c>
      <c r="E8997" s="919">
        <v>1200000</v>
      </c>
      <c r="F8997" s="1029" t="s">
        <v>5111</v>
      </c>
      <c r="G8997" s="945">
        <f>F8992-P8992</f>
        <v>183648</v>
      </c>
      <c r="H8997" s="948"/>
      <c r="I8997" s="280"/>
      <c r="J8997" s="280"/>
      <c r="M8997" s="346" t="s">
        <v>19</v>
      </c>
      <c r="N8997" s="126">
        <f>R8993</f>
        <v>541423</v>
      </c>
      <c r="O8997" s="1015"/>
      <c r="P8997" s="948"/>
      <c r="Q8997" s="1095"/>
      <c r="R8997" s="948"/>
      <c r="S8997" s="948"/>
      <c r="T8997" s="948"/>
    </row>
    <row r="8998" spans="2:20" x14ac:dyDescent="0.3">
      <c r="B8998" s="912" t="s">
        <v>5114</v>
      </c>
      <c r="C8998" s="916" t="s">
        <v>5116</v>
      </c>
      <c r="D8998" s="912" t="s">
        <v>5113</v>
      </c>
      <c r="E8998" s="920">
        <v>5000000</v>
      </c>
      <c r="F8998" s="1030" t="s">
        <v>5111</v>
      </c>
      <c r="H8998" s="321"/>
      <c r="I8998" s="280"/>
      <c r="J8998" s="281"/>
      <c r="M8998" s="346" t="s">
        <v>20</v>
      </c>
      <c r="N8998" s="126">
        <f>S8993</f>
        <v>609897</v>
      </c>
      <c r="O8998" s="1015"/>
      <c r="P8998" s="1016"/>
      <c r="Q8998" s="1017"/>
      <c r="R8998" s="894"/>
      <c r="S8998" s="894"/>
      <c r="T8998" s="894"/>
    </row>
    <row r="8999" spans="2:20" ht="15" thickBot="1" x14ac:dyDescent="0.35">
      <c r="B8999" s="897"/>
      <c r="C8999" s="1096" t="s">
        <v>456</v>
      </c>
      <c r="D8999" s="1096"/>
      <c r="E8999" s="921">
        <f>SUM(E8997:E8998)</f>
        <v>6200000</v>
      </c>
      <c r="F8999" s="901"/>
      <c r="H8999" s="321"/>
      <c r="I8999" s="280"/>
      <c r="J8999" s="281"/>
      <c r="M8999" s="346" t="s">
        <v>21</v>
      </c>
      <c r="N8999" s="126">
        <f>T8993</f>
        <v>4260</v>
      </c>
      <c r="O8999" s="1015"/>
      <c r="P8999" s="949"/>
      <c r="Q8999" s="1018"/>
      <c r="R8999" s="949"/>
      <c r="S8999" s="949"/>
      <c r="T8999" s="949"/>
    </row>
    <row r="9000" spans="2:20" ht="16.8" thickTop="1" thickBot="1" x14ac:dyDescent="0.35">
      <c r="G9000" s="314"/>
      <c r="H9000" s="321"/>
      <c r="I9000" s="280"/>
      <c r="J9000" s="281"/>
      <c r="M9000" s="768" t="s">
        <v>22</v>
      </c>
      <c r="N9000" s="794">
        <f>SUM(N8995:N8999)</f>
        <v>3812697</v>
      </c>
      <c r="O9000" s="1015"/>
      <c r="P9000" s="994"/>
      <c r="Q9000" s="994"/>
      <c r="R9000" s="943"/>
      <c r="S9000" s="943"/>
      <c r="T9000" s="929"/>
    </row>
    <row r="9001" spans="2:20" ht="16.2" thickTop="1" x14ac:dyDescent="0.3">
      <c r="G9001" s="314"/>
      <c r="H9001" s="321"/>
      <c r="I9001" s="280"/>
      <c r="J9001" s="281"/>
      <c r="M9001" s="768"/>
      <c r="N9001" s="121"/>
      <c r="O9001" s="1015"/>
      <c r="P9001" s="994"/>
      <c r="Q9001" s="994"/>
      <c r="R9001" s="943"/>
      <c r="S9001" s="943"/>
      <c r="T9001" s="929"/>
    </row>
    <row r="9002" spans="2:20" ht="15.6" x14ac:dyDescent="0.3">
      <c r="G9002" s="314"/>
      <c r="H9002" s="321"/>
      <c r="I9002" s="280"/>
      <c r="J9002" s="281"/>
      <c r="M9002" s="768"/>
      <c r="N9002" s="121"/>
      <c r="O9002" s="1015"/>
      <c r="P9002" s="994"/>
      <c r="Q9002" s="994"/>
      <c r="R9002" s="943"/>
      <c r="S9002" s="943"/>
      <c r="T9002" s="929"/>
    </row>
    <row r="9003" spans="2:20" ht="15.6" x14ac:dyDescent="0.3">
      <c r="G9003" s="314"/>
      <c r="H9003" s="321"/>
      <c r="I9003" s="280"/>
      <c r="J9003" s="281"/>
      <c r="M9003" s="768"/>
      <c r="N9003" s="121"/>
      <c r="O9003" s="1015"/>
      <c r="P9003" s="994"/>
      <c r="Q9003" s="994"/>
      <c r="R9003" s="943"/>
      <c r="S9003" s="943"/>
      <c r="T9003" s="929"/>
    </row>
    <row r="9004" spans="2:20" ht="15.6" x14ac:dyDescent="0.3">
      <c r="G9004" s="314"/>
      <c r="H9004" s="321"/>
      <c r="I9004" s="280"/>
      <c r="J9004" s="281"/>
      <c r="M9004" s="768"/>
      <c r="N9004" s="121"/>
      <c r="O9004" s="1015"/>
      <c r="P9004" s="994"/>
      <c r="Q9004" s="994"/>
      <c r="R9004" s="943"/>
      <c r="S9004" s="943"/>
      <c r="T9004" s="929"/>
    </row>
    <row r="9005" spans="2:20" ht="15.6" x14ac:dyDescent="0.3">
      <c r="G9005" s="314"/>
      <c r="H9005" s="321"/>
      <c r="I9005" s="280"/>
      <c r="J9005" s="281"/>
      <c r="M9005" s="768"/>
      <c r="N9005" s="121"/>
      <c r="O9005" s="1015"/>
      <c r="P9005" s="994"/>
      <c r="Q9005" s="994"/>
      <c r="R9005" s="943"/>
      <c r="S9005" s="943"/>
      <c r="T9005" s="929"/>
    </row>
    <row r="9006" spans="2:20" x14ac:dyDescent="0.3">
      <c r="B9006" s="897"/>
      <c r="C9006" s="898"/>
      <c r="D9006" s="897"/>
      <c r="E9006" s="902"/>
      <c r="F9006" s="899"/>
      <c r="H9006" s="321"/>
      <c r="I9006" s="321"/>
      <c r="J9006" s="321"/>
      <c r="N9006" s="314"/>
      <c r="O9006" s="895"/>
      <c r="P9006" s="942"/>
      <c r="Q9006" s="75"/>
      <c r="R9006" s="941"/>
      <c r="S9006" s="75"/>
      <c r="T9006" s="75"/>
    </row>
    <row r="9007" spans="2:20" x14ac:dyDescent="0.3">
      <c r="B9007" s="897"/>
      <c r="C9007" s="898"/>
      <c r="D9007" s="897"/>
      <c r="E9007" s="902"/>
      <c r="F9007" s="899"/>
      <c r="H9007" s="321"/>
      <c r="I9007" s="321"/>
      <c r="J9007" s="321"/>
      <c r="N9007" s="314"/>
      <c r="O9007" s="895"/>
      <c r="P9007" s="942"/>
      <c r="Q9007" s="75"/>
      <c r="R9007" s="941"/>
      <c r="S9007" s="75"/>
      <c r="T9007" s="75"/>
    </row>
    <row r="9008" spans="2:20" x14ac:dyDescent="0.3">
      <c r="B9008" s="1357" t="s">
        <v>6105</v>
      </c>
      <c r="C9008" s="1357"/>
      <c r="D9008" s="1357"/>
      <c r="E9008" s="1357"/>
      <c r="F9008" s="1357"/>
      <c r="G9008" s="1357"/>
      <c r="H9008" s="1357"/>
      <c r="I9008" s="1357"/>
      <c r="J9008" s="1357"/>
      <c r="K9008" s="1357"/>
      <c r="L9008" s="1357"/>
      <c r="M9008" s="1357"/>
      <c r="N9008" s="1357"/>
      <c r="O9008" s="1357"/>
      <c r="P9008" s="1357"/>
      <c r="Q9008" s="1357"/>
      <c r="R9008" s="1357"/>
      <c r="S9008" s="1357"/>
      <c r="T9008" s="1357"/>
    </row>
    <row r="9014" spans="2:20" x14ac:dyDescent="0.3">
      <c r="N9014" s="1104"/>
    </row>
    <row r="9016" spans="2:20" ht="15.6" x14ac:dyDescent="0.3">
      <c r="B9016" s="1349" t="s">
        <v>6159</v>
      </c>
      <c r="C9016" s="1349"/>
      <c r="D9016" s="1349"/>
      <c r="E9016" s="1349"/>
      <c r="F9016" s="1349"/>
      <c r="G9016" s="1349"/>
      <c r="H9016" s="1349"/>
      <c r="I9016" s="1349"/>
      <c r="J9016" s="1349"/>
      <c r="K9016" s="1349"/>
      <c r="L9016" s="1349"/>
      <c r="M9016" s="1349"/>
      <c r="N9016" s="1349"/>
      <c r="O9016" s="1349"/>
      <c r="P9016" s="1349"/>
      <c r="Q9016" s="1349"/>
      <c r="R9016" s="1349"/>
      <c r="S9016" s="1349"/>
      <c r="T9016" s="1349"/>
    </row>
    <row r="9017" spans="2:20" ht="15.6" x14ac:dyDescent="0.3">
      <c r="B9017" s="1350" t="s">
        <v>10</v>
      </c>
      <c r="C9017" s="1350"/>
      <c r="D9017" s="1350"/>
      <c r="E9017" s="1350"/>
      <c r="F9017" s="1350"/>
      <c r="G9017" s="1350"/>
      <c r="H9017" s="1350"/>
      <c r="I9017" s="1350"/>
      <c r="J9017" s="1350"/>
      <c r="K9017" s="1350"/>
      <c r="L9017" s="1350"/>
      <c r="M9017" s="1350"/>
      <c r="N9017" s="1350"/>
      <c r="O9017" s="1350"/>
      <c r="P9017" s="1350"/>
      <c r="Q9017" s="1350"/>
      <c r="R9017" s="1350"/>
      <c r="S9017" s="1350"/>
      <c r="T9017" s="1350"/>
    </row>
    <row r="9018" spans="2:20" x14ac:dyDescent="0.3">
      <c r="B9018" s="1351" t="s">
        <v>11</v>
      </c>
      <c r="C9018" s="1351"/>
      <c r="D9018" s="1351"/>
      <c r="E9018" s="1351"/>
      <c r="F9018" s="1351"/>
      <c r="G9018" s="1351"/>
      <c r="H9018" s="1351"/>
      <c r="I9018" s="1351"/>
      <c r="J9018" s="1351"/>
      <c r="K9018" s="1351"/>
      <c r="L9018" s="1351"/>
      <c r="M9018" s="1351"/>
      <c r="N9018" s="1351"/>
      <c r="O9018" s="1351"/>
      <c r="P9018" s="1351"/>
      <c r="Q9018" s="1351"/>
      <c r="R9018" s="1351"/>
      <c r="S9018" s="1351"/>
      <c r="T9018" s="1351"/>
    </row>
    <row r="9019" spans="2:20" x14ac:dyDescent="0.3">
      <c r="B9019" s="1352" t="s">
        <v>6160</v>
      </c>
      <c r="C9019" s="1352"/>
      <c r="D9019" s="1352"/>
      <c r="E9019" s="1352"/>
      <c r="F9019" s="1352"/>
      <c r="G9019" s="1352"/>
      <c r="H9019" s="1352"/>
      <c r="I9019" s="1352"/>
      <c r="J9019" s="1352"/>
      <c r="K9019" s="1352"/>
      <c r="L9019" s="1352"/>
      <c r="M9019" s="1352"/>
      <c r="N9019" s="1352"/>
      <c r="O9019" s="1352"/>
      <c r="P9019" s="1352"/>
      <c r="Q9019" s="1352"/>
      <c r="R9019" s="1352"/>
      <c r="S9019" s="1352"/>
      <c r="T9019" s="1352"/>
    </row>
    <row r="9020" spans="2:20" ht="15" thickBot="1" x14ac:dyDescent="0.35">
      <c r="B9020" s="309"/>
      <c r="C9020" s="309"/>
      <c r="D9020" s="309"/>
      <c r="E9020" s="309"/>
      <c r="F9020" s="309"/>
      <c r="G9020" s="309"/>
      <c r="H9020" s="309"/>
      <c r="I9020" s="309"/>
      <c r="J9020" s="309"/>
      <c r="L9020" s="309"/>
      <c r="M9020" s="309"/>
      <c r="N9020" s="309"/>
      <c r="O9020" s="309"/>
      <c r="P9020" s="309"/>
      <c r="Q9020" s="309"/>
      <c r="R9020" s="1362" t="s">
        <v>6161</v>
      </c>
      <c r="S9020" s="1363"/>
      <c r="T9020" s="1363"/>
    </row>
    <row r="9021" spans="2:20" ht="15" thickTop="1" x14ac:dyDescent="0.3">
      <c r="B9021" s="1354" t="s">
        <v>8</v>
      </c>
      <c r="C9021" s="1354"/>
      <c r="D9021" s="1354"/>
      <c r="E9021" s="1354"/>
      <c r="F9021" s="1354"/>
      <c r="G9021" s="1354"/>
      <c r="H9021" s="1354"/>
      <c r="I9021" s="1354"/>
      <c r="J9021" s="1354"/>
      <c r="L9021" s="1354" t="s">
        <v>9</v>
      </c>
      <c r="M9021" s="1354"/>
      <c r="N9021" s="1354"/>
      <c r="O9021" s="1354"/>
      <c r="P9021" s="1354"/>
      <c r="Q9021" s="1354"/>
      <c r="R9021" s="1354"/>
      <c r="S9021" s="1354"/>
      <c r="T9021" s="1354"/>
    </row>
    <row r="9022" spans="2:20" ht="27.6" x14ac:dyDescent="0.3">
      <c r="B9022" s="950" t="s">
        <v>0</v>
      </c>
      <c r="C9022" s="950" t="s">
        <v>1</v>
      </c>
      <c r="D9022" s="950" t="s">
        <v>2</v>
      </c>
      <c r="E9022" s="950" t="s">
        <v>13</v>
      </c>
      <c r="F9022" s="950" t="s">
        <v>3</v>
      </c>
      <c r="G9022" s="950" t="s">
        <v>4</v>
      </c>
      <c r="H9022" s="950" t="s">
        <v>5</v>
      </c>
      <c r="I9022" s="950" t="s">
        <v>6</v>
      </c>
      <c r="J9022" s="950" t="s">
        <v>7</v>
      </c>
      <c r="K9022" s="180"/>
      <c r="L9022" s="950" t="s">
        <v>0</v>
      </c>
      <c r="M9022" s="950" t="s">
        <v>1</v>
      </c>
      <c r="N9022" s="503" t="s">
        <v>1234</v>
      </c>
      <c r="O9022" s="950" t="s">
        <v>13</v>
      </c>
      <c r="P9022" s="950" t="s">
        <v>3</v>
      </c>
      <c r="Q9022" s="950" t="s">
        <v>4</v>
      </c>
      <c r="R9022" s="950" t="s">
        <v>5</v>
      </c>
      <c r="S9022" s="950" t="s">
        <v>6</v>
      </c>
      <c r="T9022" s="950" t="s">
        <v>7</v>
      </c>
    </row>
    <row r="9023" spans="2:20" x14ac:dyDescent="0.3">
      <c r="B9023" s="954"/>
      <c r="C9023" s="955"/>
      <c r="D9023" s="955"/>
      <c r="E9023" s="956"/>
      <c r="F9023" s="956"/>
      <c r="G9023" s="956"/>
      <c r="H9023" s="956"/>
      <c r="I9023" s="956"/>
      <c r="J9023" s="957"/>
      <c r="L9023" s="954"/>
      <c r="M9023" s="955"/>
      <c r="N9023" s="955"/>
      <c r="O9023" s="956"/>
      <c r="P9023" s="956"/>
      <c r="Q9023" s="956"/>
      <c r="R9023" s="956"/>
      <c r="S9023" s="956"/>
      <c r="T9023" s="957"/>
    </row>
    <row r="9024" spans="2:20" x14ac:dyDescent="0.3">
      <c r="B9024" s="37" t="s">
        <v>6162</v>
      </c>
      <c r="C9024" s="44" t="s">
        <v>2421</v>
      </c>
      <c r="D9024" s="39" t="s">
        <v>16</v>
      </c>
      <c r="E9024" s="39" t="s">
        <v>16</v>
      </c>
      <c r="F9024" s="91">
        <f>N8995</f>
        <v>183648</v>
      </c>
      <c r="G9024" s="764">
        <f>N8996</f>
        <v>2473469</v>
      </c>
      <c r="H9024" s="764">
        <f>N8997</f>
        <v>541423</v>
      </c>
      <c r="I9024" s="764">
        <f>N8998</f>
        <v>609897</v>
      </c>
      <c r="J9024" s="764">
        <f>N8999</f>
        <v>4260</v>
      </c>
      <c r="K9024" s="40"/>
      <c r="L9024" s="37"/>
      <c r="M9024" s="1019"/>
      <c r="N9024" s="39"/>
      <c r="O9024" s="39"/>
      <c r="P9024" s="91"/>
      <c r="Q9024" s="91"/>
      <c r="R9024" s="37"/>
      <c r="S9024" s="39"/>
      <c r="T9024" s="37"/>
    </row>
    <row r="9025" spans="2:20" ht="27.6" x14ac:dyDescent="0.3">
      <c r="B9025" s="37" t="s">
        <v>6162</v>
      </c>
      <c r="C9025" s="43" t="s">
        <v>6166</v>
      </c>
      <c r="D9025" s="116" t="s">
        <v>6163</v>
      </c>
      <c r="E9025" s="39" t="s">
        <v>16</v>
      </c>
      <c r="F9025" s="39">
        <v>1000</v>
      </c>
      <c r="G9025" s="39" t="s">
        <v>16</v>
      </c>
      <c r="H9025" s="39" t="s">
        <v>16</v>
      </c>
      <c r="I9025" s="39" t="s">
        <v>16</v>
      </c>
      <c r="J9025" s="39" t="s">
        <v>16</v>
      </c>
      <c r="K9025" s="40"/>
      <c r="L9025" s="37" t="s">
        <v>6117</v>
      </c>
      <c r="M9025" s="1040" t="s">
        <v>6148</v>
      </c>
      <c r="N9025" s="39" t="s">
        <v>192</v>
      </c>
      <c r="O9025" s="39">
        <v>35000</v>
      </c>
      <c r="P9025" s="39" t="s">
        <v>16</v>
      </c>
      <c r="Q9025" s="91" t="s">
        <v>16</v>
      </c>
      <c r="R9025" s="37" t="s">
        <v>16</v>
      </c>
      <c r="S9025" s="39" t="s">
        <v>16</v>
      </c>
      <c r="T9025" s="37" t="s">
        <v>16</v>
      </c>
    </row>
    <row r="9026" spans="2:20" ht="27.6" x14ac:dyDescent="0.3">
      <c r="B9026" s="37" t="s">
        <v>167</v>
      </c>
      <c r="C9026" s="38" t="s">
        <v>6167</v>
      </c>
      <c r="D9026" s="116" t="s">
        <v>6164</v>
      </c>
      <c r="E9026" s="39">
        <f>35000+3000</f>
        <v>38000</v>
      </c>
      <c r="F9026" s="39">
        <v>10000</v>
      </c>
      <c r="G9026" s="39" t="s">
        <v>16</v>
      </c>
      <c r="H9026" s="39" t="s">
        <v>16</v>
      </c>
      <c r="I9026" s="39" t="s">
        <v>16</v>
      </c>
      <c r="J9026" s="39" t="s">
        <v>16</v>
      </c>
      <c r="K9026" s="40"/>
      <c r="L9026" s="37" t="s">
        <v>6162</v>
      </c>
      <c r="M9026" s="38" t="s">
        <v>6168</v>
      </c>
      <c r="N9026" s="116" t="s">
        <v>6164</v>
      </c>
      <c r="O9026" s="39">
        <v>3000</v>
      </c>
      <c r="P9026" s="91" t="s">
        <v>16</v>
      </c>
      <c r="Q9026" s="91" t="s">
        <v>16</v>
      </c>
      <c r="R9026" s="37" t="s">
        <v>16</v>
      </c>
      <c r="S9026" s="39" t="s">
        <v>16</v>
      </c>
      <c r="T9026" s="37" t="s">
        <v>16</v>
      </c>
    </row>
    <row r="9027" spans="2:20" ht="27.6" x14ac:dyDescent="0.3">
      <c r="B9027" s="37" t="s">
        <v>167</v>
      </c>
      <c r="C9027" s="38" t="s">
        <v>522</v>
      </c>
      <c r="D9027" s="116" t="s">
        <v>6165</v>
      </c>
      <c r="E9027" s="39" t="s">
        <v>16</v>
      </c>
      <c r="F9027" s="39">
        <v>2200</v>
      </c>
      <c r="G9027" s="39" t="s">
        <v>16</v>
      </c>
      <c r="H9027" s="39" t="s">
        <v>16</v>
      </c>
      <c r="I9027" s="39" t="s">
        <v>16</v>
      </c>
      <c r="J9027" s="39" t="s">
        <v>16</v>
      </c>
      <c r="K9027" s="40"/>
      <c r="L9027" s="37"/>
      <c r="M9027" s="1094" t="s">
        <v>1742</v>
      </c>
      <c r="N9027" s="116"/>
      <c r="O9027" s="39"/>
      <c r="P9027" s="39"/>
      <c r="Q9027" s="91"/>
      <c r="R9027" s="37"/>
      <c r="S9027" s="39"/>
      <c r="T9027" s="37"/>
    </row>
    <row r="9028" spans="2:20" x14ac:dyDescent="0.3">
      <c r="B9028" s="37" t="s">
        <v>16</v>
      </c>
      <c r="C9028" s="1064" t="s">
        <v>16</v>
      </c>
      <c r="D9028" s="116" t="s">
        <v>16</v>
      </c>
      <c r="E9028" s="39" t="s">
        <v>16</v>
      </c>
      <c r="F9028" s="39" t="s">
        <v>16</v>
      </c>
      <c r="G9028" s="39" t="s">
        <v>16</v>
      </c>
      <c r="H9028" s="39" t="s">
        <v>16</v>
      </c>
      <c r="I9028" s="39" t="s">
        <v>16</v>
      </c>
      <c r="J9028" s="39" t="s">
        <v>16</v>
      </c>
      <c r="K9028" s="40"/>
      <c r="L9028" s="72" t="s">
        <v>6169</v>
      </c>
      <c r="M9028" s="99" t="s">
        <v>6170</v>
      </c>
      <c r="N9028" s="1111">
        <v>1</v>
      </c>
      <c r="O9028" s="39" t="s">
        <v>16</v>
      </c>
      <c r="P9028" s="39">
        <v>5000</v>
      </c>
      <c r="Q9028" s="91" t="s">
        <v>16</v>
      </c>
      <c r="R9028" s="37" t="s">
        <v>16</v>
      </c>
      <c r="S9028" s="39" t="s">
        <v>16</v>
      </c>
      <c r="T9028" s="37" t="s">
        <v>16</v>
      </c>
    </row>
    <row r="9029" spans="2:20" ht="24" x14ac:dyDescent="0.3">
      <c r="B9029" s="37" t="s">
        <v>16</v>
      </c>
      <c r="C9029" s="1064" t="s">
        <v>16</v>
      </c>
      <c r="D9029" s="116" t="s">
        <v>16</v>
      </c>
      <c r="E9029" s="39" t="s">
        <v>16</v>
      </c>
      <c r="F9029" s="39" t="s">
        <v>16</v>
      </c>
      <c r="G9029" s="39" t="s">
        <v>16</v>
      </c>
      <c r="H9029" s="39" t="s">
        <v>16</v>
      </c>
      <c r="I9029" s="39" t="s">
        <v>16</v>
      </c>
      <c r="J9029" s="39" t="s">
        <v>16</v>
      </c>
      <c r="K9029" s="40"/>
      <c r="L9029" s="72" t="s">
        <v>6169</v>
      </c>
      <c r="M9029" s="1110" t="s">
        <v>6171</v>
      </c>
      <c r="N9029" s="66">
        <v>2</v>
      </c>
      <c r="O9029" s="39" t="s">
        <v>16</v>
      </c>
      <c r="P9029" s="39">
        <v>5000</v>
      </c>
      <c r="Q9029" s="91" t="s">
        <v>16</v>
      </c>
      <c r="R9029" s="37" t="s">
        <v>16</v>
      </c>
      <c r="S9029" s="39" t="s">
        <v>16</v>
      </c>
      <c r="T9029" s="37" t="s">
        <v>16</v>
      </c>
    </row>
    <row r="9030" spans="2:20" ht="24" x14ac:dyDescent="0.3">
      <c r="B9030" s="37" t="s">
        <v>16</v>
      </c>
      <c r="C9030" s="1064" t="s">
        <v>16</v>
      </c>
      <c r="D9030" s="116" t="s">
        <v>16</v>
      </c>
      <c r="E9030" s="39" t="s">
        <v>16</v>
      </c>
      <c r="F9030" s="39" t="s">
        <v>16</v>
      </c>
      <c r="G9030" s="39" t="s">
        <v>16</v>
      </c>
      <c r="H9030" s="39" t="s">
        <v>16</v>
      </c>
      <c r="I9030" s="39" t="s">
        <v>16</v>
      </c>
      <c r="J9030" s="39" t="s">
        <v>16</v>
      </c>
      <c r="K9030" s="40"/>
      <c r="L9030" s="72" t="s">
        <v>6172</v>
      </c>
      <c r="M9030" s="1110" t="s">
        <v>6173</v>
      </c>
      <c r="N9030" s="66">
        <v>3</v>
      </c>
      <c r="O9030" s="39" t="s">
        <v>16</v>
      </c>
      <c r="P9030" s="39">
        <v>15960</v>
      </c>
      <c r="Q9030" s="91" t="s">
        <v>16</v>
      </c>
      <c r="R9030" s="37" t="s">
        <v>16</v>
      </c>
      <c r="S9030" s="39" t="s">
        <v>16</v>
      </c>
      <c r="T9030" s="37" t="s">
        <v>16</v>
      </c>
    </row>
    <row r="9031" spans="2:20" ht="24" x14ac:dyDescent="0.3">
      <c r="B9031" s="37" t="s">
        <v>16</v>
      </c>
      <c r="C9031" s="1064" t="s">
        <v>16</v>
      </c>
      <c r="D9031" s="116" t="s">
        <v>16</v>
      </c>
      <c r="E9031" s="39" t="s">
        <v>16</v>
      </c>
      <c r="F9031" s="39" t="s">
        <v>16</v>
      </c>
      <c r="G9031" s="39" t="s">
        <v>16</v>
      </c>
      <c r="H9031" s="39" t="s">
        <v>16</v>
      </c>
      <c r="I9031" s="39" t="s">
        <v>16</v>
      </c>
      <c r="J9031" s="39" t="s">
        <v>16</v>
      </c>
      <c r="K9031" s="40"/>
      <c r="L9031" s="72" t="s">
        <v>6172</v>
      </c>
      <c r="M9031" s="1110" t="s">
        <v>6174</v>
      </c>
      <c r="N9031" s="66">
        <v>4</v>
      </c>
      <c r="O9031" s="39" t="s">
        <v>16</v>
      </c>
      <c r="P9031" s="39">
        <v>166935</v>
      </c>
      <c r="Q9031" s="91" t="s">
        <v>16</v>
      </c>
      <c r="R9031" s="37" t="s">
        <v>16</v>
      </c>
      <c r="S9031" s="39" t="s">
        <v>16</v>
      </c>
      <c r="T9031" s="37" t="s">
        <v>16</v>
      </c>
    </row>
    <row r="9032" spans="2:20" ht="36" x14ac:dyDescent="0.3">
      <c r="B9032" s="37" t="s">
        <v>16</v>
      </c>
      <c r="C9032" s="1064" t="s">
        <v>16</v>
      </c>
      <c r="D9032" s="116" t="s">
        <v>16</v>
      </c>
      <c r="E9032" s="39" t="s">
        <v>16</v>
      </c>
      <c r="F9032" s="39" t="s">
        <v>16</v>
      </c>
      <c r="G9032" s="39" t="s">
        <v>16</v>
      </c>
      <c r="H9032" s="39" t="s">
        <v>16</v>
      </c>
      <c r="I9032" s="39" t="s">
        <v>16</v>
      </c>
      <c r="J9032" s="39" t="s">
        <v>16</v>
      </c>
      <c r="K9032" s="40"/>
      <c r="L9032" s="72" t="s">
        <v>6172</v>
      </c>
      <c r="M9032" s="1110" t="s">
        <v>6175</v>
      </c>
      <c r="N9032" s="66">
        <v>459</v>
      </c>
      <c r="O9032" s="39" t="s">
        <v>16</v>
      </c>
      <c r="P9032" s="39" t="s">
        <v>16</v>
      </c>
      <c r="Q9032" s="39">
        <v>300000</v>
      </c>
      <c r="R9032" s="37" t="s">
        <v>16</v>
      </c>
      <c r="S9032" s="39" t="s">
        <v>16</v>
      </c>
      <c r="T9032" s="37" t="s">
        <v>16</v>
      </c>
    </row>
    <row r="9033" spans="2:20" ht="24" x14ac:dyDescent="0.3">
      <c r="B9033" s="37" t="s">
        <v>16</v>
      </c>
      <c r="C9033" s="1064" t="s">
        <v>16</v>
      </c>
      <c r="D9033" s="116" t="s">
        <v>16</v>
      </c>
      <c r="E9033" s="39" t="s">
        <v>16</v>
      </c>
      <c r="F9033" s="39" t="s">
        <v>16</v>
      </c>
      <c r="G9033" s="39" t="s">
        <v>16</v>
      </c>
      <c r="H9033" s="39" t="s">
        <v>16</v>
      </c>
      <c r="I9033" s="39" t="s">
        <v>16</v>
      </c>
      <c r="J9033" s="39" t="s">
        <v>16</v>
      </c>
      <c r="K9033" s="40"/>
      <c r="L9033" s="1159" t="s">
        <v>167</v>
      </c>
      <c r="M9033" s="1228" t="s">
        <v>6176</v>
      </c>
      <c r="N9033" s="1159">
        <v>459</v>
      </c>
      <c r="O9033" s="731" t="s">
        <v>16</v>
      </c>
      <c r="P9033" s="731" t="s">
        <v>16</v>
      </c>
      <c r="Q9033" s="731">
        <v>26500</v>
      </c>
      <c r="R9033" s="37" t="s">
        <v>16</v>
      </c>
      <c r="S9033" s="39" t="s">
        <v>16</v>
      </c>
      <c r="T9033" s="37" t="s">
        <v>16</v>
      </c>
    </row>
    <row r="9034" spans="2:20" ht="24" x14ac:dyDescent="0.3">
      <c r="B9034" s="37" t="s">
        <v>16</v>
      </c>
      <c r="C9034" s="1064" t="s">
        <v>16</v>
      </c>
      <c r="D9034" s="116" t="s">
        <v>16</v>
      </c>
      <c r="E9034" s="39" t="s">
        <v>16</v>
      </c>
      <c r="F9034" s="39" t="s">
        <v>16</v>
      </c>
      <c r="G9034" s="39" t="s">
        <v>16</v>
      </c>
      <c r="H9034" s="39" t="s">
        <v>16</v>
      </c>
      <c r="I9034" s="39" t="s">
        <v>16</v>
      </c>
      <c r="J9034" s="39" t="s">
        <v>16</v>
      </c>
      <c r="K9034" s="40"/>
      <c r="L9034" s="72" t="s">
        <v>167</v>
      </c>
      <c r="M9034" s="1110" t="s">
        <v>6177</v>
      </c>
      <c r="N9034" s="66">
        <v>459</v>
      </c>
      <c r="O9034" s="39" t="s">
        <v>16</v>
      </c>
      <c r="P9034" s="39" t="s">
        <v>16</v>
      </c>
      <c r="Q9034" s="39">
        <v>200000</v>
      </c>
      <c r="R9034" s="37" t="s">
        <v>16</v>
      </c>
      <c r="S9034" s="39" t="s">
        <v>16</v>
      </c>
      <c r="T9034" s="37" t="s">
        <v>16</v>
      </c>
    </row>
    <row r="9035" spans="2:20" ht="36" x14ac:dyDescent="0.3">
      <c r="B9035" s="37" t="s">
        <v>16</v>
      </c>
      <c r="C9035" s="1064" t="s">
        <v>16</v>
      </c>
      <c r="D9035" s="116" t="s">
        <v>16</v>
      </c>
      <c r="E9035" s="39" t="s">
        <v>16</v>
      </c>
      <c r="F9035" s="39" t="s">
        <v>16</v>
      </c>
      <c r="G9035" s="39" t="s">
        <v>16</v>
      </c>
      <c r="H9035" s="39" t="s">
        <v>16</v>
      </c>
      <c r="I9035" s="39" t="s">
        <v>16</v>
      </c>
      <c r="J9035" s="39" t="s">
        <v>16</v>
      </c>
      <c r="K9035" s="40"/>
      <c r="L9035" s="72" t="s">
        <v>6172</v>
      </c>
      <c r="M9035" s="1110" t="s">
        <v>6178</v>
      </c>
      <c r="N9035" s="66">
        <v>458</v>
      </c>
      <c r="O9035" s="39" t="s">
        <v>16</v>
      </c>
      <c r="P9035" s="39" t="s">
        <v>16</v>
      </c>
      <c r="Q9035" s="39">
        <v>11000</v>
      </c>
      <c r="R9035" s="39" t="s">
        <v>16</v>
      </c>
      <c r="S9035" s="39" t="s">
        <v>16</v>
      </c>
      <c r="T9035" s="39" t="s">
        <v>16</v>
      </c>
    </row>
    <row r="9036" spans="2:20" x14ac:dyDescent="0.3">
      <c r="B9036" s="196"/>
      <c r="C9036" s="503" t="s">
        <v>49</v>
      </c>
      <c r="D9036" s="196" t="s">
        <v>1850</v>
      </c>
      <c r="E9036" s="197">
        <f>SUM(E9025:E9035)</f>
        <v>38000</v>
      </c>
      <c r="F9036" s="197">
        <f>SUM(F9025:F9035)</f>
        <v>13200</v>
      </c>
      <c r="G9036" s="197">
        <f>SUM(G9025:G9035)</f>
        <v>0</v>
      </c>
      <c r="H9036" s="504"/>
      <c r="I9036" s="197">
        <f>SUM(I9025:I9035)</f>
        <v>0</v>
      </c>
      <c r="J9036" s="197"/>
      <c r="K9036" s="183">
        <f>SUM(I9036:J9036)</f>
        <v>0</v>
      </c>
      <c r="L9036" s="39" t="s">
        <v>16</v>
      </c>
      <c r="M9036" s="39" t="s">
        <v>16</v>
      </c>
      <c r="N9036" s="66" t="s">
        <v>16</v>
      </c>
      <c r="O9036" s="39" t="s">
        <v>16</v>
      </c>
      <c r="P9036" s="39" t="s">
        <v>16</v>
      </c>
      <c r="Q9036" s="39" t="s">
        <v>16</v>
      </c>
      <c r="R9036" s="39" t="s">
        <v>16</v>
      </c>
      <c r="S9036" s="39" t="s">
        <v>16</v>
      </c>
      <c r="T9036" s="39" t="s">
        <v>16</v>
      </c>
    </row>
    <row r="9037" spans="2:20" x14ac:dyDescent="0.3">
      <c r="B9037" s="815"/>
      <c r="C9037" s="958"/>
      <c r="D9037" s="384"/>
      <c r="E9037" s="818"/>
      <c r="F9037" s="818"/>
      <c r="G9037" s="818"/>
      <c r="H9037" s="818"/>
      <c r="I9037" s="818"/>
      <c r="J9037" s="819"/>
      <c r="K9037" s="1"/>
      <c r="L9037" s="1041"/>
      <c r="M9037" s="1042"/>
      <c r="N9037" s="1042"/>
      <c r="O9037" s="1042"/>
      <c r="P9037" s="1042"/>
      <c r="Q9037" s="1042"/>
      <c r="R9037" s="1042"/>
      <c r="S9037" s="1042"/>
      <c r="T9037" s="1043"/>
    </row>
    <row r="9038" spans="2:20" x14ac:dyDescent="0.3">
      <c r="B9038" s="25"/>
      <c r="C9038" s="26" t="s">
        <v>50</v>
      </c>
      <c r="D9038" s="26" t="s">
        <v>16</v>
      </c>
      <c r="E9038" s="28">
        <f>E9036</f>
        <v>38000</v>
      </c>
      <c r="F9038" s="28">
        <f>F9024+F9036</f>
        <v>196848</v>
      </c>
      <c r="G9038" s="28">
        <f>G9024+G9036</f>
        <v>2473469</v>
      </c>
      <c r="H9038" s="28">
        <f>H9024+H9036</f>
        <v>541423</v>
      </c>
      <c r="I9038" s="28">
        <f>I9024+I9036</f>
        <v>609897</v>
      </c>
      <c r="J9038" s="28">
        <f>J9024+J9036</f>
        <v>4260</v>
      </c>
      <c r="K9038" s="1"/>
      <c r="L9038" s="574" t="s">
        <v>16</v>
      </c>
      <c r="M9038" s="26" t="s">
        <v>50</v>
      </c>
      <c r="N9038" s="193" t="s">
        <v>16</v>
      </c>
      <c r="O9038" s="934">
        <f>SUM(O9025:O9037)</f>
        <v>38000</v>
      </c>
      <c r="P9038" s="28">
        <f>SUM(P9027:P9037)</f>
        <v>192895</v>
      </c>
      <c r="Q9038" s="938">
        <f>SUM(Q9032:Q9037)</f>
        <v>537500</v>
      </c>
      <c r="R9038" s="28">
        <f>SUM(R9034:R9037)</f>
        <v>0</v>
      </c>
      <c r="S9038" s="28">
        <f>SUM(S9034:S9037)</f>
        <v>0</v>
      </c>
      <c r="T9038" s="28">
        <f>SUM(T9023:T9037)</f>
        <v>0</v>
      </c>
    </row>
    <row r="9039" spans="2:20" x14ac:dyDescent="0.3">
      <c r="F9039" s="314"/>
      <c r="G9039" s="215"/>
      <c r="H9039" s="215"/>
      <c r="L9039" s="2"/>
      <c r="M9039" s="3" t="s">
        <v>12</v>
      </c>
      <c r="N9039" s="15"/>
      <c r="O9039" s="16">
        <f>E9038-O9038</f>
        <v>0</v>
      </c>
      <c r="P9039" s="62">
        <f>F9038-P9038</f>
        <v>3953</v>
      </c>
      <c r="Q9039" s="62">
        <f>G9038-Q9038</f>
        <v>1935969</v>
      </c>
      <c r="R9039" s="62">
        <f t="shared" ref="R9039" si="916">H9038-R9038</f>
        <v>541423</v>
      </c>
      <c r="S9039" s="62">
        <f t="shared" ref="S9039" si="917">I9038-S9038</f>
        <v>609897</v>
      </c>
      <c r="T9039" s="62">
        <f t="shared" ref="T9039" si="918">J9038-T9038</f>
        <v>4260</v>
      </c>
    </row>
    <row r="9040" spans="2:20" x14ac:dyDescent="0.3">
      <c r="C9040" s="63" t="s">
        <v>5103</v>
      </c>
      <c r="F9040" s="314"/>
      <c r="H9040" s="322"/>
      <c r="I9040" s="321"/>
      <c r="J9040" s="321"/>
      <c r="M9040" s="1356" t="s">
        <v>23</v>
      </c>
      <c r="N9040" s="1356"/>
      <c r="O9040" s="314"/>
      <c r="P9040" s="314"/>
      <c r="Q9040" s="314"/>
      <c r="R9040" s="314"/>
    </row>
    <row r="9041" spans="2:20" x14ac:dyDescent="0.3">
      <c r="B9041" s="904" t="s">
        <v>0</v>
      </c>
      <c r="C9041" s="905" t="s">
        <v>5105</v>
      </c>
      <c r="D9041" s="905" t="s">
        <v>5107</v>
      </c>
      <c r="E9041" s="905" t="s">
        <v>5106</v>
      </c>
      <c r="F9041" s="906" t="s">
        <v>5110</v>
      </c>
      <c r="G9041" s="894"/>
      <c r="H9041" s="1102"/>
      <c r="I9041" s="1103"/>
      <c r="J9041" s="145"/>
      <c r="M9041" s="346" t="s">
        <v>17</v>
      </c>
      <c r="N9041" s="126">
        <f>P9039</f>
        <v>3953</v>
      </c>
      <c r="O9041" s="1364"/>
      <c r="P9041" s="1365"/>
      <c r="Q9041" s="1365"/>
      <c r="R9041" s="1365"/>
      <c r="S9041" s="1365"/>
      <c r="T9041" s="1365"/>
    </row>
    <row r="9042" spans="2:20" x14ac:dyDescent="0.3">
      <c r="B9042" s="909"/>
      <c r="C9042" s="913" t="s">
        <v>5135</v>
      </c>
      <c r="D9042" s="917"/>
      <c r="E9042" s="917"/>
      <c r="F9042" s="1028"/>
      <c r="G9042" s="894"/>
      <c r="H9042" s="949"/>
      <c r="I9042" s="280"/>
      <c r="J9042" s="280"/>
      <c r="M9042" s="346" t="s">
        <v>18</v>
      </c>
      <c r="N9042" s="126">
        <f>Q9039</f>
        <v>1935969</v>
      </c>
      <c r="O9042" s="1015"/>
      <c r="P9042" s="944"/>
      <c r="Q9042" s="1102"/>
      <c r="R9042" s="944"/>
      <c r="S9042" s="944"/>
      <c r="T9042" s="944"/>
    </row>
    <row r="9043" spans="2:20" x14ac:dyDescent="0.3">
      <c r="B9043" s="911" t="s">
        <v>5114</v>
      </c>
      <c r="C9043" s="915" t="s">
        <v>5115</v>
      </c>
      <c r="D9043" s="911" t="s">
        <v>5113</v>
      </c>
      <c r="E9043" s="919">
        <v>1200000</v>
      </c>
      <c r="F9043" s="1029" t="s">
        <v>5111</v>
      </c>
      <c r="G9043" s="945"/>
      <c r="H9043" s="948"/>
      <c r="I9043" s="280"/>
      <c r="J9043" s="280"/>
      <c r="M9043" s="346" t="s">
        <v>19</v>
      </c>
      <c r="N9043" s="126">
        <f>R9039</f>
        <v>541423</v>
      </c>
      <c r="O9043" s="1015"/>
      <c r="P9043" s="948"/>
      <c r="Q9043" s="1100"/>
      <c r="R9043" s="948"/>
      <c r="S9043" s="948"/>
      <c r="T9043" s="948"/>
    </row>
    <row r="9044" spans="2:20" x14ac:dyDescent="0.3">
      <c r="B9044" s="912" t="s">
        <v>5114</v>
      </c>
      <c r="C9044" s="916" t="s">
        <v>5116</v>
      </c>
      <c r="D9044" s="912" t="s">
        <v>5113</v>
      </c>
      <c r="E9044" s="920">
        <v>5000000</v>
      </c>
      <c r="F9044" s="1030" t="s">
        <v>5111</v>
      </c>
      <c r="H9044" s="321"/>
      <c r="I9044" s="280"/>
      <c r="J9044" s="281"/>
      <c r="M9044" s="346" t="s">
        <v>20</v>
      </c>
      <c r="N9044" s="126">
        <f>S9039</f>
        <v>609897</v>
      </c>
      <c r="O9044" s="1015"/>
      <c r="P9044" s="1016"/>
      <c r="Q9044" s="1017"/>
      <c r="R9044" s="894"/>
      <c r="S9044" s="894"/>
      <c r="T9044" s="894"/>
    </row>
    <row r="9045" spans="2:20" ht="15" thickBot="1" x14ac:dyDescent="0.35">
      <c r="B9045" s="897"/>
      <c r="C9045" s="1101" t="s">
        <v>456</v>
      </c>
      <c r="D9045" s="1101"/>
      <c r="E9045" s="921">
        <f>SUM(E9043:E9044)</f>
        <v>6200000</v>
      </c>
      <c r="F9045" s="901"/>
      <c r="H9045" s="321"/>
      <c r="I9045" s="280"/>
      <c r="J9045" s="281"/>
      <c r="M9045" s="346" t="s">
        <v>21</v>
      </c>
      <c r="N9045" s="126">
        <f>T9039</f>
        <v>4260</v>
      </c>
      <c r="O9045" s="1015"/>
      <c r="P9045" s="949"/>
      <c r="Q9045" s="1018"/>
      <c r="R9045" s="949"/>
      <c r="S9045" s="949"/>
      <c r="T9045" s="949"/>
    </row>
    <row r="9046" spans="2:20" ht="16.8" thickTop="1" thickBot="1" x14ac:dyDescent="0.35">
      <c r="G9046" s="314"/>
      <c r="H9046" s="321"/>
      <c r="I9046" s="280"/>
      <c r="J9046" s="281"/>
      <c r="M9046" s="768" t="s">
        <v>22</v>
      </c>
      <c r="N9046" s="794">
        <f>SUM(N9041:N9045)</f>
        <v>3095502</v>
      </c>
      <c r="O9046" s="1015"/>
      <c r="P9046" s="994"/>
      <c r="Q9046" s="994"/>
      <c r="R9046" s="943"/>
      <c r="S9046" s="943"/>
      <c r="T9046" s="929"/>
    </row>
    <row r="9047" spans="2:20" ht="16.2" thickTop="1" x14ac:dyDescent="0.3">
      <c r="G9047" s="314"/>
      <c r="H9047" s="321"/>
      <c r="I9047" s="280"/>
      <c r="J9047" s="281"/>
      <c r="M9047" s="768"/>
      <c r="N9047" s="121"/>
      <c r="O9047" s="1015"/>
      <c r="P9047" s="994"/>
      <c r="Q9047" s="994"/>
      <c r="R9047" s="943"/>
      <c r="S9047" s="943"/>
      <c r="T9047" s="929"/>
    </row>
    <row r="9048" spans="2:20" ht="15.6" x14ac:dyDescent="0.3">
      <c r="G9048" s="314"/>
      <c r="H9048" s="321"/>
      <c r="I9048" s="280"/>
      <c r="J9048" s="281"/>
      <c r="M9048" s="768"/>
      <c r="N9048" s="121"/>
      <c r="O9048" s="1015"/>
      <c r="P9048" s="994"/>
      <c r="Q9048" s="994"/>
      <c r="R9048" s="943"/>
      <c r="S9048" s="943"/>
      <c r="T9048" s="929"/>
    </row>
    <row r="9049" spans="2:20" ht="15.6" x14ac:dyDescent="0.3">
      <c r="G9049" s="314"/>
      <c r="H9049" s="321"/>
      <c r="I9049" s="280"/>
      <c r="J9049" s="281"/>
      <c r="M9049" s="768"/>
      <c r="N9049" s="121"/>
      <c r="O9049" s="1015"/>
      <c r="P9049" s="994"/>
      <c r="Q9049" s="994"/>
      <c r="R9049" s="943"/>
      <c r="S9049" s="943"/>
      <c r="T9049" s="929"/>
    </row>
    <row r="9050" spans="2:20" ht="15.6" x14ac:dyDescent="0.3">
      <c r="G9050" s="314"/>
      <c r="H9050" s="321"/>
      <c r="I9050" s="280"/>
      <c r="J9050" s="281"/>
      <c r="M9050" s="768"/>
      <c r="N9050" s="121"/>
      <c r="O9050" s="1015"/>
      <c r="P9050" s="994"/>
      <c r="Q9050" s="994"/>
      <c r="R9050" s="943"/>
      <c r="S9050" s="943"/>
      <c r="T9050" s="929"/>
    </row>
    <row r="9051" spans="2:20" ht="15.6" x14ac:dyDescent="0.3">
      <c r="G9051" s="314"/>
      <c r="H9051" s="321"/>
      <c r="I9051" s="280"/>
      <c r="J9051" s="281"/>
      <c r="M9051" s="768"/>
      <c r="N9051" s="121"/>
      <c r="O9051" s="1015"/>
      <c r="P9051" s="994"/>
      <c r="Q9051" s="994"/>
      <c r="R9051" s="943"/>
      <c r="S9051" s="943"/>
      <c r="T9051" s="929"/>
    </row>
    <row r="9052" spans="2:20" x14ac:dyDescent="0.3">
      <c r="B9052" s="897"/>
      <c r="C9052" s="898"/>
      <c r="D9052" s="897"/>
      <c r="E9052" s="902"/>
      <c r="F9052" s="899"/>
      <c r="H9052" s="321"/>
      <c r="I9052" s="321"/>
      <c r="J9052" s="321"/>
      <c r="N9052" s="314"/>
      <c r="O9052" s="895"/>
      <c r="P9052" s="942"/>
      <c r="Q9052" s="75"/>
      <c r="R9052" s="941"/>
      <c r="S9052" s="75"/>
      <c r="T9052" s="75"/>
    </row>
    <row r="9053" spans="2:20" x14ac:dyDescent="0.3">
      <c r="B9053" s="897"/>
      <c r="C9053" s="898"/>
      <c r="D9053" s="897"/>
      <c r="E9053" s="902"/>
      <c r="F9053" s="899"/>
      <c r="H9053" s="321"/>
      <c r="I9053" s="321"/>
      <c r="J9053" s="321"/>
      <c r="N9053" s="314"/>
      <c r="O9053" s="895"/>
      <c r="P9053" s="942"/>
      <c r="Q9053" s="75"/>
      <c r="R9053" s="941"/>
      <c r="S9053" s="75"/>
      <c r="T9053" s="75"/>
    </row>
    <row r="9054" spans="2:20" x14ac:dyDescent="0.3">
      <c r="B9054" s="1357" t="s">
        <v>6105</v>
      </c>
      <c r="C9054" s="1357"/>
      <c r="D9054" s="1357"/>
      <c r="E9054" s="1357"/>
      <c r="F9054" s="1357"/>
      <c r="G9054" s="1357"/>
      <c r="H9054" s="1357"/>
      <c r="I9054" s="1357"/>
      <c r="J9054" s="1357"/>
      <c r="K9054" s="1357"/>
      <c r="L9054" s="1357"/>
      <c r="M9054" s="1357"/>
      <c r="N9054" s="1357"/>
      <c r="O9054" s="1357"/>
      <c r="P9054" s="1357"/>
      <c r="Q9054" s="1357"/>
      <c r="R9054" s="1357"/>
      <c r="S9054" s="1357"/>
      <c r="T9054" s="1357"/>
    </row>
    <row r="9058" spans="2:20" x14ac:dyDescent="0.3">
      <c r="N9058" s="1109"/>
    </row>
    <row r="9059" spans="2:20" ht="15.6" x14ac:dyDescent="0.3">
      <c r="B9059" s="1349" t="s">
        <v>6179</v>
      </c>
      <c r="C9059" s="1349"/>
      <c r="D9059" s="1349"/>
      <c r="E9059" s="1349"/>
      <c r="F9059" s="1349"/>
      <c r="G9059" s="1349"/>
      <c r="H9059" s="1349"/>
      <c r="I9059" s="1349"/>
      <c r="J9059" s="1349"/>
      <c r="K9059" s="1349"/>
      <c r="L9059" s="1349"/>
      <c r="M9059" s="1349"/>
      <c r="N9059" s="1349"/>
      <c r="O9059" s="1349"/>
      <c r="P9059" s="1349"/>
      <c r="Q9059" s="1349"/>
      <c r="R9059" s="1349"/>
      <c r="S9059" s="1349"/>
      <c r="T9059" s="1349"/>
    </row>
    <row r="9060" spans="2:20" ht="15.6" x14ac:dyDescent="0.3">
      <c r="B9060" s="1350" t="s">
        <v>10</v>
      </c>
      <c r="C9060" s="1350"/>
      <c r="D9060" s="1350"/>
      <c r="E9060" s="1350"/>
      <c r="F9060" s="1350"/>
      <c r="G9060" s="1350"/>
      <c r="H9060" s="1350"/>
      <c r="I9060" s="1350"/>
      <c r="J9060" s="1350"/>
      <c r="K9060" s="1350"/>
      <c r="L9060" s="1350"/>
      <c r="M9060" s="1350"/>
      <c r="N9060" s="1350"/>
      <c r="O9060" s="1350"/>
      <c r="P9060" s="1350"/>
      <c r="Q9060" s="1350"/>
      <c r="R9060" s="1350"/>
      <c r="S9060" s="1350"/>
      <c r="T9060" s="1350"/>
    </row>
    <row r="9061" spans="2:20" x14ac:dyDescent="0.3">
      <c r="B9061" s="1351" t="s">
        <v>11</v>
      </c>
      <c r="C9061" s="1351"/>
      <c r="D9061" s="1351"/>
      <c r="E9061" s="1351"/>
      <c r="F9061" s="1351"/>
      <c r="G9061" s="1351"/>
      <c r="H9061" s="1351"/>
      <c r="I9061" s="1351"/>
      <c r="J9061" s="1351"/>
      <c r="K9061" s="1351"/>
      <c r="L9061" s="1351"/>
      <c r="M9061" s="1351"/>
      <c r="N9061" s="1351"/>
      <c r="O9061" s="1351"/>
      <c r="P9061" s="1351"/>
      <c r="Q9061" s="1351"/>
      <c r="R9061" s="1351"/>
      <c r="S9061" s="1351"/>
      <c r="T9061" s="1351"/>
    </row>
    <row r="9062" spans="2:20" x14ac:dyDescent="0.3">
      <c r="B9062" s="1352" t="s">
        <v>6180</v>
      </c>
      <c r="C9062" s="1352"/>
      <c r="D9062" s="1352"/>
      <c r="E9062" s="1352"/>
      <c r="F9062" s="1352"/>
      <c r="G9062" s="1352"/>
      <c r="H9062" s="1352"/>
      <c r="I9062" s="1352"/>
      <c r="J9062" s="1352"/>
      <c r="K9062" s="1352"/>
      <c r="L9062" s="1352"/>
      <c r="M9062" s="1352"/>
      <c r="N9062" s="1352"/>
      <c r="O9062" s="1352"/>
      <c r="P9062" s="1352"/>
      <c r="Q9062" s="1352"/>
      <c r="R9062" s="1352"/>
      <c r="S9062" s="1352"/>
      <c r="T9062" s="1352"/>
    </row>
    <row r="9063" spans="2:20" ht="15" thickBot="1" x14ac:dyDescent="0.35">
      <c r="B9063" s="309"/>
      <c r="C9063" s="309"/>
      <c r="D9063" s="309"/>
      <c r="E9063" s="309"/>
      <c r="F9063" s="309"/>
      <c r="G9063" s="309"/>
      <c r="H9063" s="309"/>
      <c r="I9063" s="309"/>
      <c r="J9063" s="309"/>
      <c r="L9063" s="309"/>
      <c r="M9063" s="309"/>
      <c r="N9063" s="309"/>
      <c r="O9063" s="309"/>
      <c r="P9063" s="309"/>
      <c r="Q9063" s="309"/>
      <c r="R9063" s="1362" t="s">
        <v>6181</v>
      </c>
      <c r="S9063" s="1363"/>
      <c r="T9063" s="1363"/>
    </row>
    <row r="9064" spans="2:20" ht="15" thickTop="1" x14ac:dyDescent="0.3">
      <c r="B9064" s="1354" t="s">
        <v>8</v>
      </c>
      <c r="C9064" s="1354"/>
      <c r="D9064" s="1354"/>
      <c r="E9064" s="1354"/>
      <c r="F9064" s="1354"/>
      <c r="G9064" s="1354"/>
      <c r="H9064" s="1354"/>
      <c r="I9064" s="1354"/>
      <c r="J9064" s="1354"/>
      <c r="L9064" s="1354" t="s">
        <v>9</v>
      </c>
      <c r="M9064" s="1354"/>
      <c r="N9064" s="1354"/>
      <c r="O9064" s="1354"/>
      <c r="P9064" s="1354"/>
      <c r="Q9064" s="1354"/>
      <c r="R9064" s="1354"/>
      <c r="S9064" s="1354"/>
      <c r="T9064" s="1354"/>
    </row>
    <row r="9065" spans="2:20" ht="27.6" x14ac:dyDescent="0.3">
      <c r="B9065" s="950" t="s">
        <v>0</v>
      </c>
      <c r="C9065" s="950" t="s">
        <v>1</v>
      </c>
      <c r="D9065" s="950" t="s">
        <v>2</v>
      </c>
      <c r="E9065" s="950" t="s">
        <v>13</v>
      </c>
      <c r="F9065" s="950" t="s">
        <v>3</v>
      </c>
      <c r="G9065" s="950" t="s">
        <v>4</v>
      </c>
      <c r="H9065" s="950" t="s">
        <v>5</v>
      </c>
      <c r="I9065" s="950" t="s">
        <v>6</v>
      </c>
      <c r="J9065" s="950" t="s">
        <v>7</v>
      </c>
      <c r="K9065" s="180"/>
      <c r="L9065" s="950" t="s">
        <v>0</v>
      </c>
      <c r="M9065" s="950" t="s">
        <v>1</v>
      </c>
      <c r="N9065" s="503" t="s">
        <v>1234</v>
      </c>
      <c r="O9065" s="950" t="s">
        <v>13</v>
      </c>
      <c r="P9065" s="950" t="s">
        <v>3</v>
      </c>
      <c r="Q9065" s="950" t="s">
        <v>4</v>
      </c>
      <c r="R9065" s="950" t="s">
        <v>5</v>
      </c>
      <c r="S9065" s="950" t="s">
        <v>6</v>
      </c>
      <c r="T9065" s="950" t="s">
        <v>7</v>
      </c>
    </row>
    <row r="9066" spans="2:20" x14ac:dyDescent="0.3">
      <c r="B9066" s="954"/>
      <c r="C9066" s="955"/>
      <c r="D9066" s="955"/>
      <c r="E9066" s="956"/>
      <c r="F9066" s="956"/>
      <c r="G9066" s="956"/>
      <c r="H9066" s="956"/>
      <c r="I9066" s="956"/>
      <c r="J9066" s="957"/>
      <c r="L9066" s="954"/>
      <c r="M9066" s="955"/>
      <c r="N9066" s="955"/>
      <c r="O9066" s="956"/>
      <c r="P9066" s="956"/>
      <c r="Q9066" s="956"/>
      <c r="R9066" s="956"/>
      <c r="S9066" s="956"/>
      <c r="T9066" s="957"/>
    </row>
    <row r="9067" spans="2:20" x14ac:dyDescent="0.3">
      <c r="B9067" s="37" t="s">
        <v>6182</v>
      </c>
      <c r="C9067" s="44" t="s">
        <v>2421</v>
      </c>
      <c r="D9067" s="39" t="s">
        <v>16</v>
      </c>
      <c r="E9067" s="39" t="s">
        <v>16</v>
      </c>
      <c r="F9067" s="91">
        <f>N9041</f>
        <v>3953</v>
      </c>
      <c r="G9067" s="764">
        <f>N9042</f>
        <v>1935969</v>
      </c>
      <c r="H9067" s="764">
        <f>N9043</f>
        <v>541423</v>
      </c>
      <c r="I9067" s="764">
        <f>N9044</f>
        <v>609897</v>
      </c>
      <c r="J9067" s="764">
        <f>N9045</f>
        <v>4260</v>
      </c>
      <c r="K9067" s="40"/>
      <c r="L9067" s="37"/>
      <c r="M9067" s="1019"/>
      <c r="N9067" s="39"/>
      <c r="O9067" s="39"/>
      <c r="P9067" s="91"/>
      <c r="Q9067" s="91"/>
      <c r="R9067" s="37"/>
      <c r="S9067" s="39"/>
      <c r="T9067" s="37"/>
    </row>
    <row r="9068" spans="2:20" ht="27.6" x14ac:dyDescent="0.3">
      <c r="B9068" s="37" t="s">
        <v>6194</v>
      </c>
      <c r="C9068" s="43" t="s">
        <v>6195</v>
      </c>
      <c r="D9068" s="116" t="s">
        <v>6183</v>
      </c>
      <c r="E9068" s="39" t="s">
        <v>16</v>
      </c>
      <c r="F9068" s="39">
        <v>15000</v>
      </c>
      <c r="G9068" s="39" t="s">
        <v>16</v>
      </c>
      <c r="H9068" s="39" t="s">
        <v>16</v>
      </c>
      <c r="I9068" s="39" t="s">
        <v>16</v>
      </c>
      <c r="J9068" s="39" t="s">
        <v>16</v>
      </c>
      <c r="K9068" s="40"/>
      <c r="L9068" s="37" t="s">
        <v>6194</v>
      </c>
      <c r="M9068" s="38" t="s">
        <v>6197</v>
      </c>
      <c r="N9068" s="116" t="s">
        <v>6186</v>
      </c>
      <c r="O9068" s="39">
        <v>30000</v>
      </c>
      <c r="P9068" s="39" t="s">
        <v>16</v>
      </c>
      <c r="Q9068" s="91" t="s">
        <v>16</v>
      </c>
      <c r="R9068" s="37" t="s">
        <v>16</v>
      </c>
      <c r="S9068" s="39" t="s">
        <v>16</v>
      </c>
      <c r="T9068" s="37" t="s">
        <v>16</v>
      </c>
    </row>
    <row r="9069" spans="2:20" ht="27.6" x14ac:dyDescent="0.3">
      <c r="B9069" s="37" t="s">
        <v>167</v>
      </c>
      <c r="C9069" s="43" t="s">
        <v>6195</v>
      </c>
      <c r="D9069" s="116" t="s">
        <v>6184</v>
      </c>
      <c r="E9069" s="39" t="s">
        <v>16</v>
      </c>
      <c r="F9069" s="39" t="s">
        <v>16</v>
      </c>
      <c r="G9069" s="39">
        <v>15000</v>
      </c>
      <c r="H9069" s="39" t="s">
        <v>16</v>
      </c>
      <c r="I9069" s="39" t="s">
        <v>16</v>
      </c>
      <c r="J9069" s="39" t="s">
        <v>16</v>
      </c>
      <c r="K9069" s="40"/>
      <c r="L9069" s="37" t="s">
        <v>167</v>
      </c>
      <c r="M9069" s="38" t="s">
        <v>6197</v>
      </c>
      <c r="N9069" s="116" t="s">
        <v>6190</v>
      </c>
      <c r="O9069" s="39">
        <v>12000</v>
      </c>
      <c r="P9069" s="91" t="s">
        <v>16</v>
      </c>
      <c r="Q9069" s="91" t="s">
        <v>16</v>
      </c>
      <c r="R9069" s="37" t="s">
        <v>16</v>
      </c>
      <c r="S9069" s="39" t="s">
        <v>16</v>
      </c>
      <c r="T9069" s="37" t="s">
        <v>16</v>
      </c>
    </row>
    <row r="9070" spans="2:20" ht="27.6" x14ac:dyDescent="0.3">
      <c r="B9070" s="37" t="s">
        <v>167</v>
      </c>
      <c r="C9070" s="43" t="s">
        <v>6195</v>
      </c>
      <c r="D9070" s="116" t="s">
        <v>6185</v>
      </c>
      <c r="E9070" s="39" t="s">
        <v>16</v>
      </c>
      <c r="F9070" s="39" t="s">
        <v>16</v>
      </c>
      <c r="G9070" s="39">
        <v>15000</v>
      </c>
      <c r="H9070" s="39" t="s">
        <v>16</v>
      </c>
      <c r="I9070" s="39" t="s">
        <v>16</v>
      </c>
      <c r="J9070" s="39" t="s">
        <v>16</v>
      </c>
      <c r="K9070" s="40"/>
      <c r="L9070" s="37" t="s">
        <v>167</v>
      </c>
      <c r="M9070" s="38" t="s">
        <v>6202</v>
      </c>
      <c r="N9070" s="116" t="s">
        <v>6190</v>
      </c>
      <c r="O9070" s="39">
        <v>13000</v>
      </c>
      <c r="P9070" s="39" t="s">
        <v>16</v>
      </c>
      <c r="Q9070" s="91" t="s">
        <v>16</v>
      </c>
      <c r="R9070" s="37" t="s">
        <v>16</v>
      </c>
      <c r="S9070" s="39" t="s">
        <v>16</v>
      </c>
      <c r="T9070" s="37" t="s">
        <v>16</v>
      </c>
    </row>
    <row r="9071" spans="2:20" ht="27.6" x14ac:dyDescent="0.3">
      <c r="B9071" s="37" t="s">
        <v>167</v>
      </c>
      <c r="C9071" s="38" t="s">
        <v>6196</v>
      </c>
      <c r="D9071" s="116" t="s">
        <v>6186</v>
      </c>
      <c r="E9071" s="39">
        <v>30000</v>
      </c>
      <c r="F9071" s="39" t="s">
        <v>16</v>
      </c>
      <c r="G9071" s="39" t="s">
        <v>16</v>
      </c>
      <c r="H9071" s="39" t="s">
        <v>16</v>
      </c>
      <c r="I9071" s="39" t="s">
        <v>16</v>
      </c>
      <c r="J9071" s="39" t="s">
        <v>16</v>
      </c>
      <c r="K9071" s="40"/>
      <c r="L9071" s="37" t="s">
        <v>167</v>
      </c>
      <c r="M9071" s="38" t="s">
        <v>6132</v>
      </c>
      <c r="N9071" s="116" t="s">
        <v>6191</v>
      </c>
      <c r="O9071" s="39">
        <v>15000</v>
      </c>
      <c r="P9071" s="39" t="s">
        <v>16</v>
      </c>
      <c r="Q9071" s="91" t="s">
        <v>16</v>
      </c>
      <c r="R9071" s="37" t="s">
        <v>16</v>
      </c>
      <c r="S9071" s="39" t="s">
        <v>16</v>
      </c>
      <c r="T9071" s="37" t="s">
        <v>16</v>
      </c>
    </row>
    <row r="9072" spans="2:20" ht="27.6" x14ac:dyDescent="0.3">
      <c r="B9072" s="37" t="s">
        <v>167</v>
      </c>
      <c r="C9072" s="38" t="s">
        <v>6198</v>
      </c>
      <c r="D9072" s="116" t="s">
        <v>6187</v>
      </c>
      <c r="E9072" s="39" t="s">
        <v>16</v>
      </c>
      <c r="F9072" s="39">
        <v>4400</v>
      </c>
      <c r="G9072" s="39" t="s">
        <v>16</v>
      </c>
      <c r="H9072" s="39" t="s">
        <v>16</v>
      </c>
      <c r="I9072" s="39" t="s">
        <v>16</v>
      </c>
      <c r="J9072" s="39" t="s">
        <v>16</v>
      </c>
      <c r="K9072" s="40"/>
      <c r="L9072" s="37" t="s">
        <v>167</v>
      </c>
      <c r="M9072" s="38" t="s">
        <v>2116</v>
      </c>
      <c r="N9072" s="116" t="s">
        <v>6193</v>
      </c>
      <c r="O9072" s="39">
        <v>40000</v>
      </c>
      <c r="P9072" s="39" t="s">
        <v>16</v>
      </c>
      <c r="Q9072" s="91" t="s">
        <v>16</v>
      </c>
      <c r="R9072" s="37" t="s">
        <v>16</v>
      </c>
      <c r="S9072" s="39" t="s">
        <v>16</v>
      </c>
      <c r="T9072" s="37" t="s">
        <v>16</v>
      </c>
    </row>
    <row r="9073" spans="2:20" ht="27.6" x14ac:dyDescent="0.3">
      <c r="B9073" s="37" t="s">
        <v>167</v>
      </c>
      <c r="C9073" s="38" t="s">
        <v>6199</v>
      </c>
      <c r="D9073" s="116" t="s">
        <v>6188</v>
      </c>
      <c r="E9073" s="39" t="s">
        <v>16</v>
      </c>
      <c r="F9073" s="39">
        <v>20000</v>
      </c>
      <c r="G9073" s="39" t="s">
        <v>16</v>
      </c>
      <c r="H9073" s="39" t="s">
        <v>16</v>
      </c>
      <c r="I9073" s="39" t="s">
        <v>16</v>
      </c>
      <c r="J9073" s="39" t="s">
        <v>16</v>
      </c>
      <c r="K9073" s="40"/>
      <c r="L9073" s="37"/>
      <c r="M9073" s="1094" t="s">
        <v>6206</v>
      </c>
      <c r="N9073" s="116"/>
      <c r="O9073" s="39"/>
      <c r="P9073" s="39"/>
      <c r="Q9073" s="91"/>
      <c r="R9073" s="37"/>
      <c r="S9073" s="39"/>
      <c r="T9073" s="37"/>
    </row>
    <row r="9074" spans="2:20" ht="27.6" x14ac:dyDescent="0.3">
      <c r="B9074" s="37" t="s">
        <v>167</v>
      </c>
      <c r="C9074" s="38" t="s">
        <v>6200</v>
      </c>
      <c r="D9074" s="116" t="s">
        <v>6189</v>
      </c>
      <c r="E9074" s="39" t="s">
        <v>16</v>
      </c>
      <c r="F9074" s="39">
        <v>1300</v>
      </c>
      <c r="G9074" s="39" t="s">
        <v>16</v>
      </c>
      <c r="H9074" s="39" t="s">
        <v>16</v>
      </c>
      <c r="I9074" s="39" t="s">
        <v>16</v>
      </c>
      <c r="J9074" s="39" t="s">
        <v>16</v>
      </c>
      <c r="K9074" s="40"/>
      <c r="L9074" s="37" t="s">
        <v>6194</v>
      </c>
      <c r="M9074" s="38" t="s">
        <v>6207</v>
      </c>
      <c r="N9074" s="1010">
        <v>1</v>
      </c>
      <c r="O9074" s="39" t="s">
        <v>16</v>
      </c>
      <c r="P9074" s="39">
        <v>7170</v>
      </c>
      <c r="Q9074" s="91" t="s">
        <v>16</v>
      </c>
      <c r="R9074" s="37" t="s">
        <v>16</v>
      </c>
      <c r="S9074" s="39" t="s">
        <v>16</v>
      </c>
      <c r="T9074" s="37" t="s">
        <v>16</v>
      </c>
    </row>
    <row r="9075" spans="2:20" ht="27.6" x14ac:dyDescent="0.3">
      <c r="B9075" s="37" t="s">
        <v>167</v>
      </c>
      <c r="C9075" s="38" t="s">
        <v>6201</v>
      </c>
      <c r="D9075" s="116" t="s">
        <v>6190</v>
      </c>
      <c r="E9075" s="39">
        <v>25000</v>
      </c>
      <c r="F9075" s="39" t="s">
        <v>16</v>
      </c>
      <c r="G9075" s="39" t="s">
        <v>16</v>
      </c>
      <c r="H9075" s="39" t="s">
        <v>16</v>
      </c>
      <c r="I9075" s="39" t="s">
        <v>16</v>
      </c>
      <c r="J9075" s="39" t="s">
        <v>16</v>
      </c>
      <c r="K9075" s="40"/>
      <c r="L9075" s="751" t="s">
        <v>6194</v>
      </c>
      <c r="M9075" s="790" t="s">
        <v>6208</v>
      </c>
      <c r="N9075" s="963">
        <v>2</v>
      </c>
      <c r="O9075" s="731" t="s">
        <v>16</v>
      </c>
      <c r="P9075" s="731">
        <v>15000</v>
      </c>
      <c r="Q9075" s="91" t="s">
        <v>16</v>
      </c>
      <c r="R9075" s="37" t="s">
        <v>16</v>
      </c>
      <c r="S9075" s="39" t="s">
        <v>16</v>
      </c>
      <c r="T9075" s="37" t="s">
        <v>16</v>
      </c>
    </row>
    <row r="9076" spans="2:20" ht="27.6" x14ac:dyDescent="0.3">
      <c r="B9076" s="37" t="s">
        <v>167</v>
      </c>
      <c r="C9076" s="38" t="s">
        <v>6203</v>
      </c>
      <c r="D9076" s="116" t="s">
        <v>6191</v>
      </c>
      <c r="E9076" s="39">
        <v>15000</v>
      </c>
      <c r="F9076" s="39">
        <v>35000</v>
      </c>
      <c r="G9076" s="39" t="s">
        <v>16</v>
      </c>
      <c r="H9076" s="39" t="s">
        <v>16</v>
      </c>
      <c r="I9076" s="39" t="s">
        <v>16</v>
      </c>
      <c r="J9076" s="39" t="s">
        <v>16</v>
      </c>
      <c r="K9076" s="40"/>
      <c r="L9076" s="37" t="s">
        <v>6194</v>
      </c>
      <c r="M9076" s="38" t="s">
        <v>6209</v>
      </c>
      <c r="N9076" s="320">
        <v>3</v>
      </c>
      <c r="O9076" s="39" t="s">
        <v>16</v>
      </c>
      <c r="P9076" s="39">
        <v>11000</v>
      </c>
      <c r="Q9076" s="91" t="s">
        <v>16</v>
      </c>
      <c r="R9076" s="37" t="s">
        <v>16</v>
      </c>
      <c r="S9076" s="39" t="s">
        <v>16</v>
      </c>
      <c r="T9076" s="37" t="s">
        <v>16</v>
      </c>
    </row>
    <row r="9077" spans="2:20" ht="41.4" x14ac:dyDescent="0.3">
      <c r="B9077" s="37" t="s">
        <v>167</v>
      </c>
      <c r="C9077" s="38" t="s">
        <v>6204</v>
      </c>
      <c r="D9077" s="116" t="s">
        <v>6192</v>
      </c>
      <c r="E9077" s="39" t="s">
        <v>16</v>
      </c>
      <c r="F9077" s="39">
        <v>60000</v>
      </c>
      <c r="G9077" s="39" t="s">
        <v>16</v>
      </c>
      <c r="H9077" s="39" t="s">
        <v>16</v>
      </c>
      <c r="I9077" s="39" t="s">
        <v>16</v>
      </c>
      <c r="J9077" s="39" t="s">
        <v>16</v>
      </c>
      <c r="K9077" s="40"/>
      <c r="L9077" s="37" t="s">
        <v>6194</v>
      </c>
      <c r="M9077" s="38" t="s">
        <v>6210</v>
      </c>
      <c r="N9077" s="320">
        <v>4</v>
      </c>
      <c r="O9077" s="39" t="s">
        <v>16</v>
      </c>
      <c r="P9077" s="39">
        <f>26430</f>
        <v>26430</v>
      </c>
      <c r="Q9077" s="91" t="s">
        <v>16</v>
      </c>
      <c r="R9077" s="37" t="s">
        <v>16</v>
      </c>
      <c r="S9077" s="39" t="s">
        <v>16</v>
      </c>
      <c r="T9077" s="37" t="s">
        <v>16</v>
      </c>
    </row>
    <row r="9078" spans="2:20" ht="31.2" customHeight="1" x14ac:dyDescent="0.3">
      <c r="B9078" s="37" t="s">
        <v>167</v>
      </c>
      <c r="C9078" s="38" t="s">
        <v>6205</v>
      </c>
      <c r="D9078" s="116" t="s">
        <v>6193</v>
      </c>
      <c r="E9078" s="39">
        <v>40000</v>
      </c>
      <c r="F9078" s="39">
        <v>370000</v>
      </c>
      <c r="G9078" s="39" t="s">
        <v>16</v>
      </c>
      <c r="H9078" s="39" t="s">
        <v>16</v>
      </c>
      <c r="I9078" s="39" t="s">
        <v>16</v>
      </c>
      <c r="J9078" s="39" t="s">
        <v>16</v>
      </c>
      <c r="K9078" s="40"/>
      <c r="L9078" s="37" t="s">
        <v>6194</v>
      </c>
      <c r="M9078" s="1110" t="s">
        <v>6211</v>
      </c>
      <c r="N9078" s="320">
        <v>5</v>
      </c>
      <c r="O9078" s="39" t="s">
        <v>16</v>
      </c>
      <c r="P9078" s="39">
        <v>15000</v>
      </c>
      <c r="Q9078" s="91" t="s">
        <v>16</v>
      </c>
      <c r="R9078" s="37" t="s">
        <v>16</v>
      </c>
      <c r="S9078" s="39" t="s">
        <v>16</v>
      </c>
      <c r="T9078" s="37" t="s">
        <v>16</v>
      </c>
    </row>
    <row r="9079" spans="2:20" ht="25.8" customHeight="1" x14ac:dyDescent="0.3">
      <c r="B9079" s="37" t="s">
        <v>16</v>
      </c>
      <c r="C9079" s="1064" t="s">
        <v>16</v>
      </c>
      <c r="D9079" s="116" t="s">
        <v>16</v>
      </c>
      <c r="E9079" s="39" t="s">
        <v>16</v>
      </c>
      <c r="F9079" s="39" t="s">
        <v>16</v>
      </c>
      <c r="G9079" s="39" t="s">
        <v>16</v>
      </c>
      <c r="H9079" s="39" t="s">
        <v>16</v>
      </c>
      <c r="I9079" s="39" t="s">
        <v>16</v>
      </c>
      <c r="J9079" s="39" t="s">
        <v>16</v>
      </c>
      <c r="K9079" s="40"/>
      <c r="L9079" s="37" t="s">
        <v>6194</v>
      </c>
      <c r="M9079" s="1110" t="s">
        <v>6212</v>
      </c>
      <c r="N9079" s="320">
        <v>6</v>
      </c>
      <c r="O9079" s="39" t="s">
        <v>16</v>
      </c>
      <c r="P9079" s="39">
        <v>425</v>
      </c>
      <c r="Q9079" s="39" t="s">
        <v>16</v>
      </c>
      <c r="R9079" s="39" t="s">
        <v>16</v>
      </c>
      <c r="S9079" s="39" t="s">
        <v>16</v>
      </c>
      <c r="T9079" s="39" t="s">
        <v>16</v>
      </c>
    </row>
    <row r="9080" spans="2:20" ht="25.8" customHeight="1" x14ac:dyDescent="0.3">
      <c r="B9080" s="37" t="s">
        <v>16</v>
      </c>
      <c r="C9080" s="1064" t="s">
        <v>16</v>
      </c>
      <c r="D9080" s="116" t="s">
        <v>16</v>
      </c>
      <c r="E9080" s="39" t="s">
        <v>16</v>
      </c>
      <c r="F9080" s="39" t="s">
        <v>16</v>
      </c>
      <c r="G9080" s="39" t="s">
        <v>16</v>
      </c>
      <c r="H9080" s="39" t="s">
        <v>16</v>
      </c>
      <c r="I9080" s="39" t="s">
        <v>16</v>
      </c>
      <c r="J9080" s="39" t="s">
        <v>16</v>
      </c>
      <c r="K9080" s="40"/>
      <c r="L9080" s="37" t="s">
        <v>6194</v>
      </c>
      <c r="M9080" s="1110" t="s">
        <v>6213</v>
      </c>
      <c r="N9080" s="320">
        <v>7</v>
      </c>
      <c r="O9080" s="39" t="s">
        <v>16</v>
      </c>
      <c r="P9080" s="39">
        <v>650</v>
      </c>
      <c r="Q9080" s="39" t="s">
        <v>16</v>
      </c>
      <c r="R9080" s="39" t="s">
        <v>16</v>
      </c>
      <c r="S9080" s="39" t="s">
        <v>16</v>
      </c>
      <c r="T9080" s="39" t="s">
        <v>16</v>
      </c>
    </row>
    <row r="9081" spans="2:20" x14ac:dyDescent="0.3">
      <c r="B9081" s="196"/>
      <c r="C9081" s="503" t="s">
        <v>49</v>
      </c>
      <c r="D9081" s="196" t="s">
        <v>1850</v>
      </c>
      <c r="E9081" s="197">
        <f>SUM(E9068:E9079)</f>
        <v>110000</v>
      </c>
      <c r="F9081" s="197">
        <f>SUM(F9068:F9079)</f>
        <v>505700</v>
      </c>
      <c r="G9081" s="197">
        <f>SUM(G9068:G9080)</f>
        <v>30000</v>
      </c>
      <c r="H9081" s="504"/>
      <c r="I9081" s="197">
        <f>SUM(I9068:I9080)</f>
        <v>0</v>
      </c>
      <c r="J9081" s="197"/>
      <c r="K9081" s="183">
        <f>SUM(I9081:J9081)</f>
        <v>0</v>
      </c>
      <c r="L9081" s="39" t="s">
        <v>16</v>
      </c>
      <c r="M9081" s="39" t="s">
        <v>16</v>
      </c>
      <c r="N9081" s="66" t="s">
        <v>16</v>
      </c>
      <c r="O9081" s="39" t="s">
        <v>16</v>
      </c>
      <c r="P9081" s="39" t="s">
        <v>16</v>
      </c>
      <c r="Q9081" s="39" t="s">
        <v>16</v>
      </c>
      <c r="R9081" s="39" t="s">
        <v>16</v>
      </c>
      <c r="S9081" s="39" t="s">
        <v>16</v>
      </c>
      <c r="T9081" s="39" t="s">
        <v>16</v>
      </c>
    </row>
    <row r="9082" spans="2:20" x14ac:dyDescent="0.3">
      <c r="B9082" s="815"/>
      <c r="C9082" s="958"/>
      <c r="D9082" s="384"/>
      <c r="E9082" s="818"/>
      <c r="F9082" s="818"/>
      <c r="G9082" s="818"/>
      <c r="H9082" s="818"/>
      <c r="I9082" s="818"/>
      <c r="J9082" s="819"/>
      <c r="K9082" s="1"/>
      <c r="L9082" s="1041"/>
      <c r="M9082" s="1042"/>
      <c r="N9082" s="1042"/>
      <c r="O9082" s="1042"/>
      <c r="P9082" s="1042"/>
      <c r="Q9082" s="1042"/>
      <c r="R9082" s="1042"/>
      <c r="S9082" s="1042"/>
      <c r="T9082" s="1043"/>
    </row>
    <row r="9083" spans="2:20" x14ac:dyDescent="0.3">
      <c r="B9083" s="25"/>
      <c r="C9083" s="26" t="s">
        <v>50</v>
      </c>
      <c r="D9083" s="26" t="s">
        <v>16</v>
      </c>
      <c r="E9083" s="28">
        <f>E9081</f>
        <v>110000</v>
      </c>
      <c r="F9083" s="28">
        <f>F9067+F9081</f>
        <v>509653</v>
      </c>
      <c r="G9083" s="28">
        <f>G9067+G9081</f>
        <v>1965969</v>
      </c>
      <c r="H9083" s="28">
        <f>H9067+H9081</f>
        <v>541423</v>
      </c>
      <c r="I9083" s="28">
        <f>I9067+I9081</f>
        <v>609897</v>
      </c>
      <c r="J9083" s="28">
        <f>J9067+J9081</f>
        <v>4260</v>
      </c>
      <c r="K9083" s="1"/>
      <c r="L9083" s="574" t="s">
        <v>16</v>
      </c>
      <c r="M9083" s="26" t="s">
        <v>50</v>
      </c>
      <c r="N9083" s="193" t="s">
        <v>16</v>
      </c>
      <c r="O9083" s="934">
        <f>SUM(O9068:O9082)</f>
        <v>110000</v>
      </c>
      <c r="P9083" s="28">
        <f>SUM(P9067:P9082)</f>
        <v>75675</v>
      </c>
      <c r="Q9083" s="938">
        <f>SUM(Q9079:Q9082)</f>
        <v>0</v>
      </c>
      <c r="R9083" s="28">
        <f>SUM(R9079:R9082)</f>
        <v>0</v>
      </c>
      <c r="S9083" s="28">
        <f>SUM(S9079:S9082)</f>
        <v>0</v>
      </c>
      <c r="T9083" s="28">
        <f>SUM(T9066:T9082)</f>
        <v>0</v>
      </c>
    </row>
    <row r="9084" spans="2:20" x14ac:dyDescent="0.3">
      <c r="F9084" s="314"/>
      <c r="G9084" s="215"/>
      <c r="H9084" s="215"/>
      <c r="L9084" s="2"/>
      <c r="M9084" s="3" t="s">
        <v>12</v>
      </c>
      <c r="N9084" s="15"/>
      <c r="O9084" s="16">
        <f>E9083-O9083</f>
        <v>0</v>
      </c>
      <c r="P9084" s="62">
        <f>F9083-P9083</f>
        <v>433978</v>
      </c>
      <c r="Q9084" s="62">
        <f>G9083-Q9083</f>
        <v>1965969</v>
      </c>
      <c r="R9084" s="62">
        <f t="shared" ref="R9084" si="919">H9083-R9083</f>
        <v>541423</v>
      </c>
      <c r="S9084" s="62">
        <f t="shared" ref="S9084" si="920">I9083-S9083</f>
        <v>609897</v>
      </c>
      <c r="T9084" s="62">
        <f t="shared" ref="T9084" si="921">J9083-T9083</f>
        <v>4260</v>
      </c>
    </row>
    <row r="9085" spans="2:20" x14ac:dyDescent="0.3">
      <c r="B9085" s="1366" t="s">
        <v>5103</v>
      </c>
      <c r="C9085" s="1366"/>
      <c r="D9085" s="1366"/>
      <c r="E9085" s="1366"/>
      <c r="F9085" s="1366"/>
      <c r="H9085" s="322"/>
      <c r="I9085" s="321"/>
      <c r="J9085" s="321"/>
      <c r="M9085" s="1356" t="s">
        <v>23</v>
      </c>
      <c r="N9085" s="1356"/>
      <c r="O9085" s="314"/>
      <c r="P9085" s="314"/>
      <c r="Q9085" s="314"/>
      <c r="R9085" s="314"/>
    </row>
    <row r="9086" spans="2:20" x14ac:dyDescent="0.3">
      <c r="B9086" s="1112" t="s">
        <v>0</v>
      </c>
      <c r="C9086" s="1113" t="s">
        <v>5105</v>
      </c>
      <c r="D9086" s="1113" t="s">
        <v>5107</v>
      </c>
      <c r="E9086" s="1113" t="s">
        <v>5106</v>
      </c>
      <c r="F9086" s="1114" t="s">
        <v>5110</v>
      </c>
      <c r="G9086" s="894"/>
      <c r="H9086" s="1107"/>
      <c r="I9086" s="1108"/>
      <c r="J9086" s="145"/>
      <c r="M9086" s="346" t="s">
        <v>17</v>
      </c>
      <c r="N9086" s="126">
        <f>P9084</f>
        <v>433978</v>
      </c>
      <c r="O9086" s="1364" t="s">
        <v>6215</v>
      </c>
      <c r="P9086" s="1365"/>
      <c r="Q9086" s="1365"/>
      <c r="R9086" s="1365"/>
      <c r="S9086" s="1365"/>
      <c r="T9086" s="1365"/>
    </row>
    <row r="9087" spans="2:20" x14ac:dyDescent="0.3">
      <c r="B9087" s="912" t="s">
        <v>5114</v>
      </c>
      <c r="C9087" s="916" t="s">
        <v>5116</v>
      </c>
      <c r="D9087" s="912" t="s">
        <v>5113</v>
      </c>
      <c r="E9087" s="920">
        <v>5000000</v>
      </c>
      <c r="F9087" s="1030" t="s">
        <v>5111</v>
      </c>
      <c r="G9087" s="894"/>
      <c r="H9087" s="949"/>
      <c r="I9087" s="280"/>
      <c r="J9087" s="280"/>
      <c r="M9087" s="346" t="s">
        <v>18</v>
      </c>
      <c r="N9087" s="126">
        <f>Q9084</f>
        <v>1965969</v>
      </c>
      <c r="O9087" s="1015"/>
      <c r="P9087" s="944"/>
      <c r="Q9087" s="1107"/>
      <c r="R9087" s="944"/>
      <c r="S9087" s="944"/>
      <c r="T9087" s="944"/>
    </row>
    <row r="9088" spans="2:20" ht="15" thickBot="1" x14ac:dyDescent="0.35">
      <c r="B9088" s="897"/>
      <c r="C9088" s="1106" t="s">
        <v>456</v>
      </c>
      <c r="D9088" s="1106"/>
      <c r="E9088" s="921">
        <f ca="1">SUM(E9087:E9088)</f>
        <v>5000000</v>
      </c>
      <c r="F9088" s="901"/>
      <c r="G9088" s="945"/>
      <c r="H9088" s="948"/>
      <c r="I9088" s="280"/>
      <c r="J9088" s="280"/>
      <c r="M9088" s="346" t="s">
        <v>19</v>
      </c>
      <c r="N9088" s="126">
        <f>R9084</f>
        <v>541423</v>
      </c>
      <c r="O9088" s="1015"/>
      <c r="P9088" s="948"/>
      <c r="Q9088" s="1105"/>
      <c r="R9088" s="948"/>
      <c r="S9088" s="948"/>
      <c r="T9088" s="948"/>
    </row>
    <row r="9089" spans="2:20" ht="15" thickTop="1" x14ac:dyDescent="0.3">
      <c r="H9089" s="321"/>
      <c r="I9089" s="280"/>
      <c r="J9089" s="281"/>
      <c r="M9089" s="346" t="s">
        <v>20</v>
      </c>
      <c r="N9089" s="126">
        <f>S9084</f>
        <v>609897</v>
      </c>
      <c r="O9089" s="1015"/>
      <c r="P9089" s="1016"/>
      <c r="Q9089" s="1017"/>
      <c r="R9089" s="894"/>
      <c r="S9089" s="894"/>
      <c r="T9089" s="894"/>
    </row>
    <row r="9090" spans="2:20" x14ac:dyDescent="0.3">
      <c r="H9090" s="321"/>
      <c r="I9090" s="280"/>
      <c r="J9090" s="281"/>
      <c r="M9090" s="346" t="s">
        <v>21</v>
      </c>
      <c r="N9090" s="126">
        <f>T9084</f>
        <v>4260</v>
      </c>
      <c r="O9090" s="1015"/>
      <c r="P9090" s="949"/>
      <c r="Q9090" s="1018"/>
      <c r="R9090" s="949"/>
      <c r="S9090" s="949"/>
      <c r="T9090" s="949"/>
    </row>
    <row r="9091" spans="2:20" ht="16.2" thickBot="1" x14ac:dyDescent="0.35">
      <c r="G9091" s="314"/>
      <c r="H9091" s="321"/>
      <c r="I9091" s="280"/>
      <c r="J9091" s="281"/>
      <c r="M9091" s="768" t="s">
        <v>22</v>
      </c>
      <c r="N9091" s="794">
        <f>SUM(N9086:N9090)</f>
        <v>3555527</v>
      </c>
      <c r="O9091" s="1015"/>
      <c r="P9091" s="994"/>
      <c r="Q9091" s="994"/>
      <c r="R9091" s="943"/>
      <c r="S9091" s="943"/>
      <c r="T9091" s="929"/>
    </row>
    <row r="9092" spans="2:20" ht="16.2" thickTop="1" x14ac:dyDescent="0.3">
      <c r="G9092" s="314"/>
      <c r="H9092" s="321"/>
      <c r="I9092" s="280"/>
      <c r="J9092" s="281"/>
      <c r="M9092" s="768"/>
      <c r="N9092" s="121"/>
      <c r="O9092" s="1015"/>
      <c r="P9092" s="994"/>
      <c r="Q9092" s="994"/>
      <c r="R9092" s="943"/>
      <c r="S9092" s="943"/>
      <c r="T9092" s="929"/>
    </row>
    <row r="9093" spans="2:20" ht="15.6" x14ac:dyDescent="0.3">
      <c r="G9093" s="314"/>
      <c r="H9093" s="321"/>
      <c r="I9093" s="280"/>
      <c r="J9093" s="281"/>
      <c r="M9093" s="768"/>
      <c r="N9093" s="121"/>
      <c r="O9093" s="1015"/>
      <c r="P9093" s="994"/>
      <c r="Q9093" s="994"/>
      <c r="R9093" s="943"/>
      <c r="S9093" s="943"/>
      <c r="T9093" s="929"/>
    </row>
    <row r="9094" spans="2:20" ht="15.6" x14ac:dyDescent="0.3">
      <c r="G9094" s="314"/>
      <c r="H9094" s="321"/>
      <c r="I9094" s="280"/>
      <c r="J9094" s="281"/>
      <c r="M9094" s="768"/>
      <c r="N9094" s="121"/>
      <c r="O9094" s="1015"/>
      <c r="P9094" s="994"/>
      <c r="Q9094" s="994"/>
      <c r="R9094" s="943"/>
      <c r="S9094" s="943"/>
      <c r="T9094" s="929"/>
    </row>
    <row r="9095" spans="2:20" ht="15.6" x14ac:dyDescent="0.3">
      <c r="G9095" s="314"/>
      <c r="H9095" s="321"/>
      <c r="I9095" s="280"/>
      <c r="J9095" s="281"/>
      <c r="M9095" s="768"/>
      <c r="N9095" s="121"/>
      <c r="O9095" s="1015"/>
      <c r="P9095" s="994"/>
      <c r="Q9095" s="994"/>
      <c r="R9095" s="943"/>
      <c r="S9095" s="943"/>
      <c r="T9095" s="929"/>
    </row>
    <row r="9096" spans="2:20" ht="15.6" x14ac:dyDescent="0.3">
      <c r="G9096" s="314"/>
      <c r="H9096" s="321"/>
      <c r="I9096" s="280"/>
      <c r="J9096" s="281"/>
      <c r="M9096" s="768"/>
      <c r="N9096" s="121"/>
      <c r="O9096" s="1015"/>
      <c r="P9096" s="994"/>
      <c r="Q9096" s="994"/>
      <c r="R9096" s="943"/>
      <c r="S9096" s="943"/>
      <c r="T9096" s="929"/>
    </row>
    <row r="9097" spans="2:20" ht="15.6" x14ac:dyDescent="0.3">
      <c r="G9097" s="314"/>
      <c r="H9097" s="321"/>
      <c r="I9097" s="280"/>
      <c r="J9097" s="281"/>
      <c r="M9097" s="768"/>
      <c r="N9097" s="121"/>
      <c r="O9097" s="1015"/>
      <c r="P9097" s="994"/>
      <c r="Q9097" s="994"/>
      <c r="R9097" s="943"/>
      <c r="S9097" s="943"/>
      <c r="T9097" s="929"/>
    </row>
    <row r="9098" spans="2:20" x14ac:dyDescent="0.3">
      <c r="B9098" s="897"/>
      <c r="C9098" s="898"/>
      <c r="D9098" s="897"/>
      <c r="E9098" s="902"/>
      <c r="F9098" s="899"/>
      <c r="H9098" s="321"/>
      <c r="I9098" s="321"/>
      <c r="J9098" s="321"/>
      <c r="N9098" s="314"/>
      <c r="O9098" s="895"/>
      <c r="P9098" s="942"/>
      <c r="Q9098" s="75"/>
      <c r="R9098" s="941"/>
      <c r="S9098" s="75"/>
      <c r="T9098" s="75"/>
    </row>
    <row r="9099" spans="2:20" x14ac:dyDescent="0.3">
      <c r="B9099" s="897"/>
      <c r="C9099" s="898"/>
      <c r="D9099" s="897"/>
      <c r="E9099" s="902"/>
      <c r="F9099" s="899"/>
      <c r="H9099" s="321"/>
      <c r="I9099" s="321"/>
      <c r="J9099" s="321"/>
      <c r="N9099" s="314"/>
      <c r="O9099" s="895"/>
      <c r="P9099" s="942"/>
      <c r="Q9099" s="75"/>
      <c r="R9099" s="941"/>
      <c r="S9099" s="75"/>
      <c r="T9099" s="75"/>
    </row>
    <row r="9100" spans="2:20" x14ac:dyDescent="0.3">
      <c r="B9100" s="1357" t="s">
        <v>6214</v>
      </c>
      <c r="C9100" s="1357"/>
      <c r="D9100" s="1357"/>
      <c r="E9100" s="1357"/>
      <c r="F9100" s="1357"/>
      <c r="G9100" s="1357"/>
      <c r="H9100" s="1357"/>
      <c r="I9100" s="1357"/>
      <c r="J9100" s="1357"/>
      <c r="K9100" s="1357"/>
      <c r="L9100" s="1357"/>
      <c r="M9100" s="1357"/>
      <c r="N9100" s="1357"/>
      <c r="O9100" s="1357"/>
      <c r="P9100" s="1357"/>
      <c r="Q9100" s="1357"/>
      <c r="R9100" s="1357"/>
      <c r="S9100" s="1357"/>
      <c r="T9100" s="1357"/>
    </row>
    <row r="9105" spans="2:20" ht="15.6" x14ac:dyDescent="0.3">
      <c r="B9105" s="1349" t="s">
        <v>6216</v>
      </c>
      <c r="C9105" s="1349"/>
      <c r="D9105" s="1349"/>
      <c r="E9105" s="1349"/>
      <c r="F9105" s="1349"/>
      <c r="G9105" s="1349"/>
      <c r="H9105" s="1349"/>
      <c r="I9105" s="1349"/>
      <c r="J9105" s="1349"/>
      <c r="K9105" s="1349"/>
      <c r="L9105" s="1349"/>
      <c r="M9105" s="1349"/>
      <c r="N9105" s="1349"/>
      <c r="O9105" s="1349"/>
      <c r="P9105" s="1349"/>
      <c r="Q9105" s="1349"/>
      <c r="R9105" s="1349"/>
      <c r="S9105" s="1349"/>
      <c r="T9105" s="1349"/>
    </row>
    <row r="9106" spans="2:20" ht="15.6" x14ac:dyDescent="0.3">
      <c r="B9106" s="1350" t="s">
        <v>10</v>
      </c>
      <c r="C9106" s="1350"/>
      <c r="D9106" s="1350"/>
      <c r="E9106" s="1350"/>
      <c r="F9106" s="1350"/>
      <c r="G9106" s="1350"/>
      <c r="H9106" s="1350"/>
      <c r="I9106" s="1350"/>
      <c r="J9106" s="1350"/>
      <c r="K9106" s="1350"/>
      <c r="L9106" s="1350"/>
      <c r="M9106" s="1350"/>
      <c r="N9106" s="1350"/>
      <c r="O9106" s="1350"/>
      <c r="P9106" s="1350"/>
      <c r="Q9106" s="1350"/>
      <c r="R9106" s="1350"/>
      <c r="S9106" s="1350"/>
      <c r="T9106" s="1350"/>
    </row>
    <row r="9107" spans="2:20" x14ac:dyDescent="0.3">
      <c r="B9107" s="1351" t="s">
        <v>11</v>
      </c>
      <c r="C9107" s="1351"/>
      <c r="D9107" s="1351"/>
      <c r="E9107" s="1351"/>
      <c r="F9107" s="1351"/>
      <c r="G9107" s="1351"/>
      <c r="H9107" s="1351"/>
      <c r="I9107" s="1351"/>
      <c r="J9107" s="1351"/>
      <c r="K9107" s="1351"/>
      <c r="L9107" s="1351"/>
      <c r="M9107" s="1351"/>
      <c r="N9107" s="1351"/>
      <c r="O9107" s="1351"/>
      <c r="P9107" s="1351"/>
      <c r="Q9107" s="1351"/>
      <c r="R9107" s="1351"/>
      <c r="S9107" s="1351"/>
      <c r="T9107" s="1351"/>
    </row>
    <row r="9108" spans="2:20" x14ac:dyDescent="0.3">
      <c r="B9108" s="1352" t="s">
        <v>6217</v>
      </c>
      <c r="C9108" s="1352"/>
      <c r="D9108" s="1352"/>
      <c r="E9108" s="1352"/>
      <c r="F9108" s="1352"/>
      <c r="G9108" s="1352"/>
      <c r="H9108" s="1352"/>
      <c r="I9108" s="1352"/>
      <c r="J9108" s="1352"/>
      <c r="K9108" s="1352"/>
      <c r="L9108" s="1352"/>
      <c r="M9108" s="1352"/>
      <c r="N9108" s="1352"/>
      <c r="O9108" s="1352"/>
      <c r="P9108" s="1352"/>
      <c r="Q9108" s="1352"/>
      <c r="R9108" s="1352"/>
      <c r="S9108" s="1352"/>
      <c r="T9108" s="1352"/>
    </row>
    <row r="9109" spans="2:20" ht="15" thickBot="1" x14ac:dyDescent="0.35">
      <c r="B9109" s="309"/>
      <c r="C9109" s="309"/>
      <c r="D9109" s="309"/>
      <c r="E9109" s="309"/>
      <c r="F9109" s="309"/>
      <c r="G9109" s="309"/>
      <c r="H9109" s="309"/>
      <c r="I9109" s="309"/>
      <c r="J9109" s="309"/>
      <c r="L9109" s="309"/>
      <c r="M9109" s="309"/>
      <c r="N9109" s="309"/>
      <c r="O9109" s="309"/>
      <c r="P9109" s="309"/>
      <c r="Q9109" s="309"/>
      <c r="R9109" s="1362" t="s">
        <v>6218</v>
      </c>
      <c r="S9109" s="1363"/>
      <c r="T9109" s="1363"/>
    </row>
    <row r="9110" spans="2:20" ht="15" thickTop="1" x14ac:dyDescent="0.3">
      <c r="B9110" s="1354" t="s">
        <v>8</v>
      </c>
      <c r="C9110" s="1354"/>
      <c r="D9110" s="1354"/>
      <c r="E9110" s="1354"/>
      <c r="F9110" s="1354"/>
      <c r="G9110" s="1354"/>
      <c r="H9110" s="1354"/>
      <c r="I9110" s="1354"/>
      <c r="J9110" s="1354"/>
      <c r="L9110" s="1354" t="s">
        <v>9</v>
      </c>
      <c r="M9110" s="1354"/>
      <c r="N9110" s="1354"/>
      <c r="O9110" s="1354"/>
      <c r="P9110" s="1354"/>
      <c r="Q9110" s="1354"/>
      <c r="R9110" s="1354"/>
      <c r="S9110" s="1354"/>
      <c r="T9110" s="1354"/>
    </row>
    <row r="9111" spans="2:20" ht="27.6" x14ac:dyDescent="0.3">
      <c r="B9111" s="950" t="s">
        <v>0</v>
      </c>
      <c r="C9111" s="950" t="s">
        <v>1</v>
      </c>
      <c r="D9111" s="950" t="s">
        <v>2</v>
      </c>
      <c r="E9111" s="950" t="s">
        <v>13</v>
      </c>
      <c r="F9111" s="950" t="s">
        <v>3</v>
      </c>
      <c r="G9111" s="950" t="s">
        <v>4</v>
      </c>
      <c r="H9111" s="950" t="s">
        <v>5</v>
      </c>
      <c r="I9111" s="950" t="s">
        <v>6</v>
      </c>
      <c r="J9111" s="950" t="s">
        <v>7</v>
      </c>
      <c r="K9111" s="180"/>
      <c r="L9111" s="950" t="s">
        <v>0</v>
      </c>
      <c r="M9111" s="950" t="s">
        <v>1</v>
      </c>
      <c r="N9111" s="503" t="s">
        <v>1234</v>
      </c>
      <c r="O9111" s="950" t="s">
        <v>13</v>
      </c>
      <c r="P9111" s="950" t="s">
        <v>3</v>
      </c>
      <c r="Q9111" s="950" t="s">
        <v>4</v>
      </c>
      <c r="R9111" s="950" t="s">
        <v>5</v>
      </c>
      <c r="S9111" s="950" t="s">
        <v>6</v>
      </c>
      <c r="T9111" s="950" t="s">
        <v>7</v>
      </c>
    </row>
    <row r="9112" spans="2:20" x14ac:dyDescent="0.3">
      <c r="B9112" s="954"/>
      <c r="C9112" s="955"/>
      <c r="D9112" s="955"/>
      <c r="E9112" s="956"/>
      <c r="F9112" s="956"/>
      <c r="G9112" s="956"/>
      <c r="H9112" s="956"/>
      <c r="I9112" s="956"/>
      <c r="J9112" s="957"/>
      <c r="L9112" s="954"/>
      <c r="M9112" s="955"/>
      <c r="N9112" s="955"/>
      <c r="O9112" s="956"/>
      <c r="P9112" s="956"/>
      <c r="Q9112" s="956"/>
      <c r="R9112" s="956"/>
      <c r="S9112" s="956"/>
      <c r="T9112" s="957"/>
    </row>
    <row r="9113" spans="2:20" x14ac:dyDescent="0.3">
      <c r="B9113" s="37" t="s">
        <v>6220</v>
      </c>
      <c r="C9113" s="44" t="s">
        <v>2421</v>
      </c>
      <c r="D9113" s="39" t="s">
        <v>16</v>
      </c>
      <c r="E9113" s="39" t="s">
        <v>16</v>
      </c>
      <c r="F9113" s="91">
        <f>N9086</f>
        <v>433978</v>
      </c>
      <c r="G9113" s="764">
        <f>N9087</f>
        <v>1965969</v>
      </c>
      <c r="H9113" s="764">
        <f>N9088</f>
        <v>541423</v>
      </c>
      <c r="I9113" s="764">
        <f>N9089</f>
        <v>609897</v>
      </c>
      <c r="J9113" s="764">
        <f>N9090</f>
        <v>4260</v>
      </c>
      <c r="K9113" s="40"/>
      <c r="L9113" s="37"/>
      <c r="M9113" s="1019"/>
      <c r="N9113" s="39"/>
      <c r="O9113" s="39"/>
      <c r="P9113" s="91"/>
      <c r="Q9113" s="91"/>
      <c r="R9113" s="37"/>
      <c r="S9113" s="39"/>
      <c r="T9113" s="37"/>
    </row>
    <row r="9114" spans="2:20" ht="27.6" x14ac:dyDescent="0.3">
      <c r="B9114" s="37" t="s">
        <v>6221</v>
      </c>
      <c r="C9114" s="43" t="s">
        <v>3289</v>
      </c>
      <c r="D9114" s="116" t="s">
        <v>6219</v>
      </c>
      <c r="E9114" s="39" t="s">
        <v>16</v>
      </c>
      <c r="F9114" s="39">
        <v>10000</v>
      </c>
      <c r="G9114" s="39" t="s">
        <v>16</v>
      </c>
      <c r="H9114" s="39" t="s">
        <v>16</v>
      </c>
      <c r="I9114" s="39" t="s">
        <v>16</v>
      </c>
      <c r="J9114" s="39" t="s">
        <v>16</v>
      </c>
      <c r="K9114" s="40"/>
      <c r="L9114" s="37" t="s">
        <v>6221</v>
      </c>
      <c r="M9114" s="38" t="s">
        <v>6224</v>
      </c>
      <c r="N9114" s="116" t="s">
        <v>6223</v>
      </c>
      <c r="O9114" s="39">
        <v>200000</v>
      </c>
      <c r="P9114" s="39" t="s">
        <v>16</v>
      </c>
      <c r="Q9114" s="39" t="s">
        <v>16</v>
      </c>
      <c r="R9114" s="39" t="s">
        <v>16</v>
      </c>
      <c r="S9114" s="39" t="s">
        <v>16</v>
      </c>
      <c r="T9114" s="39" t="s">
        <v>16</v>
      </c>
    </row>
    <row r="9115" spans="2:20" ht="27.6" x14ac:dyDescent="0.3">
      <c r="B9115" s="37" t="s">
        <v>6221</v>
      </c>
      <c r="C9115" s="43" t="s">
        <v>3290</v>
      </c>
      <c r="D9115" s="116" t="s">
        <v>6222</v>
      </c>
      <c r="E9115" s="39" t="s">
        <v>16</v>
      </c>
      <c r="F9115" s="39">
        <v>1100</v>
      </c>
      <c r="G9115" s="39" t="s">
        <v>16</v>
      </c>
      <c r="H9115" s="39" t="s">
        <v>16</v>
      </c>
      <c r="I9115" s="39" t="s">
        <v>16</v>
      </c>
      <c r="J9115" s="39" t="s">
        <v>16</v>
      </c>
      <c r="K9115" s="40"/>
      <c r="L9115" s="37" t="s">
        <v>6226</v>
      </c>
      <c r="M9115" s="38" t="s">
        <v>6225</v>
      </c>
      <c r="N9115" s="320">
        <v>1</v>
      </c>
      <c r="O9115" s="39" t="s">
        <v>16</v>
      </c>
      <c r="P9115" s="39">
        <v>30300</v>
      </c>
      <c r="Q9115" s="39" t="s">
        <v>16</v>
      </c>
      <c r="R9115" s="39" t="s">
        <v>16</v>
      </c>
      <c r="S9115" s="39" t="s">
        <v>16</v>
      </c>
      <c r="T9115" s="39" t="s">
        <v>16</v>
      </c>
    </row>
    <row r="9116" spans="2:20" ht="27.6" x14ac:dyDescent="0.3">
      <c r="B9116" s="37" t="s">
        <v>6221</v>
      </c>
      <c r="C9116" s="43" t="s">
        <v>4591</v>
      </c>
      <c r="D9116" s="116" t="s">
        <v>6223</v>
      </c>
      <c r="E9116" s="39">
        <v>200000</v>
      </c>
      <c r="F9116" s="39" t="s">
        <v>16</v>
      </c>
      <c r="G9116" s="39" t="s">
        <v>16</v>
      </c>
      <c r="H9116" s="39" t="s">
        <v>16</v>
      </c>
      <c r="I9116" s="39" t="s">
        <v>16</v>
      </c>
      <c r="J9116" s="39" t="s">
        <v>16</v>
      </c>
      <c r="K9116" s="40"/>
      <c r="L9116" s="751" t="s">
        <v>6221</v>
      </c>
      <c r="M9116" s="790" t="s">
        <v>6227</v>
      </c>
      <c r="N9116" s="963">
        <v>2</v>
      </c>
      <c r="O9116" s="731" t="s">
        <v>16</v>
      </c>
      <c r="P9116" s="731">
        <v>39500</v>
      </c>
      <c r="Q9116" s="39" t="s">
        <v>16</v>
      </c>
      <c r="R9116" s="39" t="s">
        <v>16</v>
      </c>
      <c r="S9116" s="39" t="s">
        <v>16</v>
      </c>
      <c r="T9116" s="39" t="s">
        <v>16</v>
      </c>
    </row>
    <row r="9117" spans="2:20" ht="27.6" x14ac:dyDescent="0.3">
      <c r="B9117" s="39" t="s">
        <v>16</v>
      </c>
      <c r="C9117" s="39" t="s">
        <v>16</v>
      </c>
      <c r="D9117" s="39" t="s">
        <v>16</v>
      </c>
      <c r="E9117" s="39" t="s">
        <v>16</v>
      </c>
      <c r="F9117" s="39" t="s">
        <v>16</v>
      </c>
      <c r="G9117" s="39" t="s">
        <v>16</v>
      </c>
      <c r="H9117" s="39" t="s">
        <v>16</v>
      </c>
      <c r="I9117" s="39" t="s">
        <v>16</v>
      </c>
      <c r="J9117" s="39" t="s">
        <v>16</v>
      </c>
      <c r="K9117" s="40"/>
      <c r="L9117" s="37" t="s">
        <v>6221</v>
      </c>
      <c r="M9117" s="38" t="s">
        <v>6228</v>
      </c>
      <c r="N9117" s="320">
        <v>3</v>
      </c>
      <c r="O9117" s="39" t="s">
        <v>16</v>
      </c>
      <c r="P9117" s="39">
        <v>15000</v>
      </c>
      <c r="Q9117" s="39" t="s">
        <v>16</v>
      </c>
      <c r="R9117" s="39" t="s">
        <v>16</v>
      </c>
      <c r="S9117" s="39" t="s">
        <v>16</v>
      </c>
      <c r="T9117" s="39" t="s">
        <v>16</v>
      </c>
    </row>
    <row r="9118" spans="2:20" ht="27.6" x14ac:dyDescent="0.3">
      <c r="B9118" s="39" t="s">
        <v>16</v>
      </c>
      <c r="C9118" s="39" t="s">
        <v>16</v>
      </c>
      <c r="D9118" s="39" t="s">
        <v>16</v>
      </c>
      <c r="E9118" s="39" t="s">
        <v>16</v>
      </c>
      <c r="F9118" s="39" t="s">
        <v>16</v>
      </c>
      <c r="G9118" s="39" t="s">
        <v>16</v>
      </c>
      <c r="H9118" s="39" t="s">
        <v>16</v>
      </c>
      <c r="I9118" s="39" t="s">
        <v>16</v>
      </c>
      <c r="J9118" s="39" t="s">
        <v>16</v>
      </c>
      <c r="K9118" s="40"/>
      <c r="L9118" s="37" t="s">
        <v>6221</v>
      </c>
      <c r="M9118" s="38" t="s">
        <v>6229</v>
      </c>
      <c r="N9118" s="320">
        <v>4</v>
      </c>
      <c r="O9118" s="39" t="s">
        <v>16</v>
      </c>
      <c r="P9118" s="39">
        <v>3440</v>
      </c>
      <c r="Q9118" s="39" t="s">
        <v>16</v>
      </c>
      <c r="R9118" s="39" t="s">
        <v>16</v>
      </c>
      <c r="S9118" s="39" t="s">
        <v>16</v>
      </c>
      <c r="T9118" s="39" t="s">
        <v>16</v>
      </c>
    </row>
    <row r="9119" spans="2:20" ht="27.6" x14ac:dyDescent="0.3">
      <c r="B9119" s="39" t="s">
        <v>16</v>
      </c>
      <c r="C9119" s="39" t="s">
        <v>16</v>
      </c>
      <c r="D9119" s="39" t="s">
        <v>16</v>
      </c>
      <c r="E9119" s="39" t="s">
        <v>16</v>
      </c>
      <c r="F9119" s="39" t="s">
        <v>16</v>
      </c>
      <c r="G9119" s="39" t="s">
        <v>16</v>
      </c>
      <c r="H9119" s="39" t="s">
        <v>16</v>
      </c>
      <c r="I9119" s="39" t="s">
        <v>16</v>
      </c>
      <c r="J9119" s="39" t="s">
        <v>16</v>
      </c>
      <c r="K9119" s="40"/>
      <c r="L9119" s="37" t="s">
        <v>6221</v>
      </c>
      <c r="M9119" s="38" t="s">
        <v>6230</v>
      </c>
      <c r="N9119" s="320">
        <v>5</v>
      </c>
      <c r="O9119" s="39" t="s">
        <v>16</v>
      </c>
      <c r="P9119" s="39">
        <v>8060</v>
      </c>
      <c r="Q9119" s="39" t="s">
        <v>16</v>
      </c>
      <c r="R9119" s="39" t="s">
        <v>16</v>
      </c>
      <c r="S9119" s="39" t="s">
        <v>16</v>
      </c>
      <c r="T9119" s="39" t="s">
        <v>16</v>
      </c>
    </row>
    <row r="9120" spans="2:20" x14ac:dyDescent="0.3">
      <c r="B9120" s="39" t="s">
        <v>16</v>
      </c>
      <c r="C9120" s="39" t="s">
        <v>16</v>
      </c>
      <c r="D9120" s="39" t="s">
        <v>16</v>
      </c>
      <c r="E9120" s="39" t="s">
        <v>16</v>
      </c>
      <c r="F9120" s="39" t="s">
        <v>16</v>
      </c>
      <c r="G9120" s="39" t="s">
        <v>16</v>
      </c>
      <c r="H9120" s="39" t="s">
        <v>16</v>
      </c>
      <c r="I9120" s="39" t="s">
        <v>16</v>
      </c>
      <c r="J9120" s="39" t="s">
        <v>16</v>
      </c>
      <c r="K9120" s="40"/>
      <c r="L9120" s="37" t="s">
        <v>6221</v>
      </c>
      <c r="M9120" s="790" t="s">
        <v>6231</v>
      </c>
      <c r="N9120" s="963">
        <v>6</v>
      </c>
      <c r="O9120" s="731" t="s">
        <v>16</v>
      </c>
      <c r="P9120" s="731">
        <f>215875+10000</f>
        <v>225875</v>
      </c>
      <c r="Q9120" s="39" t="s">
        <v>16</v>
      </c>
      <c r="R9120" s="39" t="s">
        <v>16</v>
      </c>
      <c r="S9120" s="39" t="s">
        <v>16</v>
      </c>
      <c r="T9120" s="39" t="s">
        <v>16</v>
      </c>
    </row>
    <row r="9121" spans="2:20" x14ac:dyDescent="0.3">
      <c r="B9121" s="39" t="s">
        <v>16</v>
      </c>
      <c r="C9121" s="39" t="s">
        <v>16</v>
      </c>
      <c r="D9121" s="39" t="s">
        <v>16</v>
      </c>
      <c r="E9121" s="39" t="s">
        <v>16</v>
      </c>
      <c r="F9121" s="39" t="s">
        <v>16</v>
      </c>
      <c r="G9121" s="39" t="s">
        <v>16</v>
      </c>
      <c r="H9121" s="39" t="s">
        <v>16</v>
      </c>
      <c r="I9121" s="39" t="s">
        <v>16</v>
      </c>
      <c r="J9121" s="39" t="s">
        <v>16</v>
      </c>
      <c r="K9121" s="40"/>
      <c r="L9121" s="37" t="s">
        <v>6221</v>
      </c>
      <c r="M9121" s="790" t="s">
        <v>6232</v>
      </c>
      <c r="N9121" s="963">
        <v>7</v>
      </c>
      <c r="O9121" s="731" t="s">
        <v>16</v>
      </c>
      <c r="P9121" s="731">
        <v>23000</v>
      </c>
      <c r="Q9121" s="39" t="s">
        <v>16</v>
      </c>
      <c r="R9121" s="39" t="s">
        <v>16</v>
      </c>
      <c r="S9121" s="39" t="s">
        <v>16</v>
      </c>
      <c r="T9121" s="39" t="s">
        <v>16</v>
      </c>
    </row>
    <row r="9122" spans="2:20" x14ac:dyDescent="0.3">
      <c r="B9122" s="39" t="s">
        <v>16</v>
      </c>
      <c r="C9122" s="39" t="s">
        <v>16</v>
      </c>
      <c r="D9122" s="39" t="s">
        <v>16</v>
      </c>
      <c r="E9122" s="39" t="s">
        <v>16</v>
      </c>
      <c r="F9122" s="39" t="s">
        <v>16</v>
      </c>
      <c r="G9122" s="39" t="s">
        <v>16</v>
      </c>
      <c r="H9122" s="39" t="s">
        <v>16</v>
      </c>
      <c r="I9122" s="39" t="s">
        <v>16</v>
      </c>
      <c r="J9122" s="39" t="s">
        <v>16</v>
      </c>
      <c r="K9122" s="40"/>
      <c r="L9122" s="37" t="s">
        <v>6221</v>
      </c>
      <c r="M9122" s="790" t="s">
        <v>6233</v>
      </c>
      <c r="N9122" s="963">
        <v>8</v>
      </c>
      <c r="O9122" s="731" t="s">
        <v>16</v>
      </c>
      <c r="P9122" s="731">
        <v>1800</v>
      </c>
      <c r="Q9122" s="39" t="s">
        <v>16</v>
      </c>
      <c r="R9122" s="39" t="s">
        <v>16</v>
      </c>
      <c r="S9122" s="39" t="s">
        <v>16</v>
      </c>
      <c r="T9122" s="39" t="s">
        <v>16</v>
      </c>
    </row>
    <row r="9123" spans="2:20" x14ac:dyDescent="0.3">
      <c r="B9123" s="39" t="s">
        <v>16</v>
      </c>
      <c r="C9123" s="39" t="s">
        <v>16</v>
      </c>
      <c r="D9123" s="39" t="s">
        <v>16</v>
      </c>
      <c r="E9123" s="39" t="s">
        <v>16</v>
      </c>
      <c r="F9123" s="39" t="s">
        <v>16</v>
      </c>
      <c r="G9123" s="39" t="s">
        <v>16</v>
      </c>
      <c r="H9123" s="39" t="s">
        <v>16</v>
      </c>
      <c r="I9123" s="39" t="s">
        <v>16</v>
      </c>
      <c r="J9123" s="39" t="s">
        <v>16</v>
      </c>
      <c r="K9123" s="40"/>
      <c r="L9123" s="37" t="s">
        <v>6221</v>
      </c>
      <c r="M9123" s="790" t="s">
        <v>6234</v>
      </c>
      <c r="N9123" s="963">
        <v>9</v>
      </c>
      <c r="O9123" s="731" t="s">
        <v>16</v>
      </c>
      <c r="P9123" s="731">
        <v>1500</v>
      </c>
      <c r="Q9123" s="39" t="s">
        <v>16</v>
      </c>
      <c r="R9123" s="39" t="s">
        <v>16</v>
      </c>
      <c r="S9123" s="39" t="s">
        <v>16</v>
      </c>
      <c r="T9123" s="39" t="s">
        <v>16</v>
      </c>
    </row>
    <row r="9124" spans="2:20" ht="27.6" x14ac:dyDescent="0.3">
      <c r="B9124" s="39"/>
      <c r="C9124" s="39"/>
      <c r="D9124" s="39"/>
      <c r="E9124" s="39"/>
      <c r="F9124" s="39"/>
      <c r="G9124" s="39"/>
      <c r="H9124" s="39"/>
      <c r="I9124" s="39"/>
      <c r="J9124" s="39"/>
      <c r="K9124" s="40"/>
      <c r="L9124" s="37" t="s">
        <v>6221</v>
      </c>
      <c r="M9124" s="790" t="s">
        <v>6236</v>
      </c>
      <c r="N9124" s="963">
        <v>10</v>
      </c>
      <c r="O9124" s="731" t="s">
        <v>16</v>
      </c>
      <c r="P9124" s="731">
        <v>4450</v>
      </c>
      <c r="Q9124" s="39"/>
      <c r="R9124" s="39"/>
      <c r="S9124" s="39"/>
      <c r="T9124" s="39"/>
    </row>
    <row r="9125" spans="2:20" ht="41.4" x14ac:dyDescent="0.3">
      <c r="B9125" s="39" t="s">
        <v>16</v>
      </c>
      <c r="C9125" s="39" t="s">
        <v>16</v>
      </c>
      <c r="D9125" s="39" t="s">
        <v>16</v>
      </c>
      <c r="E9125" s="39" t="s">
        <v>16</v>
      </c>
      <c r="F9125" s="39" t="s">
        <v>16</v>
      </c>
      <c r="G9125" s="39" t="s">
        <v>16</v>
      </c>
      <c r="H9125" s="39" t="s">
        <v>16</v>
      </c>
      <c r="I9125" s="39" t="s">
        <v>16</v>
      </c>
      <c r="J9125" s="39" t="s">
        <v>16</v>
      </c>
      <c r="K9125" s="40"/>
      <c r="L9125" s="37" t="s">
        <v>6221</v>
      </c>
      <c r="M9125" s="38" t="s">
        <v>6235</v>
      </c>
      <c r="N9125" s="320">
        <v>460</v>
      </c>
      <c r="O9125" s="39" t="s">
        <v>16</v>
      </c>
      <c r="P9125" s="39" t="s">
        <v>16</v>
      </c>
      <c r="Q9125" s="39">
        <v>33000</v>
      </c>
      <c r="R9125" s="39" t="s">
        <v>16</v>
      </c>
      <c r="S9125" s="39" t="s">
        <v>16</v>
      </c>
      <c r="T9125" s="39" t="s">
        <v>16</v>
      </c>
    </row>
    <row r="9126" spans="2:20" x14ac:dyDescent="0.3">
      <c r="B9126" s="196"/>
      <c r="C9126" s="503" t="s">
        <v>49</v>
      </c>
      <c r="D9126" s="196" t="s">
        <v>1850</v>
      </c>
      <c r="E9126" s="197">
        <f>SUM(E9114:E9125)</f>
        <v>200000</v>
      </c>
      <c r="F9126" s="197">
        <f>SUM(F9114:F9125)</f>
        <v>11100</v>
      </c>
      <c r="G9126" s="197">
        <f>SUM(G9114:G9125)</f>
        <v>0</v>
      </c>
      <c r="H9126" s="504"/>
      <c r="I9126" s="197">
        <f>SUM(I9114:I9125)</f>
        <v>0</v>
      </c>
      <c r="J9126" s="197"/>
      <c r="K9126" s="183">
        <f>SUM(I9126:J9126)</f>
        <v>0</v>
      </c>
      <c r="L9126" s="39" t="s">
        <v>16</v>
      </c>
      <c r="M9126" s="39" t="s">
        <v>16</v>
      </c>
      <c r="N9126" s="66" t="s">
        <v>16</v>
      </c>
      <c r="O9126" s="39" t="s">
        <v>16</v>
      </c>
      <c r="P9126" s="39" t="s">
        <v>16</v>
      </c>
      <c r="Q9126" s="39" t="s">
        <v>16</v>
      </c>
      <c r="R9126" s="39" t="s">
        <v>16</v>
      </c>
      <c r="S9126" s="39" t="s">
        <v>16</v>
      </c>
      <c r="T9126" s="39" t="s">
        <v>16</v>
      </c>
    </row>
    <row r="9127" spans="2:20" x14ac:dyDescent="0.3">
      <c r="B9127" s="815"/>
      <c r="C9127" s="958"/>
      <c r="D9127" s="384"/>
      <c r="E9127" s="818"/>
      <c r="F9127" s="818"/>
      <c r="G9127" s="818"/>
      <c r="H9127" s="818"/>
      <c r="I9127" s="818"/>
      <c r="J9127" s="819"/>
      <c r="K9127" s="1"/>
      <c r="L9127" s="1041"/>
      <c r="M9127" s="1042"/>
      <c r="N9127" s="1042"/>
      <c r="O9127" s="1042"/>
      <c r="P9127" s="1042"/>
      <c r="Q9127" s="1042"/>
      <c r="R9127" s="1042"/>
      <c r="S9127" s="1042"/>
      <c r="T9127" s="1043"/>
    </row>
    <row r="9128" spans="2:20" x14ac:dyDescent="0.3">
      <c r="B9128" s="25"/>
      <c r="C9128" s="26" t="s">
        <v>50</v>
      </c>
      <c r="D9128" s="26" t="s">
        <v>16</v>
      </c>
      <c r="E9128" s="28">
        <f>E9126</f>
        <v>200000</v>
      </c>
      <c r="F9128" s="28">
        <f>F9113+F9126</f>
        <v>445078</v>
      </c>
      <c r="G9128" s="28">
        <f>G9113+G9126</f>
        <v>1965969</v>
      </c>
      <c r="H9128" s="28">
        <f>H9113+H9126</f>
        <v>541423</v>
      </c>
      <c r="I9128" s="28">
        <f>I9113+I9126</f>
        <v>609897</v>
      </c>
      <c r="J9128" s="28">
        <f>J9113+J9126</f>
        <v>4260</v>
      </c>
      <c r="K9128" s="1"/>
      <c r="L9128" s="574" t="s">
        <v>16</v>
      </c>
      <c r="M9128" s="26" t="s">
        <v>50</v>
      </c>
      <c r="N9128" s="193" t="s">
        <v>16</v>
      </c>
      <c r="O9128" s="934">
        <f>SUM(O9114:O9127)</f>
        <v>200000</v>
      </c>
      <c r="P9128" s="28">
        <f>SUM(P9114:P9127)</f>
        <v>352925</v>
      </c>
      <c r="Q9128" s="938">
        <f>SUM(Q9114:Q9127)</f>
        <v>33000</v>
      </c>
      <c r="R9128" s="28">
        <f>SUM(R9126:R9127)</f>
        <v>0</v>
      </c>
      <c r="S9128" s="28">
        <f>SUM(S9126:S9127)</f>
        <v>0</v>
      </c>
      <c r="T9128" s="28">
        <f>SUM(T9112:T9127)</f>
        <v>0</v>
      </c>
    </row>
    <row r="9129" spans="2:20" x14ac:dyDescent="0.3">
      <c r="F9129" s="314"/>
      <c r="G9129" s="215"/>
      <c r="H9129" s="215"/>
      <c r="L9129" s="2"/>
      <c r="M9129" s="3" t="s">
        <v>12</v>
      </c>
      <c r="N9129" s="15"/>
      <c r="O9129" s="16">
        <f>E9128-O9128</f>
        <v>0</v>
      </c>
      <c r="P9129" s="62">
        <f>F9128-P9128</f>
        <v>92153</v>
      </c>
      <c r="Q9129" s="62">
        <f>G9128-Q9128</f>
        <v>1932969</v>
      </c>
      <c r="R9129" s="62">
        <f t="shared" ref="R9129" si="922">H9128-R9128</f>
        <v>541423</v>
      </c>
      <c r="S9129" s="62">
        <f t="shared" ref="S9129" si="923">I9128-S9128</f>
        <v>609897</v>
      </c>
      <c r="T9129" s="62">
        <f t="shared" ref="T9129" si="924">J9128-T9128</f>
        <v>4260</v>
      </c>
    </row>
    <row r="9130" spans="2:20" x14ac:dyDescent="0.3">
      <c r="B9130" s="1366" t="s">
        <v>5103</v>
      </c>
      <c r="C9130" s="1366"/>
      <c r="D9130" s="1366"/>
      <c r="E9130" s="1366"/>
      <c r="F9130" s="1366"/>
      <c r="H9130" s="322"/>
      <c r="I9130" s="321"/>
      <c r="J9130" s="321"/>
      <c r="M9130" s="1356" t="s">
        <v>23</v>
      </c>
      <c r="N9130" s="1356"/>
      <c r="O9130" s="314"/>
      <c r="P9130" s="314"/>
      <c r="Q9130" s="314"/>
      <c r="R9130" s="314"/>
    </row>
    <row r="9131" spans="2:20" x14ac:dyDescent="0.3">
      <c r="B9131" s="1112" t="s">
        <v>0</v>
      </c>
      <c r="C9131" s="1113" t="s">
        <v>5105</v>
      </c>
      <c r="D9131" s="1113" t="s">
        <v>5107</v>
      </c>
      <c r="E9131" s="1113" t="s">
        <v>5106</v>
      </c>
      <c r="F9131" s="1114" t="s">
        <v>5110</v>
      </c>
      <c r="G9131" s="894"/>
      <c r="H9131" s="1117"/>
      <c r="I9131" s="1118"/>
      <c r="J9131" s="145"/>
      <c r="M9131" s="346" t="s">
        <v>17</v>
      </c>
      <c r="N9131" s="126">
        <f>P9129</f>
        <v>92153</v>
      </c>
      <c r="O9131" s="1364" t="s">
        <v>6237</v>
      </c>
      <c r="P9131" s="1365"/>
      <c r="Q9131" s="1365"/>
      <c r="R9131" s="1365"/>
      <c r="S9131" s="1365"/>
      <c r="T9131" s="1365"/>
    </row>
    <row r="9132" spans="2:20" x14ac:dyDescent="0.3">
      <c r="B9132" s="912" t="s">
        <v>5114</v>
      </c>
      <c r="C9132" s="916" t="s">
        <v>5116</v>
      </c>
      <c r="D9132" s="912" t="s">
        <v>5113</v>
      </c>
      <c r="E9132" s="920">
        <v>5000000</v>
      </c>
      <c r="F9132" s="1030" t="s">
        <v>5111</v>
      </c>
      <c r="G9132" s="894"/>
      <c r="H9132" s="949"/>
      <c r="I9132" s="280"/>
      <c r="J9132" s="280"/>
      <c r="M9132" s="346" t="s">
        <v>18</v>
      </c>
      <c r="N9132" s="126">
        <f>Q9129</f>
        <v>1932969</v>
      </c>
      <c r="O9132" s="1015"/>
      <c r="P9132" s="944"/>
      <c r="Q9132" s="1117"/>
      <c r="R9132" s="944"/>
      <c r="S9132" s="944"/>
      <c r="T9132" s="944"/>
    </row>
    <row r="9133" spans="2:20" ht="15" thickBot="1" x14ac:dyDescent="0.35">
      <c r="B9133" s="897"/>
      <c r="C9133" s="1116" t="s">
        <v>456</v>
      </c>
      <c r="D9133" s="1116"/>
      <c r="E9133" s="921">
        <f ca="1">SUM(E9132:E9133)</f>
        <v>5000000</v>
      </c>
      <c r="F9133" s="901"/>
      <c r="G9133" s="945"/>
      <c r="H9133" s="948"/>
      <c r="I9133" s="280"/>
      <c r="J9133" s="280"/>
      <c r="M9133" s="346" t="s">
        <v>19</v>
      </c>
      <c r="N9133" s="126">
        <f>R9129</f>
        <v>541423</v>
      </c>
      <c r="O9133" s="1015"/>
      <c r="P9133" s="948"/>
      <c r="Q9133" s="1115"/>
      <c r="R9133" s="948"/>
      <c r="S9133" s="948"/>
      <c r="T9133" s="948"/>
    </row>
    <row r="9134" spans="2:20" ht="15" thickTop="1" x14ac:dyDescent="0.3">
      <c r="H9134" s="321"/>
      <c r="I9134" s="280"/>
      <c r="J9134" s="281"/>
      <c r="M9134" s="346" t="s">
        <v>20</v>
      </c>
      <c r="N9134" s="126">
        <f>S9129</f>
        <v>609897</v>
      </c>
      <c r="O9134" s="1015"/>
      <c r="P9134" s="1016"/>
      <c r="Q9134" s="1017"/>
      <c r="R9134" s="894"/>
      <c r="S9134" s="894"/>
      <c r="T9134" s="894"/>
    </row>
    <row r="9135" spans="2:20" x14ac:dyDescent="0.3">
      <c r="H9135" s="321"/>
      <c r="I9135" s="280"/>
      <c r="J9135" s="281"/>
      <c r="M9135" s="346" t="s">
        <v>21</v>
      </c>
      <c r="N9135" s="126">
        <f>T9129</f>
        <v>4260</v>
      </c>
      <c r="O9135" s="1015"/>
      <c r="P9135" s="949"/>
      <c r="Q9135" s="1018"/>
      <c r="R9135" s="949"/>
      <c r="S9135" s="949"/>
      <c r="T9135" s="949"/>
    </row>
    <row r="9136" spans="2:20" ht="16.2" thickBot="1" x14ac:dyDescent="0.35">
      <c r="G9136" s="314"/>
      <c r="H9136" s="321"/>
      <c r="I9136" s="280"/>
      <c r="J9136" s="281"/>
      <c r="M9136" s="768" t="s">
        <v>22</v>
      </c>
      <c r="N9136" s="794">
        <f>SUM(N9131:N9135)</f>
        <v>3180702</v>
      </c>
      <c r="O9136" s="1015"/>
      <c r="P9136" s="994"/>
      <c r="Q9136" s="994"/>
      <c r="R9136" s="943"/>
      <c r="S9136" s="943"/>
      <c r="T9136" s="929"/>
    </row>
    <row r="9137" spans="2:20" ht="16.2" thickTop="1" x14ac:dyDescent="0.3">
      <c r="G9137" s="314"/>
      <c r="H9137" s="321"/>
      <c r="I9137" s="280"/>
      <c r="J9137" s="281"/>
      <c r="M9137" s="768"/>
      <c r="N9137" s="121"/>
      <c r="O9137" s="1015"/>
      <c r="P9137" s="994"/>
      <c r="Q9137" s="994"/>
      <c r="R9137" s="943"/>
      <c r="S9137" s="943"/>
      <c r="T9137" s="929"/>
    </row>
    <row r="9138" spans="2:20" ht="15.6" x14ac:dyDescent="0.3">
      <c r="G9138" s="314"/>
      <c r="H9138" s="321"/>
      <c r="I9138" s="280"/>
      <c r="J9138" s="281"/>
      <c r="M9138" s="768"/>
      <c r="N9138" s="121"/>
      <c r="O9138" s="1015"/>
      <c r="P9138" s="994"/>
      <c r="Q9138" s="994"/>
      <c r="R9138" s="943"/>
      <c r="S9138" s="943"/>
      <c r="T9138" s="929"/>
    </row>
    <row r="9139" spans="2:20" ht="15.6" x14ac:dyDescent="0.3">
      <c r="G9139" s="314"/>
      <c r="H9139" s="321"/>
      <c r="I9139" s="280"/>
      <c r="J9139" s="281"/>
      <c r="M9139" s="768"/>
      <c r="N9139" s="121"/>
      <c r="O9139" s="1015"/>
      <c r="P9139" s="994"/>
      <c r="Q9139" s="994"/>
      <c r="R9139" s="943"/>
      <c r="S9139" s="943"/>
      <c r="T9139" s="929"/>
    </row>
    <row r="9140" spans="2:20" ht="15.6" x14ac:dyDescent="0.3">
      <c r="G9140" s="314"/>
      <c r="H9140" s="321"/>
      <c r="I9140" s="280"/>
      <c r="J9140" s="281"/>
      <c r="M9140" s="768"/>
      <c r="N9140" s="121"/>
      <c r="O9140" s="1015"/>
      <c r="P9140" s="994"/>
      <c r="Q9140" s="994"/>
      <c r="R9140" s="943"/>
      <c r="S9140" s="943"/>
      <c r="T9140" s="929"/>
    </row>
    <row r="9141" spans="2:20" ht="15.6" x14ac:dyDescent="0.3">
      <c r="G9141" s="314"/>
      <c r="H9141" s="321"/>
      <c r="I9141" s="280"/>
      <c r="J9141" s="281"/>
      <c r="M9141" s="768"/>
      <c r="N9141" s="121"/>
      <c r="O9141" s="1015"/>
      <c r="P9141" s="994"/>
      <c r="Q9141" s="994"/>
      <c r="R9141" s="943"/>
      <c r="S9141" s="943"/>
      <c r="T9141" s="929"/>
    </row>
    <row r="9142" spans="2:20" ht="15.6" x14ac:dyDescent="0.3">
      <c r="G9142" s="314"/>
      <c r="H9142" s="321"/>
      <c r="I9142" s="280"/>
      <c r="J9142" s="281"/>
      <c r="M9142" s="768"/>
      <c r="N9142" s="121"/>
      <c r="O9142" s="1015"/>
      <c r="P9142" s="994"/>
      <c r="Q9142" s="994"/>
      <c r="R9142" s="943"/>
      <c r="S9142" s="943"/>
      <c r="T9142" s="929"/>
    </row>
    <row r="9143" spans="2:20" x14ac:dyDescent="0.3">
      <c r="B9143" s="897"/>
      <c r="C9143" s="898"/>
      <c r="D9143" s="897"/>
      <c r="E9143" s="902"/>
      <c r="F9143" s="899"/>
      <c r="H9143" s="321"/>
      <c r="I9143" s="321"/>
      <c r="J9143" s="321"/>
      <c r="N9143" s="314"/>
      <c r="O9143" s="895"/>
      <c r="P9143" s="942"/>
      <c r="Q9143" s="75"/>
      <c r="R9143" s="941"/>
      <c r="S9143" s="75"/>
      <c r="T9143" s="75"/>
    </row>
    <row r="9144" spans="2:20" x14ac:dyDescent="0.3">
      <c r="B9144" s="897"/>
      <c r="C9144" s="898"/>
      <c r="D9144" s="897"/>
      <c r="E9144" s="902"/>
      <c r="F9144" s="899"/>
      <c r="H9144" s="321"/>
      <c r="I9144" s="321"/>
      <c r="J9144" s="321"/>
      <c r="N9144" s="314"/>
      <c r="O9144" s="895"/>
      <c r="P9144" s="942"/>
      <c r="Q9144" s="75"/>
      <c r="R9144" s="941"/>
      <c r="S9144" s="75"/>
      <c r="T9144" s="75"/>
    </row>
    <row r="9145" spans="2:20" x14ac:dyDescent="0.3">
      <c r="B9145" s="1357" t="s">
        <v>6214</v>
      </c>
      <c r="C9145" s="1357"/>
      <c r="D9145" s="1357"/>
      <c r="E9145" s="1357"/>
      <c r="F9145" s="1357"/>
      <c r="G9145" s="1357"/>
      <c r="H9145" s="1357"/>
      <c r="I9145" s="1357"/>
      <c r="J9145" s="1357"/>
      <c r="K9145" s="1357"/>
      <c r="L9145" s="1357"/>
      <c r="M9145" s="1357"/>
      <c r="N9145" s="1357"/>
      <c r="O9145" s="1357"/>
      <c r="P9145" s="1357"/>
      <c r="Q9145" s="1357"/>
      <c r="R9145" s="1357"/>
      <c r="S9145" s="1357"/>
      <c r="T9145" s="1357"/>
    </row>
    <row r="9150" spans="2:20" ht="15.6" x14ac:dyDescent="0.3">
      <c r="B9150" s="1349" t="s">
        <v>6238</v>
      </c>
      <c r="C9150" s="1349"/>
      <c r="D9150" s="1349"/>
      <c r="E9150" s="1349"/>
      <c r="F9150" s="1349"/>
      <c r="G9150" s="1349"/>
      <c r="H9150" s="1349"/>
      <c r="I9150" s="1349"/>
      <c r="J9150" s="1349"/>
      <c r="K9150" s="1349"/>
      <c r="L9150" s="1349"/>
      <c r="M9150" s="1349"/>
      <c r="N9150" s="1349"/>
      <c r="O9150" s="1349"/>
      <c r="P9150" s="1349"/>
      <c r="Q9150" s="1349"/>
      <c r="R9150" s="1349"/>
      <c r="S9150" s="1349"/>
      <c r="T9150" s="1349"/>
    </row>
    <row r="9151" spans="2:20" ht="15.6" x14ac:dyDescent="0.3">
      <c r="B9151" s="1350" t="s">
        <v>10</v>
      </c>
      <c r="C9151" s="1350"/>
      <c r="D9151" s="1350"/>
      <c r="E9151" s="1350"/>
      <c r="F9151" s="1350"/>
      <c r="G9151" s="1350"/>
      <c r="H9151" s="1350"/>
      <c r="I9151" s="1350"/>
      <c r="J9151" s="1350"/>
      <c r="K9151" s="1350"/>
      <c r="L9151" s="1350"/>
      <c r="M9151" s="1350"/>
      <c r="N9151" s="1350"/>
      <c r="O9151" s="1350"/>
      <c r="P9151" s="1350"/>
      <c r="Q9151" s="1350"/>
      <c r="R9151" s="1350"/>
      <c r="S9151" s="1350"/>
      <c r="T9151" s="1350"/>
    </row>
    <row r="9152" spans="2:20" x14ac:dyDescent="0.3">
      <c r="B9152" s="1351" t="s">
        <v>11</v>
      </c>
      <c r="C9152" s="1351"/>
      <c r="D9152" s="1351"/>
      <c r="E9152" s="1351"/>
      <c r="F9152" s="1351"/>
      <c r="G9152" s="1351"/>
      <c r="H9152" s="1351"/>
      <c r="I9152" s="1351"/>
      <c r="J9152" s="1351"/>
      <c r="K9152" s="1351"/>
      <c r="L9152" s="1351"/>
      <c r="M9152" s="1351"/>
      <c r="N9152" s="1351"/>
      <c r="O9152" s="1351"/>
      <c r="P9152" s="1351"/>
      <c r="Q9152" s="1351"/>
      <c r="R9152" s="1351"/>
      <c r="S9152" s="1351"/>
      <c r="T9152" s="1351"/>
    </row>
    <row r="9153" spans="2:20" x14ac:dyDescent="0.3">
      <c r="B9153" s="1352" t="s">
        <v>6260</v>
      </c>
      <c r="C9153" s="1352"/>
      <c r="D9153" s="1352"/>
      <c r="E9153" s="1352"/>
      <c r="F9153" s="1352"/>
      <c r="G9153" s="1352"/>
      <c r="H9153" s="1352"/>
      <c r="I9153" s="1352"/>
      <c r="J9153" s="1352"/>
      <c r="K9153" s="1352"/>
      <c r="L9153" s="1352"/>
      <c r="M9153" s="1352"/>
      <c r="N9153" s="1352"/>
      <c r="O9153" s="1352"/>
      <c r="P9153" s="1352"/>
      <c r="Q9153" s="1352"/>
      <c r="R9153" s="1352"/>
      <c r="S9153" s="1352"/>
      <c r="T9153" s="1352"/>
    </row>
    <row r="9154" spans="2:20" ht="15" thickBot="1" x14ac:dyDescent="0.35">
      <c r="B9154" s="309"/>
      <c r="C9154" s="309"/>
      <c r="D9154" s="309"/>
      <c r="E9154" s="309"/>
      <c r="F9154" s="309"/>
      <c r="G9154" s="309"/>
      <c r="H9154" s="309"/>
      <c r="I9154" s="309"/>
      <c r="J9154" s="309"/>
      <c r="L9154" s="309"/>
      <c r="M9154" s="309"/>
      <c r="N9154" s="309"/>
      <c r="O9154" s="309"/>
      <c r="P9154" s="309"/>
      <c r="Q9154" s="309"/>
      <c r="R9154" s="1362" t="s">
        <v>6261</v>
      </c>
      <c r="S9154" s="1363"/>
      <c r="T9154" s="1363"/>
    </row>
    <row r="9155" spans="2:20" ht="15" thickTop="1" x14ac:dyDescent="0.3">
      <c r="B9155" s="1354" t="s">
        <v>8</v>
      </c>
      <c r="C9155" s="1354"/>
      <c r="D9155" s="1354"/>
      <c r="E9155" s="1354"/>
      <c r="F9155" s="1354"/>
      <c r="G9155" s="1354"/>
      <c r="H9155" s="1354"/>
      <c r="I9155" s="1354"/>
      <c r="J9155" s="1354"/>
      <c r="L9155" s="1354" t="s">
        <v>9</v>
      </c>
      <c r="M9155" s="1354"/>
      <c r="N9155" s="1354"/>
      <c r="O9155" s="1354"/>
      <c r="P9155" s="1354"/>
      <c r="Q9155" s="1354"/>
      <c r="R9155" s="1354"/>
      <c r="S9155" s="1354"/>
      <c r="T9155" s="1354"/>
    </row>
    <row r="9156" spans="2:20" ht="27.6" x14ac:dyDescent="0.3">
      <c r="B9156" s="950" t="s">
        <v>0</v>
      </c>
      <c r="C9156" s="950" t="s">
        <v>1</v>
      </c>
      <c r="D9156" s="950" t="s">
        <v>2</v>
      </c>
      <c r="E9156" s="950" t="s">
        <v>13</v>
      </c>
      <c r="F9156" s="950" t="s">
        <v>3</v>
      </c>
      <c r="G9156" s="950" t="s">
        <v>4</v>
      </c>
      <c r="H9156" s="950" t="s">
        <v>5</v>
      </c>
      <c r="I9156" s="950" t="s">
        <v>6</v>
      </c>
      <c r="J9156" s="950" t="s">
        <v>7</v>
      </c>
      <c r="K9156" s="180"/>
      <c r="L9156" s="950" t="s">
        <v>0</v>
      </c>
      <c r="M9156" s="950" t="s">
        <v>1</v>
      </c>
      <c r="N9156" s="503" t="s">
        <v>1234</v>
      </c>
      <c r="O9156" s="950" t="s">
        <v>13</v>
      </c>
      <c r="P9156" s="950" t="s">
        <v>3</v>
      </c>
      <c r="Q9156" s="950" t="s">
        <v>4</v>
      </c>
      <c r="R9156" s="950" t="s">
        <v>5</v>
      </c>
      <c r="S9156" s="950" t="s">
        <v>6</v>
      </c>
      <c r="T9156" s="950" t="s">
        <v>7</v>
      </c>
    </row>
    <row r="9157" spans="2:20" x14ac:dyDescent="0.3">
      <c r="B9157" s="954"/>
      <c r="C9157" s="955"/>
      <c r="D9157" s="955"/>
      <c r="E9157" s="956"/>
      <c r="F9157" s="956"/>
      <c r="G9157" s="956"/>
      <c r="H9157" s="956"/>
      <c r="I9157" s="956"/>
      <c r="J9157" s="957"/>
      <c r="L9157" s="954"/>
      <c r="M9157" s="955"/>
      <c r="N9157" s="955"/>
      <c r="O9157" s="956"/>
      <c r="P9157" s="956"/>
      <c r="Q9157" s="956"/>
      <c r="R9157" s="956"/>
      <c r="S9157" s="956"/>
      <c r="T9157" s="957"/>
    </row>
    <row r="9158" spans="2:20" x14ac:dyDescent="0.3">
      <c r="B9158" s="37" t="s">
        <v>6239</v>
      </c>
      <c r="C9158" s="44" t="s">
        <v>2421</v>
      </c>
      <c r="D9158" s="39" t="s">
        <v>16</v>
      </c>
      <c r="E9158" s="39" t="s">
        <v>16</v>
      </c>
      <c r="F9158" s="91">
        <f>N9131</f>
        <v>92153</v>
      </c>
      <c r="G9158" s="764">
        <f>N9132</f>
        <v>1932969</v>
      </c>
      <c r="H9158" s="764">
        <f>N9133</f>
        <v>541423</v>
      </c>
      <c r="I9158" s="764">
        <f>N9134</f>
        <v>609897</v>
      </c>
      <c r="J9158" s="764">
        <f>N9135</f>
        <v>4260</v>
      </c>
      <c r="K9158" s="40"/>
      <c r="L9158" s="37"/>
      <c r="M9158" s="1019"/>
      <c r="N9158" s="39"/>
      <c r="O9158" s="39"/>
      <c r="P9158" s="91"/>
      <c r="Q9158" s="91"/>
      <c r="R9158" s="37"/>
      <c r="S9158" s="39"/>
      <c r="T9158" s="37"/>
    </row>
    <row r="9159" spans="2:20" ht="27.6" x14ac:dyDescent="0.3">
      <c r="B9159" s="37" t="s">
        <v>6239</v>
      </c>
      <c r="C9159" s="38" t="s">
        <v>6252</v>
      </c>
      <c r="D9159" s="116" t="s">
        <v>6240</v>
      </c>
      <c r="E9159" s="39">
        <v>50000</v>
      </c>
      <c r="F9159" s="91"/>
      <c r="G9159" s="39" t="s">
        <v>16</v>
      </c>
      <c r="H9159" s="39" t="s">
        <v>16</v>
      </c>
      <c r="I9159" s="39" t="s">
        <v>16</v>
      </c>
      <c r="J9159" s="39" t="s">
        <v>16</v>
      </c>
      <c r="K9159" s="40"/>
      <c r="L9159" s="37" t="s">
        <v>6239</v>
      </c>
      <c r="M9159" s="50" t="s">
        <v>6262</v>
      </c>
      <c r="N9159" s="116" t="s">
        <v>6240</v>
      </c>
      <c r="O9159" s="39">
        <v>50000</v>
      </c>
      <c r="P9159" s="39" t="s">
        <v>16</v>
      </c>
      <c r="Q9159" s="39" t="s">
        <v>16</v>
      </c>
      <c r="R9159" s="39" t="s">
        <v>16</v>
      </c>
      <c r="S9159" s="39" t="s">
        <v>16</v>
      </c>
      <c r="T9159" s="39" t="s">
        <v>16</v>
      </c>
    </row>
    <row r="9160" spans="2:20" ht="27.6" x14ac:dyDescent="0.3">
      <c r="B9160" s="37" t="s">
        <v>6239</v>
      </c>
      <c r="C9160" s="430" t="s">
        <v>6253</v>
      </c>
      <c r="D9160" s="116" t="s">
        <v>6241</v>
      </c>
      <c r="E9160" s="39" t="s">
        <v>16</v>
      </c>
      <c r="F9160" s="39">
        <v>2200</v>
      </c>
      <c r="G9160" s="39" t="s">
        <v>16</v>
      </c>
      <c r="H9160" s="39" t="s">
        <v>16</v>
      </c>
      <c r="I9160" s="39" t="s">
        <v>16</v>
      </c>
      <c r="J9160" s="39" t="s">
        <v>16</v>
      </c>
      <c r="K9160" s="40"/>
      <c r="L9160" s="37" t="s">
        <v>6239</v>
      </c>
      <c r="M9160" s="50" t="s">
        <v>6263</v>
      </c>
      <c r="N9160" s="39">
        <v>1</v>
      </c>
      <c r="O9160" s="39" t="s">
        <v>16</v>
      </c>
      <c r="P9160" s="39">
        <v>12850</v>
      </c>
      <c r="Q9160" s="39" t="s">
        <v>16</v>
      </c>
      <c r="R9160" s="39" t="s">
        <v>16</v>
      </c>
      <c r="S9160" s="39" t="s">
        <v>16</v>
      </c>
      <c r="T9160" s="39" t="s">
        <v>16</v>
      </c>
    </row>
    <row r="9161" spans="2:20" ht="27.6" x14ac:dyDescent="0.3">
      <c r="B9161" s="37" t="s">
        <v>6239</v>
      </c>
      <c r="C9161" s="430" t="s">
        <v>5988</v>
      </c>
      <c r="D9161" s="116" t="s">
        <v>6242</v>
      </c>
      <c r="E9161" s="39" t="s">
        <v>16</v>
      </c>
      <c r="F9161" s="39">
        <v>2200</v>
      </c>
      <c r="G9161" s="39" t="s">
        <v>16</v>
      </c>
      <c r="H9161" s="39" t="s">
        <v>16</v>
      </c>
      <c r="I9161" s="39" t="s">
        <v>16</v>
      </c>
      <c r="J9161" s="39" t="s">
        <v>16</v>
      </c>
      <c r="K9161" s="40"/>
      <c r="L9161" s="39" t="s">
        <v>16</v>
      </c>
      <c r="M9161" s="39" t="s">
        <v>16</v>
      </c>
      <c r="N9161" s="39" t="s">
        <v>16</v>
      </c>
      <c r="O9161" s="39" t="s">
        <v>16</v>
      </c>
      <c r="P9161" s="39" t="s">
        <v>16</v>
      </c>
      <c r="Q9161" s="39" t="s">
        <v>16</v>
      </c>
      <c r="R9161" s="39" t="s">
        <v>16</v>
      </c>
      <c r="S9161" s="39" t="s">
        <v>16</v>
      </c>
      <c r="T9161" s="39" t="s">
        <v>16</v>
      </c>
    </row>
    <row r="9162" spans="2:20" ht="41.4" x14ac:dyDescent="0.3">
      <c r="B9162" s="37" t="s">
        <v>6239</v>
      </c>
      <c r="C9162" s="38" t="s">
        <v>6264</v>
      </c>
      <c r="D9162" s="116" t="s">
        <v>6243</v>
      </c>
      <c r="E9162" s="39" t="s">
        <v>16</v>
      </c>
      <c r="F9162" s="39">
        <v>10000</v>
      </c>
      <c r="G9162" s="39" t="s">
        <v>16</v>
      </c>
      <c r="H9162" s="39" t="s">
        <v>16</v>
      </c>
      <c r="I9162" s="39" t="s">
        <v>16</v>
      </c>
      <c r="J9162" s="39" t="s">
        <v>16</v>
      </c>
      <c r="K9162" s="40"/>
      <c r="L9162" s="39" t="s">
        <v>16</v>
      </c>
      <c r="M9162" s="39" t="s">
        <v>16</v>
      </c>
      <c r="N9162" s="39" t="s">
        <v>16</v>
      </c>
      <c r="O9162" s="39" t="s">
        <v>16</v>
      </c>
      <c r="P9162" s="39" t="s">
        <v>16</v>
      </c>
      <c r="Q9162" s="39" t="s">
        <v>16</v>
      </c>
      <c r="R9162" s="39" t="s">
        <v>16</v>
      </c>
      <c r="S9162" s="39" t="s">
        <v>16</v>
      </c>
      <c r="T9162" s="39" t="s">
        <v>16</v>
      </c>
    </row>
    <row r="9163" spans="2:20" ht="27.6" x14ac:dyDescent="0.3">
      <c r="B9163" s="37" t="s">
        <v>6239</v>
      </c>
      <c r="C9163" s="38" t="s">
        <v>4075</v>
      </c>
      <c r="D9163" s="116" t="s">
        <v>6244</v>
      </c>
      <c r="E9163" s="39" t="s">
        <v>16</v>
      </c>
      <c r="F9163" s="39">
        <v>1100</v>
      </c>
      <c r="G9163" s="39" t="s">
        <v>16</v>
      </c>
      <c r="H9163" s="39" t="s">
        <v>16</v>
      </c>
      <c r="I9163" s="39" t="s">
        <v>16</v>
      </c>
      <c r="J9163" s="39" t="s">
        <v>16</v>
      </c>
      <c r="K9163" s="40"/>
      <c r="L9163" s="39" t="s">
        <v>16</v>
      </c>
      <c r="M9163" s="39" t="s">
        <v>16</v>
      </c>
      <c r="N9163" s="39" t="s">
        <v>16</v>
      </c>
      <c r="O9163" s="39" t="s">
        <v>16</v>
      </c>
      <c r="P9163" s="39" t="s">
        <v>16</v>
      </c>
      <c r="Q9163" s="39" t="s">
        <v>16</v>
      </c>
      <c r="R9163" s="39" t="s">
        <v>16</v>
      </c>
      <c r="S9163" s="39" t="s">
        <v>16</v>
      </c>
      <c r="T9163" s="39" t="s">
        <v>16</v>
      </c>
    </row>
    <row r="9164" spans="2:20" ht="27.6" x14ac:dyDescent="0.3">
      <c r="B9164" s="37" t="s">
        <v>6239</v>
      </c>
      <c r="C9164" s="430" t="s">
        <v>4174</v>
      </c>
      <c r="D9164" s="116" t="s">
        <v>6245</v>
      </c>
      <c r="E9164" s="39" t="s">
        <v>16</v>
      </c>
      <c r="F9164" s="39">
        <v>1100</v>
      </c>
      <c r="G9164" s="39" t="s">
        <v>16</v>
      </c>
      <c r="H9164" s="39" t="s">
        <v>16</v>
      </c>
      <c r="I9164" s="39" t="s">
        <v>16</v>
      </c>
      <c r="J9164" s="39" t="s">
        <v>16</v>
      </c>
      <c r="K9164" s="40"/>
      <c r="L9164" s="39" t="s">
        <v>16</v>
      </c>
      <c r="M9164" s="39" t="s">
        <v>16</v>
      </c>
      <c r="N9164" s="39" t="s">
        <v>16</v>
      </c>
      <c r="O9164" s="39" t="s">
        <v>16</v>
      </c>
      <c r="P9164" s="39" t="s">
        <v>16</v>
      </c>
      <c r="Q9164" s="39" t="s">
        <v>16</v>
      </c>
      <c r="R9164" s="39" t="s">
        <v>16</v>
      </c>
      <c r="S9164" s="39" t="s">
        <v>16</v>
      </c>
      <c r="T9164" s="39" t="s">
        <v>16</v>
      </c>
    </row>
    <row r="9165" spans="2:20" ht="27.6" x14ac:dyDescent="0.3">
      <c r="B9165" s="37" t="s">
        <v>6239</v>
      </c>
      <c r="C9165" s="430" t="s">
        <v>4808</v>
      </c>
      <c r="D9165" s="116" t="s">
        <v>6246</v>
      </c>
      <c r="E9165" s="39" t="s">
        <v>16</v>
      </c>
      <c r="F9165" s="39">
        <v>1100</v>
      </c>
      <c r="G9165" s="39" t="s">
        <v>16</v>
      </c>
      <c r="H9165" s="39" t="s">
        <v>16</v>
      </c>
      <c r="I9165" s="39" t="s">
        <v>16</v>
      </c>
      <c r="J9165" s="39" t="s">
        <v>16</v>
      </c>
      <c r="K9165" s="40"/>
      <c r="L9165" s="39" t="s">
        <v>16</v>
      </c>
      <c r="M9165" s="39" t="s">
        <v>16</v>
      </c>
      <c r="N9165" s="39" t="s">
        <v>16</v>
      </c>
      <c r="O9165" s="39" t="s">
        <v>16</v>
      </c>
      <c r="P9165" s="39" t="s">
        <v>16</v>
      </c>
      <c r="Q9165" s="39" t="s">
        <v>16</v>
      </c>
      <c r="R9165" s="39" t="s">
        <v>16</v>
      </c>
      <c r="S9165" s="39" t="s">
        <v>16</v>
      </c>
      <c r="T9165" s="39" t="s">
        <v>16</v>
      </c>
    </row>
    <row r="9166" spans="2:20" ht="27.6" x14ac:dyDescent="0.3">
      <c r="B9166" s="37" t="s">
        <v>6239</v>
      </c>
      <c r="C9166" s="430" t="s">
        <v>4163</v>
      </c>
      <c r="D9166" s="116" t="s">
        <v>6247</v>
      </c>
      <c r="E9166" s="39" t="s">
        <v>16</v>
      </c>
      <c r="F9166" s="39">
        <v>1100</v>
      </c>
      <c r="G9166" s="39" t="s">
        <v>16</v>
      </c>
      <c r="H9166" s="39" t="s">
        <v>16</v>
      </c>
      <c r="I9166" s="39" t="s">
        <v>16</v>
      </c>
      <c r="J9166" s="39" t="s">
        <v>16</v>
      </c>
      <c r="K9166" s="40"/>
      <c r="L9166" s="39" t="s">
        <v>16</v>
      </c>
      <c r="M9166" s="39" t="s">
        <v>16</v>
      </c>
      <c r="N9166" s="39" t="s">
        <v>16</v>
      </c>
      <c r="O9166" s="39" t="s">
        <v>16</v>
      </c>
      <c r="P9166" s="39" t="s">
        <v>16</v>
      </c>
      <c r="Q9166" s="39" t="s">
        <v>16</v>
      </c>
      <c r="R9166" s="39" t="s">
        <v>16</v>
      </c>
      <c r="S9166" s="39" t="s">
        <v>16</v>
      </c>
      <c r="T9166" s="39" t="s">
        <v>16</v>
      </c>
    </row>
    <row r="9167" spans="2:20" ht="27.6" x14ac:dyDescent="0.3">
      <c r="B9167" s="37" t="s">
        <v>6239</v>
      </c>
      <c r="C9167" s="430" t="s">
        <v>3218</v>
      </c>
      <c r="D9167" s="116" t="s">
        <v>6248</v>
      </c>
      <c r="E9167" s="39" t="s">
        <v>16</v>
      </c>
      <c r="F9167" s="39">
        <v>1000</v>
      </c>
      <c r="G9167" s="39" t="s">
        <v>16</v>
      </c>
      <c r="H9167" s="39" t="s">
        <v>16</v>
      </c>
      <c r="I9167" s="39" t="s">
        <v>16</v>
      </c>
      <c r="J9167" s="39" t="s">
        <v>16</v>
      </c>
      <c r="K9167" s="40"/>
      <c r="L9167" s="39" t="s">
        <v>16</v>
      </c>
      <c r="M9167" s="39" t="s">
        <v>16</v>
      </c>
      <c r="N9167" s="39" t="s">
        <v>16</v>
      </c>
      <c r="O9167" s="39" t="s">
        <v>16</v>
      </c>
      <c r="P9167" s="39" t="s">
        <v>16</v>
      </c>
      <c r="Q9167" s="39" t="s">
        <v>16</v>
      </c>
      <c r="R9167" s="39" t="s">
        <v>16</v>
      </c>
      <c r="S9167" s="39" t="s">
        <v>16</v>
      </c>
      <c r="T9167" s="39" t="s">
        <v>16</v>
      </c>
    </row>
    <row r="9168" spans="2:20" ht="27.6" x14ac:dyDescent="0.3">
      <c r="B9168" s="37" t="s">
        <v>6239</v>
      </c>
      <c r="C9168" s="430" t="s">
        <v>4809</v>
      </c>
      <c r="D9168" s="116" t="s">
        <v>6249</v>
      </c>
      <c r="E9168" s="39" t="s">
        <v>16</v>
      </c>
      <c r="F9168" s="39">
        <v>1000</v>
      </c>
      <c r="G9168" s="39" t="s">
        <v>16</v>
      </c>
      <c r="H9168" s="39" t="s">
        <v>16</v>
      </c>
      <c r="I9168" s="39" t="s">
        <v>16</v>
      </c>
      <c r="J9168" s="39" t="s">
        <v>16</v>
      </c>
      <c r="K9168" s="40"/>
      <c r="L9168" s="39" t="s">
        <v>16</v>
      </c>
      <c r="M9168" s="39" t="s">
        <v>16</v>
      </c>
      <c r="N9168" s="39" t="s">
        <v>16</v>
      </c>
      <c r="O9168" s="39" t="s">
        <v>16</v>
      </c>
      <c r="P9168" s="39" t="s">
        <v>16</v>
      </c>
      <c r="Q9168" s="39" t="s">
        <v>16</v>
      </c>
      <c r="R9168" s="39" t="s">
        <v>16</v>
      </c>
      <c r="S9168" s="39" t="s">
        <v>16</v>
      </c>
      <c r="T9168" s="39" t="s">
        <v>16</v>
      </c>
    </row>
    <row r="9169" spans="2:20" ht="27.6" x14ac:dyDescent="0.3">
      <c r="B9169" s="37" t="s">
        <v>6239</v>
      </c>
      <c r="C9169" s="430" t="s">
        <v>1627</v>
      </c>
      <c r="D9169" s="116" t="s">
        <v>6250</v>
      </c>
      <c r="E9169" s="39" t="s">
        <v>16</v>
      </c>
      <c r="F9169" s="39">
        <v>1000</v>
      </c>
      <c r="G9169" s="39" t="s">
        <v>16</v>
      </c>
      <c r="H9169" s="39" t="s">
        <v>16</v>
      </c>
      <c r="I9169" s="39" t="s">
        <v>16</v>
      </c>
      <c r="J9169" s="39" t="s">
        <v>16</v>
      </c>
      <c r="K9169" s="40"/>
      <c r="L9169" s="39" t="s">
        <v>16</v>
      </c>
      <c r="M9169" s="39" t="s">
        <v>16</v>
      </c>
      <c r="N9169" s="39" t="s">
        <v>16</v>
      </c>
      <c r="O9169" s="39" t="s">
        <v>16</v>
      </c>
      <c r="P9169" s="39" t="s">
        <v>16</v>
      </c>
      <c r="Q9169" s="39" t="s">
        <v>16</v>
      </c>
      <c r="R9169" s="39" t="s">
        <v>16</v>
      </c>
      <c r="S9169" s="39" t="s">
        <v>16</v>
      </c>
      <c r="T9169" s="39" t="s">
        <v>16</v>
      </c>
    </row>
    <row r="9170" spans="2:20" ht="41.4" x14ac:dyDescent="0.3">
      <c r="B9170" s="37" t="s">
        <v>6239</v>
      </c>
      <c r="C9170" s="430" t="s">
        <v>4696</v>
      </c>
      <c r="D9170" s="116" t="s">
        <v>6251</v>
      </c>
      <c r="E9170" s="39" t="s">
        <v>16</v>
      </c>
      <c r="F9170" s="39">
        <v>3000</v>
      </c>
      <c r="G9170" s="39" t="s">
        <v>16</v>
      </c>
      <c r="H9170" s="39" t="s">
        <v>16</v>
      </c>
      <c r="I9170" s="39" t="s">
        <v>16</v>
      </c>
      <c r="J9170" s="39" t="s">
        <v>16</v>
      </c>
      <c r="K9170" s="40"/>
      <c r="L9170" s="39" t="s">
        <v>16</v>
      </c>
      <c r="M9170" s="39" t="s">
        <v>16</v>
      </c>
      <c r="N9170" s="39" t="s">
        <v>16</v>
      </c>
      <c r="O9170" s="39" t="s">
        <v>16</v>
      </c>
      <c r="P9170" s="39" t="s">
        <v>16</v>
      </c>
      <c r="Q9170" s="39" t="s">
        <v>16</v>
      </c>
      <c r="R9170" s="39" t="s">
        <v>16</v>
      </c>
      <c r="S9170" s="39" t="s">
        <v>16</v>
      </c>
      <c r="T9170" s="39" t="s">
        <v>16</v>
      </c>
    </row>
    <row r="9171" spans="2:20" ht="41.4" x14ac:dyDescent="0.3">
      <c r="B9171" s="37" t="s">
        <v>6239</v>
      </c>
      <c r="C9171" s="430" t="s">
        <v>4697</v>
      </c>
      <c r="D9171" s="116" t="s">
        <v>6254</v>
      </c>
      <c r="E9171" s="39" t="s">
        <v>16</v>
      </c>
      <c r="F9171" s="39">
        <v>3000</v>
      </c>
      <c r="G9171" s="39" t="s">
        <v>16</v>
      </c>
      <c r="H9171" s="39" t="s">
        <v>16</v>
      </c>
      <c r="I9171" s="39" t="s">
        <v>16</v>
      </c>
      <c r="J9171" s="39" t="s">
        <v>16</v>
      </c>
      <c r="K9171" s="40"/>
      <c r="L9171" s="39" t="s">
        <v>16</v>
      </c>
      <c r="M9171" s="39" t="s">
        <v>16</v>
      </c>
      <c r="N9171" s="39" t="s">
        <v>16</v>
      </c>
      <c r="O9171" s="39" t="s">
        <v>16</v>
      </c>
      <c r="P9171" s="39" t="s">
        <v>16</v>
      </c>
      <c r="Q9171" s="39" t="s">
        <v>16</v>
      </c>
      <c r="R9171" s="39" t="s">
        <v>16</v>
      </c>
      <c r="S9171" s="39" t="s">
        <v>16</v>
      </c>
      <c r="T9171" s="39" t="s">
        <v>16</v>
      </c>
    </row>
    <row r="9172" spans="2:20" ht="27.6" x14ac:dyDescent="0.3">
      <c r="B9172" s="37" t="s">
        <v>6239</v>
      </c>
      <c r="C9172" s="430" t="s">
        <v>1627</v>
      </c>
      <c r="D9172" s="116" t="s">
        <v>6255</v>
      </c>
      <c r="E9172" s="39" t="s">
        <v>16</v>
      </c>
      <c r="F9172" s="39">
        <v>6000</v>
      </c>
      <c r="G9172" s="39" t="s">
        <v>16</v>
      </c>
      <c r="H9172" s="39" t="s">
        <v>16</v>
      </c>
      <c r="I9172" s="39" t="s">
        <v>16</v>
      </c>
      <c r="J9172" s="39" t="s">
        <v>16</v>
      </c>
      <c r="K9172" s="40"/>
      <c r="L9172" s="39" t="s">
        <v>16</v>
      </c>
      <c r="M9172" s="39" t="s">
        <v>16</v>
      </c>
      <c r="N9172" s="39" t="s">
        <v>16</v>
      </c>
      <c r="O9172" s="39" t="s">
        <v>16</v>
      </c>
      <c r="P9172" s="39" t="s">
        <v>16</v>
      </c>
      <c r="Q9172" s="39" t="s">
        <v>16</v>
      </c>
      <c r="R9172" s="39" t="s">
        <v>16</v>
      </c>
      <c r="S9172" s="39" t="s">
        <v>16</v>
      </c>
      <c r="T9172" s="39" t="s">
        <v>16</v>
      </c>
    </row>
    <row r="9173" spans="2:20" ht="27.6" x14ac:dyDescent="0.3">
      <c r="B9173" s="37" t="s">
        <v>6239</v>
      </c>
      <c r="C9173" s="430" t="s">
        <v>6266</v>
      </c>
      <c r="D9173" s="116" t="s">
        <v>6256</v>
      </c>
      <c r="E9173" s="39" t="s">
        <v>16</v>
      </c>
      <c r="F9173" s="39">
        <v>20000</v>
      </c>
      <c r="G9173" s="39" t="s">
        <v>16</v>
      </c>
      <c r="H9173" s="39" t="s">
        <v>16</v>
      </c>
      <c r="I9173" s="39" t="s">
        <v>16</v>
      </c>
      <c r="J9173" s="39" t="s">
        <v>16</v>
      </c>
      <c r="K9173" s="40"/>
      <c r="L9173" s="39" t="s">
        <v>16</v>
      </c>
      <c r="M9173" s="39" t="s">
        <v>16</v>
      </c>
      <c r="N9173" s="39" t="s">
        <v>16</v>
      </c>
      <c r="O9173" s="39" t="s">
        <v>16</v>
      </c>
      <c r="P9173" s="39" t="s">
        <v>16</v>
      </c>
      <c r="Q9173" s="39" t="s">
        <v>16</v>
      </c>
      <c r="R9173" s="39" t="s">
        <v>16</v>
      </c>
      <c r="S9173" s="39" t="s">
        <v>16</v>
      </c>
      <c r="T9173" s="39" t="s">
        <v>16</v>
      </c>
    </row>
    <row r="9174" spans="2:20" ht="41.4" x14ac:dyDescent="0.3">
      <c r="B9174" s="37" t="s">
        <v>6239</v>
      </c>
      <c r="C9174" s="430" t="s">
        <v>6267</v>
      </c>
      <c r="D9174" s="730" t="s">
        <v>6257</v>
      </c>
      <c r="E9174" s="39" t="s">
        <v>16</v>
      </c>
      <c r="F9174" s="39">
        <v>4000</v>
      </c>
      <c r="G9174" s="39" t="s">
        <v>16</v>
      </c>
      <c r="H9174" s="39" t="s">
        <v>16</v>
      </c>
      <c r="I9174" s="39" t="s">
        <v>16</v>
      </c>
      <c r="J9174" s="39" t="s">
        <v>16</v>
      </c>
      <c r="K9174" s="40"/>
      <c r="L9174" s="39" t="s">
        <v>16</v>
      </c>
      <c r="M9174" s="39" t="s">
        <v>16</v>
      </c>
      <c r="N9174" s="39" t="s">
        <v>16</v>
      </c>
      <c r="O9174" s="39" t="s">
        <v>16</v>
      </c>
      <c r="P9174" s="39" t="s">
        <v>16</v>
      </c>
      <c r="Q9174" s="39" t="s">
        <v>16</v>
      </c>
      <c r="R9174" s="39" t="s">
        <v>16</v>
      </c>
      <c r="S9174" s="39" t="s">
        <v>16</v>
      </c>
      <c r="T9174" s="39" t="s">
        <v>16</v>
      </c>
    </row>
    <row r="9175" spans="2:20" ht="41.4" x14ac:dyDescent="0.3">
      <c r="B9175" s="37" t="s">
        <v>6239</v>
      </c>
      <c r="C9175" s="430" t="s">
        <v>6268</v>
      </c>
      <c r="D9175" s="730" t="s">
        <v>6258</v>
      </c>
      <c r="E9175" s="39" t="s">
        <v>16</v>
      </c>
      <c r="F9175" s="39">
        <v>4000</v>
      </c>
      <c r="G9175" s="39" t="s">
        <v>16</v>
      </c>
      <c r="H9175" s="39" t="s">
        <v>16</v>
      </c>
      <c r="I9175" s="39" t="s">
        <v>16</v>
      </c>
      <c r="J9175" s="39" t="s">
        <v>16</v>
      </c>
      <c r="K9175" s="40"/>
      <c r="L9175" s="39" t="s">
        <v>16</v>
      </c>
      <c r="M9175" s="39" t="s">
        <v>16</v>
      </c>
      <c r="N9175" s="39" t="s">
        <v>16</v>
      </c>
      <c r="O9175" s="39" t="s">
        <v>16</v>
      </c>
      <c r="P9175" s="39" t="s">
        <v>16</v>
      </c>
      <c r="Q9175" s="39" t="s">
        <v>16</v>
      </c>
      <c r="R9175" s="39" t="s">
        <v>16</v>
      </c>
      <c r="S9175" s="39" t="s">
        <v>16</v>
      </c>
      <c r="T9175" s="39" t="s">
        <v>16</v>
      </c>
    </row>
    <row r="9176" spans="2:20" ht="27.6" x14ac:dyDescent="0.3">
      <c r="B9176" s="37" t="s">
        <v>6239</v>
      </c>
      <c r="C9176" s="509" t="s">
        <v>6269</v>
      </c>
      <c r="D9176" s="730" t="s">
        <v>6259</v>
      </c>
      <c r="E9176" s="39" t="s">
        <v>16</v>
      </c>
      <c r="F9176" s="39">
        <v>1250</v>
      </c>
      <c r="G9176" s="39" t="s">
        <v>16</v>
      </c>
      <c r="H9176" s="39" t="s">
        <v>16</v>
      </c>
      <c r="I9176" s="39" t="s">
        <v>16</v>
      </c>
      <c r="J9176" s="39" t="s">
        <v>16</v>
      </c>
      <c r="K9176" s="40"/>
      <c r="L9176" s="39" t="s">
        <v>16</v>
      </c>
      <c r="M9176" s="39" t="s">
        <v>16</v>
      </c>
      <c r="N9176" s="39" t="s">
        <v>16</v>
      </c>
      <c r="O9176" s="39" t="s">
        <v>16</v>
      </c>
      <c r="P9176" s="39" t="s">
        <v>16</v>
      </c>
      <c r="Q9176" s="39" t="s">
        <v>16</v>
      </c>
      <c r="R9176" s="39" t="s">
        <v>16</v>
      </c>
      <c r="S9176" s="39" t="s">
        <v>16</v>
      </c>
      <c r="T9176" s="39" t="s">
        <v>16</v>
      </c>
    </row>
    <row r="9177" spans="2:20" x14ac:dyDescent="0.3">
      <c r="B9177" s="196"/>
      <c r="C9177" s="503" t="s">
        <v>49</v>
      </c>
      <c r="D9177" s="196" t="s">
        <v>1850</v>
      </c>
      <c r="E9177" s="197">
        <f>SUM(E9159:E9175)</f>
        <v>50000</v>
      </c>
      <c r="F9177" s="197">
        <f>SUM(F9159:F9176)</f>
        <v>63050</v>
      </c>
      <c r="G9177" s="197">
        <f>SUM(G9167:G9175)</f>
        <v>0</v>
      </c>
      <c r="H9177" s="504"/>
      <c r="I9177" s="197">
        <f>SUM(I9167:I9175)</f>
        <v>0</v>
      </c>
      <c r="J9177" s="197"/>
      <c r="K9177" s="183">
        <f>SUM(I9177:J9177)</f>
        <v>0</v>
      </c>
      <c r="L9177" s="39" t="s">
        <v>16</v>
      </c>
      <c r="M9177" s="39" t="s">
        <v>16</v>
      </c>
      <c r="N9177" s="66" t="s">
        <v>16</v>
      </c>
      <c r="O9177" s="39" t="s">
        <v>16</v>
      </c>
      <c r="P9177" s="39" t="s">
        <v>16</v>
      </c>
      <c r="Q9177" s="39" t="s">
        <v>16</v>
      </c>
      <c r="R9177" s="39" t="s">
        <v>16</v>
      </c>
      <c r="S9177" s="39" t="s">
        <v>16</v>
      </c>
      <c r="T9177" s="39" t="s">
        <v>16</v>
      </c>
    </row>
    <row r="9178" spans="2:20" x14ac:dyDescent="0.3">
      <c r="B9178" s="815"/>
      <c r="C9178" s="958"/>
      <c r="D9178" s="384"/>
      <c r="E9178" s="818"/>
      <c r="F9178" s="818"/>
      <c r="G9178" s="818"/>
      <c r="H9178" s="818"/>
      <c r="I9178" s="818"/>
      <c r="J9178" s="819"/>
      <c r="K9178" s="1"/>
      <c r="L9178" s="1041"/>
      <c r="M9178" s="1042"/>
      <c r="N9178" s="1042"/>
      <c r="O9178" s="1042"/>
      <c r="P9178" s="1042"/>
      <c r="Q9178" s="1042"/>
      <c r="R9178" s="1042"/>
      <c r="S9178" s="1042"/>
      <c r="T9178" s="1043"/>
    </row>
    <row r="9179" spans="2:20" x14ac:dyDescent="0.3">
      <c r="B9179" s="25"/>
      <c r="C9179" s="26" t="s">
        <v>50</v>
      </c>
      <c r="D9179" s="26" t="s">
        <v>16</v>
      </c>
      <c r="E9179" s="28">
        <f>E9177</f>
        <v>50000</v>
      </c>
      <c r="F9179" s="28">
        <f>F9158+F9177</f>
        <v>155203</v>
      </c>
      <c r="G9179" s="28">
        <f>G9158+G9177</f>
        <v>1932969</v>
      </c>
      <c r="H9179" s="28">
        <f>H9158+H9177</f>
        <v>541423</v>
      </c>
      <c r="I9179" s="28">
        <f>I9158+I9177</f>
        <v>609897</v>
      </c>
      <c r="J9179" s="28">
        <f>J9158+J9177</f>
        <v>4260</v>
      </c>
      <c r="K9179" s="1"/>
      <c r="L9179" s="574" t="s">
        <v>16</v>
      </c>
      <c r="M9179" s="26" t="s">
        <v>50</v>
      </c>
      <c r="N9179" s="193" t="s">
        <v>16</v>
      </c>
      <c r="O9179" s="934">
        <f>SUM(O9159:O9178)</f>
        <v>50000</v>
      </c>
      <c r="P9179" s="28">
        <f>SUM(P9159:P9178)</f>
        <v>12850</v>
      </c>
      <c r="Q9179" s="938">
        <f>SUM(Q9167:Q9178)</f>
        <v>0</v>
      </c>
      <c r="R9179" s="28">
        <f>SUM(R9177:R9178)</f>
        <v>0</v>
      </c>
      <c r="S9179" s="28">
        <f>SUM(S9177:S9178)</f>
        <v>0</v>
      </c>
      <c r="T9179" s="28">
        <f>SUM(T9157:T9178)</f>
        <v>0</v>
      </c>
    </row>
    <row r="9180" spans="2:20" x14ac:dyDescent="0.3">
      <c r="F9180" s="314"/>
      <c r="G9180" s="215"/>
      <c r="H9180" s="215"/>
      <c r="L9180" s="2"/>
      <c r="M9180" s="3" t="s">
        <v>12</v>
      </c>
      <c r="N9180" s="15"/>
      <c r="O9180" s="16">
        <f>E9179-O9179</f>
        <v>0</v>
      </c>
      <c r="P9180" s="62">
        <f>F9179-P9179</f>
        <v>142353</v>
      </c>
      <c r="Q9180" s="62">
        <f>G9179-Q9179</f>
        <v>1932969</v>
      </c>
      <c r="R9180" s="62">
        <f t="shared" ref="R9180" si="925">H9179-R9179</f>
        <v>541423</v>
      </c>
      <c r="S9180" s="62">
        <f t="shared" ref="S9180" si="926">I9179-S9179</f>
        <v>609897</v>
      </c>
      <c r="T9180" s="62">
        <f t="shared" ref="T9180" si="927">J9179-T9179</f>
        <v>4260</v>
      </c>
    </row>
    <row r="9181" spans="2:20" x14ac:dyDescent="0.3">
      <c r="B9181" s="1366" t="s">
        <v>5103</v>
      </c>
      <c r="C9181" s="1366"/>
      <c r="D9181" s="1366"/>
      <c r="E9181" s="1366"/>
      <c r="F9181" s="1366"/>
      <c r="H9181" s="322"/>
      <c r="I9181" s="321"/>
      <c r="J9181" s="321"/>
      <c r="M9181" s="1356" t="s">
        <v>23</v>
      </c>
      <c r="N9181" s="1356"/>
      <c r="O9181" s="314"/>
      <c r="P9181" s="314"/>
      <c r="Q9181" s="314"/>
      <c r="R9181" s="314"/>
    </row>
    <row r="9182" spans="2:20" x14ac:dyDescent="0.3">
      <c r="B9182" s="1112" t="s">
        <v>0</v>
      </c>
      <c r="C9182" s="1113" t="s">
        <v>5105</v>
      </c>
      <c r="D9182" s="1113" t="s">
        <v>5107</v>
      </c>
      <c r="E9182" s="1113" t="s">
        <v>5106</v>
      </c>
      <c r="F9182" s="1114" t="s">
        <v>5110</v>
      </c>
      <c r="G9182" s="894"/>
      <c r="H9182" s="1121"/>
      <c r="I9182" s="1122"/>
      <c r="J9182" s="145"/>
      <c r="M9182" s="346" t="s">
        <v>17</v>
      </c>
      <c r="N9182" s="126">
        <f>P9180</f>
        <v>142353</v>
      </c>
      <c r="O9182" s="1364" t="s">
        <v>6265</v>
      </c>
      <c r="P9182" s="1365"/>
      <c r="Q9182" s="1365"/>
      <c r="R9182" s="1365"/>
      <c r="S9182" s="1365"/>
      <c r="T9182" s="1365"/>
    </row>
    <row r="9183" spans="2:20" x14ac:dyDescent="0.3">
      <c r="B9183" s="912" t="s">
        <v>5114</v>
      </c>
      <c r="C9183" s="916" t="s">
        <v>5116</v>
      </c>
      <c r="D9183" s="912" t="s">
        <v>5113</v>
      </c>
      <c r="E9183" s="920">
        <v>5000000</v>
      </c>
      <c r="F9183" s="1030" t="s">
        <v>5111</v>
      </c>
      <c r="G9183" s="894"/>
      <c r="H9183" s="949"/>
      <c r="I9183" s="280"/>
      <c r="J9183" s="280"/>
      <c r="M9183" s="346" t="s">
        <v>18</v>
      </c>
      <c r="N9183" s="126">
        <f>Q9180</f>
        <v>1932969</v>
      </c>
      <c r="O9183" s="1015"/>
      <c r="P9183" s="944"/>
      <c r="Q9183" s="1121"/>
      <c r="R9183" s="944"/>
      <c r="S9183" s="944"/>
      <c r="T9183" s="944"/>
    </row>
    <row r="9184" spans="2:20" ht="15" thickBot="1" x14ac:dyDescent="0.35">
      <c r="B9184" s="897"/>
      <c r="C9184" s="1119" t="s">
        <v>456</v>
      </c>
      <c r="D9184" s="1119"/>
      <c r="E9184" s="921">
        <f ca="1">SUM(E9183:E9184)</f>
        <v>5000000</v>
      </c>
      <c r="F9184" s="901"/>
      <c r="G9184" s="945"/>
      <c r="H9184" s="948"/>
      <c r="I9184" s="280"/>
      <c r="J9184" s="280"/>
      <c r="M9184" s="346" t="s">
        <v>19</v>
      </c>
      <c r="N9184" s="126">
        <f>R9180</f>
        <v>541423</v>
      </c>
      <c r="O9184" s="1015"/>
      <c r="P9184" s="948"/>
      <c r="Q9184" s="1120"/>
      <c r="R9184" s="948"/>
      <c r="S9184" s="948"/>
      <c r="T9184" s="948"/>
    </row>
    <row r="9185" spans="2:20" ht="15" thickTop="1" x14ac:dyDescent="0.3">
      <c r="H9185" s="321"/>
      <c r="I9185" s="280"/>
      <c r="J9185" s="281"/>
      <c r="M9185" s="346" t="s">
        <v>20</v>
      </c>
      <c r="N9185" s="126">
        <f>S9180</f>
        <v>609897</v>
      </c>
      <c r="O9185" s="1015"/>
      <c r="P9185" s="1016"/>
      <c r="Q9185" s="1017"/>
      <c r="R9185" s="894"/>
      <c r="S9185" s="894"/>
      <c r="T9185" s="894"/>
    </row>
    <row r="9186" spans="2:20" x14ac:dyDescent="0.3">
      <c r="H9186" s="321"/>
      <c r="I9186" s="280"/>
      <c r="J9186" s="281"/>
      <c r="M9186" s="346" t="s">
        <v>21</v>
      </c>
      <c r="N9186" s="126">
        <f>T9180</f>
        <v>4260</v>
      </c>
      <c r="O9186" s="1015"/>
      <c r="P9186" s="949"/>
      <c r="Q9186" s="1018"/>
      <c r="R9186" s="949"/>
      <c r="S9186" s="949"/>
      <c r="T9186" s="949"/>
    </row>
    <row r="9187" spans="2:20" ht="16.2" thickBot="1" x14ac:dyDescent="0.35">
      <c r="G9187" s="314"/>
      <c r="H9187" s="321"/>
      <c r="I9187" s="280"/>
      <c r="J9187" s="281"/>
      <c r="M9187" s="768" t="s">
        <v>22</v>
      </c>
      <c r="N9187" s="794">
        <f>SUM(N9182:N9186)</f>
        <v>3230902</v>
      </c>
      <c r="O9187" s="1015"/>
      <c r="P9187" s="994"/>
      <c r="Q9187" s="994"/>
      <c r="R9187" s="943"/>
      <c r="S9187" s="943"/>
      <c r="T9187" s="929"/>
    </row>
    <row r="9188" spans="2:20" ht="16.2" thickTop="1" x14ac:dyDescent="0.3">
      <c r="G9188" s="314"/>
      <c r="H9188" s="321"/>
      <c r="I9188" s="280"/>
      <c r="J9188" s="281"/>
      <c r="M9188" s="768"/>
      <c r="N9188" s="121"/>
      <c r="O9188" s="1015"/>
      <c r="P9188" s="994"/>
      <c r="Q9188" s="994"/>
      <c r="R9188" s="943"/>
      <c r="S9188" s="943"/>
      <c r="T9188" s="929"/>
    </row>
    <row r="9189" spans="2:20" ht="15.6" x14ac:dyDescent="0.3">
      <c r="G9189" s="314"/>
      <c r="H9189" s="321"/>
      <c r="I9189" s="280"/>
      <c r="J9189" s="281"/>
      <c r="M9189" s="768"/>
      <c r="N9189" s="121"/>
      <c r="O9189" s="1015"/>
      <c r="P9189" s="994"/>
      <c r="Q9189" s="994"/>
      <c r="R9189" s="943"/>
      <c r="S9189" s="943"/>
      <c r="T9189" s="929"/>
    </row>
    <row r="9190" spans="2:20" ht="15.6" x14ac:dyDescent="0.3">
      <c r="G9190" s="314"/>
      <c r="H9190" s="321"/>
      <c r="I9190" s="280"/>
      <c r="J9190" s="281"/>
      <c r="M9190" s="768"/>
      <c r="N9190" s="121"/>
      <c r="O9190" s="1015"/>
      <c r="P9190" s="994"/>
      <c r="Q9190" s="994"/>
      <c r="R9190" s="943"/>
      <c r="S9190" s="943"/>
      <c r="T9190" s="929"/>
    </row>
    <row r="9191" spans="2:20" ht="15.6" x14ac:dyDescent="0.3">
      <c r="G9191" s="314"/>
      <c r="H9191" s="321"/>
      <c r="I9191" s="280"/>
      <c r="J9191" s="281"/>
      <c r="M9191" s="768"/>
      <c r="N9191" s="121"/>
      <c r="O9191" s="1015"/>
      <c r="P9191" s="994"/>
      <c r="Q9191" s="994"/>
      <c r="R9191" s="943"/>
      <c r="S9191" s="943"/>
      <c r="T9191" s="929"/>
    </row>
    <row r="9192" spans="2:20" ht="15.6" x14ac:dyDescent="0.3">
      <c r="G9192" s="314"/>
      <c r="H9192" s="321"/>
      <c r="I9192" s="280"/>
      <c r="J9192" s="281"/>
      <c r="M9192" s="768"/>
      <c r="N9192" s="121"/>
      <c r="O9192" s="1015"/>
      <c r="P9192" s="994"/>
      <c r="Q9192" s="994"/>
      <c r="R9192" s="943"/>
      <c r="S9192" s="943"/>
      <c r="T9192" s="929"/>
    </row>
    <row r="9193" spans="2:20" ht="15.6" x14ac:dyDescent="0.3">
      <c r="G9193" s="314"/>
      <c r="H9193" s="321"/>
      <c r="I9193" s="280"/>
      <c r="J9193" s="281"/>
      <c r="M9193" s="768"/>
      <c r="N9193" s="121"/>
      <c r="O9193" s="1015"/>
      <c r="P9193" s="994"/>
      <c r="Q9193" s="994"/>
      <c r="R9193" s="943"/>
      <c r="S9193" s="943"/>
      <c r="T9193" s="929"/>
    </row>
    <row r="9194" spans="2:20" x14ac:dyDescent="0.3">
      <c r="B9194" s="897"/>
      <c r="C9194" s="898"/>
      <c r="D9194" s="897"/>
      <c r="E9194" s="902"/>
      <c r="F9194" s="899"/>
      <c r="H9194" s="321"/>
      <c r="I9194" s="321"/>
      <c r="J9194" s="321"/>
      <c r="N9194" s="314"/>
      <c r="O9194" s="895"/>
      <c r="P9194" s="942"/>
      <c r="Q9194" s="75"/>
      <c r="R9194" s="941"/>
      <c r="S9194" s="75"/>
      <c r="T9194" s="75"/>
    </row>
    <row r="9195" spans="2:20" x14ac:dyDescent="0.3">
      <c r="B9195" s="897"/>
      <c r="C9195" s="898"/>
      <c r="D9195" s="897"/>
      <c r="E9195" s="902"/>
      <c r="F9195" s="899"/>
      <c r="H9195" s="321"/>
      <c r="I9195" s="321"/>
      <c r="J9195" s="321"/>
      <c r="N9195" s="314"/>
      <c r="O9195" s="895"/>
      <c r="P9195" s="942"/>
      <c r="Q9195" s="75"/>
      <c r="R9195" s="941"/>
      <c r="S9195" s="75"/>
      <c r="T9195" s="75"/>
    </row>
    <row r="9196" spans="2:20" x14ac:dyDescent="0.3">
      <c r="B9196" s="1357" t="s">
        <v>6214</v>
      </c>
      <c r="C9196" s="1357"/>
      <c r="D9196" s="1357"/>
      <c r="E9196" s="1357"/>
      <c r="F9196" s="1357"/>
      <c r="G9196" s="1357"/>
      <c r="H9196" s="1357"/>
      <c r="I9196" s="1357"/>
      <c r="J9196" s="1357"/>
      <c r="K9196" s="1357"/>
      <c r="L9196" s="1357"/>
      <c r="M9196" s="1357"/>
      <c r="N9196" s="1357"/>
      <c r="O9196" s="1357"/>
      <c r="P9196" s="1357"/>
      <c r="Q9196" s="1357"/>
      <c r="R9196" s="1357"/>
      <c r="S9196" s="1357"/>
      <c r="T9196" s="1357"/>
    </row>
    <row r="9201" spans="2:20" ht="15.6" x14ac:dyDescent="0.3">
      <c r="B9201" s="1349" t="s">
        <v>6270</v>
      </c>
      <c r="C9201" s="1349"/>
      <c r="D9201" s="1349"/>
      <c r="E9201" s="1349"/>
      <c r="F9201" s="1349"/>
      <c r="G9201" s="1349"/>
      <c r="H9201" s="1349"/>
      <c r="I9201" s="1349"/>
      <c r="J9201" s="1349"/>
      <c r="K9201" s="1349"/>
      <c r="L9201" s="1349"/>
      <c r="M9201" s="1349"/>
      <c r="N9201" s="1349"/>
      <c r="O9201" s="1349"/>
      <c r="P9201" s="1349"/>
      <c r="Q9201" s="1349"/>
      <c r="R9201" s="1349"/>
      <c r="S9201" s="1349"/>
      <c r="T9201" s="1349"/>
    </row>
    <row r="9202" spans="2:20" ht="15.6" x14ac:dyDescent="0.3">
      <c r="B9202" s="1350" t="s">
        <v>10</v>
      </c>
      <c r="C9202" s="1350"/>
      <c r="D9202" s="1350"/>
      <c r="E9202" s="1350"/>
      <c r="F9202" s="1350"/>
      <c r="G9202" s="1350"/>
      <c r="H9202" s="1350"/>
      <c r="I9202" s="1350"/>
      <c r="J9202" s="1350"/>
      <c r="K9202" s="1350"/>
      <c r="L9202" s="1350"/>
      <c r="M9202" s="1350"/>
      <c r="N9202" s="1350"/>
      <c r="O9202" s="1350"/>
      <c r="P9202" s="1350"/>
      <c r="Q9202" s="1350"/>
      <c r="R9202" s="1350"/>
      <c r="S9202" s="1350"/>
      <c r="T9202" s="1350"/>
    </row>
    <row r="9203" spans="2:20" x14ac:dyDescent="0.3">
      <c r="B9203" s="1351" t="s">
        <v>11</v>
      </c>
      <c r="C9203" s="1351"/>
      <c r="D9203" s="1351"/>
      <c r="E9203" s="1351"/>
      <c r="F9203" s="1351"/>
      <c r="G9203" s="1351"/>
      <c r="H9203" s="1351"/>
      <c r="I9203" s="1351"/>
      <c r="J9203" s="1351"/>
      <c r="K9203" s="1351"/>
      <c r="L9203" s="1351"/>
      <c r="M9203" s="1351"/>
      <c r="N9203" s="1351"/>
      <c r="O9203" s="1351"/>
      <c r="P9203" s="1351"/>
      <c r="Q9203" s="1351"/>
      <c r="R9203" s="1351"/>
      <c r="S9203" s="1351"/>
      <c r="T9203" s="1351"/>
    </row>
    <row r="9204" spans="2:20" x14ac:dyDescent="0.3">
      <c r="B9204" s="1352" t="s">
        <v>6271</v>
      </c>
      <c r="C9204" s="1352"/>
      <c r="D9204" s="1352"/>
      <c r="E9204" s="1352"/>
      <c r="F9204" s="1352"/>
      <c r="G9204" s="1352"/>
      <c r="H9204" s="1352"/>
      <c r="I9204" s="1352"/>
      <c r="J9204" s="1352"/>
      <c r="K9204" s="1352"/>
      <c r="L9204" s="1352"/>
      <c r="M9204" s="1352"/>
      <c r="N9204" s="1352"/>
      <c r="O9204" s="1352"/>
      <c r="P9204" s="1352"/>
      <c r="Q9204" s="1352"/>
      <c r="R9204" s="1352"/>
      <c r="S9204" s="1352"/>
      <c r="T9204" s="1352"/>
    </row>
    <row r="9205" spans="2:20" ht="15" thickBot="1" x14ac:dyDescent="0.35">
      <c r="B9205" s="309"/>
      <c r="C9205" s="309"/>
      <c r="D9205" s="309"/>
      <c r="E9205" s="309"/>
      <c r="F9205" s="309"/>
      <c r="G9205" s="309"/>
      <c r="H9205" s="309"/>
      <c r="I9205" s="309"/>
      <c r="J9205" s="309"/>
      <c r="L9205" s="309"/>
      <c r="M9205" s="309"/>
      <c r="N9205" s="309"/>
      <c r="O9205" s="309"/>
      <c r="P9205" s="309"/>
      <c r="Q9205" s="309"/>
      <c r="R9205" s="1362" t="s">
        <v>6272</v>
      </c>
      <c r="S9205" s="1363"/>
      <c r="T9205" s="1363"/>
    </row>
    <row r="9206" spans="2:20" ht="15" thickTop="1" x14ac:dyDescent="0.3">
      <c r="B9206" s="1354" t="s">
        <v>8</v>
      </c>
      <c r="C9206" s="1354"/>
      <c r="D9206" s="1354"/>
      <c r="E9206" s="1354"/>
      <c r="F9206" s="1354"/>
      <c r="G9206" s="1354"/>
      <c r="H9206" s="1354"/>
      <c r="I9206" s="1354"/>
      <c r="J9206" s="1354"/>
      <c r="L9206" s="1354" t="s">
        <v>9</v>
      </c>
      <c r="M9206" s="1354"/>
      <c r="N9206" s="1354"/>
      <c r="O9206" s="1354"/>
      <c r="P9206" s="1354"/>
      <c r="Q9206" s="1354"/>
      <c r="R9206" s="1354"/>
      <c r="S9206" s="1354"/>
      <c r="T9206" s="1354"/>
    </row>
    <row r="9207" spans="2:20" ht="27.6" x14ac:dyDescent="0.3">
      <c r="B9207" s="950" t="s">
        <v>0</v>
      </c>
      <c r="C9207" s="950" t="s">
        <v>1</v>
      </c>
      <c r="D9207" s="950" t="s">
        <v>2</v>
      </c>
      <c r="E9207" s="950" t="s">
        <v>13</v>
      </c>
      <c r="F9207" s="950" t="s">
        <v>3</v>
      </c>
      <c r="G9207" s="950" t="s">
        <v>4</v>
      </c>
      <c r="H9207" s="950" t="s">
        <v>5</v>
      </c>
      <c r="I9207" s="950" t="s">
        <v>6</v>
      </c>
      <c r="J9207" s="950" t="s">
        <v>7</v>
      </c>
      <c r="K9207" s="180"/>
      <c r="L9207" s="950" t="s">
        <v>0</v>
      </c>
      <c r="M9207" s="950" t="s">
        <v>1</v>
      </c>
      <c r="N9207" s="503" t="s">
        <v>1234</v>
      </c>
      <c r="O9207" s="950" t="s">
        <v>13</v>
      </c>
      <c r="P9207" s="950" t="s">
        <v>3</v>
      </c>
      <c r="Q9207" s="950" t="s">
        <v>4</v>
      </c>
      <c r="R9207" s="950" t="s">
        <v>5</v>
      </c>
      <c r="S9207" s="950" t="s">
        <v>6</v>
      </c>
      <c r="T9207" s="950" t="s">
        <v>7</v>
      </c>
    </row>
    <row r="9208" spans="2:20" x14ac:dyDescent="0.3">
      <c r="B9208" s="954"/>
      <c r="C9208" s="955"/>
      <c r="D9208" s="955"/>
      <c r="E9208" s="956"/>
      <c r="F9208" s="956"/>
      <c r="G9208" s="956"/>
      <c r="H9208" s="956"/>
      <c r="I9208" s="956"/>
      <c r="J9208" s="957"/>
      <c r="L9208" s="954"/>
      <c r="M9208" s="955"/>
      <c r="N9208" s="955"/>
      <c r="O9208" s="956"/>
      <c r="P9208" s="956"/>
      <c r="Q9208" s="956"/>
      <c r="R9208" s="956"/>
      <c r="S9208" s="956"/>
      <c r="T9208" s="957"/>
    </row>
    <row r="9209" spans="2:20" x14ac:dyDescent="0.3">
      <c r="B9209" s="37" t="s">
        <v>6273</v>
      </c>
      <c r="C9209" s="44" t="s">
        <v>2421</v>
      </c>
      <c r="D9209" s="39" t="s">
        <v>16</v>
      </c>
      <c r="E9209" s="39" t="s">
        <v>16</v>
      </c>
      <c r="F9209" s="91">
        <f>N9182</f>
        <v>142353</v>
      </c>
      <c r="G9209" s="764">
        <f>N9183</f>
        <v>1932969</v>
      </c>
      <c r="H9209" s="764">
        <f>N9184</f>
        <v>541423</v>
      </c>
      <c r="I9209" s="764">
        <f>N9185</f>
        <v>609897</v>
      </c>
      <c r="J9209" s="764">
        <f>N9186</f>
        <v>4260</v>
      </c>
      <c r="K9209" s="40"/>
      <c r="L9209" s="37"/>
      <c r="M9209" s="1019"/>
      <c r="N9209" s="39"/>
      <c r="O9209" s="39"/>
      <c r="P9209" s="91"/>
      <c r="Q9209" s="91"/>
      <c r="R9209" s="37"/>
      <c r="S9209" s="39"/>
      <c r="T9209" s="37"/>
    </row>
    <row r="9210" spans="2:20" ht="41.4" x14ac:dyDescent="0.3">
      <c r="B9210" s="37" t="s">
        <v>6273</v>
      </c>
      <c r="C9210" s="38" t="s">
        <v>6278</v>
      </c>
      <c r="D9210" s="116" t="s">
        <v>6274</v>
      </c>
      <c r="E9210" s="39" t="s">
        <v>16</v>
      </c>
      <c r="F9210" s="39">
        <v>188500</v>
      </c>
      <c r="G9210" s="39" t="s">
        <v>16</v>
      </c>
      <c r="H9210" s="39" t="s">
        <v>16</v>
      </c>
      <c r="I9210" s="39" t="s">
        <v>16</v>
      </c>
      <c r="J9210" s="39" t="s">
        <v>16</v>
      </c>
      <c r="K9210" s="40"/>
      <c r="L9210" s="1132" t="s">
        <v>5691</v>
      </c>
      <c r="M9210" s="1131" t="s">
        <v>6286</v>
      </c>
      <c r="N9210" s="1133" t="s">
        <v>6277</v>
      </c>
      <c r="O9210" s="120" t="s">
        <v>16</v>
      </c>
      <c r="P9210" s="1134">
        <v>200000</v>
      </c>
      <c r="Q9210" s="39" t="s">
        <v>16</v>
      </c>
      <c r="R9210" s="39" t="s">
        <v>16</v>
      </c>
      <c r="S9210" s="39" t="s">
        <v>16</v>
      </c>
      <c r="T9210" s="39" t="s">
        <v>16</v>
      </c>
    </row>
    <row r="9211" spans="2:20" ht="41.4" x14ac:dyDescent="0.3">
      <c r="B9211" s="37" t="s">
        <v>6273</v>
      </c>
      <c r="C9211" s="38" t="s">
        <v>6279</v>
      </c>
      <c r="D9211" s="116" t="s">
        <v>6275</v>
      </c>
      <c r="E9211" s="39" t="s">
        <v>16</v>
      </c>
      <c r="F9211" s="39">
        <v>188500</v>
      </c>
      <c r="G9211" s="39" t="s">
        <v>16</v>
      </c>
      <c r="H9211" s="39" t="s">
        <v>16</v>
      </c>
      <c r="I9211" s="39" t="s">
        <v>16</v>
      </c>
      <c r="J9211" s="39" t="s">
        <v>16</v>
      </c>
      <c r="K9211" s="40"/>
      <c r="L9211" s="37" t="s">
        <v>6273</v>
      </c>
      <c r="M9211" s="38" t="s">
        <v>6282</v>
      </c>
      <c r="N9211" s="37">
        <v>1</v>
      </c>
      <c r="O9211" s="39" t="s">
        <v>16</v>
      </c>
      <c r="P9211" s="39">
        <v>21500</v>
      </c>
      <c r="Q9211" s="39" t="s">
        <v>16</v>
      </c>
      <c r="R9211" s="39" t="s">
        <v>16</v>
      </c>
      <c r="S9211" s="39" t="s">
        <v>16</v>
      </c>
      <c r="T9211" s="39" t="s">
        <v>16</v>
      </c>
    </row>
    <row r="9212" spans="2:20" ht="55.2" x14ac:dyDescent="0.3">
      <c r="B9212" s="37" t="s">
        <v>6273</v>
      </c>
      <c r="C9212" s="38" t="s">
        <v>6280</v>
      </c>
      <c r="D9212" s="116" t="s">
        <v>6276</v>
      </c>
      <c r="E9212" s="39" t="s">
        <v>16</v>
      </c>
      <c r="F9212" s="39" t="s">
        <v>16</v>
      </c>
      <c r="G9212" s="39">
        <v>150000</v>
      </c>
      <c r="H9212" s="39" t="s">
        <v>16</v>
      </c>
      <c r="I9212" s="39" t="s">
        <v>16</v>
      </c>
      <c r="J9212" s="39" t="s">
        <v>16</v>
      </c>
      <c r="K9212" s="40"/>
      <c r="L9212" s="37" t="s">
        <v>6273</v>
      </c>
      <c r="M9212" s="38" t="s">
        <v>4835</v>
      </c>
      <c r="N9212" s="37">
        <v>2</v>
      </c>
      <c r="O9212" s="39" t="s">
        <v>16</v>
      </c>
      <c r="P9212" s="39">
        <v>100000</v>
      </c>
      <c r="Q9212" s="39" t="s">
        <v>16</v>
      </c>
      <c r="R9212" s="39" t="s">
        <v>16</v>
      </c>
      <c r="S9212" s="39" t="s">
        <v>16</v>
      </c>
      <c r="T9212" s="39" t="s">
        <v>16</v>
      </c>
    </row>
    <row r="9213" spans="2:20" ht="27.6" x14ac:dyDescent="0.3">
      <c r="B9213" s="37" t="s">
        <v>6273</v>
      </c>
      <c r="C9213" s="38" t="s">
        <v>6281</v>
      </c>
      <c r="D9213" s="116" t="s">
        <v>6277</v>
      </c>
      <c r="E9213" s="39" t="s">
        <v>16</v>
      </c>
      <c r="F9213" s="39">
        <v>200000</v>
      </c>
      <c r="G9213" s="39" t="s">
        <v>16</v>
      </c>
      <c r="H9213" s="39" t="s">
        <v>16</v>
      </c>
      <c r="I9213" s="39" t="s">
        <v>16</v>
      </c>
      <c r="J9213" s="39" t="s">
        <v>16</v>
      </c>
      <c r="K9213" s="40"/>
      <c r="L9213" s="37" t="s">
        <v>6273</v>
      </c>
      <c r="M9213" s="38" t="s">
        <v>6283</v>
      </c>
      <c r="N9213" s="37">
        <v>3</v>
      </c>
      <c r="O9213" s="39" t="s">
        <v>16</v>
      </c>
      <c r="P9213" s="39">
        <v>145500</v>
      </c>
      <c r="Q9213" s="39" t="s">
        <v>16</v>
      </c>
      <c r="R9213" s="39" t="s">
        <v>16</v>
      </c>
      <c r="S9213" s="39" t="s">
        <v>16</v>
      </c>
      <c r="T9213" s="39" t="s">
        <v>16</v>
      </c>
    </row>
    <row r="9214" spans="2:20" ht="41.4" x14ac:dyDescent="0.3">
      <c r="B9214" s="39" t="s">
        <v>16</v>
      </c>
      <c r="C9214" s="39" t="s">
        <v>16</v>
      </c>
      <c r="D9214" s="39" t="s">
        <v>16</v>
      </c>
      <c r="E9214" s="39" t="s">
        <v>16</v>
      </c>
      <c r="F9214" s="39" t="s">
        <v>16</v>
      </c>
      <c r="G9214" s="39" t="s">
        <v>16</v>
      </c>
      <c r="H9214" s="39" t="s">
        <v>16</v>
      </c>
      <c r="I9214" s="39" t="s">
        <v>16</v>
      </c>
      <c r="J9214" s="39" t="s">
        <v>16</v>
      </c>
      <c r="K9214" s="40"/>
      <c r="L9214" s="37" t="s">
        <v>6273</v>
      </c>
      <c r="M9214" s="38" t="s">
        <v>6284</v>
      </c>
      <c r="N9214" s="37">
        <v>4</v>
      </c>
      <c r="O9214" s="39" t="s">
        <v>16</v>
      </c>
      <c r="P9214" s="39">
        <v>20000</v>
      </c>
      <c r="Q9214" s="39" t="s">
        <v>16</v>
      </c>
      <c r="R9214" s="39" t="s">
        <v>16</v>
      </c>
      <c r="S9214" s="39" t="s">
        <v>16</v>
      </c>
      <c r="T9214" s="39" t="s">
        <v>16</v>
      </c>
    </row>
    <row r="9215" spans="2:20" ht="27.6" x14ac:dyDescent="0.3">
      <c r="B9215" s="39" t="s">
        <v>16</v>
      </c>
      <c r="C9215" s="39" t="s">
        <v>16</v>
      </c>
      <c r="D9215" s="39" t="s">
        <v>16</v>
      </c>
      <c r="E9215" s="39" t="s">
        <v>16</v>
      </c>
      <c r="F9215" s="39" t="s">
        <v>16</v>
      </c>
      <c r="G9215" s="39" t="s">
        <v>16</v>
      </c>
      <c r="H9215" s="39" t="s">
        <v>16</v>
      </c>
      <c r="I9215" s="39" t="s">
        <v>16</v>
      </c>
      <c r="J9215" s="39" t="s">
        <v>16</v>
      </c>
      <c r="K9215" s="40"/>
      <c r="L9215" s="37" t="s">
        <v>6273</v>
      </c>
      <c r="M9215" s="38" t="s">
        <v>6285</v>
      </c>
      <c r="N9215" s="368">
        <v>5</v>
      </c>
      <c r="O9215" s="39" t="s">
        <v>16</v>
      </c>
      <c r="P9215" s="39">
        <v>2860</v>
      </c>
      <c r="Q9215" s="39" t="s">
        <v>16</v>
      </c>
      <c r="R9215" s="39" t="s">
        <v>16</v>
      </c>
      <c r="S9215" s="39" t="s">
        <v>16</v>
      </c>
      <c r="T9215" s="39" t="s">
        <v>16</v>
      </c>
    </row>
    <row r="9216" spans="2:20" x14ac:dyDescent="0.3">
      <c r="B9216" s="196"/>
      <c r="C9216" s="503" t="s">
        <v>49</v>
      </c>
      <c r="D9216" s="196" t="s">
        <v>1850</v>
      </c>
      <c r="E9216" s="197">
        <f>SUM(E9210:E9215)</f>
        <v>0</v>
      </c>
      <c r="F9216" s="197">
        <f>SUM(F9210:F9215)</f>
        <v>577000</v>
      </c>
      <c r="G9216" s="197">
        <f>SUM(G9212:G9215)</f>
        <v>150000</v>
      </c>
      <c r="H9216" s="504"/>
      <c r="I9216" s="197"/>
      <c r="J9216" s="197"/>
      <c r="K9216" s="183">
        <f>SUM(I9216:J9216)</f>
        <v>0</v>
      </c>
      <c r="L9216" s="39" t="s">
        <v>16</v>
      </c>
      <c r="M9216" s="39" t="s">
        <v>16</v>
      </c>
      <c r="N9216" s="39" t="s">
        <v>16</v>
      </c>
      <c r="O9216" s="39" t="s">
        <v>16</v>
      </c>
      <c r="P9216" s="39" t="s">
        <v>16</v>
      </c>
      <c r="Q9216" s="39" t="s">
        <v>16</v>
      </c>
      <c r="R9216" s="39" t="s">
        <v>16</v>
      </c>
      <c r="S9216" s="39" t="s">
        <v>16</v>
      </c>
      <c r="T9216" s="39" t="s">
        <v>16</v>
      </c>
    </row>
    <row r="9217" spans="2:20" x14ac:dyDescent="0.3">
      <c r="B9217" s="815"/>
      <c r="C9217" s="958"/>
      <c r="D9217" s="384"/>
      <c r="E9217" s="818"/>
      <c r="F9217" s="818"/>
      <c r="G9217" s="818"/>
      <c r="H9217" s="818"/>
      <c r="I9217" s="818"/>
      <c r="J9217" s="819"/>
      <c r="K9217" s="1"/>
      <c r="L9217" s="1041"/>
      <c r="M9217" s="1042"/>
      <c r="N9217" s="1042"/>
      <c r="O9217" s="1042"/>
      <c r="P9217" s="1042"/>
      <c r="Q9217" s="1042"/>
      <c r="R9217" s="1042"/>
      <c r="S9217" s="1042"/>
      <c r="T9217" s="1043"/>
    </row>
    <row r="9218" spans="2:20" x14ac:dyDescent="0.3">
      <c r="B9218" s="25"/>
      <c r="C9218" s="26" t="s">
        <v>50</v>
      </c>
      <c r="D9218" s="26" t="s">
        <v>16</v>
      </c>
      <c r="E9218" s="28">
        <f>E9216</f>
        <v>0</v>
      </c>
      <c r="F9218" s="28">
        <f>F9209+F9216</f>
        <v>719353</v>
      </c>
      <c r="G9218" s="28">
        <f>G9209+G9216</f>
        <v>2082969</v>
      </c>
      <c r="H9218" s="28">
        <f>H9209+H9216</f>
        <v>541423</v>
      </c>
      <c r="I9218" s="28">
        <f>I9209+I9216</f>
        <v>609897</v>
      </c>
      <c r="J9218" s="28">
        <f>J9209+J9216</f>
        <v>4260</v>
      </c>
      <c r="K9218" s="1"/>
      <c r="L9218" s="574" t="s">
        <v>16</v>
      </c>
      <c r="M9218" s="26" t="s">
        <v>50</v>
      </c>
      <c r="N9218" s="193" t="s">
        <v>16</v>
      </c>
      <c r="O9218" s="934">
        <f>SUM(O9210:O9217)</f>
        <v>0</v>
      </c>
      <c r="P9218" s="28">
        <f>SUM(P9210:P9217)</f>
        <v>489860</v>
      </c>
      <c r="Q9218" s="938">
        <f>SUM(Q9216:Q9217)</f>
        <v>0</v>
      </c>
      <c r="R9218" s="28">
        <f>SUM(R9216:R9217)</f>
        <v>0</v>
      </c>
      <c r="S9218" s="28">
        <f>SUM(S9216:S9217)</f>
        <v>0</v>
      </c>
      <c r="T9218" s="28">
        <f>SUM(T9208:T9217)</f>
        <v>0</v>
      </c>
    </row>
    <row r="9219" spans="2:20" x14ac:dyDescent="0.3">
      <c r="F9219" s="314"/>
      <c r="G9219" s="215"/>
      <c r="H9219" s="215"/>
      <c r="L9219" s="2"/>
      <c r="M9219" s="3" t="s">
        <v>12</v>
      </c>
      <c r="N9219" s="15"/>
      <c r="O9219" s="16">
        <f>E9218-O9218</f>
        <v>0</v>
      </c>
      <c r="P9219" s="62">
        <f>F9218-P9218</f>
        <v>229493</v>
      </c>
      <c r="Q9219" s="62">
        <f>G9218-Q9218</f>
        <v>2082969</v>
      </c>
      <c r="R9219" s="62">
        <f t="shared" ref="R9219" si="928">H9218-R9218</f>
        <v>541423</v>
      </c>
      <c r="S9219" s="62">
        <f t="shared" ref="S9219" si="929">I9218-S9218</f>
        <v>609897</v>
      </c>
      <c r="T9219" s="62">
        <f t="shared" ref="T9219" si="930">J9218-T9218</f>
        <v>4260</v>
      </c>
    </row>
    <row r="9220" spans="2:20" x14ac:dyDescent="0.3">
      <c r="B9220" s="1366" t="s">
        <v>5103</v>
      </c>
      <c r="C9220" s="1366"/>
      <c r="D9220" s="1366"/>
      <c r="E9220" s="1366"/>
      <c r="F9220" s="1366"/>
      <c r="H9220" s="322"/>
      <c r="I9220" s="321"/>
      <c r="J9220" s="321"/>
      <c r="M9220" s="1356" t="s">
        <v>23</v>
      </c>
      <c r="N9220" s="1356"/>
      <c r="O9220" s="314"/>
      <c r="P9220" s="314"/>
      <c r="Q9220" s="314"/>
      <c r="R9220" s="314"/>
    </row>
    <row r="9221" spans="2:20" x14ac:dyDescent="0.3">
      <c r="B9221" s="1112" t="s">
        <v>0</v>
      </c>
      <c r="C9221" s="1113" t="s">
        <v>5105</v>
      </c>
      <c r="D9221" s="1113" t="s">
        <v>5107</v>
      </c>
      <c r="E9221" s="1113" t="s">
        <v>5106</v>
      </c>
      <c r="F9221" s="1114" t="s">
        <v>5110</v>
      </c>
      <c r="G9221" s="894"/>
      <c r="H9221" s="1125"/>
      <c r="I9221" s="1126"/>
      <c r="J9221" s="145"/>
      <c r="M9221" s="346" t="s">
        <v>17</v>
      </c>
      <c r="N9221" s="126">
        <f>P9219</f>
        <v>229493</v>
      </c>
      <c r="O9221" s="1364" t="s">
        <v>6287</v>
      </c>
      <c r="P9221" s="1365"/>
      <c r="Q9221" s="1365"/>
      <c r="R9221" s="1365"/>
      <c r="S9221" s="1365"/>
      <c r="T9221" s="1365"/>
    </row>
    <row r="9222" spans="2:20" x14ac:dyDescent="0.3">
      <c r="B9222" s="912" t="s">
        <v>5114</v>
      </c>
      <c r="C9222" s="916" t="s">
        <v>5116</v>
      </c>
      <c r="D9222" s="912" t="s">
        <v>5113</v>
      </c>
      <c r="E9222" s="920">
        <v>5000000</v>
      </c>
      <c r="F9222" s="1030" t="s">
        <v>5111</v>
      </c>
      <c r="G9222" s="894"/>
      <c r="H9222" s="949"/>
      <c r="I9222" s="280"/>
      <c r="J9222" s="280"/>
      <c r="M9222" s="346" t="s">
        <v>18</v>
      </c>
      <c r="N9222" s="126">
        <f>Q9219</f>
        <v>2082969</v>
      </c>
      <c r="O9222" s="1015"/>
      <c r="P9222" s="944"/>
      <c r="Q9222" s="1125"/>
      <c r="R9222" s="944"/>
      <c r="S9222" s="944"/>
      <c r="T9222" s="944"/>
    </row>
    <row r="9223" spans="2:20" ht="15" thickBot="1" x14ac:dyDescent="0.35">
      <c r="B9223" s="897"/>
      <c r="C9223" s="1123" t="s">
        <v>456</v>
      </c>
      <c r="D9223" s="1123"/>
      <c r="E9223" s="921">
        <f ca="1">SUM(E9222:E9223)</f>
        <v>5000000</v>
      </c>
      <c r="F9223" s="901"/>
      <c r="G9223" s="945"/>
      <c r="H9223" s="948"/>
      <c r="I9223" s="280"/>
      <c r="J9223" s="280"/>
      <c r="M9223" s="346" t="s">
        <v>19</v>
      </c>
      <c r="N9223" s="126">
        <f>R9219</f>
        <v>541423</v>
      </c>
      <c r="O9223" s="1015"/>
      <c r="P9223" s="948"/>
      <c r="Q9223" s="1124"/>
      <c r="R9223" s="948"/>
      <c r="S9223" s="948"/>
      <c r="T9223" s="948"/>
    </row>
    <row r="9224" spans="2:20" ht="15" thickTop="1" x14ac:dyDescent="0.3">
      <c r="H9224" s="321"/>
      <c r="I9224" s="280"/>
      <c r="J9224" s="281"/>
      <c r="M9224" s="346" t="s">
        <v>20</v>
      </c>
      <c r="N9224" s="126">
        <f>S9219</f>
        <v>609897</v>
      </c>
      <c r="O9224" s="1015"/>
      <c r="P9224" s="1016"/>
      <c r="Q9224" s="1017"/>
      <c r="R9224" s="894"/>
      <c r="S9224" s="894"/>
      <c r="T9224" s="894"/>
    </row>
    <row r="9225" spans="2:20" x14ac:dyDescent="0.3">
      <c r="H9225" s="321"/>
      <c r="I9225" s="280"/>
      <c r="J9225" s="281"/>
      <c r="M9225" s="346" t="s">
        <v>21</v>
      </c>
      <c r="N9225" s="126">
        <f>T9219</f>
        <v>4260</v>
      </c>
      <c r="O9225" s="1015"/>
      <c r="P9225" s="949"/>
      <c r="Q9225" s="1018"/>
      <c r="R9225" s="949"/>
      <c r="S9225" s="949"/>
      <c r="T9225" s="949"/>
    </row>
    <row r="9226" spans="2:20" ht="16.2" thickBot="1" x14ac:dyDescent="0.35">
      <c r="G9226" s="314"/>
      <c r="H9226" s="321"/>
      <c r="I9226" s="280"/>
      <c r="J9226" s="281"/>
      <c r="M9226" s="768" t="s">
        <v>22</v>
      </c>
      <c r="N9226" s="794">
        <f>SUM(N9221:N9225)</f>
        <v>3468042</v>
      </c>
      <c r="O9226" s="1015"/>
      <c r="P9226" s="994"/>
      <c r="Q9226" s="994"/>
      <c r="R9226" s="943"/>
      <c r="S9226" s="943"/>
      <c r="T9226" s="929"/>
    </row>
    <row r="9227" spans="2:20" ht="16.2" thickTop="1" x14ac:dyDescent="0.3">
      <c r="G9227" s="314"/>
      <c r="H9227" s="321"/>
      <c r="I9227" s="280"/>
      <c r="J9227" s="281"/>
      <c r="M9227" s="768"/>
      <c r="N9227" s="121"/>
      <c r="O9227" s="1015"/>
      <c r="P9227" s="994"/>
      <c r="Q9227" s="994"/>
      <c r="R9227" s="943"/>
      <c r="S9227" s="943"/>
      <c r="T9227" s="929"/>
    </row>
    <row r="9228" spans="2:20" ht="15.6" x14ac:dyDescent="0.3">
      <c r="G9228" s="314"/>
      <c r="H9228" s="321"/>
      <c r="I9228" s="280"/>
      <c r="J9228" s="281"/>
      <c r="M9228" s="768"/>
      <c r="N9228" s="121"/>
      <c r="O9228" s="1015"/>
      <c r="P9228" s="994"/>
      <c r="Q9228" s="994"/>
      <c r="R9228" s="943"/>
      <c r="S9228" s="943"/>
      <c r="T9228" s="929"/>
    </row>
    <row r="9229" spans="2:20" ht="15.6" x14ac:dyDescent="0.3">
      <c r="G9229" s="314"/>
      <c r="H9229" s="321"/>
      <c r="I9229" s="280"/>
      <c r="J9229" s="281"/>
      <c r="M9229" s="768"/>
      <c r="N9229" s="121"/>
      <c r="O9229" s="1015"/>
      <c r="P9229" s="994"/>
      <c r="Q9229" s="994"/>
      <c r="R9229" s="943"/>
      <c r="S9229" s="943"/>
      <c r="T9229" s="929"/>
    </row>
    <row r="9230" spans="2:20" x14ac:dyDescent="0.3">
      <c r="B9230" s="897"/>
      <c r="C9230" s="898"/>
      <c r="D9230" s="897"/>
      <c r="E9230" s="902"/>
      <c r="F9230" s="899"/>
      <c r="H9230" s="321"/>
      <c r="I9230" s="321"/>
      <c r="J9230" s="321"/>
      <c r="N9230" s="314"/>
      <c r="O9230" s="895"/>
      <c r="P9230" s="942"/>
      <c r="Q9230" s="75"/>
      <c r="R9230" s="941"/>
      <c r="S9230" s="75"/>
      <c r="T9230" s="75"/>
    </row>
    <row r="9231" spans="2:20" x14ac:dyDescent="0.3">
      <c r="B9231" s="897"/>
      <c r="C9231" s="898"/>
      <c r="D9231" s="897"/>
      <c r="E9231" s="902"/>
      <c r="F9231" s="899"/>
      <c r="H9231" s="321"/>
      <c r="I9231" s="321"/>
      <c r="J9231" s="321"/>
      <c r="N9231" s="314"/>
      <c r="O9231" s="895"/>
      <c r="P9231" s="942"/>
      <c r="Q9231" s="75"/>
      <c r="R9231" s="941"/>
      <c r="S9231" s="75"/>
      <c r="T9231" s="75"/>
    </row>
    <row r="9232" spans="2:20" x14ac:dyDescent="0.3">
      <c r="B9232" s="1357" t="s">
        <v>6214</v>
      </c>
      <c r="C9232" s="1357"/>
      <c r="D9232" s="1357"/>
      <c r="E9232" s="1357"/>
      <c r="F9232" s="1357"/>
      <c r="G9232" s="1357"/>
      <c r="H9232" s="1357"/>
      <c r="I9232" s="1357"/>
      <c r="J9232" s="1357"/>
      <c r="K9232" s="1357"/>
      <c r="L9232" s="1357"/>
      <c r="M9232" s="1357"/>
      <c r="N9232" s="1357"/>
      <c r="O9232" s="1357"/>
      <c r="P9232" s="1357"/>
      <c r="Q9232" s="1357"/>
      <c r="R9232" s="1357"/>
      <c r="S9232" s="1357"/>
      <c r="T9232" s="1357"/>
    </row>
    <row r="9237" spans="2:20" ht="15.6" x14ac:dyDescent="0.3">
      <c r="B9237" s="1349" t="s">
        <v>6288</v>
      </c>
      <c r="C9237" s="1349"/>
      <c r="D9237" s="1349"/>
      <c r="E9237" s="1349"/>
      <c r="F9237" s="1349"/>
      <c r="G9237" s="1349"/>
      <c r="H9237" s="1349"/>
      <c r="I9237" s="1349"/>
      <c r="J9237" s="1349"/>
      <c r="K9237" s="1349"/>
      <c r="L9237" s="1349"/>
      <c r="M9237" s="1349"/>
      <c r="N9237" s="1349"/>
      <c r="O9237" s="1349"/>
      <c r="P9237" s="1349"/>
      <c r="Q9237" s="1349"/>
      <c r="R9237" s="1349"/>
      <c r="S9237" s="1349"/>
      <c r="T9237" s="1349"/>
    </row>
    <row r="9238" spans="2:20" ht="15.6" x14ac:dyDescent="0.3">
      <c r="B9238" s="1350" t="s">
        <v>10</v>
      </c>
      <c r="C9238" s="1350"/>
      <c r="D9238" s="1350"/>
      <c r="E9238" s="1350"/>
      <c r="F9238" s="1350"/>
      <c r="G9238" s="1350"/>
      <c r="H9238" s="1350"/>
      <c r="I9238" s="1350"/>
      <c r="J9238" s="1350"/>
      <c r="K9238" s="1350"/>
      <c r="L9238" s="1350"/>
      <c r="M9238" s="1350"/>
      <c r="N9238" s="1350"/>
      <c r="O9238" s="1350"/>
      <c r="P9238" s="1350"/>
      <c r="Q9238" s="1350"/>
      <c r="R9238" s="1350"/>
      <c r="S9238" s="1350"/>
      <c r="T9238" s="1350"/>
    </row>
    <row r="9239" spans="2:20" x14ac:dyDescent="0.3">
      <c r="B9239" s="1351" t="s">
        <v>11</v>
      </c>
      <c r="C9239" s="1351"/>
      <c r="D9239" s="1351"/>
      <c r="E9239" s="1351"/>
      <c r="F9239" s="1351"/>
      <c r="G9239" s="1351"/>
      <c r="H9239" s="1351"/>
      <c r="I9239" s="1351"/>
      <c r="J9239" s="1351"/>
      <c r="K9239" s="1351"/>
      <c r="L9239" s="1351"/>
      <c r="M9239" s="1351"/>
      <c r="N9239" s="1351"/>
      <c r="O9239" s="1351"/>
      <c r="P9239" s="1351"/>
      <c r="Q9239" s="1351"/>
      <c r="R9239" s="1351"/>
      <c r="S9239" s="1351"/>
      <c r="T9239" s="1351"/>
    </row>
    <row r="9240" spans="2:20" x14ac:dyDescent="0.3">
      <c r="B9240" s="1352" t="s">
        <v>6289</v>
      </c>
      <c r="C9240" s="1352"/>
      <c r="D9240" s="1352"/>
      <c r="E9240" s="1352"/>
      <c r="F9240" s="1352"/>
      <c r="G9240" s="1352"/>
      <c r="H9240" s="1352"/>
      <c r="I9240" s="1352"/>
      <c r="J9240" s="1352"/>
      <c r="K9240" s="1352"/>
      <c r="L9240" s="1352"/>
      <c r="M9240" s="1352"/>
      <c r="N9240" s="1352"/>
      <c r="O9240" s="1352"/>
      <c r="P9240" s="1352"/>
      <c r="Q9240" s="1352"/>
      <c r="R9240" s="1352"/>
      <c r="S9240" s="1352"/>
      <c r="T9240" s="1352"/>
    </row>
    <row r="9241" spans="2:20" ht="15" thickBot="1" x14ac:dyDescent="0.35">
      <c r="B9241" s="309"/>
      <c r="C9241" s="309"/>
      <c r="D9241" s="309"/>
      <c r="E9241" s="309"/>
      <c r="F9241" s="309"/>
      <c r="G9241" s="309"/>
      <c r="H9241" s="309"/>
      <c r="I9241" s="309"/>
      <c r="J9241" s="309"/>
      <c r="L9241" s="309"/>
      <c r="M9241" s="309"/>
      <c r="N9241" s="309"/>
      <c r="O9241" s="309"/>
      <c r="P9241" s="309"/>
      <c r="Q9241" s="309"/>
      <c r="R9241" s="1362" t="s">
        <v>6290</v>
      </c>
      <c r="S9241" s="1363"/>
      <c r="T9241" s="1363"/>
    </row>
    <row r="9242" spans="2:20" ht="15" thickTop="1" x14ac:dyDescent="0.3">
      <c r="B9242" s="1354" t="s">
        <v>8</v>
      </c>
      <c r="C9242" s="1354"/>
      <c r="D9242" s="1354"/>
      <c r="E9242" s="1354"/>
      <c r="F9242" s="1354"/>
      <c r="G9242" s="1354"/>
      <c r="H9242" s="1354"/>
      <c r="I9242" s="1354"/>
      <c r="J9242" s="1354"/>
      <c r="L9242" s="1354" t="s">
        <v>9</v>
      </c>
      <c r="M9242" s="1354"/>
      <c r="N9242" s="1354"/>
      <c r="O9242" s="1354"/>
      <c r="P9242" s="1354"/>
      <c r="Q9242" s="1354"/>
      <c r="R9242" s="1354"/>
      <c r="S9242" s="1354"/>
      <c r="T9242" s="1354"/>
    </row>
    <row r="9243" spans="2:20" ht="27.6" x14ac:dyDescent="0.3">
      <c r="B9243" s="950" t="s">
        <v>0</v>
      </c>
      <c r="C9243" s="950" t="s">
        <v>1</v>
      </c>
      <c r="D9243" s="950" t="s">
        <v>2</v>
      </c>
      <c r="E9243" s="950" t="s">
        <v>13</v>
      </c>
      <c r="F9243" s="950" t="s">
        <v>3</v>
      </c>
      <c r="G9243" s="950" t="s">
        <v>4</v>
      </c>
      <c r="H9243" s="950" t="s">
        <v>5</v>
      </c>
      <c r="I9243" s="950" t="s">
        <v>6</v>
      </c>
      <c r="J9243" s="950" t="s">
        <v>7</v>
      </c>
      <c r="K9243" s="180"/>
      <c r="L9243" s="950" t="s">
        <v>0</v>
      </c>
      <c r="M9243" s="950" t="s">
        <v>1</v>
      </c>
      <c r="N9243" s="503" t="s">
        <v>1234</v>
      </c>
      <c r="O9243" s="950" t="s">
        <v>13</v>
      </c>
      <c r="P9243" s="950" t="s">
        <v>3</v>
      </c>
      <c r="Q9243" s="950" t="s">
        <v>4</v>
      </c>
      <c r="R9243" s="950" t="s">
        <v>5</v>
      </c>
      <c r="S9243" s="950" t="s">
        <v>6</v>
      </c>
      <c r="T9243" s="950" t="s">
        <v>7</v>
      </c>
    </row>
    <row r="9244" spans="2:20" x14ac:dyDescent="0.3">
      <c r="B9244" s="954"/>
      <c r="C9244" s="955"/>
      <c r="D9244" s="955"/>
      <c r="E9244" s="956"/>
      <c r="F9244" s="956"/>
      <c r="G9244" s="956"/>
      <c r="H9244" s="956"/>
      <c r="I9244" s="956"/>
      <c r="J9244" s="957"/>
      <c r="L9244" s="954"/>
      <c r="M9244" s="955"/>
      <c r="N9244" s="955"/>
      <c r="O9244" s="956"/>
      <c r="P9244" s="956"/>
      <c r="Q9244" s="956"/>
      <c r="R9244" s="956"/>
      <c r="S9244" s="956"/>
      <c r="T9244" s="957"/>
    </row>
    <row r="9245" spans="2:20" x14ac:dyDescent="0.3">
      <c r="B9245" s="37" t="s">
        <v>6291</v>
      </c>
      <c r="C9245" s="44" t="s">
        <v>2421</v>
      </c>
      <c r="D9245" s="39" t="s">
        <v>16</v>
      </c>
      <c r="E9245" s="39" t="s">
        <v>16</v>
      </c>
      <c r="F9245" s="91">
        <f>N9221</f>
        <v>229493</v>
      </c>
      <c r="G9245" s="764">
        <f>N9222</f>
        <v>2082969</v>
      </c>
      <c r="H9245" s="764">
        <f>N9223</f>
        <v>541423</v>
      </c>
      <c r="I9245" s="764">
        <f>N9224</f>
        <v>609897</v>
      </c>
      <c r="J9245" s="764">
        <f>N9225</f>
        <v>4260</v>
      </c>
      <c r="K9245" s="40"/>
      <c r="L9245" s="37"/>
      <c r="M9245" s="1019"/>
      <c r="N9245" s="39"/>
      <c r="O9245" s="39"/>
      <c r="P9245" s="91"/>
      <c r="Q9245" s="91"/>
      <c r="R9245" s="37"/>
      <c r="S9245" s="39"/>
      <c r="T9245" s="37"/>
    </row>
    <row r="9246" spans="2:20" ht="41.4" x14ac:dyDescent="0.3">
      <c r="B9246" s="37" t="s">
        <v>6291</v>
      </c>
      <c r="C9246" s="38" t="s">
        <v>2272</v>
      </c>
      <c r="D9246" s="116" t="s">
        <v>6292</v>
      </c>
      <c r="E9246" s="39" t="s">
        <v>16</v>
      </c>
      <c r="F9246" s="39" t="s">
        <v>16</v>
      </c>
      <c r="G9246" s="39">
        <v>70000</v>
      </c>
      <c r="H9246" s="39" t="s">
        <v>16</v>
      </c>
      <c r="I9246" s="39" t="s">
        <v>16</v>
      </c>
      <c r="J9246" s="39" t="s">
        <v>16</v>
      </c>
      <c r="K9246" s="40"/>
      <c r="L9246" s="37" t="s">
        <v>6291</v>
      </c>
      <c r="M9246" s="38" t="s">
        <v>6294</v>
      </c>
      <c r="N9246" s="1133" t="s">
        <v>4365</v>
      </c>
      <c r="O9246" s="39" t="s">
        <v>16</v>
      </c>
      <c r="P9246" s="39" t="s">
        <v>16</v>
      </c>
      <c r="Q9246" s="39" t="s">
        <v>16</v>
      </c>
      <c r="R9246" s="39" t="s">
        <v>16</v>
      </c>
      <c r="S9246" s="39">
        <v>185900</v>
      </c>
      <c r="T9246" s="39" t="s">
        <v>16</v>
      </c>
    </row>
    <row r="9247" spans="2:20" ht="41.4" x14ac:dyDescent="0.3">
      <c r="B9247" s="37" t="s">
        <v>6291</v>
      </c>
      <c r="C9247" s="38" t="s">
        <v>5768</v>
      </c>
      <c r="D9247" s="116" t="s">
        <v>6293</v>
      </c>
      <c r="E9247" s="39" t="s">
        <v>16</v>
      </c>
      <c r="F9247" s="39" t="s">
        <v>16</v>
      </c>
      <c r="G9247" s="39">
        <v>30000</v>
      </c>
      <c r="H9247" s="39" t="s">
        <v>16</v>
      </c>
      <c r="I9247" s="39" t="s">
        <v>16</v>
      </c>
      <c r="J9247" s="39" t="s">
        <v>16</v>
      </c>
      <c r="K9247" s="40"/>
      <c r="L9247" s="37" t="s">
        <v>6291</v>
      </c>
      <c r="M9247" s="38" t="s">
        <v>6295</v>
      </c>
      <c r="N9247" s="37">
        <v>1</v>
      </c>
      <c r="O9247" s="39" t="s">
        <v>16</v>
      </c>
      <c r="P9247" s="39">
        <v>35650</v>
      </c>
      <c r="Q9247" s="39" t="s">
        <v>16</v>
      </c>
      <c r="R9247" s="39" t="s">
        <v>16</v>
      </c>
      <c r="S9247" s="39" t="s">
        <v>16</v>
      </c>
      <c r="T9247" s="39" t="s">
        <v>16</v>
      </c>
    </row>
    <row r="9248" spans="2:20" x14ac:dyDescent="0.3">
      <c r="B9248" s="196"/>
      <c r="C9248" s="503" t="s">
        <v>49</v>
      </c>
      <c r="D9248" s="196" t="s">
        <v>1850</v>
      </c>
      <c r="E9248" s="197">
        <f>SUM(E9246:E9247)</f>
        <v>0</v>
      </c>
      <c r="F9248" s="197">
        <f>SUM(F9246:F9247)</f>
        <v>0</v>
      </c>
      <c r="G9248" s="197">
        <f>SUM(G9246:G9247)</f>
        <v>100000</v>
      </c>
      <c r="H9248" s="504"/>
      <c r="I9248" s="197"/>
      <c r="J9248" s="197"/>
      <c r="K9248" s="183">
        <f>SUM(I9248:J9248)</f>
        <v>0</v>
      </c>
      <c r="L9248" s="39" t="s">
        <v>16</v>
      </c>
      <c r="M9248" s="39" t="s">
        <v>16</v>
      </c>
      <c r="N9248" s="39" t="s">
        <v>16</v>
      </c>
      <c r="O9248" s="39" t="s">
        <v>16</v>
      </c>
      <c r="P9248" s="39" t="s">
        <v>16</v>
      </c>
      <c r="Q9248" s="39" t="s">
        <v>16</v>
      </c>
      <c r="R9248" s="39" t="s">
        <v>16</v>
      </c>
      <c r="S9248" s="39" t="s">
        <v>16</v>
      </c>
      <c r="T9248" s="39" t="s">
        <v>16</v>
      </c>
    </row>
    <row r="9249" spans="2:20" x14ac:dyDescent="0.3">
      <c r="B9249" s="815"/>
      <c r="C9249" s="958"/>
      <c r="D9249" s="384"/>
      <c r="E9249" s="818"/>
      <c r="F9249" s="818"/>
      <c r="G9249" s="818"/>
      <c r="H9249" s="818"/>
      <c r="I9249" s="818"/>
      <c r="J9249" s="819"/>
      <c r="K9249" s="1"/>
      <c r="L9249" s="1041"/>
      <c r="M9249" s="1042"/>
      <c r="N9249" s="1042"/>
      <c r="O9249" s="1042"/>
      <c r="P9249" s="1042"/>
      <c r="Q9249" s="1042"/>
      <c r="R9249" s="1042"/>
      <c r="S9249" s="1042"/>
      <c r="T9249" s="1043"/>
    </row>
    <row r="9250" spans="2:20" x14ac:dyDescent="0.3">
      <c r="B9250" s="25"/>
      <c r="C9250" s="26" t="s">
        <v>50</v>
      </c>
      <c r="D9250" s="26" t="s">
        <v>16</v>
      </c>
      <c r="E9250" s="28">
        <f>E9248</f>
        <v>0</v>
      </c>
      <c r="F9250" s="28">
        <f>F9245+F9248</f>
        <v>229493</v>
      </c>
      <c r="G9250" s="28">
        <f>G9245+G9248</f>
        <v>2182969</v>
      </c>
      <c r="H9250" s="28">
        <f>H9245+H9248</f>
        <v>541423</v>
      </c>
      <c r="I9250" s="28">
        <f>I9245+I9248</f>
        <v>609897</v>
      </c>
      <c r="J9250" s="28">
        <f>J9245+J9248</f>
        <v>4260</v>
      </c>
      <c r="K9250" s="1"/>
      <c r="L9250" s="574" t="s">
        <v>16</v>
      </c>
      <c r="M9250" s="26" t="s">
        <v>50</v>
      </c>
      <c r="N9250" s="193" t="s">
        <v>16</v>
      </c>
      <c r="O9250" s="934">
        <f>SUM(O9246:O9249)</f>
        <v>0</v>
      </c>
      <c r="P9250" s="28">
        <f>SUM(P9246:P9249)</f>
        <v>35650</v>
      </c>
      <c r="Q9250" s="938">
        <f>SUM(Q9248:Q9249)</f>
        <v>0</v>
      </c>
      <c r="R9250" s="28">
        <f>SUM(R9248:R9249)</f>
        <v>0</v>
      </c>
      <c r="S9250" s="28">
        <f>SUM(S9246:S9249)</f>
        <v>185900</v>
      </c>
      <c r="T9250" s="28">
        <f>SUM(T9244:T9249)</f>
        <v>0</v>
      </c>
    </row>
    <row r="9251" spans="2:20" x14ac:dyDescent="0.3">
      <c r="F9251" s="314"/>
      <c r="G9251" s="215"/>
      <c r="H9251" s="215"/>
      <c r="L9251" s="2"/>
      <c r="M9251" s="3" t="s">
        <v>12</v>
      </c>
      <c r="N9251" s="15"/>
      <c r="O9251" s="16">
        <f>E9250-O9250</f>
        <v>0</v>
      </c>
      <c r="P9251" s="62">
        <f>F9250-P9250</f>
        <v>193843</v>
      </c>
      <c r="Q9251" s="62">
        <f>G9250-Q9250</f>
        <v>2182969</v>
      </c>
      <c r="R9251" s="62">
        <f t="shared" ref="R9251" si="931">H9250-R9250</f>
        <v>541423</v>
      </c>
      <c r="S9251" s="62">
        <f t="shared" ref="S9251" si="932">I9250-S9250</f>
        <v>423997</v>
      </c>
      <c r="T9251" s="62">
        <f t="shared" ref="T9251" si="933">J9250-T9250</f>
        <v>4260</v>
      </c>
    </row>
    <row r="9252" spans="2:20" x14ac:dyDescent="0.3">
      <c r="B9252" s="1366" t="s">
        <v>5103</v>
      </c>
      <c r="C9252" s="1366"/>
      <c r="D9252" s="1366"/>
      <c r="E9252" s="1366"/>
      <c r="F9252" s="1366"/>
      <c r="H9252" s="322"/>
      <c r="I9252" s="321"/>
      <c r="J9252" s="321"/>
      <c r="M9252" s="1356" t="s">
        <v>23</v>
      </c>
      <c r="N9252" s="1356"/>
      <c r="O9252" s="314"/>
      <c r="P9252" s="314"/>
      <c r="Q9252" s="314"/>
      <c r="R9252" s="314"/>
    </row>
    <row r="9253" spans="2:20" x14ac:dyDescent="0.3">
      <c r="B9253" s="1112" t="s">
        <v>0</v>
      </c>
      <c r="C9253" s="1113" t="s">
        <v>5105</v>
      </c>
      <c r="D9253" s="1113" t="s">
        <v>5107</v>
      </c>
      <c r="E9253" s="1113" t="s">
        <v>5106</v>
      </c>
      <c r="F9253" s="1114" t="s">
        <v>5110</v>
      </c>
      <c r="G9253" s="894"/>
      <c r="H9253" s="1129"/>
      <c r="I9253" s="1130"/>
      <c r="J9253" s="145"/>
      <c r="M9253" s="346" t="s">
        <v>17</v>
      </c>
      <c r="N9253" s="126">
        <f>P9251</f>
        <v>193843</v>
      </c>
      <c r="O9253" s="1364" t="s">
        <v>6296</v>
      </c>
      <c r="P9253" s="1365"/>
      <c r="Q9253" s="1365"/>
      <c r="R9253" s="1365"/>
      <c r="S9253" s="1365"/>
      <c r="T9253" s="1365"/>
    </row>
    <row r="9254" spans="2:20" x14ac:dyDescent="0.3">
      <c r="B9254" s="912" t="s">
        <v>5114</v>
      </c>
      <c r="C9254" s="916" t="s">
        <v>5116</v>
      </c>
      <c r="D9254" s="912" t="s">
        <v>5113</v>
      </c>
      <c r="E9254" s="920">
        <v>5000000</v>
      </c>
      <c r="F9254" s="1030" t="s">
        <v>5111</v>
      </c>
      <c r="G9254" s="894"/>
      <c r="H9254" s="949"/>
      <c r="I9254" s="280"/>
      <c r="J9254" s="280"/>
      <c r="M9254" s="346" t="s">
        <v>18</v>
      </c>
      <c r="N9254" s="126">
        <f>Q9251</f>
        <v>2182969</v>
      </c>
      <c r="O9254" s="1015"/>
      <c r="P9254" s="944"/>
      <c r="Q9254" s="1129"/>
      <c r="R9254" s="944"/>
      <c r="S9254" s="944"/>
      <c r="T9254" s="944"/>
    </row>
    <row r="9255" spans="2:20" ht="15" thickBot="1" x14ac:dyDescent="0.35">
      <c r="B9255" s="897"/>
      <c r="C9255" s="1128" t="s">
        <v>456</v>
      </c>
      <c r="D9255" s="1128"/>
      <c r="E9255" s="921">
        <f ca="1">SUM(E9254:E9255)</f>
        <v>5000000</v>
      </c>
      <c r="F9255" s="901"/>
      <c r="G9255" s="945"/>
      <c r="H9255" s="948"/>
      <c r="I9255" s="280"/>
      <c r="J9255" s="280"/>
      <c r="M9255" s="346" t="s">
        <v>19</v>
      </c>
      <c r="N9255" s="126">
        <f>R9251</f>
        <v>541423</v>
      </c>
      <c r="O9255" s="1015"/>
      <c r="P9255" s="948"/>
      <c r="Q9255" s="1127"/>
      <c r="R9255" s="948"/>
      <c r="S9255" s="948"/>
      <c r="T9255" s="948"/>
    </row>
    <row r="9256" spans="2:20" ht="15" thickTop="1" x14ac:dyDescent="0.3">
      <c r="H9256" s="321"/>
      <c r="I9256" s="280"/>
      <c r="J9256" s="281"/>
      <c r="M9256" s="346" t="s">
        <v>20</v>
      </c>
      <c r="N9256" s="126">
        <f>S9251</f>
        <v>423997</v>
      </c>
      <c r="O9256" s="1015"/>
      <c r="P9256" s="1016"/>
      <c r="Q9256" s="1017"/>
      <c r="R9256" s="894"/>
      <c r="S9256" s="894"/>
      <c r="T9256" s="894"/>
    </row>
    <row r="9257" spans="2:20" x14ac:dyDescent="0.3">
      <c r="H9257" s="321"/>
      <c r="I9257" s="280"/>
      <c r="J9257" s="281"/>
      <c r="M9257" s="346" t="s">
        <v>21</v>
      </c>
      <c r="N9257" s="126">
        <f>T9251</f>
        <v>4260</v>
      </c>
      <c r="O9257" s="1015"/>
      <c r="P9257" s="949"/>
      <c r="Q9257" s="1018"/>
      <c r="R9257" s="949"/>
      <c r="S9257" s="949"/>
      <c r="T9257" s="949"/>
    </row>
    <row r="9258" spans="2:20" ht="16.2" thickBot="1" x14ac:dyDescent="0.35">
      <c r="G9258" s="314"/>
      <c r="H9258" s="321"/>
      <c r="I9258" s="280"/>
      <c r="J9258" s="281"/>
      <c r="M9258" s="768" t="s">
        <v>22</v>
      </c>
      <c r="N9258" s="794">
        <f>SUM(N9253:N9257)</f>
        <v>3346492</v>
      </c>
      <c r="O9258" s="1015"/>
      <c r="P9258" s="994"/>
      <c r="Q9258" s="994"/>
      <c r="R9258" s="943"/>
      <c r="S9258" s="943"/>
      <c r="T9258" s="929"/>
    </row>
    <row r="9259" spans="2:20" ht="16.2" thickTop="1" x14ac:dyDescent="0.3">
      <c r="G9259" s="314"/>
      <c r="H9259" s="321"/>
      <c r="I9259" s="280"/>
      <c r="J9259" s="281"/>
      <c r="M9259" s="768"/>
      <c r="N9259" s="121"/>
      <c r="O9259" s="1015"/>
      <c r="P9259" s="994"/>
      <c r="Q9259" s="994"/>
      <c r="R9259" s="943"/>
      <c r="S9259" s="943"/>
      <c r="T9259" s="929"/>
    </row>
    <row r="9260" spans="2:20" ht="15.6" x14ac:dyDescent="0.3">
      <c r="G9260" s="314"/>
      <c r="H9260" s="321"/>
      <c r="I9260" s="280"/>
      <c r="J9260" s="281"/>
      <c r="M9260" s="768"/>
      <c r="N9260" s="121"/>
      <c r="O9260" s="1015"/>
      <c r="P9260" s="994"/>
      <c r="Q9260" s="994"/>
      <c r="R9260" s="943"/>
      <c r="S9260" s="943"/>
      <c r="T9260" s="929"/>
    </row>
    <row r="9261" spans="2:20" ht="15.6" x14ac:dyDescent="0.3">
      <c r="G9261" s="314"/>
      <c r="H9261" s="321"/>
      <c r="I9261" s="280"/>
      <c r="J9261" s="281"/>
      <c r="M9261" s="768"/>
      <c r="N9261" s="121"/>
      <c r="O9261" s="1015"/>
      <c r="P9261" s="994"/>
      <c r="Q9261" s="994"/>
      <c r="R9261" s="943"/>
      <c r="S9261" s="943"/>
      <c r="T9261" s="929"/>
    </row>
    <row r="9262" spans="2:20" x14ac:dyDescent="0.3">
      <c r="B9262" s="897"/>
      <c r="C9262" s="898"/>
      <c r="D9262" s="897"/>
      <c r="E9262" s="902"/>
      <c r="F9262" s="899"/>
      <c r="H9262" s="321"/>
      <c r="I9262" s="321"/>
      <c r="J9262" s="321"/>
      <c r="N9262" s="314"/>
      <c r="O9262" s="895"/>
      <c r="P9262" s="942"/>
      <c r="Q9262" s="75"/>
      <c r="R9262" s="941"/>
      <c r="S9262" s="75"/>
      <c r="T9262" s="75"/>
    </row>
    <row r="9263" spans="2:20" x14ac:dyDescent="0.3">
      <c r="B9263" s="897"/>
      <c r="C9263" s="898"/>
      <c r="D9263" s="897"/>
      <c r="E9263" s="902"/>
      <c r="F9263" s="899"/>
      <c r="H9263" s="321"/>
      <c r="I9263" s="321"/>
      <c r="J9263" s="321"/>
      <c r="N9263" s="314"/>
      <c r="O9263" s="895"/>
      <c r="P9263" s="942"/>
      <c r="Q9263" s="75"/>
      <c r="R9263" s="941"/>
      <c r="S9263" s="75"/>
      <c r="T9263" s="75"/>
    </row>
    <row r="9264" spans="2:20" x14ac:dyDescent="0.3">
      <c r="B9264" s="1357" t="s">
        <v>6214</v>
      </c>
      <c r="C9264" s="1357"/>
      <c r="D9264" s="1357"/>
      <c r="E9264" s="1357"/>
      <c r="F9264" s="1357"/>
      <c r="G9264" s="1357"/>
      <c r="H9264" s="1357"/>
      <c r="I9264" s="1357"/>
      <c r="J9264" s="1357"/>
      <c r="K9264" s="1357"/>
      <c r="L9264" s="1357"/>
      <c r="M9264" s="1357"/>
      <c r="N9264" s="1357"/>
      <c r="O9264" s="1357"/>
      <c r="P9264" s="1357"/>
      <c r="Q9264" s="1357"/>
      <c r="R9264" s="1357"/>
      <c r="S9264" s="1357"/>
      <c r="T9264" s="1357"/>
    </row>
    <row r="9269" spans="2:20" ht="15.6" x14ac:dyDescent="0.3">
      <c r="B9269" s="1349" t="s">
        <v>6297</v>
      </c>
      <c r="C9269" s="1349"/>
      <c r="D9269" s="1349"/>
      <c r="E9269" s="1349"/>
      <c r="F9269" s="1349"/>
      <c r="G9269" s="1349"/>
      <c r="H9269" s="1349"/>
      <c r="I9269" s="1349"/>
      <c r="J9269" s="1349"/>
      <c r="K9269" s="1349"/>
      <c r="L9269" s="1349"/>
      <c r="M9269" s="1349"/>
      <c r="N9269" s="1349"/>
      <c r="O9269" s="1349"/>
      <c r="P9269" s="1349"/>
      <c r="Q9269" s="1349"/>
      <c r="R9269" s="1349"/>
      <c r="S9269" s="1349"/>
      <c r="T9269" s="1349"/>
    </row>
    <row r="9270" spans="2:20" ht="15.6" x14ac:dyDescent="0.3">
      <c r="B9270" s="1350" t="s">
        <v>10</v>
      </c>
      <c r="C9270" s="1350"/>
      <c r="D9270" s="1350"/>
      <c r="E9270" s="1350"/>
      <c r="F9270" s="1350"/>
      <c r="G9270" s="1350"/>
      <c r="H9270" s="1350"/>
      <c r="I9270" s="1350"/>
      <c r="J9270" s="1350"/>
      <c r="K9270" s="1350"/>
      <c r="L9270" s="1350"/>
      <c r="M9270" s="1350"/>
      <c r="N9270" s="1350"/>
      <c r="O9270" s="1350"/>
      <c r="P9270" s="1350"/>
      <c r="Q9270" s="1350"/>
      <c r="R9270" s="1350"/>
      <c r="S9270" s="1350"/>
      <c r="T9270" s="1350"/>
    </row>
    <row r="9271" spans="2:20" x14ac:dyDescent="0.3">
      <c r="B9271" s="1351" t="s">
        <v>11</v>
      </c>
      <c r="C9271" s="1351"/>
      <c r="D9271" s="1351"/>
      <c r="E9271" s="1351"/>
      <c r="F9271" s="1351"/>
      <c r="G9271" s="1351"/>
      <c r="H9271" s="1351"/>
      <c r="I9271" s="1351"/>
      <c r="J9271" s="1351"/>
      <c r="K9271" s="1351"/>
      <c r="L9271" s="1351"/>
      <c r="M9271" s="1351"/>
      <c r="N9271" s="1351"/>
      <c r="O9271" s="1351"/>
      <c r="P9271" s="1351"/>
      <c r="Q9271" s="1351"/>
      <c r="R9271" s="1351"/>
      <c r="S9271" s="1351"/>
      <c r="T9271" s="1351"/>
    </row>
    <row r="9272" spans="2:20" x14ac:dyDescent="0.3">
      <c r="B9272" s="1352" t="s">
        <v>6332</v>
      </c>
      <c r="C9272" s="1352"/>
      <c r="D9272" s="1352"/>
      <c r="E9272" s="1352"/>
      <c r="F9272" s="1352"/>
      <c r="G9272" s="1352"/>
      <c r="H9272" s="1352"/>
      <c r="I9272" s="1352"/>
      <c r="J9272" s="1352"/>
      <c r="K9272" s="1352"/>
      <c r="L9272" s="1352"/>
      <c r="M9272" s="1352"/>
      <c r="N9272" s="1352"/>
      <c r="O9272" s="1352"/>
      <c r="P9272" s="1352"/>
      <c r="Q9272" s="1352"/>
      <c r="R9272" s="1352"/>
      <c r="S9272" s="1352"/>
      <c r="T9272" s="1352"/>
    </row>
    <row r="9273" spans="2:20" ht="15" thickBot="1" x14ac:dyDescent="0.35">
      <c r="B9273" s="309"/>
      <c r="C9273" s="309"/>
      <c r="D9273" s="309"/>
      <c r="E9273" s="309"/>
      <c r="F9273" s="309"/>
      <c r="G9273" s="309"/>
      <c r="H9273" s="309"/>
      <c r="I9273" s="309"/>
      <c r="J9273" s="309"/>
      <c r="L9273" s="309"/>
      <c r="M9273" s="309"/>
      <c r="N9273" s="309"/>
      <c r="O9273" s="309"/>
      <c r="P9273" s="309"/>
      <c r="Q9273" s="309"/>
      <c r="R9273" s="1362" t="s">
        <v>6331</v>
      </c>
      <c r="S9273" s="1363"/>
      <c r="T9273" s="1363"/>
    </row>
    <row r="9274" spans="2:20" ht="15" thickTop="1" x14ac:dyDescent="0.3">
      <c r="B9274" s="1354" t="s">
        <v>8</v>
      </c>
      <c r="C9274" s="1354"/>
      <c r="D9274" s="1354"/>
      <c r="E9274" s="1354"/>
      <c r="F9274" s="1354"/>
      <c r="G9274" s="1354"/>
      <c r="H9274" s="1354"/>
      <c r="I9274" s="1354"/>
      <c r="J9274" s="1354"/>
      <c r="L9274" s="1354" t="s">
        <v>9</v>
      </c>
      <c r="M9274" s="1354"/>
      <c r="N9274" s="1354"/>
      <c r="O9274" s="1354"/>
      <c r="P9274" s="1354"/>
      <c r="Q9274" s="1354"/>
      <c r="R9274" s="1354"/>
      <c r="S9274" s="1354"/>
      <c r="T9274" s="1354"/>
    </row>
    <row r="9275" spans="2:20" ht="27.6" x14ac:dyDescent="0.3">
      <c r="B9275" s="950" t="s">
        <v>0</v>
      </c>
      <c r="C9275" s="950" t="s">
        <v>1</v>
      </c>
      <c r="D9275" s="950" t="s">
        <v>2</v>
      </c>
      <c r="E9275" s="950" t="s">
        <v>13</v>
      </c>
      <c r="F9275" s="950" t="s">
        <v>3</v>
      </c>
      <c r="G9275" s="950" t="s">
        <v>4</v>
      </c>
      <c r="H9275" s="950" t="s">
        <v>5</v>
      </c>
      <c r="I9275" s="950" t="s">
        <v>6</v>
      </c>
      <c r="J9275" s="950" t="s">
        <v>7</v>
      </c>
      <c r="K9275" s="180"/>
      <c r="L9275" s="950" t="s">
        <v>0</v>
      </c>
      <c r="M9275" s="950" t="s">
        <v>1</v>
      </c>
      <c r="N9275" s="503" t="s">
        <v>1234</v>
      </c>
      <c r="O9275" s="950" t="s">
        <v>13</v>
      </c>
      <c r="P9275" s="950" t="s">
        <v>3</v>
      </c>
      <c r="Q9275" s="950" t="s">
        <v>4</v>
      </c>
      <c r="R9275" s="950" t="s">
        <v>5</v>
      </c>
      <c r="S9275" s="950" t="s">
        <v>6</v>
      </c>
      <c r="T9275" s="950" t="s">
        <v>7</v>
      </c>
    </row>
    <row r="9276" spans="2:20" x14ac:dyDescent="0.3">
      <c r="B9276" s="954"/>
      <c r="C9276" s="955"/>
      <c r="D9276" s="955"/>
      <c r="E9276" s="956"/>
      <c r="F9276" s="956"/>
      <c r="G9276" s="956"/>
      <c r="H9276" s="956"/>
      <c r="I9276" s="956"/>
      <c r="J9276" s="957"/>
      <c r="L9276" s="954"/>
      <c r="M9276" s="955"/>
      <c r="N9276" s="955"/>
      <c r="O9276" s="956"/>
      <c r="P9276" s="956"/>
      <c r="Q9276" s="956"/>
      <c r="R9276" s="956"/>
      <c r="S9276" s="956"/>
      <c r="T9276" s="957"/>
    </row>
    <row r="9277" spans="2:20" x14ac:dyDescent="0.3">
      <c r="B9277" s="37" t="s">
        <v>6298</v>
      </c>
      <c r="C9277" s="44" t="s">
        <v>2421</v>
      </c>
      <c r="D9277" s="39" t="s">
        <v>16</v>
      </c>
      <c r="E9277" s="39" t="s">
        <v>16</v>
      </c>
      <c r="F9277" s="91">
        <f>N9253</f>
        <v>193843</v>
      </c>
      <c r="G9277" s="764">
        <f>N9254</f>
        <v>2182969</v>
      </c>
      <c r="H9277" s="764">
        <f>N9255</f>
        <v>541423</v>
      </c>
      <c r="I9277" s="764">
        <f>N9256</f>
        <v>423997</v>
      </c>
      <c r="J9277" s="764">
        <f>N9257</f>
        <v>4260</v>
      </c>
      <c r="K9277" s="40"/>
      <c r="L9277" s="37"/>
      <c r="M9277" s="1019"/>
      <c r="N9277" s="39"/>
      <c r="O9277" s="39"/>
      <c r="P9277" s="91"/>
      <c r="Q9277" s="91"/>
      <c r="R9277" s="37"/>
      <c r="S9277" s="39"/>
      <c r="T9277" s="37"/>
    </row>
    <row r="9278" spans="2:20" x14ac:dyDescent="0.3">
      <c r="B9278" s="37" t="s">
        <v>6298</v>
      </c>
      <c r="C9278" s="44" t="s">
        <v>2263</v>
      </c>
      <c r="D9278" s="39" t="s">
        <v>16</v>
      </c>
      <c r="E9278" s="39" t="s">
        <v>16</v>
      </c>
      <c r="F9278" s="39" t="s">
        <v>16</v>
      </c>
      <c r="G9278" s="39" t="s">
        <v>16</v>
      </c>
      <c r="H9278" s="764">
        <v>35000</v>
      </c>
      <c r="I9278" s="39" t="s">
        <v>16</v>
      </c>
      <c r="J9278" s="39" t="s">
        <v>16</v>
      </c>
      <c r="K9278" s="40"/>
      <c r="L9278" s="37" t="s">
        <v>6298</v>
      </c>
      <c r="M9278" s="44" t="s">
        <v>2263</v>
      </c>
      <c r="N9278" s="39" t="s">
        <v>16</v>
      </c>
      <c r="O9278" s="39" t="s">
        <v>16</v>
      </c>
      <c r="P9278" s="91">
        <v>35000</v>
      </c>
      <c r="Q9278" s="39" t="s">
        <v>16</v>
      </c>
      <c r="R9278" s="39" t="s">
        <v>16</v>
      </c>
      <c r="S9278" s="39" t="s">
        <v>16</v>
      </c>
      <c r="T9278" s="39" t="s">
        <v>16</v>
      </c>
    </row>
    <row r="9279" spans="2:20" ht="24" x14ac:dyDescent="0.3">
      <c r="B9279" s="72" t="s">
        <v>6298</v>
      </c>
      <c r="C9279" s="1110" t="s">
        <v>6301</v>
      </c>
      <c r="D9279" s="1139" t="s">
        <v>6299</v>
      </c>
      <c r="E9279" s="120" t="s">
        <v>16</v>
      </c>
      <c r="F9279" s="120" t="s">
        <v>16</v>
      </c>
      <c r="G9279" s="120" t="s">
        <v>16</v>
      </c>
      <c r="H9279" s="120">
        <v>200000</v>
      </c>
      <c r="I9279" s="120" t="s">
        <v>16</v>
      </c>
      <c r="J9279" s="120" t="s">
        <v>16</v>
      </c>
      <c r="K9279" s="1140"/>
      <c r="L9279" s="72" t="s">
        <v>6298</v>
      </c>
      <c r="M9279" s="1110" t="s">
        <v>6303</v>
      </c>
      <c r="N9279" s="1139" t="s">
        <v>6300</v>
      </c>
      <c r="O9279" s="120">
        <v>35000</v>
      </c>
      <c r="P9279" s="120" t="s">
        <v>16</v>
      </c>
      <c r="Q9279" s="120" t="s">
        <v>16</v>
      </c>
      <c r="R9279" s="120" t="s">
        <v>16</v>
      </c>
      <c r="S9279" s="120" t="s">
        <v>16</v>
      </c>
      <c r="T9279" s="120" t="s">
        <v>16</v>
      </c>
    </row>
    <row r="9280" spans="2:20" ht="40.799999999999997" customHeight="1" x14ac:dyDescent="0.3">
      <c r="B9280" s="72" t="s">
        <v>6298</v>
      </c>
      <c r="C9280" s="1110" t="s">
        <v>6302</v>
      </c>
      <c r="D9280" s="1139" t="s">
        <v>6300</v>
      </c>
      <c r="E9280" s="120">
        <v>35000</v>
      </c>
      <c r="F9280" s="120" t="s">
        <v>16</v>
      </c>
      <c r="G9280" s="120" t="s">
        <v>16</v>
      </c>
      <c r="H9280" s="73">
        <v>15000</v>
      </c>
      <c r="I9280" s="120" t="s">
        <v>16</v>
      </c>
      <c r="J9280" s="120" t="s">
        <v>16</v>
      </c>
      <c r="K9280" s="1140"/>
      <c r="L9280" s="72" t="s">
        <v>6319</v>
      </c>
      <c r="M9280" s="1110" t="s">
        <v>3999</v>
      </c>
      <c r="N9280" s="1139" t="s">
        <v>6313</v>
      </c>
      <c r="O9280" s="120">
        <v>20000</v>
      </c>
      <c r="P9280" s="120" t="s">
        <v>16</v>
      </c>
      <c r="Q9280" s="120" t="s">
        <v>16</v>
      </c>
      <c r="R9280" s="120" t="s">
        <v>16</v>
      </c>
      <c r="S9280" s="120" t="s">
        <v>16</v>
      </c>
      <c r="T9280" s="120" t="s">
        <v>16</v>
      </c>
    </row>
    <row r="9281" spans="2:20" ht="24" x14ac:dyDescent="0.3">
      <c r="B9281" s="72" t="s">
        <v>6298</v>
      </c>
      <c r="C9281" s="1141" t="s">
        <v>6312</v>
      </c>
      <c r="D9281" s="1139" t="s">
        <v>6309</v>
      </c>
      <c r="E9281" s="120" t="s">
        <v>16</v>
      </c>
      <c r="F9281" s="120">
        <v>2200</v>
      </c>
      <c r="G9281" s="120" t="s">
        <v>16</v>
      </c>
      <c r="H9281" s="120" t="s">
        <v>16</v>
      </c>
      <c r="I9281" s="120" t="s">
        <v>16</v>
      </c>
      <c r="J9281" s="120" t="s">
        <v>16</v>
      </c>
      <c r="K9281" s="1140"/>
      <c r="L9281" s="72" t="s">
        <v>6319</v>
      </c>
      <c r="M9281" s="1110" t="s">
        <v>4623</v>
      </c>
      <c r="N9281" s="1139" t="s">
        <v>6316</v>
      </c>
      <c r="O9281" s="120">
        <v>100000</v>
      </c>
      <c r="P9281" s="1142"/>
      <c r="Q9281" s="120" t="s">
        <v>16</v>
      </c>
      <c r="R9281" s="120" t="s">
        <v>16</v>
      </c>
      <c r="S9281" s="120" t="s">
        <v>16</v>
      </c>
      <c r="T9281" s="120" t="s">
        <v>16</v>
      </c>
    </row>
    <row r="9282" spans="2:20" ht="24" x14ac:dyDescent="0.3">
      <c r="B9282" s="72" t="s">
        <v>6298</v>
      </c>
      <c r="C9282" s="1141" t="s">
        <v>6311</v>
      </c>
      <c r="D9282" s="1139" t="s">
        <v>6310</v>
      </c>
      <c r="E9282" s="120" t="s">
        <v>16</v>
      </c>
      <c r="F9282" s="120">
        <v>2200</v>
      </c>
      <c r="G9282" s="120" t="s">
        <v>16</v>
      </c>
      <c r="H9282" s="120" t="s">
        <v>16</v>
      </c>
      <c r="I9282" s="120" t="s">
        <v>16</v>
      </c>
      <c r="J9282" s="120" t="s">
        <v>16</v>
      </c>
      <c r="K9282" s="1140"/>
      <c r="L9282" s="72" t="s">
        <v>6319</v>
      </c>
      <c r="M9282" s="1110" t="s">
        <v>4623</v>
      </c>
      <c r="N9282" s="1139" t="s">
        <v>6317</v>
      </c>
      <c r="O9282" s="120">
        <v>60000</v>
      </c>
      <c r="P9282" s="1142"/>
      <c r="Q9282" s="120" t="s">
        <v>16</v>
      </c>
      <c r="R9282" s="120" t="s">
        <v>16</v>
      </c>
      <c r="S9282" s="120" t="s">
        <v>16</v>
      </c>
      <c r="T9282" s="120" t="s">
        <v>16</v>
      </c>
    </row>
    <row r="9283" spans="2:20" ht="33.6" customHeight="1" x14ac:dyDescent="0.3">
      <c r="B9283" s="72" t="s">
        <v>6319</v>
      </c>
      <c r="C9283" s="1110" t="s">
        <v>6320</v>
      </c>
      <c r="D9283" s="1139" t="s">
        <v>6313</v>
      </c>
      <c r="E9283" s="120">
        <v>20000</v>
      </c>
      <c r="F9283" s="120">
        <v>80000</v>
      </c>
      <c r="G9283" s="120" t="s">
        <v>16</v>
      </c>
      <c r="H9283" s="120" t="s">
        <v>16</v>
      </c>
      <c r="I9283" s="120" t="s">
        <v>16</v>
      </c>
      <c r="J9283" s="120" t="s">
        <v>16</v>
      </c>
      <c r="K9283" s="1140"/>
      <c r="L9283" s="72" t="s">
        <v>6298</v>
      </c>
      <c r="M9283" s="1110" t="s">
        <v>6304</v>
      </c>
      <c r="N9283" s="72">
        <v>1</v>
      </c>
      <c r="O9283" s="120" t="s">
        <v>16</v>
      </c>
      <c r="P9283" s="120">
        <v>24000</v>
      </c>
      <c r="Q9283" s="120" t="s">
        <v>16</v>
      </c>
      <c r="R9283" s="120" t="s">
        <v>16</v>
      </c>
      <c r="S9283" s="120" t="s">
        <v>16</v>
      </c>
      <c r="T9283" s="120" t="s">
        <v>16</v>
      </c>
    </row>
    <row r="9284" spans="2:20" ht="36" x14ac:dyDescent="0.3">
      <c r="B9284" s="72" t="s">
        <v>6319</v>
      </c>
      <c r="C9284" s="1110" t="s">
        <v>6324</v>
      </c>
      <c r="D9284" s="1139" t="s">
        <v>6314</v>
      </c>
      <c r="E9284" s="120" t="s">
        <v>16</v>
      </c>
      <c r="F9284" s="120">
        <v>30000</v>
      </c>
      <c r="G9284" s="120" t="s">
        <v>16</v>
      </c>
      <c r="H9284" s="120" t="s">
        <v>16</v>
      </c>
      <c r="I9284" s="120" t="s">
        <v>16</v>
      </c>
      <c r="J9284" s="120" t="s">
        <v>16</v>
      </c>
      <c r="K9284" s="1140"/>
      <c r="L9284" s="72" t="s">
        <v>6298</v>
      </c>
      <c r="M9284" s="1143" t="s">
        <v>6305</v>
      </c>
      <c r="N9284" s="72">
        <v>2</v>
      </c>
      <c r="O9284" s="120" t="s">
        <v>16</v>
      </c>
      <c r="P9284" s="120">
        <v>3500</v>
      </c>
      <c r="Q9284" s="120" t="s">
        <v>16</v>
      </c>
      <c r="R9284" s="120" t="s">
        <v>16</v>
      </c>
      <c r="S9284" s="120" t="s">
        <v>16</v>
      </c>
      <c r="T9284" s="120" t="s">
        <v>16</v>
      </c>
    </row>
    <row r="9285" spans="2:20" ht="36" x14ac:dyDescent="0.3">
      <c r="B9285" s="72" t="s">
        <v>6319</v>
      </c>
      <c r="C9285" s="1110" t="s">
        <v>6321</v>
      </c>
      <c r="D9285" s="1139" t="s">
        <v>6315</v>
      </c>
      <c r="E9285" s="120" t="s">
        <v>16</v>
      </c>
      <c r="F9285" s="120">
        <v>15000</v>
      </c>
      <c r="G9285" s="120" t="s">
        <v>16</v>
      </c>
      <c r="H9285" s="120" t="s">
        <v>16</v>
      </c>
      <c r="I9285" s="120" t="s">
        <v>16</v>
      </c>
      <c r="J9285" s="120" t="s">
        <v>16</v>
      </c>
      <c r="K9285" s="1140"/>
      <c r="L9285" s="72" t="s">
        <v>6298</v>
      </c>
      <c r="M9285" s="1110" t="s">
        <v>6306</v>
      </c>
      <c r="N9285" s="72">
        <v>3</v>
      </c>
      <c r="O9285" s="120" t="s">
        <v>16</v>
      </c>
      <c r="P9285" s="120">
        <v>50000</v>
      </c>
      <c r="Q9285" s="120" t="s">
        <v>16</v>
      </c>
      <c r="R9285" s="120" t="s">
        <v>16</v>
      </c>
      <c r="S9285" s="120" t="s">
        <v>16</v>
      </c>
      <c r="T9285" s="120" t="s">
        <v>16</v>
      </c>
    </row>
    <row r="9286" spans="2:20" ht="24" x14ac:dyDescent="0.3">
      <c r="B9286" s="72" t="s">
        <v>6319</v>
      </c>
      <c r="C9286" s="1110" t="s">
        <v>6322</v>
      </c>
      <c r="D9286" s="1139" t="s">
        <v>6316</v>
      </c>
      <c r="E9286" s="120">
        <v>100000</v>
      </c>
      <c r="F9286" s="120" t="s">
        <v>16</v>
      </c>
      <c r="G9286" s="120" t="s">
        <v>16</v>
      </c>
      <c r="H9286" s="120" t="s">
        <v>16</v>
      </c>
      <c r="I9286" s="120" t="s">
        <v>16</v>
      </c>
      <c r="J9286" s="120" t="s">
        <v>16</v>
      </c>
      <c r="K9286" s="1140"/>
      <c r="L9286" s="72" t="s">
        <v>6298</v>
      </c>
      <c r="M9286" s="1144" t="s">
        <v>6307</v>
      </c>
      <c r="N9286" s="72">
        <v>4</v>
      </c>
      <c r="O9286" s="120" t="s">
        <v>16</v>
      </c>
      <c r="P9286" s="120">
        <v>19500</v>
      </c>
      <c r="Q9286" s="120" t="s">
        <v>16</v>
      </c>
      <c r="R9286" s="120" t="s">
        <v>16</v>
      </c>
      <c r="S9286" s="120" t="s">
        <v>16</v>
      </c>
      <c r="T9286" s="120" t="s">
        <v>16</v>
      </c>
    </row>
    <row r="9287" spans="2:20" ht="24" x14ac:dyDescent="0.3">
      <c r="B9287" s="72" t="s">
        <v>6319</v>
      </c>
      <c r="C9287" s="1110" t="s">
        <v>6323</v>
      </c>
      <c r="D9287" s="1139" t="s">
        <v>6317</v>
      </c>
      <c r="E9287" s="120">
        <v>60000</v>
      </c>
      <c r="F9287" s="120" t="s">
        <v>16</v>
      </c>
      <c r="G9287" s="120" t="s">
        <v>16</v>
      </c>
      <c r="H9287" s="120" t="s">
        <v>16</v>
      </c>
      <c r="I9287" s="120" t="s">
        <v>16</v>
      </c>
      <c r="J9287" s="120" t="s">
        <v>16</v>
      </c>
      <c r="K9287" s="1140"/>
      <c r="L9287" s="72" t="s">
        <v>6298</v>
      </c>
      <c r="M9287" s="1144" t="s">
        <v>6308</v>
      </c>
      <c r="N9287" s="72">
        <v>6</v>
      </c>
      <c r="O9287" s="120" t="s">
        <v>16</v>
      </c>
      <c r="P9287" s="120">
        <v>5350</v>
      </c>
      <c r="Q9287" s="120" t="s">
        <v>16</v>
      </c>
      <c r="R9287" s="120" t="s">
        <v>16</v>
      </c>
      <c r="S9287" s="120" t="s">
        <v>16</v>
      </c>
      <c r="T9287" s="120" t="s">
        <v>16</v>
      </c>
    </row>
    <row r="9288" spans="2:20" ht="24" x14ac:dyDescent="0.3">
      <c r="B9288" s="72" t="s">
        <v>6319</v>
      </c>
      <c r="C9288" s="1144" t="s">
        <v>6325</v>
      </c>
      <c r="D9288" s="1139" t="s">
        <v>6318</v>
      </c>
      <c r="E9288" s="120" t="s">
        <v>16</v>
      </c>
      <c r="F9288" s="120">
        <v>1100</v>
      </c>
      <c r="G9288" s="120" t="s">
        <v>16</v>
      </c>
      <c r="H9288" s="120" t="s">
        <v>16</v>
      </c>
      <c r="I9288" s="120" t="s">
        <v>16</v>
      </c>
      <c r="J9288" s="120" t="s">
        <v>16</v>
      </c>
      <c r="K9288" s="1140"/>
      <c r="L9288" s="72" t="s">
        <v>6319</v>
      </c>
      <c r="M9288" s="1144" t="s">
        <v>6326</v>
      </c>
      <c r="N9288" s="72">
        <v>7</v>
      </c>
      <c r="O9288" s="120" t="s">
        <v>16</v>
      </c>
      <c r="P9288" s="120">
        <v>15760</v>
      </c>
      <c r="Q9288" s="120" t="s">
        <v>16</v>
      </c>
      <c r="R9288" s="120" t="s">
        <v>16</v>
      </c>
      <c r="S9288" s="120" t="s">
        <v>16</v>
      </c>
      <c r="T9288" s="120" t="s">
        <v>16</v>
      </c>
    </row>
    <row r="9289" spans="2:20" ht="39" customHeight="1" x14ac:dyDescent="0.3">
      <c r="B9289" s="120"/>
      <c r="C9289" s="1145" t="s">
        <v>2461</v>
      </c>
      <c r="D9289" s="120" t="s">
        <v>16</v>
      </c>
      <c r="E9289" s="120" t="s">
        <v>16</v>
      </c>
      <c r="F9289" s="120" t="s">
        <v>16</v>
      </c>
      <c r="G9289" s="120" t="s">
        <v>16</v>
      </c>
      <c r="H9289" s="120" t="s">
        <v>16</v>
      </c>
      <c r="I9289" s="120" t="s">
        <v>16</v>
      </c>
      <c r="J9289" s="120" t="s">
        <v>16</v>
      </c>
      <c r="K9289" s="1140"/>
      <c r="L9289" s="72" t="s">
        <v>6319</v>
      </c>
      <c r="M9289" s="1144" t="s">
        <v>2550</v>
      </c>
      <c r="N9289" s="72">
        <v>8</v>
      </c>
      <c r="O9289" s="120" t="s">
        <v>16</v>
      </c>
      <c r="P9289" s="120">
        <v>5000</v>
      </c>
      <c r="Q9289" s="120" t="s">
        <v>16</v>
      </c>
      <c r="R9289" s="120" t="s">
        <v>16</v>
      </c>
      <c r="S9289" s="120" t="s">
        <v>16</v>
      </c>
      <c r="T9289" s="120" t="s">
        <v>16</v>
      </c>
    </row>
    <row r="9290" spans="2:20" ht="24" x14ac:dyDescent="0.3">
      <c r="B9290" s="72" t="s">
        <v>6169</v>
      </c>
      <c r="C9290" s="1110" t="s">
        <v>6171</v>
      </c>
      <c r="D9290" s="66">
        <v>2</v>
      </c>
      <c r="E9290" s="120" t="s">
        <v>16</v>
      </c>
      <c r="F9290" s="120">
        <v>5000</v>
      </c>
      <c r="G9290" s="120" t="s">
        <v>16</v>
      </c>
      <c r="H9290" s="120" t="s">
        <v>16</v>
      </c>
      <c r="I9290" s="120" t="s">
        <v>16</v>
      </c>
      <c r="J9290" s="120" t="s">
        <v>16</v>
      </c>
      <c r="K9290" s="1140"/>
      <c r="L9290" s="72" t="s">
        <v>6319</v>
      </c>
      <c r="M9290" s="1144" t="s">
        <v>6327</v>
      </c>
      <c r="N9290" s="72">
        <v>9</v>
      </c>
      <c r="O9290" s="120" t="s">
        <v>16</v>
      </c>
      <c r="P9290" s="120">
        <v>30000</v>
      </c>
      <c r="Q9290" s="120" t="s">
        <v>16</v>
      </c>
      <c r="R9290" s="120" t="s">
        <v>16</v>
      </c>
      <c r="S9290" s="120" t="s">
        <v>16</v>
      </c>
      <c r="T9290" s="120" t="s">
        <v>16</v>
      </c>
    </row>
    <row r="9291" spans="2:20" ht="24" x14ac:dyDescent="0.3">
      <c r="B9291" s="120" t="s">
        <v>16</v>
      </c>
      <c r="C9291" s="120" t="s">
        <v>16</v>
      </c>
      <c r="D9291" s="120" t="s">
        <v>16</v>
      </c>
      <c r="E9291" s="120" t="s">
        <v>16</v>
      </c>
      <c r="F9291" s="120" t="s">
        <v>16</v>
      </c>
      <c r="G9291" s="120" t="s">
        <v>16</v>
      </c>
      <c r="H9291" s="120" t="s">
        <v>16</v>
      </c>
      <c r="I9291" s="120" t="s">
        <v>16</v>
      </c>
      <c r="J9291" s="120" t="s">
        <v>16</v>
      </c>
      <c r="K9291" s="1140"/>
      <c r="L9291" s="72" t="s">
        <v>6319</v>
      </c>
      <c r="M9291" s="1144" t="s">
        <v>6328</v>
      </c>
      <c r="N9291" s="72">
        <v>10</v>
      </c>
      <c r="O9291" s="120" t="s">
        <v>16</v>
      </c>
      <c r="P9291" s="120">
        <v>15000</v>
      </c>
      <c r="Q9291" s="120" t="s">
        <v>16</v>
      </c>
      <c r="R9291" s="120" t="s">
        <v>16</v>
      </c>
      <c r="S9291" s="120" t="s">
        <v>16</v>
      </c>
      <c r="T9291" s="120" t="s">
        <v>16</v>
      </c>
    </row>
    <row r="9292" spans="2:20" ht="24" x14ac:dyDescent="0.3">
      <c r="B9292" s="120" t="s">
        <v>16</v>
      </c>
      <c r="C9292" s="120" t="s">
        <v>16</v>
      </c>
      <c r="D9292" s="120" t="s">
        <v>16</v>
      </c>
      <c r="E9292" s="120" t="s">
        <v>16</v>
      </c>
      <c r="F9292" s="120" t="s">
        <v>16</v>
      </c>
      <c r="G9292" s="120" t="s">
        <v>16</v>
      </c>
      <c r="H9292" s="120" t="s">
        <v>16</v>
      </c>
      <c r="I9292" s="120" t="s">
        <v>16</v>
      </c>
      <c r="J9292" s="120" t="s">
        <v>16</v>
      </c>
      <c r="K9292" s="1140"/>
      <c r="L9292" s="72" t="s">
        <v>6319</v>
      </c>
      <c r="M9292" s="1144" t="s">
        <v>6329</v>
      </c>
      <c r="N9292" s="72">
        <v>11</v>
      </c>
      <c r="O9292" s="120" t="s">
        <v>16</v>
      </c>
      <c r="P9292" s="120">
        <v>20000</v>
      </c>
      <c r="Q9292" s="120" t="s">
        <v>16</v>
      </c>
      <c r="R9292" s="120" t="s">
        <v>16</v>
      </c>
      <c r="S9292" s="120" t="s">
        <v>16</v>
      </c>
      <c r="T9292" s="120" t="s">
        <v>16</v>
      </c>
    </row>
    <row r="9293" spans="2:20" x14ac:dyDescent="0.3">
      <c r="B9293" s="120" t="s">
        <v>16</v>
      </c>
      <c r="C9293" s="120" t="s">
        <v>16</v>
      </c>
      <c r="D9293" s="120" t="s">
        <v>16</v>
      </c>
      <c r="E9293" s="120" t="s">
        <v>16</v>
      </c>
      <c r="F9293" s="120" t="s">
        <v>16</v>
      </c>
      <c r="G9293" s="120" t="s">
        <v>16</v>
      </c>
      <c r="H9293" s="120" t="s">
        <v>16</v>
      </c>
      <c r="I9293" s="120" t="s">
        <v>16</v>
      </c>
      <c r="J9293" s="120" t="s">
        <v>16</v>
      </c>
      <c r="K9293" s="1140"/>
      <c r="L9293" s="72"/>
      <c r="M9293" s="1145" t="s">
        <v>2461</v>
      </c>
      <c r="N9293" s="72"/>
      <c r="O9293" s="120" t="s">
        <v>16</v>
      </c>
      <c r="P9293" s="120"/>
      <c r="Q9293" s="120" t="s">
        <v>16</v>
      </c>
      <c r="R9293" s="120" t="s">
        <v>16</v>
      </c>
      <c r="S9293" s="120" t="s">
        <v>16</v>
      </c>
      <c r="T9293" s="120" t="s">
        <v>16</v>
      </c>
    </row>
    <row r="9294" spans="2:20" x14ac:dyDescent="0.3">
      <c r="B9294" s="120" t="s">
        <v>16</v>
      </c>
      <c r="C9294" s="120" t="s">
        <v>16</v>
      </c>
      <c r="D9294" s="120" t="s">
        <v>16</v>
      </c>
      <c r="E9294" s="120" t="s">
        <v>16</v>
      </c>
      <c r="F9294" s="120" t="s">
        <v>16</v>
      </c>
      <c r="G9294" s="120" t="s">
        <v>16</v>
      </c>
      <c r="H9294" s="120" t="s">
        <v>16</v>
      </c>
      <c r="I9294" s="120" t="s">
        <v>16</v>
      </c>
      <c r="J9294" s="120" t="s">
        <v>16</v>
      </c>
      <c r="K9294" s="1140"/>
      <c r="L9294" s="72" t="s">
        <v>6319</v>
      </c>
      <c r="M9294" s="1144" t="s">
        <v>6330</v>
      </c>
      <c r="N9294" s="72">
        <v>12</v>
      </c>
      <c r="O9294" s="120" t="s">
        <v>16</v>
      </c>
      <c r="P9294" s="120">
        <v>5165</v>
      </c>
      <c r="Q9294" s="120" t="s">
        <v>16</v>
      </c>
      <c r="R9294" s="120" t="s">
        <v>16</v>
      </c>
      <c r="S9294" s="120" t="s">
        <v>16</v>
      </c>
      <c r="T9294" s="120" t="s">
        <v>16</v>
      </c>
    </row>
    <row r="9295" spans="2:20" x14ac:dyDescent="0.3">
      <c r="B9295" s="196"/>
      <c r="C9295" s="503" t="s">
        <v>49</v>
      </c>
      <c r="D9295" s="196" t="s">
        <v>1850</v>
      </c>
      <c r="E9295" s="197">
        <f>SUM(E9280:E9294)</f>
        <v>215000</v>
      </c>
      <c r="F9295" s="197">
        <f>SUM(F9280:F9294)</f>
        <v>135500</v>
      </c>
      <c r="G9295" s="197">
        <f>SUM(G9283:G9284)</f>
        <v>0</v>
      </c>
      <c r="H9295" s="504">
        <f>SUM(H9278:H9284)</f>
        <v>250000</v>
      </c>
      <c r="I9295" s="197"/>
      <c r="J9295" s="197"/>
      <c r="K9295" s="183">
        <f>SUM(I9295:J9295)</f>
        <v>0</v>
      </c>
      <c r="L9295" s="39" t="s">
        <v>16</v>
      </c>
      <c r="M9295" s="39" t="s">
        <v>16</v>
      </c>
      <c r="N9295" s="39" t="s">
        <v>16</v>
      </c>
      <c r="O9295" s="39" t="s">
        <v>16</v>
      </c>
      <c r="P9295" s="39" t="s">
        <v>16</v>
      </c>
      <c r="Q9295" s="39" t="s">
        <v>16</v>
      </c>
      <c r="R9295" s="39" t="s">
        <v>16</v>
      </c>
      <c r="S9295" s="39" t="s">
        <v>16</v>
      </c>
      <c r="T9295" s="39" t="s">
        <v>16</v>
      </c>
    </row>
    <row r="9296" spans="2:20" x14ac:dyDescent="0.3">
      <c r="B9296" s="815"/>
      <c r="C9296" s="958"/>
      <c r="D9296" s="384"/>
      <c r="E9296" s="818"/>
      <c r="F9296" s="818"/>
      <c r="G9296" s="818"/>
      <c r="H9296" s="818"/>
      <c r="I9296" s="818"/>
      <c r="J9296" s="819"/>
      <c r="K9296" s="1"/>
      <c r="L9296" s="1041"/>
      <c r="M9296" s="1042"/>
      <c r="N9296" s="1042"/>
      <c r="O9296" s="1042"/>
      <c r="P9296" s="1042"/>
      <c r="Q9296" s="1042"/>
      <c r="R9296" s="1042"/>
      <c r="S9296" s="1042"/>
      <c r="T9296" s="1043"/>
    </row>
    <row r="9297" spans="2:20" x14ac:dyDescent="0.3">
      <c r="B9297" s="25"/>
      <c r="C9297" s="26" t="s">
        <v>50</v>
      </c>
      <c r="D9297" s="26" t="s">
        <v>16</v>
      </c>
      <c r="E9297" s="28">
        <f>E9295</f>
        <v>215000</v>
      </c>
      <c r="F9297" s="28">
        <f>F9277+F9295</f>
        <v>329343</v>
      </c>
      <c r="G9297" s="28">
        <f>G9277+G9295</f>
        <v>2182969</v>
      </c>
      <c r="H9297" s="28">
        <f>H9277+H9295</f>
        <v>791423</v>
      </c>
      <c r="I9297" s="28">
        <f>I9277+I9295</f>
        <v>423997</v>
      </c>
      <c r="J9297" s="28">
        <f>J9277+J9295</f>
        <v>4260</v>
      </c>
      <c r="K9297" s="1"/>
      <c r="L9297" s="574" t="s">
        <v>16</v>
      </c>
      <c r="M9297" s="26" t="s">
        <v>50</v>
      </c>
      <c r="N9297" s="193" t="s">
        <v>16</v>
      </c>
      <c r="O9297" s="934">
        <f>SUM(O9279:O9296)</f>
        <v>215000</v>
      </c>
      <c r="P9297" s="28">
        <f>SUM(P9278:P9296)</f>
        <v>228275</v>
      </c>
      <c r="Q9297" s="938">
        <f>SUM(Q9295:Q9296)</f>
        <v>0</v>
      </c>
      <c r="R9297" s="28">
        <f>SUM(R9295:R9296)</f>
        <v>0</v>
      </c>
      <c r="S9297" s="28">
        <f>SUM(S9283:S9296)</f>
        <v>0</v>
      </c>
      <c r="T9297" s="28">
        <f>SUM(T9276:T9296)</f>
        <v>0</v>
      </c>
    </row>
    <row r="9298" spans="2:20" x14ac:dyDescent="0.3">
      <c r="F9298" s="314"/>
      <c r="G9298" s="215"/>
      <c r="H9298" s="215"/>
      <c r="L9298" s="2"/>
      <c r="M9298" s="3" t="s">
        <v>12</v>
      </c>
      <c r="N9298" s="15"/>
      <c r="O9298" s="16">
        <f>E9297-O9297</f>
        <v>0</v>
      </c>
      <c r="P9298" s="62">
        <f>F9297-P9297</f>
        <v>101068</v>
      </c>
      <c r="Q9298" s="62">
        <f>G9297-Q9297</f>
        <v>2182969</v>
      </c>
      <c r="R9298" s="62">
        <f t="shared" ref="R9298" si="934">H9297-R9297</f>
        <v>791423</v>
      </c>
      <c r="S9298" s="62">
        <f t="shared" ref="S9298" si="935">I9297-S9297</f>
        <v>423997</v>
      </c>
      <c r="T9298" s="62">
        <f t="shared" ref="T9298" si="936">J9297-T9297</f>
        <v>4260</v>
      </c>
    </row>
    <row r="9299" spans="2:20" x14ac:dyDescent="0.3">
      <c r="B9299" s="1366" t="s">
        <v>5103</v>
      </c>
      <c r="C9299" s="1366"/>
      <c r="D9299" s="1366"/>
      <c r="E9299" s="1366"/>
      <c r="F9299" s="1366"/>
      <c r="H9299" s="322"/>
      <c r="I9299" s="321"/>
      <c r="J9299" s="321"/>
      <c r="M9299" s="1356" t="s">
        <v>23</v>
      </c>
      <c r="N9299" s="1356"/>
      <c r="O9299" s="314"/>
      <c r="P9299" s="314"/>
      <c r="Q9299" s="314"/>
      <c r="R9299" s="314"/>
    </row>
    <row r="9300" spans="2:20" x14ac:dyDescent="0.3">
      <c r="B9300" s="1112" t="s">
        <v>0</v>
      </c>
      <c r="C9300" s="1113" t="s">
        <v>5105</v>
      </c>
      <c r="D9300" s="1113" t="s">
        <v>5107</v>
      </c>
      <c r="E9300" s="1113" t="s">
        <v>5106</v>
      </c>
      <c r="F9300" s="1114" t="s">
        <v>5110</v>
      </c>
      <c r="G9300" s="894"/>
      <c r="H9300" s="1137"/>
      <c r="I9300" s="1138"/>
      <c r="J9300" s="145"/>
      <c r="M9300" s="346" t="s">
        <v>17</v>
      </c>
      <c r="N9300" s="126">
        <f>P9298</f>
        <v>101068</v>
      </c>
      <c r="O9300" s="1364"/>
      <c r="P9300" s="1365"/>
      <c r="Q9300" s="1365"/>
      <c r="R9300" s="1365"/>
      <c r="S9300" s="1365"/>
      <c r="T9300" s="1365"/>
    </row>
    <row r="9301" spans="2:20" x14ac:dyDescent="0.3">
      <c r="B9301" s="912" t="s">
        <v>5114</v>
      </c>
      <c r="C9301" s="916" t="s">
        <v>5116</v>
      </c>
      <c r="D9301" s="912" t="s">
        <v>5113</v>
      </c>
      <c r="E9301" s="920">
        <v>5000000</v>
      </c>
      <c r="F9301" s="1030" t="s">
        <v>5111</v>
      </c>
      <c r="G9301" s="894"/>
      <c r="H9301" s="949"/>
      <c r="I9301" s="280"/>
      <c r="J9301" s="280"/>
      <c r="M9301" s="346" t="s">
        <v>18</v>
      </c>
      <c r="N9301" s="126">
        <f>Q9298</f>
        <v>2182969</v>
      </c>
      <c r="O9301" s="1015"/>
      <c r="P9301" s="944"/>
      <c r="Q9301" s="1137"/>
      <c r="R9301" s="944"/>
      <c r="S9301" s="944"/>
      <c r="T9301" s="944"/>
    </row>
    <row r="9302" spans="2:20" ht="15" thickBot="1" x14ac:dyDescent="0.35">
      <c r="B9302" s="897"/>
      <c r="C9302" s="1135" t="s">
        <v>456</v>
      </c>
      <c r="D9302" s="1135"/>
      <c r="E9302" s="921">
        <f ca="1">SUM(E9301:E9302)</f>
        <v>5000000</v>
      </c>
      <c r="F9302" s="901"/>
      <c r="G9302" s="945"/>
      <c r="H9302" s="948"/>
      <c r="I9302" s="280"/>
      <c r="J9302" s="280"/>
      <c r="M9302" s="346" t="s">
        <v>19</v>
      </c>
      <c r="N9302" s="126">
        <f>R9298</f>
        <v>791423</v>
      </c>
      <c r="O9302" s="1015"/>
      <c r="P9302" s="948"/>
      <c r="Q9302" s="1136"/>
      <c r="R9302" s="948"/>
      <c r="S9302" s="948"/>
      <c r="T9302" s="948"/>
    </row>
    <row r="9303" spans="2:20" ht="15" thickTop="1" x14ac:dyDescent="0.3">
      <c r="H9303" s="321"/>
      <c r="I9303" s="280"/>
      <c r="J9303" s="281"/>
      <c r="M9303" s="346" t="s">
        <v>20</v>
      </c>
      <c r="N9303" s="126">
        <f>S9298</f>
        <v>423997</v>
      </c>
      <c r="O9303" s="1015"/>
      <c r="P9303" s="1016"/>
      <c r="Q9303" s="1017"/>
      <c r="R9303" s="894"/>
      <c r="S9303" s="894"/>
      <c r="T9303" s="894"/>
    </row>
    <row r="9304" spans="2:20" x14ac:dyDescent="0.3">
      <c r="H9304" s="321"/>
      <c r="I9304" s="280"/>
      <c r="J9304" s="281"/>
      <c r="M9304" s="346" t="s">
        <v>21</v>
      </c>
      <c r="N9304" s="126">
        <f>T9298</f>
        <v>4260</v>
      </c>
      <c r="O9304" s="1015"/>
      <c r="P9304" s="949"/>
      <c r="Q9304" s="1018"/>
      <c r="R9304" s="949"/>
      <c r="S9304" s="949"/>
      <c r="T9304" s="949"/>
    </row>
    <row r="9305" spans="2:20" ht="16.2" thickBot="1" x14ac:dyDescent="0.35">
      <c r="G9305" s="314"/>
      <c r="H9305" s="321"/>
      <c r="I9305" s="280"/>
      <c r="J9305" s="281"/>
      <c r="M9305" s="768" t="s">
        <v>22</v>
      </c>
      <c r="N9305" s="794">
        <f>SUM(N9300:N9304)</f>
        <v>3503717</v>
      </c>
      <c r="O9305" s="1015"/>
      <c r="P9305" s="994"/>
      <c r="Q9305" s="994"/>
      <c r="R9305" s="943"/>
      <c r="S9305" s="943"/>
      <c r="T9305" s="929"/>
    </row>
    <row r="9306" spans="2:20" ht="16.2" thickTop="1" x14ac:dyDescent="0.3">
      <c r="G9306" s="314"/>
      <c r="H9306" s="321"/>
      <c r="I9306" s="280"/>
      <c r="J9306" s="281"/>
      <c r="M9306" s="768"/>
      <c r="N9306" s="121"/>
      <c r="O9306" s="1015"/>
      <c r="P9306" s="994"/>
      <c r="Q9306" s="994"/>
      <c r="R9306" s="943"/>
      <c r="S9306" s="943"/>
      <c r="T9306" s="929"/>
    </row>
    <row r="9307" spans="2:20" ht="15.6" x14ac:dyDescent="0.3">
      <c r="G9307" s="314"/>
      <c r="H9307" s="321"/>
      <c r="I9307" s="280"/>
      <c r="J9307" s="281"/>
      <c r="M9307" s="768"/>
      <c r="N9307" s="121"/>
      <c r="O9307" s="1015"/>
      <c r="P9307" s="994"/>
      <c r="Q9307" s="994"/>
      <c r="R9307" s="943"/>
      <c r="S9307" s="943"/>
      <c r="T9307" s="929"/>
    </row>
    <row r="9308" spans="2:20" ht="15.6" x14ac:dyDescent="0.3">
      <c r="G9308" s="314"/>
      <c r="H9308" s="321"/>
      <c r="I9308" s="280"/>
      <c r="J9308" s="281"/>
      <c r="M9308" s="768"/>
      <c r="N9308" s="121"/>
      <c r="O9308" s="1015"/>
      <c r="P9308" s="994"/>
      <c r="Q9308" s="994"/>
      <c r="R9308" s="943"/>
      <c r="S9308" s="943"/>
      <c r="T9308" s="929"/>
    </row>
    <row r="9309" spans="2:20" x14ac:dyDescent="0.3">
      <c r="B9309" s="1357" t="s">
        <v>6214</v>
      </c>
      <c r="C9309" s="1357"/>
      <c r="D9309" s="1357"/>
      <c r="E9309" s="1357"/>
      <c r="F9309" s="1357"/>
      <c r="G9309" s="1357"/>
      <c r="H9309" s="1357"/>
      <c r="I9309" s="1357"/>
      <c r="J9309" s="1357"/>
      <c r="K9309" s="1357"/>
      <c r="L9309" s="1357"/>
      <c r="M9309" s="1357"/>
      <c r="N9309" s="1357"/>
      <c r="O9309" s="1357"/>
      <c r="P9309" s="1357"/>
      <c r="Q9309" s="1357"/>
      <c r="R9309" s="1357"/>
      <c r="S9309" s="1357"/>
      <c r="T9309" s="1357"/>
    </row>
    <row r="9310" spans="2:20" x14ac:dyDescent="0.3">
      <c r="B9310" s="897"/>
      <c r="C9310" s="898"/>
      <c r="D9310" s="897"/>
      <c r="E9310" s="902"/>
      <c r="F9310" s="899"/>
      <c r="H9310" s="321"/>
      <c r="I9310" s="321"/>
      <c r="J9310" s="321"/>
      <c r="N9310" s="314"/>
      <c r="O9310" s="895"/>
      <c r="P9310" s="942"/>
      <c r="Q9310" s="75"/>
      <c r="R9310" s="941"/>
      <c r="S9310" s="75"/>
      <c r="T9310" s="75"/>
    </row>
    <row r="9315" spans="2:20" ht="15.6" x14ac:dyDescent="0.3">
      <c r="B9315" s="1349" t="s">
        <v>6333</v>
      </c>
      <c r="C9315" s="1349"/>
      <c r="D9315" s="1349"/>
      <c r="E9315" s="1349"/>
      <c r="F9315" s="1349"/>
      <c r="G9315" s="1349"/>
      <c r="H9315" s="1349"/>
      <c r="I9315" s="1349"/>
      <c r="J9315" s="1349"/>
      <c r="K9315" s="1349"/>
      <c r="L9315" s="1349"/>
      <c r="M9315" s="1349"/>
      <c r="N9315" s="1349"/>
      <c r="O9315" s="1349"/>
      <c r="P9315" s="1349"/>
      <c r="Q9315" s="1349"/>
      <c r="R9315" s="1349"/>
      <c r="S9315" s="1349"/>
      <c r="T9315" s="1349"/>
    </row>
    <row r="9316" spans="2:20" ht="15.6" x14ac:dyDescent="0.3">
      <c r="B9316" s="1350" t="s">
        <v>10</v>
      </c>
      <c r="C9316" s="1350"/>
      <c r="D9316" s="1350"/>
      <c r="E9316" s="1350"/>
      <c r="F9316" s="1350"/>
      <c r="G9316" s="1350"/>
      <c r="H9316" s="1350"/>
      <c r="I9316" s="1350"/>
      <c r="J9316" s="1350"/>
      <c r="K9316" s="1350"/>
      <c r="L9316" s="1350"/>
      <c r="M9316" s="1350"/>
      <c r="N9316" s="1350"/>
      <c r="O9316" s="1350"/>
      <c r="P9316" s="1350"/>
      <c r="Q9316" s="1350"/>
      <c r="R9316" s="1350"/>
      <c r="S9316" s="1350"/>
      <c r="T9316" s="1350"/>
    </row>
    <row r="9317" spans="2:20" x14ac:dyDescent="0.3">
      <c r="B9317" s="1351" t="s">
        <v>11</v>
      </c>
      <c r="C9317" s="1351"/>
      <c r="D9317" s="1351"/>
      <c r="E9317" s="1351"/>
      <c r="F9317" s="1351"/>
      <c r="G9317" s="1351"/>
      <c r="H9317" s="1351"/>
      <c r="I9317" s="1351"/>
      <c r="J9317" s="1351"/>
      <c r="K9317" s="1351"/>
      <c r="L9317" s="1351"/>
      <c r="M9317" s="1351"/>
      <c r="N9317" s="1351"/>
      <c r="O9317" s="1351"/>
      <c r="P9317" s="1351"/>
      <c r="Q9317" s="1351"/>
      <c r="R9317" s="1351"/>
      <c r="S9317" s="1351"/>
      <c r="T9317" s="1351"/>
    </row>
    <row r="9318" spans="2:20" x14ac:dyDescent="0.3">
      <c r="B9318" s="1352" t="s">
        <v>6353</v>
      </c>
      <c r="C9318" s="1352"/>
      <c r="D9318" s="1352"/>
      <c r="E9318" s="1352"/>
      <c r="F9318" s="1352"/>
      <c r="G9318" s="1352"/>
      <c r="H9318" s="1352"/>
      <c r="I9318" s="1352"/>
      <c r="J9318" s="1352"/>
      <c r="K9318" s="1352"/>
      <c r="L9318" s="1352"/>
      <c r="M9318" s="1352"/>
      <c r="N9318" s="1352"/>
      <c r="O9318" s="1352"/>
      <c r="P9318" s="1352"/>
      <c r="Q9318" s="1352"/>
      <c r="R9318" s="1352"/>
      <c r="S9318" s="1352"/>
      <c r="T9318" s="1352"/>
    </row>
    <row r="9319" spans="2:20" ht="15" thickBot="1" x14ac:dyDescent="0.35">
      <c r="B9319" s="309"/>
      <c r="C9319" s="309"/>
      <c r="D9319" s="309"/>
      <c r="E9319" s="309"/>
      <c r="F9319" s="309"/>
      <c r="G9319" s="309"/>
      <c r="H9319" s="309"/>
      <c r="I9319" s="309"/>
      <c r="J9319" s="309"/>
      <c r="L9319" s="309"/>
      <c r="M9319" s="309"/>
      <c r="N9319" s="309"/>
      <c r="O9319" s="309"/>
      <c r="P9319" s="309"/>
      <c r="Q9319" s="309"/>
      <c r="R9319" s="1362" t="s">
        <v>6354</v>
      </c>
      <c r="S9319" s="1363"/>
      <c r="T9319" s="1363"/>
    </row>
    <row r="9320" spans="2:20" ht="15" thickTop="1" x14ac:dyDescent="0.3">
      <c r="B9320" s="1354" t="s">
        <v>8</v>
      </c>
      <c r="C9320" s="1354"/>
      <c r="D9320" s="1354"/>
      <c r="E9320" s="1354"/>
      <c r="F9320" s="1354"/>
      <c r="G9320" s="1354"/>
      <c r="H9320" s="1354"/>
      <c r="I9320" s="1354"/>
      <c r="J9320" s="1354"/>
      <c r="L9320" s="1354" t="s">
        <v>9</v>
      </c>
      <c r="M9320" s="1354"/>
      <c r="N9320" s="1354"/>
      <c r="O9320" s="1354"/>
      <c r="P9320" s="1354"/>
      <c r="Q9320" s="1354"/>
      <c r="R9320" s="1354"/>
      <c r="S9320" s="1354"/>
      <c r="T9320" s="1354"/>
    </row>
    <row r="9321" spans="2:20" ht="27.6" x14ac:dyDescent="0.3">
      <c r="B9321" s="950" t="s">
        <v>0</v>
      </c>
      <c r="C9321" s="950" t="s">
        <v>1</v>
      </c>
      <c r="D9321" s="950" t="s">
        <v>2</v>
      </c>
      <c r="E9321" s="950" t="s">
        <v>13</v>
      </c>
      <c r="F9321" s="950" t="s">
        <v>3</v>
      </c>
      <c r="G9321" s="950" t="s">
        <v>4</v>
      </c>
      <c r="H9321" s="950" t="s">
        <v>5</v>
      </c>
      <c r="I9321" s="950" t="s">
        <v>6</v>
      </c>
      <c r="J9321" s="950" t="s">
        <v>7</v>
      </c>
      <c r="K9321" s="180"/>
      <c r="L9321" s="950" t="s">
        <v>0</v>
      </c>
      <c r="M9321" s="950" t="s">
        <v>1</v>
      </c>
      <c r="N9321" s="503" t="s">
        <v>1234</v>
      </c>
      <c r="O9321" s="950" t="s">
        <v>13</v>
      </c>
      <c r="P9321" s="950" t="s">
        <v>3</v>
      </c>
      <c r="Q9321" s="950" t="s">
        <v>4</v>
      </c>
      <c r="R9321" s="950" t="s">
        <v>5</v>
      </c>
      <c r="S9321" s="950" t="s">
        <v>6</v>
      </c>
      <c r="T9321" s="950" t="s">
        <v>7</v>
      </c>
    </row>
    <row r="9322" spans="2:20" x14ac:dyDescent="0.3">
      <c r="B9322" s="954"/>
      <c r="C9322" s="955"/>
      <c r="D9322" s="955"/>
      <c r="E9322" s="956"/>
      <c r="F9322" s="956"/>
      <c r="G9322" s="956"/>
      <c r="H9322" s="956"/>
      <c r="I9322" s="956"/>
      <c r="J9322" s="957"/>
      <c r="L9322" s="954"/>
      <c r="M9322" s="955"/>
      <c r="N9322" s="955"/>
      <c r="O9322" s="956"/>
      <c r="P9322" s="956"/>
      <c r="Q9322" s="956"/>
      <c r="R9322" s="956"/>
      <c r="S9322" s="956"/>
      <c r="T9322" s="957"/>
    </row>
    <row r="9323" spans="2:20" x14ac:dyDescent="0.3">
      <c r="B9323" s="37" t="s">
        <v>6334</v>
      </c>
      <c r="C9323" s="44" t="s">
        <v>2421</v>
      </c>
      <c r="D9323" s="39" t="s">
        <v>16</v>
      </c>
      <c r="E9323" s="39" t="s">
        <v>16</v>
      </c>
      <c r="F9323" s="91">
        <f>N9300</f>
        <v>101068</v>
      </c>
      <c r="G9323" s="764">
        <f>N9301</f>
        <v>2182969</v>
      </c>
      <c r="H9323" s="764">
        <f>N9302</f>
        <v>791423</v>
      </c>
      <c r="I9323" s="764">
        <f>N9303</f>
        <v>423997</v>
      </c>
      <c r="J9323" s="764">
        <f>N9304</f>
        <v>4260</v>
      </c>
      <c r="K9323" s="40"/>
      <c r="L9323" s="37"/>
      <c r="M9323" s="1019"/>
      <c r="N9323" s="39"/>
      <c r="O9323" s="39"/>
      <c r="P9323" s="91"/>
      <c r="Q9323" s="91"/>
      <c r="R9323" s="37"/>
      <c r="S9323" s="39"/>
      <c r="T9323" s="37"/>
    </row>
    <row r="9324" spans="2:20" ht="27.6" x14ac:dyDescent="0.3">
      <c r="B9324" s="37" t="s">
        <v>6336</v>
      </c>
      <c r="C9324" s="38" t="s">
        <v>2009</v>
      </c>
      <c r="D9324" s="116" t="s">
        <v>6335</v>
      </c>
      <c r="E9324" s="39" t="s">
        <v>16</v>
      </c>
      <c r="F9324" s="39">
        <v>1000</v>
      </c>
      <c r="G9324" s="39" t="s">
        <v>16</v>
      </c>
      <c r="H9324" s="39" t="s">
        <v>16</v>
      </c>
      <c r="I9324" s="39" t="s">
        <v>16</v>
      </c>
      <c r="J9324" s="39" t="s">
        <v>16</v>
      </c>
      <c r="K9324" s="40"/>
      <c r="L9324" s="37" t="s">
        <v>6337</v>
      </c>
      <c r="M9324" s="38" t="s">
        <v>6346</v>
      </c>
      <c r="N9324" s="72">
        <v>1</v>
      </c>
      <c r="O9324" s="39" t="s">
        <v>16</v>
      </c>
      <c r="P9324" s="39">
        <v>20900</v>
      </c>
      <c r="Q9324" s="39" t="s">
        <v>16</v>
      </c>
      <c r="R9324" s="39" t="s">
        <v>16</v>
      </c>
      <c r="S9324" s="39" t="s">
        <v>16</v>
      </c>
      <c r="T9324" s="39" t="s">
        <v>16</v>
      </c>
    </row>
    <row r="9325" spans="2:20" ht="27.6" x14ac:dyDescent="0.3">
      <c r="B9325" s="37" t="s">
        <v>6341</v>
      </c>
      <c r="C9325" s="38" t="s">
        <v>6344</v>
      </c>
      <c r="D9325" s="116" t="s">
        <v>6342</v>
      </c>
      <c r="E9325" s="39" t="s">
        <v>16</v>
      </c>
      <c r="F9325" s="39">
        <v>100000</v>
      </c>
      <c r="G9325" s="39" t="s">
        <v>16</v>
      </c>
      <c r="H9325" s="39" t="s">
        <v>16</v>
      </c>
      <c r="I9325" s="39" t="s">
        <v>16</v>
      </c>
      <c r="J9325" s="39" t="s">
        <v>16</v>
      </c>
      <c r="K9325" s="40"/>
      <c r="L9325" s="37" t="s">
        <v>6337</v>
      </c>
      <c r="M9325" s="38" t="s">
        <v>6347</v>
      </c>
      <c r="N9325" s="72">
        <v>2</v>
      </c>
      <c r="O9325" s="39" t="s">
        <v>16</v>
      </c>
      <c r="P9325" s="39">
        <v>5000</v>
      </c>
      <c r="Q9325" s="39" t="s">
        <v>16</v>
      </c>
      <c r="R9325" s="39" t="s">
        <v>16</v>
      </c>
      <c r="S9325" s="39" t="s">
        <v>16</v>
      </c>
      <c r="T9325" s="120" t="s">
        <v>16</v>
      </c>
    </row>
    <row r="9326" spans="2:20" ht="27.6" x14ac:dyDescent="0.3">
      <c r="B9326" s="37" t="s">
        <v>6345</v>
      </c>
      <c r="C9326" s="38" t="s">
        <v>3176</v>
      </c>
      <c r="D9326" s="116" t="s">
        <v>6343</v>
      </c>
      <c r="E9326" s="39" t="s">
        <v>16</v>
      </c>
      <c r="F9326" s="39">
        <v>1100</v>
      </c>
      <c r="G9326" s="39" t="s">
        <v>16</v>
      </c>
      <c r="H9326" s="39" t="s">
        <v>16</v>
      </c>
      <c r="I9326" s="39" t="s">
        <v>16</v>
      </c>
      <c r="J9326" s="39" t="s">
        <v>16</v>
      </c>
      <c r="K9326" s="40"/>
      <c r="L9326" s="37" t="s">
        <v>6337</v>
      </c>
      <c r="M9326" s="38" t="s">
        <v>6348</v>
      </c>
      <c r="N9326" s="72">
        <v>3</v>
      </c>
      <c r="O9326" s="39" t="s">
        <v>16</v>
      </c>
      <c r="P9326" s="39">
        <v>2500</v>
      </c>
      <c r="Q9326" s="39" t="s">
        <v>16</v>
      </c>
      <c r="R9326" s="39" t="s">
        <v>16</v>
      </c>
      <c r="S9326" s="39" t="s">
        <v>16</v>
      </c>
      <c r="T9326" s="120" t="s">
        <v>16</v>
      </c>
    </row>
    <row r="9327" spans="2:20" ht="27.6" x14ac:dyDescent="0.3">
      <c r="B9327" s="39" t="s">
        <v>16</v>
      </c>
      <c r="C9327" s="39" t="s">
        <v>16</v>
      </c>
      <c r="D9327" s="39" t="s">
        <v>16</v>
      </c>
      <c r="E9327" s="39" t="s">
        <v>16</v>
      </c>
      <c r="F9327" s="39" t="s">
        <v>16</v>
      </c>
      <c r="G9327" s="39" t="s">
        <v>16</v>
      </c>
      <c r="H9327" s="39" t="s">
        <v>16</v>
      </c>
      <c r="I9327" s="39" t="s">
        <v>16</v>
      </c>
      <c r="J9327" s="39" t="s">
        <v>16</v>
      </c>
      <c r="K9327" s="40"/>
      <c r="L9327" s="37" t="s">
        <v>6337</v>
      </c>
      <c r="M9327" s="38" t="s">
        <v>6338</v>
      </c>
      <c r="N9327" s="72">
        <v>4</v>
      </c>
      <c r="O9327" s="39" t="s">
        <v>16</v>
      </c>
      <c r="P9327" s="1150">
        <v>1860</v>
      </c>
      <c r="Q9327" s="39" t="s">
        <v>16</v>
      </c>
      <c r="R9327" s="39" t="s">
        <v>16</v>
      </c>
      <c r="S9327" s="39" t="s">
        <v>16</v>
      </c>
      <c r="T9327" s="120" t="s">
        <v>16</v>
      </c>
    </row>
    <row r="9328" spans="2:20" ht="27.6" x14ac:dyDescent="0.3">
      <c r="B9328" s="39" t="s">
        <v>16</v>
      </c>
      <c r="C9328" s="39" t="s">
        <v>16</v>
      </c>
      <c r="D9328" s="39" t="s">
        <v>16</v>
      </c>
      <c r="E9328" s="39" t="s">
        <v>16</v>
      </c>
      <c r="F9328" s="39" t="s">
        <v>16</v>
      </c>
      <c r="G9328" s="39" t="s">
        <v>16</v>
      </c>
      <c r="H9328" s="39" t="s">
        <v>16</v>
      </c>
      <c r="I9328" s="39" t="s">
        <v>16</v>
      </c>
      <c r="J9328" s="39" t="s">
        <v>16</v>
      </c>
      <c r="K9328" s="40"/>
      <c r="L9328" s="37" t="s">
        <v>6337</v>
      </c>
      <c r="M9328" s="38" t="s">
        <v>6340</v>
      </c>
      <c r="N9328" s="72">
        <v>5</v>
      </c>
      <c r="O9328" s="39" t="s">
        <v>16</v>
      </c>
      <c r="P9328" s="39">
        <v>2200</v>
      </c>
      <c r="Q9328" s="39" t="s">
        <v>16</v>
      </c>
      <c r="R9328" s="39" t="s">
        <v>16</v>
      </c>
      <c r="S9328" s="39" t="s">
        <v>16</v>
      </c>
      <c r="T9328" s="120" t="s">
        <v>16</v>
      </c>
    </row>
    <row r="9329" spans="2:21" ht="41.4" x14ac:dyDescent="0.3">
      <c r="B9329" s="39" t="s">
        <v>16</v>
      </c>
      <c r="C9329" s="39" t="s">
        <v>16</v>
      </c>
      <c r="D9329" s="39" t="s">
        <v>16</v>
      </c>
      <c r="E9329" s="39" t="s">
        <v>16</v>
      </c>
      <c r="F9329" s="39" t="s">
        <v>16</v>
      </c>
      <c r="G9329" s="39" t="s">
        <v>16</v>
      </c>
      <c r="H9329" s="39" t="s">
        <v>16</v>
      </c>
      <c r="I9329" s="39" t="s">
        <v>16</v>
      </c>
      <c r="J9329" s="39" t="s">
        <v>16</v>
      </c>
      <c r="K9329" s="40"/>
      <c r="L9329" s="37" t="s">
        <v>6339</v>
      </c>
      <c r="M9329" s="38" t="s">
        <v>6349</v>
      </c>
      <c r="N9329" s="72">
        <v>6</v>
      </c>
      <c r="O9329" s="39" t="s">
        <v>16</v>
      </c>
      <c r="P9329" s="1150">
        <v>3060</v>
      </c>
      <c r="Q9329" s="39" t="s">
        <v>16</v>
      </c>
      <c r="R9329" s="39" t="s">
        <v>16</v>
      </c>
      <c r="S9329" s="39" t="s">
        <v>16</v>
      </c>
      <c r="T9329" s="120" t="s">
        <v>16</v>
      </c>
    </row>
    <row r="9330" spans="2:21" ht="41.4" x14ac:dyDescent="0.3">
      <c r="B9330" s="39" t="s">
        <v>16</v>
      </c>
      <c r="C9330" s="39" t="s">
        <v>16</v>
      </c>
      <c r="D9330" s="39" t="s">
        <v>16</v>
      </c>
      <c r="E9330" s="39" t="s">
        <v>16</v>
      </c>
      <c r="F9330" s="39" t="s">
        <v>16</v>
      </c>
      <c r="G9330" s="39" t="s">
        <v>16</v>
      </c>
      <c r="H9330" s="39" t="s">
        <v>16</v>
      </c>
      <c r="I9330" s="39" t="s">
        <v>16</v>
      </c>
      <c r="J9330" s="39" t="s">
        <v>16</v>
      </c>
      <c r="K9330" s="40"/>
      <c r="L9330" s="37" t="s">
        <v>6341</v>
      </c>
      <c r="M9330" s="38" t="s">
        <v>6350</v>
      </c>
      <c r="N9330" s="72">
        <v>7</v>
      </c>
      <c r="O9330" s="39" t="s">
        <v>16</v>
      </c>
      <c r="P9330" s="39">
        <v>24000</v>
      </c>
      <c r="Q9330" s="39" t="s">
        <v>16</v>
      </c>
      <c r="R9330" s="39" t="s">
        <v>16</v>
      </c>
      <c r="S9330" s="39" t="s">
        <v>16</v>
      </c>
      <c r="T9330" s="120" t="s">
        <v>16</v>
      </c>
      <c r="U9330" s="314"/>
    </row>
    <row r="9331" spans="2:21" ht="27.6" x14ac:dyDescent="0.3">
      <c r="B9331" s="39" t="s">
        <v>16</v>
      </c>
      <c r="C9331" s="39" t="s">
        <v>16</v>
      </c>
      <c r="D9331" s="39" t="s">
        <v>16</v>
      </c>
      <c r="E9331" s="39" t="s">
        <v>16</v>
      </c>
      <c r="F9331" s="39" t="s">
        <v>16</v>
      </c>
      <c r="G9331" s="39" t="s">
        <v>16</v>
      </c>
      <c r="H9331" s="39" t="s">
        <v>16</v>
      </c>
      <c r="I9331" s="39" t="s">
        <v>16</v>
      </c>
      <c r="J9331" s="39" t="s">
        <v>16</v>
      </c>
      <c r="K9331" s="40"/>
      <c r="L9331" s="37" t="s">
        <v>6341</v>
      </c>
      <c r="M9331" s="38" t="s">
        <v>6351</v>
      </c>
      <c r="N9331" s="72">
        <v>8</v>
      </c>
      <c r="O9331" s="39" t="s">
        <v>16</v>
      </c>
      <c r="P9331" s="39">
        <v>18000</v>
      </c>
      <c r="Q9331" s="39" t="s">
        <v>16</v>
      </c>
      <c r="R9331" s="39" t="s">
        <v>16</v>
      </c>
      <c r="S9331" s="39" t="s">
        <v>16</v>
      </c>
      <c r="T9331" s="120" t="s">
        <v>16</v>
      </c>
    </row>
    <row r="9332" spans="2:21" ht="27.6" x14ac:dyDescent="0.3">
      <c r="B9332" s="39" t="s">
        <v>16</v>
      </c>
      <c r="C9332" s="39" t="s">
        <v>16</v>
      </c>
      <c r="D9332" s="39" t="s">
        <v>16</v>
      </c>
      <c r="E9332" s="39" t="s">
        <v>16</v>
      </c>
      <c r="F9332" s="39" t="s">
        <v>16</v>
      </c>
      <c r="G9332" s="39" t="s">
        <v>16</v>
      </c>
      <c r="H9332" s="39" t="s">
        <v>16</v>
      </c>
      <c r="I9332" s="39" t="s">
        <v>16</v>
      </c>
      <c r="J9332" s="39" t="s">
        <v>16</v>
      </c>
      <c r="K9332" s="40"/>
      <c r="L9332" s="37" t="s">
        <v>6341</v>
      </c>
      <c r="M9332" s="38" t="s">
        <v>6352</v>
      </c>
      <c r="N9332" s="72">
        <v>9</v>
      </c>
      <c r="O9332" s="39" t="s">
        <v>16</v>
      </c>
      <c r="P9332" s="39">
        <v>11000</v>
      </c>
      <c r="Q9332" s="39" t="s">
        <v>16</v>
      </c>
      <c r="R9332" s="39" t="s">
        <v>16</v>
      </c>
      <c r="S9332" s="39" t="s">
        <v>16</v>
      </c>
      <c r="T9332" s="120" t="s">
        <v>16</v>
      </c>
    </row>
    <row r="9333" spans="2:21" x14ac:dyDescent="0.3">
      <c r="B9333" s="196"/>
      <c r="C9333" s="503" t="s">
        <v>49</v>
      </c>
      <c r="D9333" s="196" t="s">
        <v>1850</v>
      </c>
      <c r="E9333" s="197">
        <f>SUM(E9326:E9331)</f>
        <v>0</v>
      </c>
      <c r="F9333" s="197">
        <f>SUM(F9324:F9331)</f>
        <v>102100</v>
      </c>
      <c r="G9333" s="197">
        <f>SUM(G9328:G9329)</f>
        <v>0</v>
      </c>
      <c r="H9333" s="504">
        <f>SUM(H9324:H9329)</f>
        <v>0</v>
      </c>
      <c r="I9333" s="197"/>
      <c r="J9333" s="197"/>
      <c r="K9333" s="183">
        <f>SUM(I9333:J9333)</f>
        <v>0</v>
      </c>
      <c r="L9333" s="39" t="s">
        <v>16</v>
      </c>
      <c r="M9333" s="39" t="s">
        <v>16</v>
      </c>
      <c r="N9333" s="39" t="s">
        <v>16</v>
      </c>
      <c r="O9333" s="39" t="s">
        <v>16</v>
      </c>
      <c r="P9333" s="39" t="s">
        <v>16</v>
      </c>
      <c r="Q9333" s="39" t="s">
        <v>16</v>
      </c>
      <c r="R9333" s="39" t="s">
        <v>16</v>
      </c>
      <c r="S9333" s="39" t="s">
        <v>16</v>
      </c>
      <c r="T9333" s="39" t="s">
        <v>16</v>
      </c>
    </row>
    <row r="9334" spans="2:21" x14ac:dyDescent="0.3">
      <c r="B9334" s="815"/>
      <c r="C9334" s="958"/>
      <c r="D9334" s="384"/>
      <c r="E9334" s="818"/>
      <c r="F9334" s="818"/>
      <c r="G9334" s="818"/>
      <c r="H9334" s="818"/>
      <c r="I9334" s="818"/>
      <c r="J9334" s="819"/>
      <c r="K9334" s="1"/>
      <c r="L9334" s="1041"/>
      <c r="M9334" s="1042"/>
      <c r="N9334" s="1042"/>
      <c r="O9334" s="1042"/>
      <c r="P9334" s="1042"/>
      <c r="Q9334" s="1042"/>
      <c r="R9334" s="1042"/>
      <c r="S9334" s="1042"/>
      <c r="T9334" s="1043"/>
    </row>
    <row r="9335" spans="2:21" x14ac:dyDescent="0.3">
      <c r="B9335" s="25"/>
      <c r="C9335" s="26" t="s">
        <v>50</v>
      </c>
      <c r="D9335" s="26" t="s">
        <v>16</v>
      </c>
      <c r="E9335" s="28">
        <f>E9333</f>
        <v>0</v>
      </c>
      <c r="F9335" s="28">
        <f>F9323+F9333</f>
        <v>203168</v>
      </c>
      <c r="G9335" s="28">
        <f>G9323+G9333</f>
        <v>2182969</v>
      </c>
      <c r="H9335" s="28">
        <f>H9323+H9333</f>
        <v>791423</v>
      </c>
      <c r="I9335" s="28">
        <f>I9323+I9333</f>
        <v>423997</v>
      </c>
      <c r="J9335" s="28">
        <f>J9323+J9333</f>
        <v>4260</v>
      </c>
      <c r="K9335" s="1"/>
      <c r="L9335" s="574" t="s">
        <v>16</v>
      </c>
      <c r="M9335" s="26" t="s">
        <v>50</v>
      </c>
      <c r="N9335" s="193" t="s">
        <v>16</v>
      </c>
      <c r="O9335" s="934">
        <f>SUM(O9325:O9334)</f>
        <v>0</v>
      </c>
      <c r="P9335" s="28">
        <f>SUM(P9324:P9334)</f>
        <v>88520</v>
      </c>
      <c r="Q9335" s="938">
        <f>SUM(Q9333:Q9334)</f>
        <v>0</v>
      </c>
      <c r="R9335" s="28">
        <f>SUM(R9333:R9334)</f>
        <v>0</v>
      </c>
      <c r="S9335" s="28">
        <f>SUM(S9328:S9334)</f>
        <v>0</v>
      </c>
      <c r="T9335" s="28">
        <f>SUM(T9322:T9334)</f>
        <v>0</v>
      </c>
    </row>
    <row r="9336" spans="2:21" x14ac:dyDescent="0.3">
      <c r="F9336" s="314"/>
      <c r="G9336" s="215"/>
      <c r="H9336" s="215"/>
      <c r="L9336" s="2"/>
      <c r="M9336" s="3" t="s">
        <v>12</v>
      </c>
      <c r="N9336" s="15"/>
      <c r="O9336" s="16">
        <f>E9335-O9335</f>
        <v>0</v>
      </c>
      <c r="P9336" s="62">
        <f>F9335-P9335</f>
        <v>114648</v>
      </c>
      <c r="Q9336" s="62">
        <f>G9335-Q9335</f>
        <v>2182969</v>
      </c>
      <c r="R9336" s="62">
        <f t="shared" ref="R9336" si="937">H9335-R9335</f>
        <v>791423</v>
      </c>
      <c r="S9336" s="62">
        <f t="shared" ref="S9336" si="938">I9335-S9335</f>
        <v>423997</v>
      </c>
      <c r="T9336" s="62">
        <f t="shared" ref="T9336" si="939">J9335-T9335</f>
        <v>4260</v>
      </c>
    </row>
    <row r="9337" spans="2:21" x14ac:dyDescent="0.3">
      <c r="B9337" s="1366" t="s">
        <v>5103</v>
      </c>
      <c r="C9337" s="1366"/>
      <c r="D9337" s="1366"/>
      <c r="E9337" s="1366"/>
      <c r="F9337" s="1366"/>
      <c r="H9337" s="322"/>
      <c r="I9337" s="321"/>
      <c r="J9337" s="321"/>
      <c r="M9337" s="1356" t="s">
        <v>23</v>
      </c>
      <c r="N9337" s="1356"/>
      <c r="O9337" s="314"/>
      <c r="P9337" s="314"/>
      <c r="Q9337" s="314"/>
      <c r="R9337" s="314"/>
    </row>
    <row r="9338" spans="2:21" x14ac:dyDescent="0.3">
      <c r="B9338" s="1112" t="s">
        <v>0</v>
      </c>
      <c r="C9338" s="1113" t="s">
        <v>5105</v>
      </c>
      <c r="D9338" s="1113" t="s">
        <v>5107</v>
      </c>
      <c r="E9338" s="1113" t="s">
        <v>5106</v>
      </c>
      <c r="F9338" s="1114" t="s">
        <v>5110</v>
      </c>
      <c r="G9338" s="894"/>
      <c r="H9338" s="1148"/>
      <c r="I9338" s="1149"/>
      <c r="J9338" s="145"/>
      <c r="M9338" s="346" t="s">
        <v>17</v>
      </c>
      <c r="N9338" s="126">
        <f>P9336</f>
        <v>114648</v>
      </c>
      <c r="O9338" s="606"/>
      <c r="P9338" s="944"/>
      <c r="Q9338" s="944"/>
      <c r="R9338" s="944"/>
      <c r="S9338" s="944"/>
      <c r="T9338" s="944"/>
    </row>
    <row r="9339" spans="2:21" x14ac:dyDescent="0.3">
      <c r="B9339" s="912" t="s">
        <v>5114</v>
      </c>
      <c r="C9339" s="916" t="s">
        <v>5116</v>
      </c>
      <c r="D9339" s="912" t="s">
        <v>5113</v>
      </c>
      <c r="E9339" s="920">
        <v>5000000</v>
      </c>
      <c r="F9339" s="1030" t="s">
        <v>5111</v>
      </c>
      <c r="G9339" s="894"/>
      <c r="H9339" s="949"/>
      <c r="I9339" s="280"/>
      <c r="J9339" s="280"/>
      <c r="M9339" s="346" t="s">
        <v>18</v>
      </c>
      <c r="N9339" s="126">
        <f>Q9336</f>
        <v>2182969</v>
      </c>
      <c r="O9339" s="1015"/>
      <c r="P9339" s="944"/>
      <c r="Q9339" s="1148"/>
      <c r="R9339" s="944"/>
      <c r="S9339" s="944"/>
      <c r="T9339" s="944"/>
    </row>
    <row r="9340" spans="2:21" ht="15" thickBot="1" x14ac:dyDescent="0.35">
      <c r="B9340" s="897"/>
      <c r="C9340" s="1146" t="s">
        <v>456</v>
      </c>
      <c r="D9340" s="1146"/>
      <c r="E9340" s="921">
        <f ca="1">SUM(E9339:E9340)</f>
        <v>5000000</v>
      </c>
      <c r="F9340" s="901"/>
      <c r="G9340" s="945"/>
      <c r="H9340" s="948"/>
      <c r="I9340" s="280"/>
      <c r="J9340" s="280"/>
      <c r="M9340" s="346" t="s">
        <v>19</v>
      </c>
      <c r="N9340" s="126">
        <f>R9336</f>
        <v>791423</v>
      </c>
      <c r="O9340" s="1015"/>
      <c r="P9340" s="948"/>
      <c r="Q9340" s="1147"/>
      <c r="R9340" s="948"/>
      <c r="S9340" s="948"/>
      <c r="T9340" s="948"/>
    </row>
    <row r="9341" spans="2:21" ht="15" thickTop="1" x14ac:dyDescent="0.3">
      <c r="H9341" s="321"/>
      <c r="I9341" s="280"/>
      <c r="J9341" s="281"/>
      <c r="M9341" s="346" t="s">
        <v>20</v>
      </c>
      <c r="N9341" s="126">
        <f>S9336</f>
        <v>423997</v>
      </c>
      <c r="O9341" s="1015"/>
      <c r="P9341" s="1016"/>
      <c r="Q9341" s="1017"/>
      <c r="R9341" s="894"/>
      <c r="S9341" s="894"/>
      <c r="T9341" s="894"/>
    </row>
    <row r="9342" spans="2:21" x14ac:dyDescent="0.3">
      <c r="H9342" s="321"/>
      <c r="I9342" s="280"/>
      <c r="J9342" s="281"/>
      <c r="M9342" s="346" t="s">
        <v>21</v>
      </c>
      <c r="N9342" s="126">
        <f>T9336</f>
        <v>4260</v>
      </c>
      <c r="O9342" s="1015"/>
      <c r="P9342" s="949"/>
      <c r="Q9342" s="1018"/>
      <c r="R9342" s="949"/>
      <c r="S9342" s="949"/>
      <c r="T9342" s="949"/>
    </row>
    <row r="9343" spans="2:21" ht="16.2" thickBot="1" x14ac:dyDescent="0.35">
      <c r="G9343" s="314"/>
      <c r="H9343" s="321"/>
      <c r="I9343" s="280"/>
      <c r="J9343" s="281"/>
      <c r="M9343" s="768" t="s">
        <v>22</v>
      </c>
      <c r="N9343" s="794">
        <f>SUM(N9338:N9342)</f>
        <v>3517297</v>
      </c>
      <c r="O9343" s="1015"/>
      <c r="P9343" s="994"/>
      <c r="Q9343" s="994"/>
      <c r="R9343" s="943"/>
      <c r="S9343" s="943"/>
      <c r="T9343" s="929"/>
    </row>
    <row r="9344" spans="2:21" ht="16.2" thickTop="1" x14ac:dyDescent="0.3">
      <c r="G9344" s="314"/>
      <c r="H9344" s="321"/>
      <c r="I9344" s="280"/>
      <c r="J9344" s="281"/>
      <c r="M9344" s="768"/>
      <c r="N9344" s="121"/>
      <c r="O9344" s="1015"/>
      <c r="P9344" s="994"/>
      <c r="Q9344" s="994"/>
      <c r="R9344" s="943"/>
      <c r="S9344" s="943"/>
      <c r="T9344" s="929"/>
    </row>
    <row r="9345" spans="2:20" ht="15.6" x14ac:dyDescent="0.3">
      <c r="G9345" s="314"/>
      <c r="H9345" s="321"/>
      <c r="I9345" s="280"/>
      <c r="J9345" s="281"/>
      <c r="M9345" s="768"/>
      <c r="N9345" s="121"/>
      <c r="O9345" s="1015"/>
      <c r="P9345" s="994"/>
      <c r="Q9345" s="994"/>
      <c r="R9345" s="943"/>
      <c r="S9345" s="943"/>
      <c r="T9345" s="929"/>
    </row>
    <row r="9346" spans="2:20" ht="15.6" x14ac:dyDescent="0.3">
      <c r="G9346" s="314"/>
      <c r="H9346" s="321"/>
      <c r="I9346" s="280"/>
      <c r="J9346" s="281"/>
      <c r="M9346" s="768"/>
      <c r="N9346" s="121"/>
      <c r="O9346" s="1015"/>
      <c r="P9346" s="994"/>
      <c r="Q9346" s="994"/>
      <c r="R9346" s="943"/>
      <c r="S9346" s="943"/>
      <c r="T9346" s="929"/>
    </row>
    <row r="9347" spans="2:20" ht="15.6" x14ac:dyDescent="0.3">
      <c r="G9347" s="314"/>
      <c r="H9347" s="321"/>
      <c r="I9347" s="280"/>
      <c r="J9347" s="281"/>
      <c r="M9347" s="768"/>
      <c r="N9347" s="121"/>
      <c r="O9347" s="1015"/>
      <c r="P9347" s="994"/>
      <c r="Q9347" s="994"/>
      <c r="R9347" s="943"/>
      <c r="S9347" s="943"/>
      <c r="T9347" s="929"/>
    </row>
    <row r="9348" spans="2:20" ht="15.6" x14ac:dyDescent="0.3">
      <c r="G9348" s="314"/>
      <c r="H9348" s="321"/>
      <c r="I9348" s="280"/>
      <c r="J9348" s="281"/>
      <c r="M9348" s="768"/>
      <c r="N9348" s="121"/>
      <c r="O9348" s="1015"/>
      <c r="P9348" s="994"/>
      <c r="Q9348" s="994"/>
      <c r="R9348" s="943"/>
      <c r="S9348" s="943"/>
      <c r="T9348" s="929"/>
    </row>
    <row r="9349" spans="2:20" ht="15.6" x14ac:dyDescent="0.3">
      <c r="G9349" s="314"/>
      <c r="H9349" s="321"/>
      <c r="I9349" s="280"/>
      <c r="J9349" s="281"/>
      <c r="M9349" s="768"/>
      <c r="N9349" s="121"/>
      <c r="O9349" s="1015"/>
      <c r="P9349" s="994"/>
      <c r="Q9349" s="994"/>
      <c r="R9349" s="943"/>
      <c r="S9349" s="943"/>
      <c r="T9349" s="929"/>
    </row>
    <row r="9350" spans="2:20" ht="15.6" x14ac:dyDescent="0.3">
      <c r="G9350" s="314"/>
      <c r="H9350" s="321"/>
      <c r="I9350" s="280"/>
      <c r="J9350" s="281"/>
      <c r="M9350" s="768"/>
      <c r="N9350" s="121"/>
      <c r="O9350" s="1015"/>
      <c r="P9350" s="994"/>
      <c r="Q9350" s="994"/>
      <c r="R9350" s="943"/>
      <c r="S9350" s="943"/>
      <c r="T9350" s="929"/>
    </row>
    <row r="9351" spans="2:20" x14ac:dyDescent="0.3">
      <c r="B9351" s="1357" t="s">
        <v>6214</v>
      </c>
      <c r="C9351" s="1357"/>
      <c r="D9351" s="1357"/>
      <c r="E9351" s="1357"/>
      <c r="F9351" s="1357"/>
      <c r="G9351" s="1357"/>
      <c r="H9351" s="1357"/>
      <c r="I9351" s="1357"/>
      <c r="J9351" s="1357"/>
      <c r="K9351" s="1357"/>
      <c r="L9351" s="1357"/>
      <c r="M9351" s="1357"/>
      <c r="N9351" s="1357"/>
      <c r="O9351" s="1357"/>
      <c r="P9351" s="1357"/>
      <c r="Q9351" s="1357"/>
      <c r="R9351" s="1357"/>
      <c r="S9351" s="1357"/>
      <c r="T9351" s="1357"/>
    </row>
    <row r="9352" spans="2:20" x14ac:dyDescent="0.3">
      <c r="B9352" s="897"/>
      <c r="C9352" s="898"/>
      <c r="D9352" s="897"/>
      <c r="E9352" s="902"/>
      <c r="F9352" s="899"/>
      <c r="H9352" s="321"/>
      <c r="I9352" s="321"/>
      <c r="J9352" s="321"/>
      <c r="N9352" s="314"/>
      <c r="O9352" s="895"/>
      <c r="P9352" s="942"/>
      <c r="Q9352" s="75"/>
      <c r="R9352" s="941"/>
      <c r="S9352" s="75"/>
      <c r="T9352" s="75"/>
    </row>
    <row r="9357" spans="2:20" ht="15.6" x14ac:dyDescent="0.3">
      <c r="B9357" s="1349" t="s">
        <v>6355</v>
      </c>
      <c r="C9357" s="1349"/>
      <c r="D9357" s="1349"/>
      <c r="E9357" s="1349"/>
      <c r="F9357" s="1349"/>
      <c r="G9357" s="1349"/>
      <c r="H9357" s="1349"/>
      <c r="I9357" s="1349"/>
      <c r="J9357" s="1349"/>
      <c r="K9357" s="1349"/>
      <c r="L9357" s="1349"/>
      <c r="M9357" s="1349"/>
      <c r="N9357" s="1349"/>
      <c r="O9357" s="1349"/>
      <c r="P9357" s="1349"/>
      <c r="Q9357" s="1349"/>
      <c r="R9357" s="1349"/>
      <c r="S9357" s="1349"/>
      <c r="T9357" s="1349"/>
    </row>
    <row r="9358" spans="2:20" ht="15.6" x14ac:dyDescent="0.3">
      <c r="B9358" s="1350" t="s">
        <v>10</v>
      </c>
      <c r="C9358" s="1350"/>
      <c r="D9358" s="1350"/>
      <c r="E9358" s="1350"/>
      <c r="F9358" s="1350"/>
      <c r="G9358" s="1350"/>
      <c r="H9358" s="1350"/>
      <c r="I9358" s="1350"/>
      <c r="J9358" s="1350"/>
      <c r="K9358" s="1350"/>
      <c r="L9358" s="1350"/>
      <c r="M9358" s="1350"/>
      <c r="N9358" s="1350"/>
      <c r="O9358" s="1350"/>
      <c r="P9358" s="1350"/>
      <c r="Q9358" s="1350"/>
      <c r="R9358" s="1350"/>
      <c r="S9358" s="1350"/>
      <c r="T9358" s="1350"/>
    </row>
    <row r="9359" spans="2:20" x14ac:dyDescent="0.3">
      <c r="B9359" s="1351" t="s">
        <v>11</v>
      </c>
      <c r="C9359" s="1351"/>
      <c r="D9359" s="1351"/>
      <c r="E9359" s="1351"/>
      <c r="F9359" s="1351"/>
      <c r="G9359" s="1351"/>
      <c r="H9359" s="1351"/>
      <c r="I9359" s="1351"/>
      <c r="J9359" s="1351"/>
      <c r="K9359" s="1351"/>
      <c r="L9359" s="1351"/>
      <c r="M9359" s="1351"/>
      <c r="N9359" s="1351"/>
      <c r="O9359" s="1351"/>
      <c r="P9359" s="1351"/>
      <c r="Q9359" s="1351"/>
      <c r="R9359" s="1351"/>
      <c r="S9359" s="1351"/>
      <c r="T9359" s="1351"/>
    </row>
    <row r="9360" spans="2:20" x14ac:dyDescent="0.3">
      <c r="B9360" s="1352" t="s">
        <v>6356</v>
      </c>
      <c r="C9360" s="1352"/>
      <c r="D9360" s="1352"/>
      <c r="E9360" s="1352"/>
      <c r="F9360" s="1352"/>
      <c r="G9360" s="1352"/>
      <c r="H9360" s="1352"/>
      <c r="I9360" s="1352"/>
      <c r="J9360" s="1352"/>
      <c r="K9360" s="1352"/>
      <c r="L9360" s="1352"/>
      <c r="M9360" s="1352"/>
      <c r="N9360" s="1352"/>
      <c r="O9360" s="1352"/>
      <c r="P9360" s="1352"/>
      <c r="Q9360" s="1352"/>
      <c r="R9360" s="1352"/>
      <c r="S9360" s="1352"/>
      <c r="T9360" s="1352"/>
    </row>
    <row r="9361" spans="2:20" ht="15" thickBot="1" x14ac:dyDescent="0.35">
      <c r="B9361" s="309"/>
      <c r="C9361" s="309"/>
      <c r="D9361" s="309"/>
      <c r="E9361" s="309"/>
      <c r="F9361" s="309"/>
      <c r="G9361" s="309"/>
      <c r="H9361" s="309"/>
      <c r="I9361" s="309"/>
      <c r="J9361" s="309"/>
      <c r="L9361" s="309"/>
      <c r="M9361" s="309"/>
      <c r="N9361" s="309"/>
      <c r="O9361" s="309"/>
      <c r="P9361" s="309"/>
      <c r="Q9361" s="309"/>
      <c r="R9361" s="1362" t="s">
        <v>6357</v>
      </c>
      <c r="S9361" s="1363"/>
      <c r="T9361" s="1363"/>
    </row>
    <row r="9362" spans="2:20" ht="15" thickTop="1" x14ac:dyDescent="0.3">
      <c r="B9362" s="1354" t="s">
        <v>8</v>
      </c>
      <c r="C9362" s="1354"/>
      <c r="D9362" s="1354"/>
      <c r="E9362" s="1354"/>
      <c r="F9362" s="1354"/>
      <c r="G9362" s="1354"/>
      <c r="H9362" s="1354"/>
      <c r="I9362" s="1354"/>
      <c r="J9362" s="1354"/>
      <c r="L9362" s="1354" t="s">
        <v>9</v>
      </c>
      <c r="M9362" s="1354"/>
      <c r="N9362" s="1354"/>
      <c r="O9362" s="1354"/>
      <c r="P9362" s="1354"/>
      <c r="Q9362" s="1354"/>
      <c r="R9362" s="1354"/>
      <c r="S9362" s="1354"/>
      <c r="T9362" s="1354"/>
    </row>
    <row r="9363" spans="2:20" ht="27.6" x14ac:dyDescent="0.3">
      <c r="B9363" s="950" t="s">
        <v>0</v>
      </c>
      <c r="C9363" s="950" t="s">
        <v>1</v>
      </c>
      <c r="D9363" s="950" t="s">
        <v>2</v>
      </c>
      <c r="E9363" s="950" t="s">
        <v>13</v>
      </c>
      <c r="F9363" s="950" t="s">
        <v>3</v>
      </c>
      <c r="G9363" s="950" t="s">
        <v>4</v>
      </c>
      <c r="H9363" s="950" t="s">
        <v>5</v>
      </c>
      <c r="I9363" s="950" t="s">
        <v>6</v>
      </c>
      <c r="J9363" s="950" t="s">
        <v>7</v>
      </c>
      <c r="K9363" s="180"/>
      <c r="L9363" s="950" t="s">
        <v>0</v>
      </c>
      <c r="M9363" s="950" t="s">
        <v>1</v>
      </c>
      <c r="N9363" s="503" t="s">
        <v>1234</v>
      </c>
      <c r="O9363" s="950" t="s">
        <v>13</v>
      </c>
      <c r="P9363" s="950" t="s">
        <v>3</v>
      </c>
      <c r="Q9363" s="950" t="s">
        <v>4</v>
      </c>
      <c r="R9363" s="950" t="s">
        <v>5</v>
      </c>
      <c r="S9363" s="950" t="s">
        <v>6</v>
      </c>
      <c r="T9363" s="950" t="s">
        <v>7</v>
      </c>
    </row>
    <row r="9364" spans="2:20" x14ac:dyDescent="0.3">
      <c r="B9364" s="954"/>
      <c r="C9364" s="955"/>
      <c r="D9364" s="955"/>
      <c r="E9364" s="956"/>
      <c r="F9364" s="956"/>
      <c r="G9364" s="956"/>
      <c r="H9364" s="956"/>
      <c r="I9364" s="956"/>
      <c r="J9364" s="957"/>
      <c r="L9364" s="954"/>
      <c r="M9364" s="955"/>
      <c r="N9364" s="955"/>
      <c r="O9364" s="956"/>
      <c r="P9364" s="956"/>
      <c r="Q9364" s="956"/>
      <c r="R9364" s="956"/>
      <c r="S9364" s="956"/>
      <c r="T9364" s="957"/>
    </row>
    <row r="9365" spans="2:20" x14ac:dyDescent="0.3">
      <c r="B9365" s="37" t="s">
        <v>6369</v>
      </c>
      <c r="C9365" s="44" t="s">
        <v>2421</v>
      </c>
      <c r="D9365" s="39" t="s">
        <v>16</v>
      </c>
      <c r="E9365" s="39" t="s">
        <v>16</v>
      </c>
      <c r="F9365" s="91">
        <f>N9338</f>
        <v>114648</v>
      </c>
      <c r="G9365" s="764">
        <f>N9339</f>
        <v>2182969</v>
      </c>
      <c r="H9365" s="764">
        <f>N9340</f>
        <v>791423</v>
      </c>
      <c r="I9365" s="764">
        <f>N9341</f>
        <v>423997</v>
      </c>
      <c r="J9365" s="764">
        <f>N9342</f>
        <v>4260</v>
      </c>
      <c r="K9365" s="40"/>
      <c r="L9365" s="37"/>
      <c r="M9365" s="1019"/>
      <c r="N9365" s="39"/>
      <c r="O9365" s="39"/>
      <c r="P9365" s="91"/>
      <c r="Q9365" s="91"/>
      <c r="R9365" s="37"/>
      <c r="S9365" s="39"/>
      <c r="T9365" s="37"/>
    </row>
    <row r="9366" spans="2:20" ht="27.6" x14ac:dyDescent="0.3">
      <c r="B9366" s="37" t="s">
        <v>6369</v>
      </c>
      <c r="C9366" s="38" t="s">
        <v>2270</v>
      </c>
      <c r="D9366" s="116" t="s">
        <v>6358</v>
      </c>
      <c r="E9366" s="39" t="s">
        <v>16</v>
      </c>
      <c r="F9366" s="39">
        <v>6000</v>
      </c>
      <c r="G9366" s="39" t="s">
        <v>16</v>
      </c>
      <c r="H9366" s="39" t="s">
        <v>16</v>
      </c>
      <c r="I9366" s="39" t="s">
        <v>16</v>
      </c>
      <c r="J9366" s="39" t="s">
        <v>16</v>
      </c>
      <c r="K9366" s="40"/>
      <c r="L9366" s="37" t="s">
        <v>6369</v>
      </c>
      <c r="M9366" s="38" t="s">
        <v>5324</v>
      </c>
      <c r="N9366" s="116" t="s">
        <v>6368</v>
      </c>
      <c r="O9366" s="39">
        <v>10000</v>
      </c>
      <c r="P9366" s="39" t="s">
        <v>16</v>
      </c>
      <c r="Q9366" s="39" t="s">
        <v>16</v>
      </c>
      <c r="R9366" s="39" t="s">
        <v>16</v>
      </c>
      <c r="S9366" s="39" t="s">
        <v>16</v>
      </c>
      <c r="T9366" s="39" t="s">
        <v>16</v>
      </c>
    </row>
    <row r="9367" spans="2:20" ht="27.6" x14ac:dyDescent="0.3">
      <c r="B9367" s="37" t="s">
        <v>6369</v>
      </c>
      <c r="C9367" s="38" t="s">
        <v>2271</v>
      </c>
      <c r="D9367" s="116" t="s">
        <v>6359</v>
      </c>
      <c r="E9367" s="39" t="s">
        <v>16</v>
      </c>
      <c r="F9367" s="39">
        <v>3000</v>
      </c>
      <c r="G9367" s="39" t="s">
        <v>16</v>
      </c>
      <c r="H9367" s="39" t="s">
        <v>16</v>
      </c>
      <c r="I9367" s="39" t="s">
        <v>16</v>
      </c>
      <c r="J9367" s="39" t="s">
        <v>16</v>
      </c>
      <c r="K9367" s="40"/>
      <c r="L9367" s="37" t="s">
        <v>6369</v>
      </c>
      <c r="M9367" s="38" t="s">
        <v>6388</v>
      </c>
      <c r="N9367" s="116" t="s">
        <v>6381</v>
      </c>
      <c r="O9367" s="39">
        <v>23000</v>
      </c>
      <c r="P9367" s="39" t="s">
        <v>16</v>
      </c>
      <c r="Q9367" s="39" t="s">
        <v>16</v>
      </c>
      <c r="R9367" s="39" t="s">
        <v>16</v>
      </c>
      <c r="S9367" s="39" t="s">
        <v>16</v>
      </c>
      <c r="T9367" s="39" t="s">
        <v>16</v>
      </c>
    </row>
    <row r="9368" spans="2:20" ht="41.4" x14ac:dyDescent="0.3">
      <c r="B9368" s="37" t="s">
        <v>6369</v>
      </c>
      <c r="C9368" s="38" t="s">
        <v>6370</v>
      </c>
      <c r="D9368" s="116" t="s">
        <v>6360</v>
      </c>
      <c r="E9368" s="39" t="s">
        <v>16</v>
      </c>
      <c r="F9368" s="39">
        <v>100000</v>
      </c>
      <c r="G9368" s="39" t="s">
        <v>16</v>
      </c>
      <c r="H9368" s="39" t="s">
        <v>16</v>
      </c>
      <c r="I9368" s="39" t="s">
        <v>16</v>
      </c>
      <c r="J9368" s="39" t="s">
        <v>16</v>
      </c>
      <c r="K9368" s="40"/>
      <c r="L9368" s="751" t="s">
        <v>6369</v>
      </c>
      <c r="M9368" s="790" t="s">
        <v>4643</v>
      </c>
      <c r="N9368" s="1159">
        <v>1</v>
      </c>
      <c r="O9368" s="731" t="s">
        <v>16</v>
      </c>
      <c r="P9368" s="731">
        <v>33000</v>
      </c>
      <c r="Q9368" s="731" t="s">
        <v>16</v>
      </c>
      <c r="R9368" s="39" t="s">
        <v>16</v>
      </c>
      <c r="S9368" s="39" t="s">
        <v>16</v>
      </c>
      <c r="T9368" s="39" t="s">
        <v>16</v>
      </c>
    </row>
    <row r="9369" spans="2:20" ht="41.4" x14ac:dyDescent="0.3">
      <c r="B9369" s="37" t="s">
        <v>6369</v>
      </c>
      <c r="C9369" s="38" t="s">
        <v>6371</v>
      </c>
      <c r="D9369" s="116" t="s">
        <v>6361</v>
      </c>
      <c r="E9369" s="39" t="s">
        <v>16</v>
      </c>
      <c r="F9369" s="39">
        <v>6600</v>
      </c>
      <c r="G9369" s="39" t="s">
        <v>16</v>
      </c>
      <c r="H9369" s="39" t="s">
        <v>16</v>
      </c>
      <c r="I9369" s="39" t="s">
        <v>16</v>
      </c>
      <c r="J9369" s="39" t="s">
        <v>16</v>
      </c>
      <c r="K9369" s="40"/>
      <c r="L9369" s="37" t="s">
        <v>6369</v>
      </c>
      <c r="M9369" s="38" t="s">
        <v>6389</v>
      </c>
      <c r="N9369" s="72">
        <v>2</v>
      </c>
      <c r="O9369" s="39" t="s">
        <v>16</v>
      </c>
      <c r="P9369" s="1150">
        <v>25500</v>
      </c>
      <c r="Q9369" s="39" t="s">
        <v>16</v>
      </c>
      <c r="R9369" s="39" t="s">
        <v>16</v>
      </c>
      <c r="S9369" s="39" t="s">
        <v>16</v>
      </c>
      <c r="T9369" s="39" t="s">
        <v>16</v>
      </c>
    </row>
    <row r="9370" spans="2:20" ht="55.2" x14ac:dyDescent="0.3">
      <c r="B9370" s="751" t="s">
        <v>6369</v>
      </c>
      <c r="C9370" s="790" t="s">
        <v>6372</v>
      </c>
      <c r="D9370" s="730" t="s">
        <v>6362</v>
      </c>
      <c r="E9370" s="731" t="s">
        <v>16</v>
      </c>
      <c r="F9370" s="731">
        <v>20000</v>
      </c>
      <c r="G9370" s="39" t="s">
        <v>16</v>
      </c>
      <c r="H9370" s="39" t="s">
        <v>16</v>
      </c>
      <c r="I9370" s="39" t="s">
        <v>16</v>
      </c>
      <c r="J9370" s="39" t="s">
        <v>16</v>
      </c>
      <c r="K9370" s="40"/>
      <c r="L9370" s="37" t="s">
        <v>6369</v>
      </c>
      <c r="M9370" s="38" t="s">
        <v>6390</v>
      </c>
      <c r="N9370" s="72">
        <v>3</v>
      </c>
      <c r="O9370" s="39" t="s">
        <v>16</v>
      </c>
      <c r="P9370" s="39">
        <v>8500</v>
      </c>
      <c r="Q9370" s="39" t="s">
        <v>16</v>
      </c>
      <c r="R9370" s="39" t="s">
        <v>16</v>
      </c>
      <c r="S9370" s="39" t="s">
        <v>16</v>
      </c>
      <c r="T9370" s="39" t="s">
        <v>16</v>
      </c>
    </row>
    <row r="9371" spans="2:20" ht="41.4" x14ac:dyDescent="0.3">
      <c r="B9371" s="37" t="s">
        <v>6369</v>
      </c>
      <c r="C9371" s="790" t="s">
        <v>6373</v>
      </c>
      <c r="D9371" s="730" t="s">
        <v>6363</v>
      </c>
      <c r="E9371" s="731" t="s">
        <v>16</v>
      </c>
      <c r="F9371" s="731">
        <v>40000</v>
      </c>
      <c r="G9371" s="39" t="s">
        <v>16</v>
      </c>
      <c r="H9371" s="39" t="s">
        <v>16</v>
      </c>
      <c r="I9371" s="39" t="s">
        <v>16</v>
      </c>
      <c r="J9371" s="39" t="s">
        <v>16</v>
      </c>
      <c r="K9371" s="40"/>
      <c r="L9371" s="751" t="s">
        <v>6369</v>
      </c>
      <c r="M9371" s="790" t="s">
        <v>6391</v>
      </c>
      <c r="N9371" s="1159">
        <v>4</v>
      </c>
      <c r="O9371" s="731" t="s">
        <v>16</v>
      </c>
      <c r="P9371" s="1167">
        <v>10000</v>
      </c>
      <c r="Q9371" s="39" t="s">
        <v>16</v>
      </c>
      <c r="R9371" s="39" t="s">
        <v>16</v>
      </c>
      <c r="S9371" s="39" t="s">
        <v>16</v>
      </c>
      <c r="T9371" s="39" t="s">
        <v>16</v>
      </c>
    </row>
    <row r="9372" spans="2:20" ht="27.6" x14ac:dyDescent="0.3">
      <c r="B9372" s="37" t="s">
        <v>6369</v>
      </c>
      <c r="C9372" s="790" t="s">
        <v>6374</v>
      </c>
      <c r="D9372" s="730" t="s">
        <v>6364</v>
      </c>
      <c r="E9372" s="731" t="s">
        <v>16</v>
      </c>
      <c r="F9372" s="731">
        <v>2200</v>
      </c>
      <c r="G9372" s="39" t="s">
        <v>16</v>
      </c>
      <c r="H9372" s="39" t="s">
        <v>16</v>
      </c>
      <c r="I9372" s="39" t="s">
        <v>16</v>
      </c>
      <c r="J9372" s="39" t="s">
        <v>16</v>
      </c>
      <c r="K9372" s="40"/>
      <c r="L9372" s="37" t="s">
        <v>6369</v>
      </c>
      <c r="M9372" s="38" t="s">
        <v>6393</v>
      </c>
      <c r="N9372" s="72">
        <v>5</v>
      </c>
      <c r="O9372" s="39" t="s">
        <v>16</v>
      </c>
      <c r="P9372" s="39">
        <v>1890</v>
      </c>
      <c r="Q9372" s="39" t="s">
        <v>16</v>
      </c>
      <c r="R9372" s="39" t="s">
        <v>16</v>
      </c>
      <c r="S9372" s="39" t="s">
        <v>16</v>
      </c>
      <c r="T9372" s="39" t="s">
        <v>16</v>
      </c>
    </row>
    <row r="9373" spans="2:20" ht="31.2" customHeight="1" x14ac:dyDescent="0.3">
      <c r="B9373" s="37" t="s">
        <v>6369</v>
      </c>
      <c r="C9373" s="790" t="s">
        <v>6375</v>
      </c>
      <c r="D9373" s="730" t="s">
        <v>6365</v>
      </c>
      <c r="E9373" s="731" t="s">
        <v>16</v>
      </c>
      <c r="F9373" s="731">
        <v>1100</v>
      </c>
      <c r="G9373" s="39" t="s">
        <v>16</v>
      </c>
      <c r="H9373" s="39" t="s">
        <v>16</v>
      </c>
      <c r="I9373" s="39" t="s">
        <v>16</v>
      </c>
      <c r="J9373" s="39" t="s">
        <v>16</v>
      </c>
      <c r="K9373" s="40"/>
      <c r="L9373" s="39" t="s">
        <v>16</v>
      </c>
      <c r="M9373" s="39" t="s">
        <v>16</v>
      </c>
      <c r="N9373" s="39" t="s">
        <v>16</v>
      </c>
      <c r="O9373" s="39" t="s">
        <v>16</v>
      </c>
      <c r="P9373" s="39" t="s">
        <v>16</v>
      </c>
      <c r="Q9373" s="39" t="s">
        <v>16</v>
      </c>
      <c r="R9373" s="39" t="s">
        <v>16</v>
      </c>
      <c r="S9373" s="39" t="s">
        <v>16</v>
      </c>
      <c r="T9373" s="39" t="s">
        <v>16</v>
      </c>
    </row>
    <row r="9374" spans="2:20" ht="27.6" x14ac:dyDescent="0.3">
      <c r="B9374" s="37" t="s">
        <v>6369</v>
      </c>
      <c r="C9374" s="790" t="s">
        <v>6376</v>
      </c>
      <c r="D9374" s="730" t="s">
        <v>6366</v>
      </c>
      <c r="E9374" s="731" t="s">
        <v>16</v>
      </c>
      <c r="F9374" s="731">
        <v>1100</v>
      </c>
      <c r="G9374" s="39" t="s">
        <v>16</v>
      </c>
      <c r="H9374" s="39" t="s">
        <v>16</v>
      </c>
      <c r="I9374" s="39" t="s">
        <v>16</v>
      </c>
      <c r="J9374" s="39" t="s">
        <v>16</v>
      </c>
      <c r="K9374" s="40"/>
      <c r="L9374" s="39" t="s">
        <v>16</v>
      </c>
      <c r="M9374" s="39" t="s">
        <v>16</v>
      </c>
      <c r="N9374" s="39" t="s">
        <v>16</v>
      </c>
      <c r="O9374" s="39" t="s">
        <v>16</v>
      </c>
      <c r="P9374" s="39" t="s">
        <v>16</v>
      </c>
      <c r="Q9374" s="39" t="s">
        <v>16</v>
      </c>
      <c r="R9374" s="39" t="s">
        <v>16</v>
      </c>
      <c r="S9374" s="39" t="s">
        <v>16</v>
      </c>
      <c r="T9374" s="39" t="s">
        <v>16</v>
      </c>
    </row>
    <row r="9375" spans="2:20" ht="27.6" x14ac:dyDescent="0.3">
      <c r="B9375" s="37" t="s">
        <v>6369</v>
      </c>
      <c r="C9375" s="38" t="s">
        <v>6377</v>
      </c>
      <c r="D9375" s="116" t="s">
        <v>6367</v>
      </c>
      <c r="E9375" s="39" t="s">
        <v>16</v>
      </c>
      <c r="F9375" s="39">
        <v>1100</v>
      </c>
      <c r="G9375" s="39" t="s">
        <v>16</v>
      </c>
      <c r="H9375" s="39" t="s">
        <v>16</v>
      </c>
      <c r="I9375" s="39" t="s">
        <v>16</v>
      </c>
      <c r="J9375" s="39" t="s">
        <v>16</v>
      </c>
      <c r="K9375" s="40"/>
      <c r="L9375" s="39" t="s">
        <v>16</v>
      </c>
      <c r="M9375" s="39" t="s">
        <v>16</v>
      </c>
      <c r="N9375" s="39" t="s">
        <v>16</v>
      </c>
      <c r="O9375" s="39" t="s">
        <v>16</v>
      </c>
      <c r="P9375" s="39" t="s">
        <v>16</v>
      </c>
      <c r="Q9375" s="39" t="s">
        <v>16</v>
      </c>
      <c r="R9375" s="39" t="s">
        <v>16</v>
      </c>
      <c r="S9375" s="39" t="s">
        <v>16</v>
      </c>
      <c r="T9375" s="39" t="s">
        <v>16</v>
      </c>
    </row>
    <row r="9376" spans="2:20" ht="41.4" x14ac:dyDescent="0.3">
      <c r="B9376" s="37" t="s">
        <v>6369</v>
      </c>
      <c r="C9376" s="38" t="s">
        <v>6379</v>
      </c>
      <c r="D9376" s="116" t="s">
        <v>6368</v>
      </c>
      <c r="E9376" s="39">
        <v>10000</v>
      </c>
      <c r="F9376" s="39" t="s">
        <v>16</v>
      </c>
      <c r="G9376" s="39" t="s">
        <v>16</v>
      </c>
      <c r="H9376" s="39">
        <v>5000</v>
      </c>
      <c r="I9376" s="39" t="s">
        <v>16</v>
      </c>
      <c r="J9376" s="39" t="s">
        <v>16</v>
      </c>
      <c r="K9376" s="40"/>
      <c r="L9376" s="39" t="s">
        <v>16</v>
      </c>
      <c r="M9376" s="39" t="s">
        <v>16</v>
      </c>
      <c r="N9376" s="39" t="s">
        <v>16</v>
      </c>
      <c r="O9376" s="39" t="s">
        <v>16</v>
      </c>
      <c r="P9376" s="39" t="s">
        <v>16</v>
      </c>
      <c r="Q9376" s="39" t="s">
        <v>16</v>
      </c>
      <c r="R9376" s="39" t="s">
        <v>16</v>
      </c>
      <c r="S9376" s="39" t="s">
        <v>16</v>
      </c>
      <c r="T9376" s="39" t="s">
        <v>16</v>
      </c>
    </row>
    <row r="9377" spans="2:20" ht="41.4" x14ac:dyDescent="0.3">
      <c r="B9377" s="37" t="s">
        <v>6369</v>
      </c>
      <c r="C9377" s="38" t="s">
        <v>6380</v>
      </c>
      <c r="D9377" s="116" t="s">
        <v>6378</v>
      </c>
      <c r="E9377" s="39" t="s">
        <v>16</v>
      </c>
      <c r="F9377" s="39" t="s">
        <v>16</v>
      </c>
      <c r="G9377" s="39" t="s">
        <v>16</v>
      </c>
      <c r="H9377" s="39">
        <v>15000</v>
      </c>
      <c r="I9377" s="39" t="s">
        <v>16</v>
      </c>
      <c r="J9377" s="39" t="s">
        <v>16</v>
      </c>
      <c r="K9377" s="40"/>
      <c r="L9377" s="39" t="s">
        <v>16</v>
      </c>
      <c r="M9377" s="39" t="s">
        <v>16</v>
      </c>
      <c r="N9377" s="39" t="s">
        <v>16</v>
      </c>
      <c r="O9377" s="39" t="s">
        <v>16</v>
      </c>
      <c r="P9377" s="39" t="s">
        <v>16</v>
      </c>
      <c r="Q9377" s="39" t="s">
        <v>16</v>
      </c>
      <c r="R9377" s="39" t="s">
        <v>16</v>
      </c>
      <c r="S9377" s="39" t="s">
        <v>16</v>
      </c>
      <c r="T9377" s="39" t="s">
        <v>16</v>
      </c>
    </row>
    <row r="9378" spans="2:20" ht="27.6" x14ac:dyDescent="0.3">
      <c r="B9378" s="37" t="s">
        <v>6369</v>
      </c>
      <c r="C9378" s="38" t="s">
        <v>6385</v>
      </c>
      <c r="D9378" s="116" t="s">
        <v>6381</v>
      </c>
      <c r="E9378" s="39">
        <v>23000</v>
      </c>
      <c r="F9378" s="39">
        <v>27000</v>
      </c>
      <c r="G9378" s="39" t="s">
        <v>16</v>
      </c>
      <c r="H9378" s="39" t="s">
        <v>16</v>
      </c>
      <c r="I9378" s="39" t="s">
        <v>16</v>
      </c>
      <c r="J9378" s="39" t="s">
        <v>16</v>
      </c>
      <c r="K9378" s="40"/>
      <c r="L9378" s="39" t="s">
        <v>16</v>
      </c>
      <c r="M9378" s="39" t="s">
        <v>16</v>
      </c>
      <c r="N9378" s="39" t="s">
        <v>16</v>
      </c>
      <c r="O9378" s="39" t="s">
        <v>16</v>
      </c>
      <c r="P9378" s="39" t="s">
        <v>16</v>
      </c>
      <c r="Q9378" s="39" t="s">
        <v>16</v>
      </c>
      <c r="R9378" s="39" t="s">
        <v>16</v>
      </c>
      <c r="S9378" s="39" t="s">
        <v>16</v>
      </c>
      <c r="T9378" s="39" t="s">
        <v>16</v>
      </c>
    </row>
    <row r="9379" spans="2:20" ht="27.6" x14ac:dyDescent="0.3">
      <c r="B9379" s="37" t="s">
        <v>6369</v>
      </c>
      <c r="C9379" s="38" t="s">
        <v>6386</v>
      </c>
      <c r="D9379" s="116" t="s">
        <v>6382</v>
      </c>
      <c r="E9379" s="39" t="s">
        <v>16</v>
      </c>
      <c r="F9379" s="39">
        <v>1100</v>
      </c>
      <c r="G9379" s="39" t="s">
        <v>16</v>
      </c>
      <c r="H9379" s="39" t="s">
        <v>16</v>
      </c>
      <c r="I9379" s="39" t="s">
        <v>16</v>
      </c>
      <c r="J9379" s="39" t="s">
        <v>16</v>
      </c>
      <c r="K9379" s="40"/>
      <c r="L9379" s="39" t="s">
        <v>16</v>
      </c>
      <c r="M9379" s="39" t="s">
        <v>16</v>
      </c>
      <c r="N9379" s="39" t="s">
        <v>16</v>
      </c>
      <c r="O9379" s="39" t="s">
        <v>16</v>
      </c>
      <c r="P9379" s="39" t="s">
        <v>16</v>
      </c>
      <c r="Q9379" s="39" t="s">
        <v>16</v>
      </c>
      <c r="R9379" s="39" t="s">
        <v>16</v>
      </c>
      <c r="S9379" s="39" t="s">
        <v>16</v>
      </c>
      <c r="T9379" s="39" t="s">
        <v>16</v>
      </c>
    </row>
    <row r="9380" spans="2:20" ht="27.6" x14ac:dyDescent="0.3">
      <c r="B9380" s="37" t="s">
        <v>6369</v>
      </c>
      <c r="C9380" s="38" t="s">
        <v>6387</v>
      </c>
      <c r="D9380" s="116" t="s">
        <v>6383</v>
      </c>
      <c r="E9380" s="39" t="s">
        <v>16</v>
      </c>
      <c r="F9380" s="39">
        <v>1300</v>
      </c>
      <c r="G9380" s="39" t="s">
        <v>16</v>
      </c>
      <c r="H9380" s="39" t="s">
        <v>16</v>
      </c>
      <c r="I9380" s="39" t="s">
        <v>16</v>
      </c>
      <c r="J9380" s="39" t="s">
        <v>16</v>
      </c>
      <c r="K9380" s="40"/>
      <c r="L9380" s="39" t="s">
        <v>16</v>
      </c>
      <c r="M9380" s="39" t="s">
        <v>16</v>
      </c>
      <c r="N9380" s="39" t="s">
        <v>16</v>
      </c>
      <c r="O9380" s="39" t="s">
        <v>16</v>
      </c>
      <c r="P9380" s="39" t="s">
        <v>16</v>
      </c>
      <c r="Q9380" s="39" t="s">
        <v>16</v>
      </c>
      <c r="R9380" s="39" t="s">
        <v>16</v>
      </c>
      <c r="S9380" s="39" t="s">
        <v>16</v>
      </c>
      <c r="T9380" s="39" t="s">
        <v>16</v>
      </c>
    </row>
    <row r="9381" spans="2:20" ht="27.6" x14ac:dyDescent="0.3">
      <c r="B9381" s="37" t="s">
        <v>6369</v>
      </c>
      <c r="C9381" s="38" t="s">
        <v>6394</v>
      </c>
      <c r="D9381" s="116" t="s">
        <v>6384</v>
      </c>
      <c r="E9381" s="39"/>
      <c r="F9381" s="39">
        <v>1300</v>
      </c>
      <c r="G9381" s="39"/>
      <c r="H9381" s="39"/>
      <c r="I9381" s="39"/>
      <c r="J9381" s="39"/>
      <c r="K9381" s="40"/>
      <c r="L9381" s="39"/>
      <c r="M9381" s="39"/>
      <c r="N9381" s="39"/>
      <c r="O9381" s="39"/>
      <c r="P9381" s="39"/>
      <c r="Q9381" s="39"/>
      <c r="R9381" s="39"/>
      <c r="S9381" s="39"/>
      <c r="T9381" s="39"/>
    </row>
    <row r="9382" spans="2:20" x14ac:dyDescent="0.3">
      <c r="B9382" s="196"/>
      <c r="C9382" s="503" t="s">
        <v>49</v>
      </c>
      <c r="D9382" s="196" t="s">
        <v>1850</v>
      </c>
      <c r="E9382" s="197">
        <f>SUM(E9366:E9380)</f>
        <v>33000</v>
      </c>
      <c r="F9382" s="197">
        <f>SUM(F9366:F9381)</f>
        <v>211800</v>
      </c>
      <c r="G9382" s="197"/>
      <c r="H9382" s="504">
        <f>SUM(H9366:H9380)</f>
        <v>20000</v>
      </c>
      <c r="I9382" s="197"/>
      <c r="J9382" s="197"/>
      <c r="K9382" s="183">
        <f>SUM(I9382:J9382)</f>
        <v>0</v>
      </c>
      <c r="L9382" s="39" t="s">
        <v>16</v>
      </c>
      <c r="M9382" s="39" t="s">
        <v>16</v>
      </c>
      <c r="N9382" s="39" t="s">
        <v>16</v>
      </c>
      <c r="O9382" s="39" t="s">
        <v>16</v>
      </c>
      <c r="P9382" s="39" t="s">
        <v>16</v>
      </c>
      <c r="Q9382" s="39" t="s">
        <v>16</v>
      </c>
      <c r="R9382" s="39" t="s">
        <v>16</v>
      </c>
      <c r="S9382" s="39" t="s">
        <v>16</v>
      </c>
      <c r="T9382" s="39" t="s">
        <v>16</v>
      </c>
    </row>
    <row r="9383" spans="2:20" x14ac:dyDescent="0.3">
      <c r="B9383" s="815"/>
      <c r="C9383" s="958"/>
      <c r="D9383" s="384"/>
      <c r="E9383" s="818"/>
      <c r="F9383" s="818"/>
      <c r="G9383" s="818"/>
      <c r="H9383" s="818"/>
      <c r="I9383" s="818"/>
      <c r="J9383" s="819"/>
      <c r="K9383" s="1"/>
      <c r="L9383" s="1041"/>
      <c r="M9383" s="1042"/>
      <c r="N9383" s="1042"/>
      <c r="O9383" s="1042"/>
      <c r="P9383" s="1042"/>
      <c r="Q9383" s="1042"/>
      <c r="R9383" s="1042"/>
      <c r="S9383" s="1042"/>
      <c r="T9383" s="1043"/>
    </row>
    <row r="9384" spans="2:20" x14ac:dyDescent="0.3">
      <c r="B9384" s="25"/>
      <c r="C9384" s="26" t="s">
        <v>50</v>
      </c>
      <c r="D9384" s="26" t="s">
        <v>16</v>
      </c>
      <c r="E9384" s="28">
        <f>E9382</f>
        <v>33000</v>
      </c>
      <c r="F9384" s="28">
        <f>F9365+F9382</f>
        <v>326448</v>
      </c>
      <c r="G9384" s="28">
        <f>G9365+G9382</f>
        <v>2182969</v>
      </c>
      <c r="H9384" s="28">
        <f>H9365+H9382</f>
        <v>811423</v>
      </c>
      <c r="I9384" s="28">
        <f>I9365+I9382</f>
        <v>423997</v>
      </c>
      <c r="J9384" s="28">
        <f>J9365+J9382</f>
        <v>4260</v>
      </c>
      <c r="K9384" s="1"/>
      <c r="L9384" s="574" t="s">
        <v>16</v>
      </c>
      <c r="M9384" s="26" t="s">
        <v>50</v>
      </c>
      <c r="N9384" s="193" t="s">
        <v>16</v>
      </c>
      <c r="O9384" s="934">
        <f>SUM(O9366:O9383)</f>
        <v>33000</v>
      </c>
      <c r="P9384" s="28">
        <f>SUM(P9368:P9383)</f>
        <v>78890</v>
      </c>
      <c r="Q9384" s="938">
        <f>SUM(Q9382:Q9383)</f>
        <v>0</v>
      </c>
      <c r="R9384" s="28">
        <f>SUM(R9382:R9383)</f>
        <v>0</v>
      </c>
      <c r="S9384" s="28">
        <f>SUM(S9370:S9383)</f>
        <v>0</v>
      </c>
      <c r="T9384" s="28">
        <f>SUM(T9364:T9383)</f>
        <v>0</v>
      </c>
    </row>
    <row r="9385" spans="2:20" x14ac:dyDescent="0.3">
      <c r="F9385" s="314"/>
      <c r="G9385" s="215"/>
      <c r="H9385" s="215"/>
      <c r="L9385" s="2"/>
      <c r="M9385" s="3" t="s">
        <v>12</v>
      </c>
      <c r="N9385" s="15"/>
      <c r="O9385" s="16">
        <f>E9384-O9384</f>
        <v>0</v>
      </c>
      <c r="P9385" s="62">
        <f>F9384-P9384</f>
        <v>247558</v>
      </c>
      <c r="Q9385" s="62">
        <f>G9384-Q9384</f>
        <v>2182969</v>
      </c>
      <c r="R9385" s="62">
        <f t="shared" ref="R9385" si="940">H9384-R9384</f>
        <v>811423</v>
      </c>
      <c r="S9385" s="62">
        <f t="shared" ref="S9385" si="941">I9384-S9384</f>
        <v>423997</v>
      </c>
      <c r="T9385" s="62">
        <f t="shared" ref="T9385" si="942">J9384-T9384</f>
        <v>4260</v>
      </c>
    </row>
    <row r="9386" spans="2:20" x14ac:dyDescent="0.3">
      <c r="B9386" s="1366" t="s">
        <v>5103</v>
      </c>
      <c r="C9386" s="1366"/>
      <c r="D9386" s="1366"/>
      <c r="E9386" s="1366"/>
      <c r="F9386" s="1366"/>
      <c r="H9386" s="322"/>
      <c r="I9386" s="321"/>
      <c r="J9386" s="321"/>
      <c r="M9386" s="1356" t="s">
        <v>23</v>
      </c>
      <c r="N9386" s="1356"/>
      <c r="O9386" s="314"/>
      <c r="P9386" s="314"/>
      <c r="Q9386" s="314"/>
      <c r="R9386" s="314"/>
    </row>
    <row r="9387" spans="2:20" x14ac:dyDescent="0.3">
      <c r="B9387" s="1112" t="s">
        <v>0</v>
      </c>
      <c r="C9387" s="1113" t="s">
        <v>5105</v>
      </c>
      <c r="D9387" s="1113" t="s">
        <v>5107</v>
      </c>
      <c r="E9387" s="1113" t="s">
        <v>5106</v>
      </c>
      <c r="F9387" s="1114" t="s">
        <v>5110</v>
      </c>
      <c r="G9387" s="894"/>
      <c r="H9387" s="1153"/>
      <c r="I9387" s="1154"/>
      <c r="J9387" s="145"/>
      <c r="M9387" s="346" t="s">
        <v>17</v>
      </c>
      <c r="N9387" s="126">
        <f>P9385</f>
        <v>247558</v>
      </c>
      <c r="O9387" s="1381" t="s">
        <v>6392</v>
      </c>
      <c r="P9387" s="1382"/>
      <c r="Q9387" s="1382"/>
      <c r="R9387" s="944"/>
      <c r="S9387" s="944"/>
      <c r="T9387" s="944"/>
    </row>
    <row r="9388" spans="2:20" x14ac:dyDescent="0.3">
      <c r="B9388" s="912" t="s">
        <v>5114</v>
      </c>
      <c r="C9388" s="916" t="s">
        <v>5116</v>
      </c>
      <c r="D9388" s="912" t="s">
        <v>5113</v>
      </c>
      <c r="E9388" s="920">
        <v>5000000</v>
      </c>
      <c r="F9388" s="1030" t="s">
        <v>5111</v>
      </c>
      <c r="G9388" s="894"/>
      <c r="H9388" s="949"/>
      <c r="I9388" s="280"/>
      <c r="J9388" s="280"/>
      <c r="M9388" s="346" t="s">
        <v>18</v>
      </c>
      <c r="N9388" s="126">
        <f>Q9385</f>
        <v>2182969</v>
      </c>
      <c r="O9388" s="1015"/>
      <c r="P9388" s="944"/>
      <c r="Q9388" s="1153"/>
      <c r="R9388" s="944"/>
      <c r="S9388" s="944"/>
      <c r="T9388" s="944"/>
    </row>
    <row r="9389" spans="2:20" ht="15" thickBot="1" x14ac:dyDescent="0.35">
      <c r="B9389" s="897"/>
      <c r="C9389" s="1152" t="s">
        <v>456</v>
      </c>
      <c r="D9389" s="1152"/>
      <c r="E9389" s="921">
        <f ca="1">SUM(E9388:E9389)</f>
        <v>5000000</v>
      </c>
      <c r="F9389" s="901"/>
      <c r="G9389" s="945"/>
      <c r="H9389" s="948"/>
      <c r="I9389" s="280"/>
      <c r="J9389" s="280"/>
      <c r="M9389" s="346" t="s">
        <v>19</v>
      </c>
      <c r="N9389" s="126">
        <f>R9385</f>
        <v>811423</v>
      </c>
      <c r="O9389" s="1015"/>
      <c r="P9389" s="948"/>
      <c r="Q9389" s="1151"/>
      <c r="R9389" s="948"/>
      <c r="S9389" s="948"/>
      <c r="T9389" s="948"/>
    </row>
    <row r="9390" spans="2:20" ht="15" thickTop="1" x14ac:dyDescent="0.3">
      <c r="H9390" s="321"/>
      <c r="I9390" s="280"/>
      <c r="J9390" s="281"/>
      <c r="M9390" s="346" t="s">
        <v>20</v>
      </c>
      <c r="N9390" s="126">
        <f>S9385</f>
        <v>423997</v>
      </c>
      <c r="O9390" s="1015"/>
      <c r="P9390" s="1016"/>
      <c r="Q9390" s="1017"/>
      <c r="R9390" s="894"/>
      <c r="S9390" s="894"/>
      <c r="T9390" s="894"/>
    </row>
    <row r="9391" spans="2:20" x14ac:dyDescent="0.3">
      <c r="H9391" s="321"/>
      <c r="I9391" s="280"/>
      <c r="J9391" s="281"/>
      <c r="M9391" s="346" t="s">
        <v>21</v>
      </c>
      <c r="N9391" s="126">
        <f>T9385</f>
        <v>4260</v>
      </c>
      <c r="O9391" s="1015"/>
      <c r="P9391" s="949"/>
      <c r="Q9391" s="1018"/>
      <c r="R9391" s="949"/>
      <c r="S9391" s="949"/>
      <c r="T9391" s="949"/>
    </row>
    <row r="9392" spans="2:20" ht="16.2" thickBot="1" x14ac:dyDescent="0.35">
      <c r="G9392" s="314"/>
      <c r="H9392" s="321"/>
      <c r="I9392" s="280"/>
      <c r="J9392" s="281"/>
      <c r="M9392" s="768" t="s">
        <v>22</v>
      </c>
      <c r="N9392" s="794">
        <f>SUM(N9387:N9391)</f>
        <v>3670207</v>
      </c>
      <c r="O9392" s="1015"/>
      <c r="P9392" s="994"/>
      <c r="Q9392" s="994"/>
      <c r="R9392" s="943"/>
      <c r="S9392" s="943"/>
      <c r="T9392" s="929"/>
    </row>
    <row r="9393" spans="2:20" ht="16.2" thickTop="1" x14ac:dyDescent="0.3">
      <c r="G9393" s="314"/>
      <c r="H9393" s="321"/>
      <c r="I9393" s="280"/>
      <c r="J9393" s="281"/>
      <c r="M9393" s="768"/>
      <c r="N9393" s="121"/>
      <c r="O9393" s="1015"/>
      <c r="P9393" s="994"/>
      <c r="Q9393" s="994"/>
      <c r="R9393" s="943"/>
      <c r="S9393" s="943"/>
      <c r="T9393" s="929"/>
    </row>
    <row r="9394" spans="2:20" ht="15.6" x14ac:dyDescent="0.3">
      <c r="G9394" s="314"/>
      <c r="H9394" s="321"/>
      <c r="I9394" s="280"/>
      <c r="J9394" s="281"/>
      <c r="M9394" s="768"/>
      <c r="N9394" s="121"/>
      <c r="O9394" s="1015"/>
      <c r="P9394" s="994"/>
      <c r="Q9394" s="994"/>
      <c r="R9394" s="943"/>
      <c r="S9394" s="943"/>
      <c r="T9394" s="929"/>
    </row>
    <row r="9395" spans="2:20" ht="15.6" x14ac:dyDescent="0.3">
      <c r="G9395" s="314"/>
      <c r="H9395" s="321"/>
      <c r="I9395" s="280"/>
      <c r="J9395" s="281"/>
      <c r="M9395" s="768"/>
      <c r="N9395" s="121"/>
      <c r="O9395" s="1015"/>
      <c r="P9395" s="994"/>
      <c r="Q9395" s="994"/>
      <c r="R9395" s="943"/>
      <c r="S9395" s="943"/>
      <c r="T9395" s="929"/>
    </row>
    <row r="9396" spans="2:20" ht="15.6" x14ac:dyDescent="0.3">
      <c r="G9396" s="314"/>
      <c r="H9396" s="321"/>
      <c r="I9396" s="280"/>
      <c r="J9396" s="281"/>
      <c r="M9396" s="768"/>
      <c r="N9396" s="121"/>
      <c r="O9396" s="1015"/>
      <c r="P9396" s="994"/>
      <c r="Q9396" s="994"/>
      <c r="R9396" s="943"/>
      <c r="S9396" s="943"/>
      <c r="T9396" s="929"/>
    </row>
    <row r="9397" spans="2:20" ht="15.6" x14ac:dyDescent="0.3">
      <c r="G9397" s="314"/>
      <c r="H9397" s="321"/>
      <c r="I9397" s="280"/>
      <c r="J9397" s="281"/>
      <c r="M9397" s="768"/>
      <c r="N9397" s="121"/>
      <c r="O9397" s="1015"/>
      <c r="P9397" s="994"/>
      <c r="Q9397" s="994"/>
      <c r="R9397" s="943"/>
      <c r="S9397" s="943"/>
      <c r="T9397" s="929"/>
    </row>
    <row r="9398" spans="2:20" ht="15.6" x14ac:dyDescent="0.3">
      <c r="G9398" s="314"/>
      <c r="H9398" s="321"/>
      <c r="I9398" s="280"/>
      <c r="J9398" s="281"/>
      <c r="M9398" s="768"/>
      <c r="N9398" s="121"/>
      <c r="O9398" s="1015"/>
      <c r="P9398" s="994"/>
      <c r="Q9398" s="994"/>
      <c r="R9398" s="943"/>
      <c r="S9398" s="943"/>
      <c r="T9398" s="929"/>
    </row>
    <row r="9399" spans="2:20" ht="15.6" x14ac:dyDescent="0.3">
      <c r="G9399" s="314"/>
      <c r="H9399" s="321"/>
      <c r="I9399" s="280"/>
      <c r="J9399" s="281"/>
      <c r="M9399" s="768"/>
      <c r="N9399" s="121"/>
      <c r="O9399" s="1015"/>
      <c r="P9399" s="994"/>
      <c r="Q9399" s="994"/>
      <c r="R9399" s="943"/>
      <c r="S9399" s="943"/>
      <c r="T9399" s="929"/>
    </row>
    <row r="9400" spans="2:20" x14ac:dyDescent="0.3">
      <c r="B9400" s="1357" t="s">
        <v>6214</v>
      </c>
      <c r="C9400" s="1357"/>
      <c r="D9400" s="1357"/>
      <c r="E9400" s="1357"/>
      <c r="F9400" s="1357"/>
      <c r="G9400" s="1357"/>
      <c r="H9400" s="1357"/>
      <c r="I9400" s="1357"/>
      <c r="J9400" s="1357"/>
      <c r="K9400" s="1357"/>
      <c r="L9400" s="1357"/>
      <c r="M9400" s="1357"/>
      <c r="N9400" s="1357"/>
      <c r="O9400" s="1357"/>
      <c r="P9400" s="1357"/>
      <c r="Q9400" s="1357"/>
      <c r="R9400" s="1357"/>
      <c r="S9400" s="1357"/>
      <c r="T9400" s="1357"/>
    </row>
    <row r="9401" spans="2:20" x14ac:dyDescent="0.3">
      <c r="B9401" s="897"/>
      <c r="C9401" s="898"/>
      <c r="D9401" s="897"/>
      <c r="E9401" s="902"/>
      <c r="F9401" s="899"/>
      <c r="H9401" s="321"/>
      <c r="I9401" s="321"/>
      <c r="J9401" s="321"/>
      <c r="N9401" s="314"/>
      <c r="O9401" s="895"/>
      <c r="P9401" s="942"/>
      <c r="Q9401" s="75"/>
      <c r="R9401" s="941"/>
      <c r="S9401" s="75"/>
      <c r="T9401" s="75"/>
    </row>
    <row r="9406" spans="2:20" ht="15.6" x14ac:dyDescent="0.3">
      <c r="B9406" s="1349" t="s">
        <v>6395</v>
      </c>
      <c r="C9406" s="1349"/>
      <c r="D9406" s="1349"/>
      <c r="E9406" s="1349"/>
      <c r="F9406" s="1349"/>
      <c r="G9406" s="1349"/>
      <c r="H9406" s="1349"/>
      <c r="I9406" s="1349"/>
      <c r="J9406" s="1349"/>
      <c r="K9406" s="1349"/>
      <c r="L9406" s="1349"/>
      <c r="M9406" s="1349"/>
      <c r="N9406" s="1349"/>
      <c r="O9406" s="1349"/>
      <c r="P9406" s="1349"/>
      <c r="Q9406" s="1349"/>
      <c r="R9406" s="1349"/>
      <c r="S9406" s="1349"/>
      <c r="T9406" s="1349"/>
    </row>
    <row r="9407" spans="2:20" ht="15.6" x14ac:dyDescent="0.3">
      <c r="B9407" s="1350" t="s">
        <v>10</v>
      </c>
      <c r="C9407" s="1350"/>
      <c r="D9407" s="1350"/>
      <c r="E9407" s="1350"/>
      <c r="F9407" s="1350"/>
      <c r="G9407" s="1350"/>
      <c r="H9407" s="1350"/>
      <c r="I9407" s="1350"/>
      <c r="J9407" s="1350"/>
      <c r="K9407" s="1350"/>
      <c r="L9407" s="1350"/>
      <c r="M9407" s="1350"/>
      <c r="N9407" s="1350"/>
      <c r="O9407" s="1350"/>
      <c r="P9407" s="1350"/>
      <c r="Q9407" s="1350"/>
      <c r="R9407" s="1350"/>
      <c r="S9407" s="1350"/>
      <c r="T9407" s="1350"/>
    </row>
    <row r="9408" spans="2:20" x14ac:dyDescent="0.3">
      <c r="B9408" s="1351" t="s">
        <v>11</v>
      </c>
      <c r="C9408" s="1351"/>
      <c r="D9408" s="1351"/>
      <c r="E9408" s="1351"/>
      <c r="F9408" s="1351"/>
      <c r="G9408" s="1351"/>
      <c r="H9408" s="1351"/>
      <c r="I9408" s="1351"/>
      <c r="J9408" s="1351"/>
      <c r="K9408" s="1351"/>
      <c r="L9408" s="1351"/>
      <c r="M9408" s="1351"/>
      <c r="N9408" s="1351"/>
      <c r="O9408" s="1351"/>
      <c r="P9408" s="1351"/>
      <c r="Q9408" s="1351"/>
      <c r="R9408" s="1351"/>
      <c r="S9408" s="1351"/>
      <c r="T9408" s="1351"/>
    </row>
    <row r="9409" spans="2:22" x14ac:dyDescent="0.3">
      <c r="B9409" s="1352" t="s">
        <v>6396</v>
      </c>
      <c r="C9409" s="1352"/>
      <c r="D9409" s="1352"/>
      <c r="E9409" s="1352"/>
      <c r="F9409" s="1352"/>
      <c r="G9409" s="1352"/>
      <c r="H9409" s="1352"/>
      <c r="I9409" s="1352"/>
      <c r="J9409" s="1352"/>
      <c r="K9409" s="1352"/>
      <c r="L9409" s="1352"/>
      <c r="M9409" s="1352"/>
      <c r="N9409" s="1352"/>
      <c r="O9409" s="1352"/>
      <c r="P9409" s="1352"/>
      <c r="Q9409" s="1352"/>
      <c r="R9409" s="1352"/>
      <c r="S9409" s="1352"/>
      <c r="T9409" s="1352"/>
    </row>
    <row r="9410" spans="2:22" ht="15" thickBot="1" x14ac:dyDescent="0.35">
      <c r="B9410" s="309"/>
      <c r="C9410" s="309"/>
      <c r="D9410" s="309"/>
      <c r="E9410" s="309"/>
      <c r="F9410" s="309"/>
      <c r="G9410" s="309"/>
      <c r="H9410" s="309"/>
      <c r="I9410" s="309"/>
      <c r="J9410" s="309"/>
      <c r="L9410" s="309"/>
      <c r="M9410" s="309"/>
      <c r="N9410" s="309"/>
      <c r="O9410" s="309"/>
      <c r="P9410" s="309"/>
      <c r="Q9410" s="309"/>
      <c r="R9410" s="1362" t="s">
        <v>6397</v>
      </c>
      <c r="S9410" s="1363"/>
      <c r="T9410" s="1363"/>
    </row>
    <row r="9411" spans="2:22" ht="15" thickTop="1" x14ac:dyDescent="0.3">
      <c r="B9411" s="1354" t="s">
        <v>8</v>
      </c>
      <c r="C9411" s="1354"/>
      <c r="D9411" s="1354"/>
      <c r="E9411" s="1354"/>
      <c r="F9411" s="1354"/>
      <c r="G9411" s="1354"/>
      <c r="H9411" s="1354"/>
      <c r="I9411" s="1354"/>
      <c r="J9411" s="1354"/>
      <c r="L9411" s="1354" t="s">
        <v>9</v>
      </c>
      <c r="M9411" s="1354"/>
      <c r="N9411" s="1354"/>
      <c r="O9411" s="1354"/>
      <c r="P9411" s="1354"/>
      <c r="Q9411" s="1354"/>
      <c r="R9411" s="1354"/>
      <c r="S9411" s="1354"/>
      <c r="T9411" s="1354"/>
    </row>
    <row r="9412" spans="2:22" ht="27.6" x14ac:dyDescent="0.3">
      <c r="B9412" s="950" t="s">
        <v>0</v>
      </c>
      <c r="C9412" s="950" t="s">
        <v>1</v>
      </c>
      <c r="D9412" s="950" t="s">
        <v>2</v>
      </c>
      <c r="E9412" s="950" t="s">
        <v>13</v>
      </c>
      <c r="F9412" s="950" t="s">
        <v>3</v>
      </c>
      <c r="G9412" s="950" t="s">
        <v>4</v>
      </c>
      <c r="H9412" s="950" t="s">
        <v>5</v>
      </c>
      <c r="I9412" s="950" t="s">
        <v>6</v>
      </c>
      <c r="J9412" s="950" t="s">
        <v>7</v>
      </c>
      <c r="K9412" s="180"/>
      <c r="L9412" s="950" t="s">
        <v>0</v>
      </c>
      <c r="M9412" s="950" t="s">
        <v>1</v>
      </c>
      <c r="N9412" s="503" t="s">
        <v>1234</v>
      </c>
      <c r="O9412" s="950" t="s">
        <v>13</v>
      </c>
      <c r="P9412" s="950" t="s">
        <v>3</v>
      </c>
      <c r="Q9412" s="950" t="s">
        <v>4</v>
      </c>
      <c r="R9412" s="950" t="s">
        <v>5</v>
      </c>
      <c r="S9412" s="950" t="s">
        <v>6</v>
      </c>
      <c r="T9412" s="950" t="s">
        <v>7</v>
      </c>
    </row>
    <row r="9413" spans="2:22" x14ac:dyDescent="0.3">
      <c r="B9413" s="954"/>
      <c r="C9413" s="955"/>
      <c r="D9413" s="955"/>
      <c r="E9413" s="956"/>
      <c r="F9413" s="956"/>
      <c r="G9413" s="956"/>
      <c r="H9413" s="956"/>
      <c r="I9413" s="956"/>
      <c r="J9413" s="957"/>
      <c r="L9413" s="954"/>
      <c r="M9413" s="955"/>
      <c r="N9413" s="955"/>
      <c r="O9413" s="956"/>
      <c r="P9413" s="956"/>
      <c r="Q9413" s="956"/>
      <c r="R9413" s="956"/>
      <c r="S9413" s="956"/>
      <c r="T9413" s="957"/>
    </row>
    <row r="9414" spans="2:22" x14ac:dyDescent="0.3">
      <c r="B9414" s="37" t="s">
        <v>6403</v>
      </c>
      <c r="C9414" s="44" t="s">
        <v>2421</v>
      </c>
      <c r="D9414" s="39" t="s">
        <v>16</v>
      </c>
      <c r="E9414" s="39" t="s">
        <v>16</v>
      </c>
      <c r="F9414" s="91">
        <f>N9387</f>
        <v>247558</v>
      </c>
      <c r="G9414" s="764">
        <f>N9388</f>
        <v>2182969</v>
      </c>
      <c r="H9414" s="764">
        <f>N9389</f>
        <v>811423</v>
      </c>
      <c r="I9414" s="764">
        <f>N9390</f>
        <v>423997</v>
      </c>
      <c r="J9414" s="764">
        <f>N9391</f>
        <v>4260</v>
      </c>
      <c r="K9414" s="40"/>
      <c r="L9414" s="37"/>
      <c r="M9414" s="1019"/>
      <c r="N9414" s="39"/>
      <c r="O9414" s="39"/>
      <c r="P9414" s="91"/>
      <c r="Q9414" s="91"/>
      <c r="R9414" s="37"/>
      <c r="S9414" s="39"/>
      <c r="T9414" s="37"/>
    </row>
    <row r="9415" spans="2:22" ht="27.6" x14ac:dyDescent="0.3">
      <c r="B9415" s="37" t="s">
        <v>6403</v>
      </c>
      <c r="C9415" s="38" t="s">
        <v>2009</v>
      </c>
      <c r="D9415" s="116" t="s">
        <v>6398</v>
      </c>
      <c r="E9415" s="39" t="s">
        <v>16</v>
      </c>
      <c r="F9415" s="39">
        <v>2500</v>
      </c>
      <c r="G9415" s="39" t="s">
        <v>16</v>
      </c>
      <c r="H9415" s="39" t="s">
        <v>16</v>
      </c>
      <c r="I9415" s="39" t="s">
        <v>16</v>
      </c>
      <c r="J9415" s="39" t="s">
        <v>16</v>
      </c>
      <c r="K9415" s="40"/>
      <c r="L9415" s="37" t="s">
        <v>6403</v>
      </c>
      <c r="M9415" s="38" t="s">
        <v>6408</v>
      </c>
      <c r="N9415" s="116" t="s">
        <v>6400</v>
      </c>
      <c r="O9415" s="39">
        <v>40000</v>
      </c>
      <c r="P9415" s="39" t="s">
        <v>16</v>
      </c>
      <c r="Q9415" s="39" t="s">
        <v>16</v>
      </c>
      <c r="R9415" s="39" t="s">
        <v>16</v>
      </c>
      <c r="S9415" s="39" t="s">
        <v>16</v>
      </c>
      <c r="T9415" s="39" t="s">
        <v>16</v>
      </c>
    </row>
    <row r="9416" spans="2:22" ht="55.2" x14ac:dyDescent="0.3">
      <c r="B9416" s="37" t="s">
        <v>6403</v>
      </c>
      <c r="C9416" s="38" t="s">
        <v>6404</v>
      </c>
      <c r="D9416" s="116" t="s">
        <v>6399</v>
      </c>
      <c r="E9416" s="39" t="s">
        <v>16</v>
      </c>
      <c r="F9416" s="39">
        <v>69500</v>
      </c>
      <c r="G9416" s="39" t="s">
        <v>16</v>
      </c>
      <c r="H9416" s="39" t="s">
        <v>16</v>
      </c>
      <c r="I9416" s="39" t="s">
        <v>16</v>
      </c>
      <c r="J9416" s="39" t="s">
        <v>16</v>
      </c>
      <c r="K9416" s="40"/>
      <c r="L9416" s="37" t="s">
        <v>6403</v>
      </c>
      <c r="M9416" s="38" t="s">
        <v>6409</v>
      </c>
      <c r="N9416" s="116" t="s">
        <v>6401</v>
      </c>
      <c r="O9416" s="39">
        <v>1000000</v>
      </c>
      <c r="P9416" s="39" t="s">
        <v>16</v>
      </c>
      <c r="Q9416" s="39" t="s">
        <v>16</v>
      </c>
      <c r="R9416" s="39" t="s">
        <v>16</v>
      </c>
      <c r="S9416" s="39" t="s">
        <v>16</v>
      </c>
      <c r="T9416" s="39" t="s">
        <v>16</v>
      </c>
      <c r="U9416" s="1160"/>
      <c r="V9416" s="1160"/>
    </row>
    <row r="9417" spans="2:22" ht="27.6" x14ac:dyDescent="0.3">
      <c r="B9417" s="37" t="s">
        <v>6403</v>
      </c>
      <c r="C9417" s="38" t="s">
        <v>6405</v>
      </c>
      <c r="D9417" s="116" t="s">
        <v>6400</v>
      </c>
      <c r="E9417" s="39">
        <v>40000</v>
      </c>
      <c r="F9417" s="39" t="s">
        <v>16</v>
      </c>
      <c r="G9417" s="39" t="s">
        <v>16</v>
      </c>
      <c r="H9417" s="39" t="s">
        <v>16</v>
      </c>
      <c r="I9417" s="39" t="s">
        <v>16</v>
      </c>
      <c r="J9417" s="39" t="s">
        <v>16</v>
      </c>
      <c r="K9417" s="40"/>
      <c r="L9417" s="37" t="s">
        <v>6403</v>
      </c>
      <c r="M9417" s="38" t="s">
        <v>6410</v>
      </c>
      <c r="N9417" s="72">
        <v>1</v>
      </c>
      <c r="O9417" s="39" t="s">
        <v>16</v>
      </c>
      <c r="P9417" s="39">
        <v>15000</v>
      </c>
      <c r="Q9417" s="39" t="s">
        <v>16</v>
      </c>
      <c r="R9417" s="39" t="s">
        <v>16</v>
      </c>
      <c r="S9417" s="39" t="s">
        <v>16</v>
      </c>
      <c r="T9417" s="39" t="s">
        <v>16</v>
      </c>
      <c r="U9417" s="1160"/>
      <c r="V9417" s="1160"/>
    </row>
    <row r="9418" spans="2:22" ht="27.6" x14ac:dyDescent="0.3">
      <c r="B9418" s="37" t="s">
        <v>6403</v>
      </c>
      <c r="C9418" s="38" t="s">
        <v>6406</v>
      </c>
      <c r="D9418" s="116" t="s">
        <v>6401</v>
      </c>
      <c r="E9418" s="39">
        <v>1000000</v>
      </c>
      <c r="F9418" s="39" t="s">
        <v>16</v>
      </c>
      <c r="G9418" s="39" t="s">
        <v>16</v>
      </c>
      <c r="H9418" s="39" t="s">
        <v>16</v>
      </c>
      <c r="I9418" s="39" t="s">
        <v>16</v>
      </c>
      <c r="J9418" s="39" t="s">
        <v>16</v>
      </c>
      <c r="K9418" s="40"/>
      <c r="L9418" s="37" t="s">
        <v>6403</v>
      </c>
      <c r="M9418" s="38" t="s">
        <v>4177</v>
      </c>
      <c r="N9418" s="72">
        <v>2</v>
      </c>
      <c r="O9418" s="39" t="s">
        <v>16</v>
      </c>
      <c r="P9418" s="1161">
        <v>5610</v>
      </c>
      <c r="Q9418" s="39" t="s">
        <v>16</v>
      </c>
      <c r="R9418" s="39" t="s">
        <v>16</v>
      </c>
      <c r="S9418" s="39" t="s">
        <v>16</v>
      </c>
      <c r="T9418" s="39" t="s">
        <v>16</v>
      </c>
      <c r="U9418" s="1160"/>
      <c r="V9418" s="1160"/>
    </row>
    <row r="9419" spans="2:22" ht="27.6" x14ac:dyDescent="0.3">
      <c r="B9419" s="37" t="s">
        <v>6403</v>
      </c>
      <c r="C9419" s="38" t="s">
        <v>6407</v>
      </c>
      <c r="D9419" s="116" t="s">
        <v>6402</v>
      </c>
      <c r="E9419" s="39" t="s">
        <v>16</v>
      </c>
      <c r="F9419" s="39">
        <v>1300</v>
      </c>
      <c r="G9419" s="39" t="s">
        <v>16</v>
      </c>
      <c r="H9419" s="39" t="s">
        <v>16</v>
      </c>
      <c r="I9419" s="39" t="s">
        <v>16</v>
      </c>
      <c r="J9419" s="39" t="s">
        <v>16</v>
      </c>
      <c r="K9419" s="40"/>
      <c r="L9419" s="39" t="s">
        <v>16</v>
      </c>
      <c r="M9419" s="39" t="s">
        <v>16</v>
      </c>
      <c r="N9419" s="39" t="s">
        <v>16</v>
      </c>
      <c r="O9419" s="39" t="s">
        <v>16</v>
      </c>
      <c r="P9419" s="39" t="s">
        <v>16</v>
      </c>
      <c r="Q9419" s="39" t="s">
        <v>16</v>
      </c>
      <c r="R9419" s="39" t="s">
        <v>16</v>
      </c>
      <c r="S9419" s="39" t="s">
        <v>16</v>
      </c>
      <c r="T9419" s="39" t="s">
        <v>16</v>
      </c>
      <c r="U9419" s="1160"/>
      <c r="V9419" s="1160"/>
    </row>
    <row r="9420" spans="2:22" x14ac:dyDescent="0.3">
      <c r="B9420" s="196"/>
      <c r="C9420" s="503" t="s">
        <v>49</v>
      </c>
      <c r="D9420" s="196" t="s">
        <v>1850</v>
      </c>
      <c r="E9420" s="197">
        <f>SUM(E9415:E9419)</f>
        <v>1040000</v>
      </c>
      <c r="F9420" s="197">
        <f>SUM(F9415:F9419)</f>
        <v>73300</v>
      </c>
      <c r="G9420" s="197"/>
      <c r="H9420" s="504">
        <f>SUM(H9415:H9419)</f>
        <v>0</v>
      </c>
      <c r="I9420" s="197"/>
      <c r="J9420" s="197"/>
      <c r="K9420" s="183">
        <f>SUM(I9420:J9420)</f>
        <v>0</v>
      </c>
      <c r="L9420" s="39" t="s">
        <v>16</v>
      </c>
      <c r="M9420" s="39" t="s">
        <v>16</v>
      </c>
      <c r="N9420" s="39" t="s">
        <v>16</v>
      </c>
      <c r="O9420" s="39" t="s">
        <v>16</v>
      </c>
      <c r="P9420" s="39" t="s">
        <v>16</v>
      </c>
      <c r="Q9420" s="39" t="s">
        <v>16</v>
      </c>
      <c r="R9420" s="39" t="s">
        <v>16</v>
      </c>
      <c r="S9420" s="39" t="s">
        <v>16</v>
      </c>
      <c r="T9420" s="39" t="s">
        <v>16</v>
      </c>
    </row>
    <row r="9421" spans="2:22" x14ac:dyDescent="0.3">
      <c r="B9421" s="815"/>
      <c r="C9421" s="958"/>
      <c r="D9421" s="384"/>
      <c r="E9421" s="818"/>
      <c r="F9421" s="818"/>
      <c r="G9421" s="818"/>
      <c r="H9421" s="818"/>
      <c r="I9421" s="818"/>
      <c r="J9421" s="819"/>
      <c r="K9421" s="1"/>
      <c r="L9421" s="1041"/>
      <c r="M9421" s="1042"/>
      <c r="N9421" s="1042"/>
      <c r="O9421" s="1042"/>
      <c r="P9421" s="1042"/>
      <c r="Q9421" s="1042"/>
      <c r="R9421" s="1042"/>
      <c r="S9421" s="1042"/>
      <c r="T9421" s="1043"/>
    </row>
    <row r="9422" spans="2:22" x14ac:dyDescent="0.3">
      <c r="B9422" s="25"/>
      <c r="C9422" s="26" t="s">
        <v>50</v>
      </c>
      <c r="D9422" s="26" t="s">
        <v>16</v>
      </c>
      <c r="E9422" s="28">
        <f>E9420</f>
        <v>1040000</v>
      </c>
      <c r="F9422" s="28">
        <f>F9414+F9420</f>
        <v>320858</v>
      </c>
      <c r="G9422" s="28">
        <f>G9414+G9420</f>
        <v>2182969</v>
      </c>
      <c r="H9422" s="28">
        <f>H9414+H9420</f>
        <v>811423</v>
      </c>
      <c r="I9422" s="28">
        <f>I9414+I9420</f>
        <v>423997</v>
      </c>
      <c r="J9422" s="28">
        <f>J9414+J9420</f>
        <v>4260</v>
      </c>
      <c r="K9422" s="1"/>
      <c r="L9422" s="574" t="s">
        <v>16</v>
      </c>
      <c r="M9422" s="26" t="s">
        <v>50</v>
      </c>
      <c r="N9422" s="193" t="s">
        <v>16</v>
      </c>
      <c r="O9422" s="934">
        <f>SUM(O9415:O9421)</f>
        <v>1040000</v>
      </c>
      <c r="P9422" s="28">
        <f>SUM(P9415:P9421)</f>
        <v>20610</v>
      </c>
      <c r="Q9422" s="938">
        <f>SUM(Q9420:Q9421)</f>
        <v>0</v>
      </c>
      <c r="R9422" s="28">
        <f>SUM(R9420:R9421)</f>
        <v>0</v>
      </c>
      <c r="S9422" s="28">
        <f>SUM(S9419:S9421)</f>
        <v>0</v>
      </c>
      <c r="T9422" s="28">
        <f>SUM(T9413:T9421)</f>
        <v>0</v>
      </c>
    </row>
    <row r="9423" spans="2:22" x14ac:dyDescent="0.3">
      <c r="F9423" s="314"/>
      <c r="G9423" s="215"/>
      <c r="H9423" s="215"/>
      <c r="L9423" s="2"/>
      <c r="M9423" s="3" t="s">
        <v>12</v>
      </c>
      <c r="N9423" s="15"/>
      <c r="O9423" s="16">
        <f>E9422-O9422</f>
        <v>0</v>
      </c>
      <c r="P9423" s="62">
        <f>F9422-P9422</f>
        <v>300248</v>
      </c>
      <c r="Q9423" s="62">
        <f>G9422-Q9422</f>
        <v>2182969</v>
      </c>
      <c r="R9423" s="62">
        <f t="shared" ref="R9423" si="943">H9422-R9422</f>
        <v>811423</v>
      </c>
      <c r="S9423" s="62">
        <f t="shared" ref="S9423" si="944">I9422-S9422</f>
        <v>423997</v>
      </c>
      <c r="T9423" s="62">
        <f t="shared" ref="T9423" si="945">J9422-T9422</f>
        <v>4260</v>
      </c>
    </row>
    <row r="9424" spans="2:22" x14ac:dyDescent="0.3">
      <c r="B9424" s="1366" t="s">
        <v>5103</v>
      </c>
      <c r="C9424" s="1366"/>
      <c r="D9424" s="1366"/>
      <c r="E9424" s="1366"/>
      <c r="F9424" s="1366"/>
      <c r="H9424" s="322"/>
      <c r="I9424" s="321"/>
      <c r="J9424" s="321"/>
      <c r="M9424" s="1356" t="s">
        <v>23</v>
      </c>
      <c r="N9424" s="1356"/>
      <c r="O9424" s="314"/>
      <c r="P9424" s="314"/>
      <c r="Q9424" s="314"/>
      <c r="R9424" s="314"/>
    </row>
    <row r="9425" spans="2:20" x14ac:dyDescent="0.3">
      <c r="B9425" s="1112" t="s">
        <v>0</v>
      </c>
      <c r="C9425" s="1113" t="s">
        <v>5105</v>
      </c>
      <c r="D9425" s="1113" t="s">
        <v>5107</v>
      </c>
      <c r="E9425" s="1113" t="s">
        <v>5106</v>
      </c>
      <c r="F9425" s="1114" t="s">
        <v>5110</v>
      </c>
      <c r="G9425" s="894"/>
      <c r="H9425" s="1157"/>
      <c r="I9425" s="1158"/>
      <c r="J9425" s="145"/>
      <c r="M9425" s="346" t="s">
        <v>17</v>
      </c>
      <c r="N9425" s="126">
        <f>P9423</f>
        <v>300248</v>
      </c>
      <c r="O9425" s="1381" t="s">
        <v>6411</v>
      </c>
      <c r="P9425" s="1382"/>
      <c r="Q9425" s="1382"/>
      <c r="R9425" s="944"/>
      <c r="S9425" s="944"/>
      <c r="T9425" s="944"/>
    </row>
    <row r="9426" spans="2:20" x14ac:dyDescent="0.3">
      <c r="B9426" s="912" t="s">
        <v>5114</v>
      </c>
      <c r="C9426" s="916" t="s">
        <v>5116</v>
      </c>
      <c r="D9426" s="912" t="s">
        <v>5113</v>
      </c>
      <c r="E9426" s="920">
        <v>5000000</v>
      </c>
      <c r="F9426" s="1030" t="s">
        <v>5111</v>
      </c>
      <c r="G9426" s="894"/>
      <c r="H9426" s="949"/>
      <c r="I9426" s="280"/>
      <c r="J9426" s="280"/>
      <c r="M9426" s="346" t="s">
        <v>18</v>
      </c>
      <c r="N9426" s="126">
        <f>Q9423</f>
        <v>2182969</v>
      </c>
      <c r="O9426" s="1015"/>
      <c r="P9426" s="944"/>
      <c r="Q9426" s="1157"/>
      <c r="R9426" s="944"/>
      <c r="S9426" s="944"/>
      <c r="T9426" s="944"/>
    </row>
    <row r="9427" spans="2:20" ht="15" thickBot="1" x14ac:dyDescent="0.35">
      <c r="B9427" s="897"/>
      <c r="C9427" s="1155" t="s">
        <v>456</v>
      </c>
      <c r="D9427" s="1155"/>
      <c r="E9427" s="921">
        <f ca="1">SUM(E9426:E9427)</f>
        <v>5000000</v>
      </c>
      <c r="F9427" s="901"/>
      <c r="G9427" s="945"/>
      <c r="H9427" s="948"/>
      <c r="I9427" s="280"/>
      <c r="J9427" s="280"/>
      <c r="M9427" s="346" t="s">
        <v>19</v>
      </c>
      <c r="N9427" s="126">
        <f>R9423</f>
        <v>811423</v>
      </c>
      <c r="O9427" s="1015"/>
      <c r="P9427" s="948"/>
      <c r="Q9427" s="1156"/>
      <c r="R9427" s="948"/>
      <c r="S9427" s="948"/>
      <c r="T9427" s="948"/>
    </row>
    <row r="9428" spans="2:20" ht="15" thickTop="1" x14ac:dyDescent="0.3">
      <c r="H9428" s="321"/>
      <c r="I9428" s="280"/>
      <c r="J9428" s="281"/>
      <c r="M9428" s="346" t="s">
        <v>20</v>
      </c>
      <c r="N9428" s="126">
        <f>S9423</f>
        <v>423997</v>
      </c>
      <c r="O9428" s="1015"/>
      <c r="P9428" s="1016"/>
      <c r="Q9428" s="1017"/>
      <c r="R9428" s="894"/>
      <c r="S9428" s="894"/>
      <c r="T9428" s="894"/>
    </row>
    <row r="9429" spans="2:20" x14ac:dyDescent="0.3">
      <c r="H9429" s="321"/>
      <c r="I9429" s="280"/>
      <c r="J9429" s="281"/>
      <c r="M9429" s="346" t="s">
        <v>21</v>
      </c>
      <c r="N9429" s="126">
        <f>T9423</f>
        <v>4260</v>
      </c>
      <c r="O9429" s="1015"/>
      <c r="P9429" s="949"/>
      <c r="Q9429" s="1018"/>
      <c r="R9429" s="949"/>
      <c r="S9429" s="949"/>
      <c r="T9429" s="949"/>
    </row>
    <row r="9430" spans="2:20" ht="16.2" thickBot="1" x14ac:dyDescent="0.35">
      <c r="G9430" s="314"/>
      <c r="H9430" s="321"/>
      <c r="I9430" s="280"/>
      <c r="J9430" s="281"/>
      <c r="M9430" s="768" t="s">
        <v>22</v>
      </c>
      <c r="N9430" s="794">
        <f>SUM(N9425:N9429)</f>
        <v>3722897</v>
      </c>
      <c r="O9430" s="1015"/>
      <c r="P9430" s="994"/>
      <c r="Q9430" s="994"/>
      <c r="R9430" s="943"/>
      <c r="S9430" s="943"/>
      <c r="T9430" s="929"/>
    </row>
    <row r="9431" spans="2:20" ht="16.2" thickTop="1" x14ac:dyDescent="0.3">
      <c r="G9431" s="314"/>
      <c r="H9431" s="321"/>
      <c r="I9431" s="280"/>
      <c r="J9431" s="281"/>
      <c r="M9431" s="768"/>
      <c r="N9431" s="121"/>
      <c r="O9431" s="1015"/>
      <c r="P9431" s="994"/>
      <c r="Q9431" s="994"/>
      <c r="R9431" s="943"/>
      <c r="S9431" s="943"/>
      <c r="T9431" s="929"/>
    </row>
    <row r="9432" spans="2:20" ht="15.6" x14ac:dyDescent="0.3">
      <c r="G9432" s="314"/>
      <c r="H9432" s="321"/>
      <c r="I9432" s="280"/>
      <c r="J9432" s="281"/>
      <c r="M9432" s="768"/>
      <c r="N9432" s="121"/>
      <c r="O9432" s="1015"/>
      <c r="P9432" s="994"/>
      <c r="Q9432" s="994"/>
      <c r="R9432" s="943"/>
      <c r="S9432" s="943"/>
      <c r="T9432" s="929"/>
    </row>
    <row r="9433" spans="2:20" ht="15.6" x14ac:dyDescent="0.3">
      <c r="G9433" s="314"/>
      <c r="H9433" s="321"/>
      <c r="I9433" s="280"/>
      <c r="J9433" s="281"/>
      <c r="M9433" s="768"/>
      <c r="N9433" s="121"/>
      <c r="O9433" s="1015"/>
      <c r="P9433" s="994"/>
      <c r="Q9433" s="994"/>
      <c r="R9433" s="943"/>
      <c r="S9433" s="943"/>
      <c r="T9433" s="929"/>
    </row>
    <row r="9434" spans="2:20" ht="15.6" x14ac:dyDescent="0.3">
      <c r="G9434" s="314"/>
      <c r="H9434" s="321"/>
      <c r="I9434" s="280"/>
      <c r="J9434" s="281"/>
      <c r="M9434" s="768"/>
      <c r="N9434" s="121"/>
      <c r="O9434" s="1015"/>
      <c r="P9434" s="994"/>
      <c r="Q9434" s="994"/>
      <c r="R9434" s="943"/>
      <c r="S9434" s="943"/>
      <c r="T9434" s="929"/>
    </row>
    <row r="9435" spans="2:20" ht="15.6" x14ac:dyDescent="0.3">
      <c r="G9435" s="314"/>
      <c r="H9435" s="321"/>
      <c r="I9435" s="280"/>
      <c r="J9435" s="281"/>
      <c r="M9435" s="768"/>
      <c r="N9435" s="121"/>
      <c r="O9435" s="1015"/>
      <c r="P9435" s="994"/>
      <c r="Q9435" s="994"/>
      <c r="R9435" s="943"/>
      <c r="S9435" s="943"/>
      <c r="T9435" s="929"/>
    </row>
    <row r="9436" spans="2:20" ht="15.6" x14ac:dyDescent="0.3">
      <c r="G9436" s="314"/>
      <c r="H9436" s="321"/>
      <c r="I9436" s="280"/>
      <c r="J9436" s="281"/>
      <c r="M9436" s="768"/>
      <c r="N9436" s="121"/>
      <c r="O9436" s="1015"/>
      <c r="P9436" s="994"/>
      <c r="Q9436" s="994"/>
      <c r="R9436" s="943"/>
      <c r="S9436" s="943"/>
      <c r="T9436" s="929"/>
    </row>
    <row r="9437" spans="2:20" ht="15.6" x14ac:dyDescent="0.3">
      <c r="G9437" s="314"/>
      <c r="H9437" s="321"/>
      <c r="I9437" s="280"/>
      <c r="J9437" s="281"/>
      <c r="M9437" s="768"/>
      <c r="N9437" s="121"/>
      <c r="O9437" s="1015"/>
      <c r="P9437" s="994"/>
      <c r="Q9437" s="994"/>
      <c r="R9437" s="943"/>
      <c r="S9437" s="943"/>
      <c r="T9437" s="929"/>
    </row>
    <row r="9438" spans="2:20" x14ac:dyDescent="0.3">
      <c r="B9438" s="1357" t="s">
        <v>6214</v>
      </c>
      <c r="C9438" s="1357"/>
      <c r="D9438" s="1357"/>
      <c r="E9438" s="1357"/>
      <c r="F9438" s="1357"/>
      <c r="G9438" s="1357"/>
      <c r="H9438" s="1357"/>
      <c r="I9438" s="1357"/>
      <c r="J9438" s="1357"/>
      <c r="K9438" s="1357"/>
      <c r="L9438" s="1357"/>
      <c r="M9438" s="1357"/>
      <c r="N9438" s="1357"/>
      <c r="O9438" s="1357"/>
      <c r="P9438" s="1357"/>
      <c r="Q9438" s="1357"/>
      <c r="R9438" s="1357"/>
      <c r="S9438" s="1357"/>
      <c r="T9438" s="1357"/>
    </row>
    <row r="9443" spans="2:21" ht="15.6" x14ac:dyDescent="0.3">
      <c r="B9443" s="1349" t="s">
        <v>6412</v>
      </c>
      <c r="C9443" s="1349"/>
      <c r="D9443" s="1349"/>
      <c r="E9443" s="1349"/>
      <c r="F9443" s="1349"/>
      <c r="G9443" s="1349"/>
      <c r="H9443" s="1349"/>
      <c r="I9443" s="1349"/>
      <c r="J9443" s="1349"/>
      <c r="K9443" s="1349"/>
      <c r="L9443" s="1349"/>
      <c r="M9443" s="1349"/>
      <c r="N9443" s="1349"/>
      <c r="O9443" s="1349"/>
      <c r="P9443" s="1349"/>
      <c r="Q9443" s="1349"/>
      <c r="R9443" s="1349"/>
      <c r="S9443" s="1349"/>
      <c r="T9443" s="1349"/>
    </row>
    <row r="9444" spans="2:21" ht="15.6" x14ac:dyDescent="0.3">
      <c r="B9444" s="1350" t="s">
        <v>10</v>
      </c>
      <c r="C9444" s="1350"/>
      <c r="D9444" s="1350"/>
      <c r="E9444" s="1350"/>
      <c r="F9444" s="1350"/>
      <c r="G9444" s="1350"/>
      <c r="H9444" s="1350"/>
      <c r="I9444" s="1350"/>
      <c r="J9444" s="1350"/>
      <c r="K9444" s="1350"/>
      <c r="L9444" s="1350"/>
      <c r="M9444" s="1350"/>
      <c r="N9444" s="1350"/>
      <c r="O9444" s="1350"/>
      <c r="P9444" s="1350"/>
      <c r="Q9444" s="1350"/>
      <c r="R9444" s="1350"/>
      <c r="S9444" s="1350"/>
      <c r="T9444" s="1350"/>
    </row>
    <row r="9445" spans="2:21" x14ac:dyDescent="0.3">
      <c r="B9445" s="1351" t="s">
        <v>11</v>
      </c>
      <c r="C9445" s="1351"/>
      <c r="D9445" s="1351"/>
      <c r="E9445" s="1351"/>
      <c r="F9445" s="1351"/>
      <c r="G9445" s="1351"/>
      <c r="H9445" s="1351"/>
      <c r="I9445" s="1351"/>
      <c r="J9445" s="1351"/>
      <c r="K9445" s="1351"/>
      <c r="L9445" s="1351"/>
      <c r="M9445" s="1351"/>
      <c r="N9445" s="1351"/>
      <c r="O9445" s="1351"/>
      <c r="P9445" s="1351"/>
      <c r="Q9445" s="1351"/>
      <c r="R9445" s="1351"/>
      <c r="S9445" s="1351"/>
      <c r="T9445" s="1351"/>
    </row>
    <row r="9446" spans="2:21" x14ac:dyDescent="0.3">
      <c r="B9446" s="1352" t="s">
        <v>6439</v>
      </c>
      <c r="C9446" s="1352"/>
      <c r="D9446" s="1352"/>
      <c r="E9446" s="1352"/>
      <c r="F9446" s="1352"/>
      <c r="G9446" s="1352"/>
      <c r="H9446" s="1352"/>
      <c r="I9446" s="1352"/>
      <c r="J9446" s="1352"/>
      <c r="K9446" s="1352"/>
      <c r="L9446" s="1352"/>
      <c r="M9446" s="1352"/>
      <c r="N9446" s="1352"/>
      <c r="O9446" s="1352"/>
      <c r="P9446" s="1352"/>
      <c r="Q9446" s="1352"/>
      <c r="R9446" s="1352"/>
      <c r="S9446" s="1352"/>
      <c r="T9446" s="1352"/>
    </row>
    <row r="9447" spans="2:21" ht="15" thickBot="1" x14ac:dyDescent="0.35">
      <c r="B9447" s="309"/>
      <c r="C9447" s="309"/>
      <c r="D9447" s="309"/>
      <c r="E9447" s="309"/>
      <c r="F9447" s="309"/>
      <c r="G9447" s="309"/>
      <c r="H9447" s="309"/>
      <c r="I9447" s="309"/>
      <c r="J9447" s="309"/>
      <c r="L9447" s="309"/>
      <c r="M9447" s="309"/>
      <c r="N9447" s="309"/>
      <c r="O9447" s="309"/>
      <c r="P9447" s="309"/>
      <c r="Q9447" s="309"/>
      <c r="R9447" s="1362" t="s">
        <v>6440</v>
      </c>
      <c r="S9447" s="1363"/>
      <c r="T9447" s="1363"/>
    </row>
    <row r="9448" spans="2:21" ht="15" thickTop="1" x14ac:dyDescent="0.3">
      <c r="B9448" s="1354" t="s">
        <v>8</v>
      </c>
      <c r="C9448" s="1354"/>
      <c r="D9448" s="1354"/>
      <c r="E9448" s="1354"/>
      <c r="F9448" s="1354"/>
      <c r="G9448" s="1354"/>
      <c r="H9448" s="1354"/>
      <c r="I9448" s="1354"/>
      <c r="J9448" s="1354"/>
      <c r="L9448" s="1354" t="s">
        <v>9</v>
      </c>
      <c r="M9448" s="1354"/>
      <c r="N9448" s="1354"/>
      <c r="O9448" s="1354"/>
      <c r="P9448" s="1354"/>
      <c r="Q9448" s="1354"/>
      <c r="R9448" s="1354"/>
      <c r="S9448" s="1354"/>
      <c r="T9448" s="1354"/>
    </row>
    <row r="9449" spans="2:21" ht="27.6" x14ac:dyDescent="0.3">
      <c r="B9449" s="950" t="s">
        <v>0</v>
      </c>
      <c r="C9449" s="950" t="s">
        <v>1</v>
      </c>
      <c r="D9449" s="950" t="s">
        <v>2</v>
      </c>
      <c r="E9449" s="950" t="s">
        <v>13</v>
      </c>
      <c r="F9449" s="950" t="s">
        <v>3</v>
      </c>
      <c r="G9449" s="950" t="s">
        <v>4</v>
      </c>
      <c r="H9449" s="950" t="s">
        <v>5</v>
      </c>
      <c r="I9449" s="950" t="s">
        <v>6</v>
      </c>
      <c r="J9449" s="950" t="s">
        <v>7</v>
      </c>
      <c r="K9449" s="180"/>
      <c r="L9449" s="950" t="s">
        <v>0</v>
      </c>
      <c r="M9449" s="950" t="s">
        <v>1</v>
      </c>
      <c r="N9449" s="503" t="s">
        <v>1234</v>
      </c>
      <c r="O9449" s="950" t="s">
        <v>13</v>
      </c>
      <c r="P9449" s="950" t="s">
        <v>3</v>
      </c>
      <c r="Q9449" s="950" t="s">
        <v>4</v>
      </c>
      <c r="R9449" s="950" t="s">
        <v>5</v>
      </c>
      <c r="S9449" s="950" t="s">
        <v>6</v>
      </c>
      <c r="T9449" s="950" t="s">
        <v>7</v>
      </c>
    </row>
    <row r="9450" spans="2:21" x14ac:dyDescent="0.3">
      <c r="B9450" s="954"/>
      <c r="C9450" s="955"/>
      <c r="D9450" s="955"/>
      <c r="E9450" s="956"/>
      <c r="F9450" s="956"/>
      <c r="G9450" s="956"/>
      <c r="H9450" s="956"/>
      <c r="I9450" s="956"/>
      <c r="J9450" s="957"/>
      <c r="L9450" s="954"/>
      <c r="M9450" s="955"/>
      <c r="N9450" s="955"/>
      <c r="O9450" s="956"/>
      <c r="P9450" s="956"/>
      <c r="Q9450" s="956"/>
      <c r="R9450" s="956"/>
      <c r="S9450" s="956"/>
      <c r="T9450" s="957"/>
    </row>
    <row r="9451" spans="2:21" x14ac:dyDescent="0.3">
      <c r="B9451" s="37" t="s">
        <v>6413</v>
      </c>
      <c r="C9451" s="44" t="s">
        <v>2421</v>
      </c>
      <c r="D9451" s="39" t="s">
        <v>16</v>
      </c>
      <c r="E9451" s="39" t="s">
        <v>16</v>
      </c>
      <c r="F9451" s="91">
        <f>N9425</f>
        <v>300248</v>
      </c>
      <c r="G9451" s="764">
        <f>N9426</f>
        <v>2182969</v>
      </c>
      <c r="H9451" s="764">
        <f>N9427</f>
        <v>811423</v>
      </c>
      <c r="I9451" s="764">
        <f>N9428</f>
        <v>423997</v>
      </c>
      <c r="J9451" s="764">
        <f>N9429</f>
        <v>4260</v>
      </c>
      <c r="K9451" s="40"/>
      <c r="L9451" s="37"/>
      <c r="M9451" s="1019"/>
      <c r="N9451" s="39"/>
      <c r="O9451" s="39"/>
      <c r="P9451" s="91"/>
      <c r="Q9451" s="91"/>
      <c r="R9451" s="37"/>
      <c r="S9451" s="39"/>
      <c r="T9451" s="37"/>
    </row>
    <row r="9452" spans="2:21" x14ac:dyDescent="0.3">
      <c r="B9452" s="37" t="s">
        <v>6413</v>
      </c>
      <c r="C9452" s="44" t="s">
        <v>5901</v>
      </c>
      <c r="D9452" s="39" t="s">
        <v>16</v>
      </c>
      <c r="E9452" s="39" t="s">
        <v>16</v>
      </c>
      <c r="F9452" s="39" t="s">
        <v>16</v>
      </c>
      <c r="G9452" s="1002">
        <v>96100</v>
      </c>
      <c r="H9452" s="39" t="s">
        <v>16</v>
      </c>
      <c r="I9452" s="39" t="s">
        <v>16</v>
      </c>
      <c r="J9452" s="39" t="s">
        <v>16</v>
      </c>
      <c r="K9452" s="40"/>
      <c r="L9452" s="37" t="s">
        <v>6413</v>
      </c>
      <c r="M9452" s="44" t="s">
        <v>5901</v>
      </c>
      <c r="N9452" s="39" t="s">
        <v>16</v>
      </c>
      <c r="O9452" s="39" t="s">
        <v>16</v>
      </c>
      <c r="P9452" s="764">
        <v>96100</v>
      </c>
      <c r="Q9452" s="39" t="s">
        <v>16</v>
      </c>
      <c r="R9452" s="39" t="s">
        <v>16</v>
      </c>
      <c r="S9452" s="39" t="s">
        <v>16</v>
      </c>
      <c r="T9452" s="39" t="s">
        <v>16</v>
      </c>
    </row>
    <row r="9453" spans="2:21" ht="41.4" x14ac:dyDescent="0.3">
      <c r="B9453" s="37" t="s">
        <v>6413</v>
      </c>
      <c r="C9453" s="38" t="s">
        <v>6417</v>
      </c>
      <c r="D9453" s="116" t="s">
        <v>6414</v>
      </c>
      <c r="E9453" s="39" t="s">
        <v>16</v>
      </c>
      <c r="F9453" s="39">
        <v>1100</v>
      </c>
      <c r="G9453" s="39" t="s">
        <v>16</v>
      </c>
      <c r="H9453" s="39" t="s">
        <v>16</v>
      </c>
      <c r="I9453" s="39" t="s">
        <v>16</v>
      </c>
      <c r="J9453" s="39" t="s">
        <v>16</v>
      </c>
      <c r="K9453" s="40"/>
      <c r="L9453" s="37" t="s">
        <v>6413</v>
      </c>
      <c r="M9453" s="38" t="s">
        <v>6430</v>
      </c>
      <c r="N9453" s="72">
        <v>462</v>
      </c>
      <c r="O9453" s="39" t="s">
        <v>16</v>
      </c>
      <c r="P9453" s="39" t="s">
        <v>16</v>
      </c>
      <c r="Q9453" s="39">
        <f>21000+100000+35000+10000</f>
        <v>166000</v>
      </c>
      <c r="R9453" s="39" t="s">
        <v>16</v>
      </c>
      <c r="S9453" s="39" t="s">
        <v>16</v>
      </c>
      <c r="T9453" s="39" t="s">
        <v>16</v>
      </c>
      <c r="U9453" s="1160"/>
    </row>
    <row r="9454" spans="2:21" ht="41.4" x14ac:dyDescent="0.3">
      <c r="B9454" s="37" t="s">
        <v>6413</v>
      </c>
      <c r="C9454" s="790" t="s">
        <v>6418</v>
      </c>
      <c r="D9454" s="730" t="s">
        <v>6415</v>
      </c>
      <c r="E9454" s="731" t="s">
        <v>16</v>
      </c>
      <c r="F9454" s="731">
        <v>100000</v>
      </c>
      <c r="G9454" s="731" t="s">
        <v>16</v>
      </c>
      <c r="H9454" s="1000">
        <v>30000</v>
      </c>
      <c r="I9454" s="1000">
        <v>70000</v>
      </c>
      <c r="J9454" s="39" t="s">
        <v>16</v>
      </c>
      <c r="K9454" s="40"/>
      <c r="L9454" s="37" t="s">
        <v>6413</v>
      </c>
      <c r="M9454" s="38" t="s">
        <v>6422</v>
      </c>
      <c r="N9454" s="72">
        <v>462</v>
      </c>
      <c r="O9454" s="39" t="s">
        <v>16</v>
      </c>
      <c r="P9454" s="39">
        <f>200000+100000</f>
        <v>300000</v>
      </c>
      <c r="Q9454" s="39" t="s">
        <v>16</v>
      </c>
      <c r="R9454" s="39" t="s">
        <v>16</v>
      </c>
      <c r="S9454" s="39" t="s">
        <v>16</v>
      </c>
      <c r="T9454" s="39" t="s">
        <v>16</v>
      </c>
      <c r="U9454" s="1160"/>
    </row>
    <row r="9455" spans="2:21" ht="55.2" x14ac:dyDescent="0.3">
      <c r="B9455" s="37" t="s">
        <v>6413</v>
      </c>
      <c r="C9455" s="790" t="s">
        <v>6419</v>
      </c>
      <c r="D9455" s="730" t="s">
        <v>6416</v>
      </c>
      <c r="E9455" s="731" t="s">
        <v>16</v>
      </c>
      <c r="F9455" s="731">
        <v>5000</v>
      </c>
      <c r="G9455" s="731">
        <v>195000</v>
      </c>
      <c r="H9455" s="39" t="s">
        <v>16</v>
      </c>
      <c r="I9455" s="39" t="s">
        <v>16</v>
      </c>
      <c r="J9455" s="39" t="s">
        <v>16</v>
      </c>
      <c r="K9455" s="40"/>
      <c r="L9455" s="37" t="s">
        <v>6413</v>
      </c>
      <c r="M9455" s="38" t="s">
        <v>6423</v>
      </c>
      <c r="N9455" s="72">
        <v>462</v>
      </c>
      <c r="O9455" s="39" t="s">
        <v>16</v>
      </c>
      <c r="P9455" s="39">
        <f>35000</f>
        <v>35000</v>
      </c>
      <c r="Q9455" s="39" t="s">
        <v>16</v>
      </c>
      <c r="R9455" s="39" t="s">
        <v>16</v>
      </c>
      <c r="S9455" s="39" t="s">
        <v>16</v>
      </c>
      <c r="T9455" s="39" t="s">
        <v>16</v>
      </c>
      <c r="U9455" s="1160"/>
    </row>
    <row r="9456" spans="2:21" ht="27.6" x14ac:dyDescent="0.3">
      <c r="B9456" s="37" t="s">
        <v>6413</v>
      </c>
      <c r="C9456" s="509" t="s">
        <v>6426</v>
      </c>
      <c r="D9456" s="116" t="s">
        <v>6425</v>
      </c>
      <c r="E9456" s="39">
        <v>550000</v>
      </c>
      <c r="F9456" s="39" t="s">
        <v>16</v>
      </c>
      <c r="G9456" s="39" t="s">
        <v>16</v>
      </c>
      <c r="H9456" s="39" t="s">
        <v>16</v>
      </c>
      <c r="I9456" s="39" t="s">
        <v>16</v>
      </c>
      <c r="J9456" s="39" t="s">
        <v>16</v>
      </c>
      <c r="K9456" s="40"/>
      <c r="L9456" s="37" t="s">
        <v>6413</v>
      </c>
      <c r="M9456" s="38" t="s">
        <v>6431</v>
      </c>
      <c r="N9456" s="72">
        <v>462</v>
      </c>
      <c r="O9456" s="39" t="s">
        <v>16</v>
      </c>
      <c r="P9456" s="39">
        <v>21000</v>
      </c>
      <c r="Q9456" s="39" t="s">
        <v>16</v>
      </c>
      <c r="R9456" s="39" t="s">
        <v>16</v>
      </c>
      <c r="S9456" s="39" t="s">
        <v>16</v>
      </c>
      <c r="T9456" s="39" t="s">
        <v>16</v>
      </c>
      <c r="U9456" s="1160"/>
    </row>
    <row r="9457" spans="1:21" ht="41.4" x14ac:dyDescent="0.3">
      <c r="B9457" s="37" t="s">
        <v>6413</v>
      </c>
      <c r="C9457" s="509" t="s">
        <v>6426</v>
      </c>
      <c r="D9457" s="116" t="s">
        <v>6429</v>
      </c>
      <c r="E9457" s="39">
        <v>100000</v>
      </c>
      <c r="F9457" s="39" t="s">
        <v>16</v>
      </c>
      <c r="G9457" s="39" t="s">
        <v>16</v>
      </c>
      <c r="H9457" s="39" t="s">
        <v>16</v>
      </c>
      <c r="I9457" s="39" t="s">
        <v>16</v>
      </c>
      <c r="J9457" s="39" t="s">
        <v>16</v>
      </c>
      <c r="K9457" s="40"/>
      <c r="L9457" s="37" t="s">
        <v>6413</v>
      </c>
      <c r="M9457" s="38" t="s">
        <v>6420</v>
      </c>
      <c r="N9457" s="72">
        <v>342</v>
      </c>
      <c r="O9457" s="39" t="s">
        <v>16</v>
      </c>
      <c r="P9457" s="39" t="s">
        <v>16</v>
      </c>
      <c r="Q9457" s="39" t="s">
        <v>16</v>
      </c>
      <c r="R9457" s="39">
        <v>100000</v>
      </c>
      <c r="S9457" s="39" t="s">
        <v>16</v>
      </c>
      <c r="T9457" s="39" t="s">
        <v>16</v>
      </c>
      <c r="U9457" s="1160"/>
    </row>
    <row r="9458" spans="1:21" ht="41.4" x14ac:dyDescent="0.3">
      <c r="B9458" s="751" t="s">
        <v>6435</v>
      </c>
      <c r="C9458" s="760" t="s">
        <v>6434</v>
      </c>
      <c r="D9458" s="730" t="s">
        <v>6432</v>
      </c>
      <c r="E9458" s="731">
        <v>10000</v>
      </c>
      <c r="F9458" s="731">
        <v>5000</v>
      </c>
      <c r="G9458" s="731">
        <v>185000</v>
      </c>
      <c r="H9458" s="731" t="s">
        <v>16</v>
      </c>
      <c r="I9458" s="731" t="s">
        <v>16</v>
      </c>
      <c r="J9458" s="731" t="s">
        <v>16</v>
      </c>
      <c r="K9458" s="40"/>
      <c r="L9458" s="37" t="s">
        <v>6413</v>
      </c>
      <c r="M9458" s="38" t="s">
        <v>6421</v>
      </c>
      <c r="N9458" s="72">
        <v>338</v>
      </c>
      <c r="O9458" s="39" t="s">
        <v>16</v>
      </c>
      <c r="P9458" s="39" t="s">
        <v>16</v>
      </c>
      <c r="Q9458" s="39" t="s">
        <v>16</v>
      </c>
      <c r="R9458" s="39">
        <v>183770</v>
      </c>
      <c r="S9458" s="39" t="s">
        <v>16</v>
      </c>
      <c r="T9458" s="39" t="s">
        <v>16</v>
      </c>
      <c r="U9458" s="1160"/>
    </row>
    <row r="9459" spans="1:21" ht="41.4" x14ac:dyDescent="0.3">
      <c r="B9459" s="37" t="s">
        <v>6435</v>
      </c>
      <c r="C9459" s="509" t="s">
        <v>2155</v>
      </c>
      <c r="D9459" s="116" t="s">
        <v>6433</v>
      </c>
      <c r="E9459" s="39" t="s">
        <v>16</v>
      </c>
      <c r="F9459" s="39" t="s">
        <v>16</v>
      </c>
      <c r="G9459" s="39">
        <v>65500</v>
      </c>
      <c r="H9459" s="39" t="s">
        <v>16</v>
      </c>
      <c r="I9459" s="39" t="s">
        <v>16</v>
      </c>
      <c r="J9459" s="39" t="s">
        <v>16</v>
      </c>
      <c r="K9459" s="40"/>
      <c r="L9459" s="37" t="s">
        <v>6435</v>
      </c>
      <c r="M9459" s="38" t="s">
        <v>6438</v>
      </c>
      <c r="N9459" s="72">
        <v>463</v>
      </c>
      <c r="O9459" s="39" t="s">
        <v>16</v>
      </c>
      <c r="P9459" s="39" t="s">
        <v>16</v>
      </c>
      <c r="Q9459" s="39">
        <v>200000</v>
      </c>
      <c r="R9459" s="39" t="s">
        <v>16</v>
      </c>
      <c r="S9459" s="39" t="s">
        <v>16</v>
      </c>
      <c r="T9459" s="39" t="s">
        <v>16</v>
      </c>
      <c r="U9459" s="1160"/>
    </row>
    <row r="9460" spans="1:21" ht="41.4" x14ac:dyDescent="0.3">
      <c r="B9460" s="37" t="s">
        <v>6413</v>
      </c>
      <c r="C9460" s="38" t="s">
        <v>6430</v>
      </c>
      <c r="D9460" s="72">
        <v>462</v>
      </c>
      <c r="E9460" s="39" t="s">
        <v>16</v>
      </c>
      <c r="F9460" s="39">
        <v>166000</v>
      </c>
      <c r="G9460" s="39" t="s">
        <v>16</v>
      </c>
      <c r="H9460" s="39" t="s">
        <v>16</v>
      </c>
      <c r="I9460" s="39" t="s">
        <v>16</v>
      </c>
      <c r="J9460" s="39" t="s">
        <v>16</v>
      </c>
      <c r="K9460" s="40"/>
      <c r="L9460" s="37" t="s">
        <v>6413</v>
      </c>
      <c r="M9460" s="38" t="s">
        <v>6424</v>
      </c>
      <c r="N9460" s="72">
        <v>1</v>
      </c>
      <c r="O9460" s="39" t="s">
        <v>16</v>
      </c>
      <c r="P9460" s="39">
        <v>2370</v>
      </c>
      <c r="Q9460" s="39" t="s">
        <v>16</v>
      </c>
      <c r="R9460" s="39" t="s">
        <v>16</v>
      </c>
      <c r="S9460" s="39" t="s">
        <v>16</v>
      </c>
      <c r="T9460" s="39" t="s">
        <v>16</v>
      </c>
      <c r="U9460" s="1160"/>
    </row>
    <row r="9461" spans="1:21" ht="27.6" x14ac:dyDescent="0.3">
      <c r="B9461" s="39" t="s">
        <v>16</v>
      </c>
      <c r="C9461" s="91"/>
      <c r="D9461" s="39" t="s">
        <v>16</v>
      </c>
      <c r="E9461" s="39" t="s">
        <v>16</v>
      </c>
      <c r="F9461" s="39" t="s">
        <v>16</v>
      </c>
      <c r="G9461" s="39" t="s">
        <v>16</v>
      </c>
      <c r="H9461" s="39" t="s">
        <v>16</v>
      </c>
      <c r="I9461" s="39" t="s">
        <v>16</v>
      </c>
      <c r="J9461" s="39" t="s">
        <v>16</v>
      </c>
      <c r="K9461" s="40"/>
      <c r="L9461" s="37" t="s">
        <v>6435</v>
      </c>
      <c r="M9461" s="38" t="s">
        <v>6437</v>
      </c>
      <c r="N9461" s="72">
        <v>2</v>
      </c>
      <c r="O9461" s="39" t="s">
        <v>16</v>
      </c>
      <c r="P9461" s="39">
        <v>120000</v>
      </c>
      <c r="Q9461" s="39" t="s">
        <v>16</v>
      </c>
      <c r="R9461" s="39" t="s">
        <v>16</v>
      </c>
      <c r="S9461" s="39" t="s">
        <v>16</v>
      </c>
      <c r="T9461" s="39" t="s">
        <v>16</v>
      </c>
      <c r="U9461" s="1160"/>
    </row>
    <row r="9462" spans="1:21" ht="27.6" x14ac:dyDescent="0.3">
      <c r="A9462" s="308" t="s">
        <v>1850</v>
      </c>
      <c r="B9462" s="39" t="s">
        <v>16</v>
      </c>
      <c r="C9462" s="39" t="s">
        <v>16</v>
      </c>
      <c r="D9462" s="39" t="s">
        <v>16</v>
      </c>
      <c r="E9462" s="39" t="s">
        <v>16</v>
      </c>
      <c r="F9462" s="39" t="s">
        <v>16</v>
      </c>
      <c r="G9462" s="39" t="s">
        <v>16</v>
      </c>
      <c r="H9462" s="39" t="s">
        <v>16</v>
      </c>
      <c r="I9462" s="39" t="s">
        <v>16</v>
      </c>
      <c r="J9462" s="39" t="s">
        <v>16</v>
      </c>
      <c r="K9462" s="40"/>
      <c r="L9462" s="37" t="s">
        <v>6413</v>
      </c>
      <c r="M9462" s="509" t="s">
        <v>6427</v>
      </c>
      <c r="N9462" s="116" t="s">
        <v>6425</v>
      </c>
      <c r="O9462" s="39">
        <v>550000</v>
      </c>
      <c r="P9462" s="39" t="s">
        <v>16</v>
      </c>
      <c r="Q9462" s="39" t="s">
        <v>16</v>
      </c>
      <c r="R9462" s="39" t="s">
        <v>16</v>
      </c>
      <c r="S9462" s="39" t="s">
        <v>16</v>
      </c>
      <c r="T9462" s="39" t="s">
        <v>16</v>
      </c>
      <c r="U9462" s="1160"/>
    </row>
    <row r="9463" spans="1:21" ht="41.4" x14ac:dyDescent="0.3">
      <c r="B9463" s="39" t="s">
        <v>16</v>
      </c>
      <c r="C9463" s="39" t="s">
        <v>16</v>
      </c>
      <c r="D9463" s="39" t="s">
        <v>16</v>
      </c>
      <c r="E9463" s="39" t="s">
        <v>16</v>
      </c>
      <c r="F9463" s="39" t="s">
        <v>16</v>
      </c>
      <c r="G9463" s="39" t="s">
        <v>16</v>
      </c>
      <c r="H9463" s="39" t="s">
        <v>16</v>
      </c>
      <c r="I9463" s="39" t="s">
        <v>16</v>
      </c>
      <c r="J9463" s="39" t="s">
        <v>16</v>
      </c>
      <c r="K9463" s="40"/>
      <c r="L9463" s="37" t="s">
        <v>6413</v>
      </c>
      <c r="M9463" s="509" t="s">
        <v>6428</v>
      </c>
      <c r="N9463" s="116" t="s">
        <v>6429</v>
      </c>
      <c r="O9463" s="39">
        <v>100000</v>
      </c>
      <c r="P9463" s="39" t="s">
        <v>16</v>
      </c>
      <c r="Q9463" s="39" t="s">
        <v>16</v>
      </c>
      <c r="R9463" s="39" t="s">
        <v>16</v>
      </c>
      <c r="S9463" s="39" t="s">
        <v>16</v>
      </c>
      <c r="T9463" s="39" t="s">
        <v>16</v>
      </c>
      <c r="U9463" s="1160"/>
    </row>
    <row r="9464" spans="1:21" ht="27.6" x14ac:dyDescent="0.3">
      <c r="B9464" s="39" t="s">
        <v>16</v>
      </c>
      <c r="C9464" s="39" t="s">
        <v>16</v>
      </c>
      <c r="D9464" s="39" t="s">
        <v>16</v>
      </c>
      <c r="E9464" s="39" t="s">
        <v>16</v>
      </c>
      <c r="F9464" s="39" t="s">
        <v>16</v>
      </c>
      <c r="G9464" s="39" t="s">
        <v>16</v>
      </c>
      <c r="H9464" s="39" t="s">
        <v>16</v>
      </c>
      <c r="I9464" s="39" t="s">
        <v>16</v>
      </c>
      <c r="J9464" s="39" t="s">
        <v>16</v>
      </c>
      <c r="K9464" s="40"/>
      <c r="L9464" s="37" t="s">
        <v>6435</v>
      </c>
      <c r="M9464" s="509" t="s">
        <v>6436</v>
      </c>
      <c r="N9464" s="116" t="s">
        <v>6432</v>
      </c>
      <c r="O9464" s="39">
        <v>10000</v>
      </c>
      <c r="P9464" s="39" t="s">
        <v>16</v>
      </c>
      <c r="Q9464" s="39" t="s">
        <v>16</v>
      </c>
      <c r="R9464" s="39" t="s">
        <v>16</v>
      </c>
      <c r="S9464" s="39" t="s">
        <v>16</v>
      </c>
      <c r="T9464" s="39" t="s">
        <v>16</v>
      </c>
    </row>
    <row r="9465" spans="1:21" x14ac:dyDescent="0.3">
      <c r="B9465" s="196"/>
      <c r="C9465" s="503" t="s">
        <v>49</v>
      </c>
      <c r="D9465" s="196" t="s">
        <v>1850</v>
      </c>
      <c r="E9465" s="197">
        <f>SUM(E9452:E9464)</f>
        <v>660000</v>
      </c>
      <c r="F9465" s="197">
        <f>SUM(F9452:F9464)</f>
        <v>277100</v>
      </c>
      <c r="G9465" s="197">
        <f>SUM(G9452:G9464)</f>
        <v>541600</v>
      </c>
      <c r="H9465" s="504">
        <f>SUM(H9452:H9464)</f>
        <v>30000</v>
      </c>
      <c r="I9465" s="197">
        <f>SUM(I9452:I9464)</f>
        <v>70000</v>
      </c>
      <c r="J9465" s="197"/>
      <c r="K9465" s="183">
        <f>SUM(I9465:J9465)</f>
        <v>70000</v>
      </c>
      <c r="L9465" s="39" t="s">
        <v>16</v>
      </c>
      <c r="M9465" s="39" t="s">
        <v>16</v>
      </c>
      <c r="N9465" s="39" t="s">
        <v>16</v>
      </c>
      <c r="O9465" s="39" t="s">
        <v>16</v>
      </c>
      <c r="P9465" s="39" t="s">
        <v>16</v>
      </c>
      <c r="Q9465" s="39" t="s">
        <v>16</v>
      </c>
      <c r="R9465" s="39" t="s">
        <v>16</v>
      </c>
      <c r="S9465" s="39" t="s">
        <v>16</v>
      </c>
      <c r="T9465" s="39" t="s">
        <v>16</v>
      </c>
    </row>
    <row r="9466" spans="1:21" x14ac:dyDescent="0.3">
      <c r="B9466" s="815"/>
      <c r="C9466" s="958"/>
      <c r="D9466" s="384"/>
      <c r="E9466" s="818"/>
      <c r="F9466" s="818"/>
      <c r="G9466" s="818"/>
      <c r="H9466" s="818"/>
      <c r="I9466" s="818"/>
      <c r="J9466" s="819"/>
      <c r="K9466" s="1"/>
      <c r="L9466" s="1041"/>
      <c r="M9466" s="1042"/>
      <c r="N9466" s="1042"/>
      <c r="O9466" s="1042"/>
      <c r="P9466" s="1042"/>
      <c r="Q9466" s="1042"/>
      <c r="R9466" s="1042"/>
      <c r="S9466" s="1042"/>
      <c r="T9466" s="1043"/>
    </row>
    <row r="9467" spans="1:21" x14ac:dyDescent="0.3">
      <c r="B9467" s="25"/>
      <c r="C9467" s="26" t="s">
        <v>50</v>
      </c>
      <c r="D9467" s="26" t="s">
        <v>16</v>
      </c>
      <c r="E9467" s="28">
        <f>E9465</f>
        <v>660000</v>
      </c>
      <c r="F9467" s="28">
        <f>F9451+F9465</f>
        <v>577348</v>
      </c>
      <c r="G9467" s="28">
        <f>G9451+G9465</f>
        <v>2724569</v>
      </c>
      <c r="H9467" s="28">
        <f>H9451+H9465</f>
        <v>841423</v>
      </c>
      <c r="I9467" s="28">
        <f>I9451+I9465</f>
        <v>493997</v>
      </c>
      <c r="J9467" s="28">
        <f>J9451+J9465</f>
        <v>4260</v>
      </c>
      <c r="K9467" s="1"/>
      <c r="L9467" s="574" t="s">
        <v>16</v>
      </c>
      <c r="M9467" s="26" t="s">
        <v>50</v>
      </c>
      <c r="N9467" s="193" t="s">
        <v>16</v>
      </c>
      <c r="O9467" s="934">
        <f>SUM(O9452:O9466)</f>
        <v>660000</v>
      </c>
      <c r="P9467" s="28">
        <f>SUM(P9452:P9466)</f>
        <v>574470</v>
      </c>
      <c r="Q9467" s="938">
        <f>SUM(Q9452:Q9466)</f>
        <v>366000</v>
      </c>
      <c r="R9467" s="28">
        <f>SUM(R9452:R9466)</f>
        <v>283770</v>
      </c>
      <c r="S9467" s="28">
        <f>SUM(S9465:S9466)</f>
        <v>0</v>
      </c>
      <c r="T9467" s="28">
        <f>SUM(T9450:T9466)</f>
        <v>0</v>
      </c>
    </row>
    <row r="9468" spans="1:21" x14ac:dyDescent="0.3">
      <c r="F9468" s="314"/>
      <c r="G9468" s="215"/>
      <c r="H9468" s="215"/>
      <c r="I9468" s="314"/>
      <c r="L9468" s="2"/>
      <c r="M9468" s="3" t="s">
        <v>12</v>
      </c>
      <c r="N9468" s="15"/>
      <c r="O9468" s="16">
        <f>E9467-O9467</f>
        <v>0</v>
      </c>
      <c r="P9468" s="62">
        <f>F9467-P9467</f>
        <v>2878</v>
      </c>
      <c r="Q9468" s="62">
        <f>G9467-Q9467</f>
        <v>2358569</v>
      </c>
      <c r="R9468" s="62">
        <f t="shared" ref="R9468" si="946">H9467-R9467</f>
        <v>557653</v>
      </c>
      <c r="S9468" s="62">
        <f t="shared" ref="S9468" si="947">I9467-S9467</f>
        <v>493997</v>
      </c>
      <c r="T9468" s="62">
        <f t="shared" ref="T9468" si="948">J9467-T9467</f>
        <v>4260</v>
      </c>
    </row>
    <row r="9469" spans="1:21" x14ac:dyDescent="0.3">
      <c r="B9469" s="1366" t="s">
        <v>5103</v>
      </c>
      <c r="C9469" s="1366"/>
      <c r="D9469" s="1366"/>
      <c r="E9469" s="1366"/>
      <c r="F9469" s="1366"/>
      <c r="H9469" s="322"/>
      <c r="I9469" s="321"/>
      <c r="J9469" s="321"/>
      <c r="M9469" s="1356" t="s">
        <v>23</v>
      </c>
      <c r="N9469" s="1356"/>
      <c r="O9469" s="314"/>
      <c r="P9469" s="314"/>
      <c r="Q9469" s="314"/>
      <c r="R9469" s="314"/>
    </row>
    <row r="9470" spans="1:21" x14ac:dyDescent="0.3">
      <c r="B9470" s="1112" t="s">
        <v>0</v>
      </c>
      <c r="C9470" s="1113" t="s">
        <v>5105</v>
      </c>
      <c r="D9470" s="1113" t="s">
        <v>5107</v>
      </c>
      <c r="E9470" s="1113" t="s">
        <v>5106</v>
      </c>
      <c r="F9470" s="1114" t="s">
        <v>5110</v>
      </c>
      <c r="G9470" s="894"/>
      <c r="H9470" s="1164"/>
      <c r="I9470" s="1165"/>
      <c r="J9470" s="145"/>
      <c r="M9470" s="346" t="s">
        <v>17</v>
      </c>
      <c r="N9470" s="126">
        <f>P9468</f>
        <v>2878</v>
      </c>
      <c r="O9470" s="1364"/>
      <c r="P9470" s="1365"/>
      <c r="Q9470" s="1365"/>
      <c r="R9470" s="1365"/>
      <c r="S9470" s="1365"/>
      <c r="T9470" s="1365"/>
    </row>
    <row r="9471" spans="1:21" x14ac:dyDescent="0.3">
      <c r="B9471" s="912" t="s">
        <v>5114</v>
      </c>
      <c r="C9471" s="916" t="s">
        <v>5116</v>
      </c>
      <c r="D9471" s="912" t="s">
        <v>5113</v>
      </c>
      <c r="E9471" s="920">
        <v>5000000</v>
      </c>
      <c r="F9471" s="1030" t="s">
        <v>5111</v>
      </c>
      <c r="G9471" s="894"/>
      <c r="H9471" s="949"/>
      <c r="I9471" s="280"/>
      <c r="J9471" s="280"/>
      <c r="M9471" s="346" t="s">
        <v>18</v>
      </c>
      <c r="N9471" s="126">
        <f>Q9468</f>
        <v>2358569</v>
      </c>
      <c r="O9471" s="1015"/>
      <c r="P9471" s="944"/>
      <c r="Q9471" s="1164"/>
      <c r="R9471" s="944"/>
      <c r="S9471" s="944"/>
      <c r="T9471" s="944"/>
    </row>
    <row r="9472" spans="1:21" ht="15" thickBot="1" x14ac:dyDescent="0.35">
      <c r="B9472" s="897"/>
      <c r="C9472" s="1163" t="s">
        <v>456</v>
      </c>
      <c r="D9472" s="1163"/>
      <c r="E9472" s="921">
        <f ca="1">SUM(E9471:E9472)</f>
        <v>5000000</v>
      </c>
      <c r="F9472" s="901"/>
      <c r="G9472" s="945"/>
      <c r="H9472" s="948"/>
      <c r="I9472" s="280"/>
      <c r="J9472" s="280"/>
      <c r="M9472" s="346" t="s">
        <v>19</v>
      </c>
      <c r="N9472" s="126">
        <f>R9468</f>
        <v>557653</v>
      </c>
      <c r="O9472" s="1015"/>
      <c r="P9472" s="948"/>
      <c r="Q9472" s="1162"/>
      <c r="R9472" s="948"/>
      <c r="S9472" s="948"/>
      <c r="T9472" s="948"/>
    </row>
    <row r="9473" spans="2:20" ht="15" thickTop="1" x14ac:dyDescent="0.3">
      <c r="H9473" s="321"/>
      <c r="I9473" s="280"/>
      <c r="J9473" s="281"/>
      <c r="M9473" s="346" t="s">
        <v>20</v>
      </c>
      <c r="N9473" s="126">
        <f>S9468</f>
        <v>493997</v>
      </c>
      <c r="O9473" s="1166"/>
      <c r="P9473" s="1016"/>
      <c r="Q9473" s="1017"/>
      <c r="R9473" s="894"/>
      <c r="S9473" s="894"/>
      <c r="T9473" s="894"/>
    </row>
    <row r="9474" spans="2:20" x14ac:dyDescent="0.3">
      <c r="H9474" s="321"/>
      <c r="I9474" s="280"/>
      <c r="J9474" s="281"/>
      <c r="M9474" s="346" t="s">
        <v>21</v>
      </c>
      <c r="N9474" s="126">
        <f>T9468</f>
        <v>4260</v>
      </c>
      <c r="O9474" s="1015"/>
      <c r="P9474" s="949"/>
      <c r="Q9474" s="1018"/>
      <c r="R9474" s="949"/>
      <c r="S9474" s="949"/>
      <c r="T9474" s="949"/>
    </row>
    <row r="9475" spans="2:20" ht="16.2" thickBot="1" x14ac:dyDescent="0.35">
      <c r="G9475" s="314"/>
      <c r="H9475" s="321"/>
      <c r="I9475" s="280"/>
      <c r="J9475" s="281"/>
      <c r="M9475" s="768" t="s">
        <v>22</v>
      </c>
      <c r="N9475" s="794">
        <f>SUM(N9470:N9474)</f>
        <v>3417357</v>
      </c>
      <c r="O9475" s="1015"/>
      <c r="P9475" s="994"/>
      <c r="Q9475" s="994"/>
      <c r="R9475" s="943"/>
      <c r="S9475" s="943"/>
      <c r="T9475" s="929"/>
    </row>
    <row r="9476" spans="2:20" ht="16.2" thickTop="1" x14ac:dyDescent="0.3">
      <c r="G9476" s="314"/>
      <c r="H9476" s="321"/>
      <c r="I9476" s="280"/>
      <c r="J9476" s="281"/>
      <c r="M9476" s="768"/>
      <c r="N9476" s="121"/>
      <c r="O9476" s="1015"/>
      <c r="P9476" s="994"/>
      <c r="Q9476" s="994"/>
      <c r="R9476" s="943"/>
      <c r="S9476" s="943"/>
      <c r="T9476" s="929"/>
    </row>
    <row r="9477" spans="2:20" ht="15.6" x14ac:dyDescent="0.3">
      <c r="G9477" s="314"/>
      <c r="H9477" s="321"/>
      <c r="I9477" s="280"/>
      <c r="J9477" s="281"/>
      <c r="M9477" s="768"/>
      <c r="N9477" s="121"/>
      <c r="O9477" s="1015"/>
      <c r="P9477" s="994"/>
      <c r="Q9477" s="994"/>
      <c r="R9477" s="943"/>
      <c r="S9477" s="943"/>
      <c r="T9477" s="929"/>
    </row>
    <row r="9478" spans="2:20" ht="15.6" x14ac:dyDescent="0.3">
      <c r="G9478" s="314"/>
      <c r="H9478" s="321"/>
      <c r="I9478" s="280"/>
      <c r="J9478" s="281"/>
      <c r="M9478" s="768"/>
      <c r="N9478" s="121"/>
      <c r="O9478" s="1015"/>
      <c r="P9478" s="994"/>
      <c r="Q9478" s="994"/>
      <c r="R9478" s="943"/>
      <c r="S9478" s="943"/>
      <c r="T9478" s="929"/>
    </row>
    <row r="9479" spans="2:20" ht="15.6" x14ac:dyDescent="0.3">
      <c r="G9479" s="314"/>
      <c r="H9479" s="321"/>
      <c r="I9479" s="280"/>
      <c r="J9479" s="281"/>
      <c r="M9479" s="768"/>
      <c r="N9479" s="121"/>
      <c r="O9479" s="1015"/>
      <c r="P9479" s="994"/>
      <c r="Q9479" s="994"/>
      <c r="R9479" s="943"/>
      <c r="S9479" s="943"/>
      <c r="T9479" s="929"/>
    </row>
    <row r="9480" spans="2:20" ht="15.6" x14ac:dyDescent="0.3">
      <c r="G9480" s="314"/>
      <c r="H9480" s="321"/>
      <c r="I9480" s="280"/>
      <c r="J9480" s="281"/>
      <c r="M9480" s="768"/>
      <c r="N9480" s="121"/>
      <c r="O9480" s="1015"/>
      <c r="P9480" s="994"/>
      <c r="Q9480" s="994"/>
      <c r="R9480" s="943"/>
      <c r="S9480" s="943"/>
      <c r="T9480" s="929"/>
    </row>
    <row r="9481" spans="2:20" x14ac:dyDescent="0.3">
      <c r="B9481" s="1357" t="s">
        <v>6214</v>
      </c>
      <c r="C9481" s="1357"/>
      <c r="D9481" s="1357"/>
      <c r="E9481" s="1357"/>
      <c r="F9481" s="1357"/>
      <c r="G9481" s="1357"/>
      <c r="H9481" s="1357"/>
      <c r="I9481" s="1357"/>
      <c r="J9481" s="1357"/>
      <c r="K9481" s="1357"/>
      <c r="L9481" s="1357"/>
      <c r="M9481" s="1357"/>
      <c r="N9481" s="1357"/>
      <c r="O9481" s="1357"/>
      <c r="P9481" s="1357"/>
      <c r="Q9481" s="1357"/>
      <c r="R9481" s="1357"/>
      <c r="S9481" s="1357"/>
      <c r="T9481" s="1357"/>
    </row>
    <row r="9486" spans="2:20" ht="15.6" x14ac:dyDescent="0.3">
      <c r="B9486" s="1349" t="s">
        <v>6441</v>
      </c>
      <c r="C9486" s="1349"/>
      <c r="D9486" s="1349"/>
      <c r="E9486" s="1349"/>
      <c r="F9486" s="1349"/>
      <c r="G9486" s="1349"/>
      <c r="H9486" s="1349"/>
      <c r="I9486" s="1349"/>
      <c r="J9486" s="1349"/>
      <c r="K9486" s="1349"/>
      <c r="L9486" s="1349"/>
      <c r="M9486" s="1349"/>
      <c r="N9486" s="1349"/>
      <c r="O9486" s="1349"/>
      <c r="P9486" s="1349"/>
      <c r="Q9486" s="1349"/>
      <c r="R9486" s="1349"/>
      <c r="S9486" s="1349"/>
      <c r="T9486" s="1349"/>
    </row>
    <row r="9487" spans="2:20" ht="15.6" x14ac:dyDescent="0.3">
      <c r="B9487" s="1350" t="s">
        <v>10</v>
      </c>
      <c r="C9487" s="1350"/>
      <c r="D9487" s="1350"/>
      <c r="E9487" s="1350"/>
      <c r="F9487" s="1350"/>
      <c r="G9487" s="1350"/>
      <c r="H9487" s="1350"/>
      <c r="I9487" s="1350"/>
      <c r="J9487" s="1350"/>
      <c r="K9487" s="1350"/>
      <c r="L9487" s="1350"/>
      <c r="M9487" s="1350"/>
      <c r="N9487" s="1350"/>
      <c r="O9487" s="1350"/>
      <c r="P9487" s="1350"/>
      <c r="Q9487" s="1350"/>
      <c r="R9487" s="1350"/>
      <c r="S9487" s="1350"/>
      <c r="T9487" s="1350"/>
    </row>
    <row r="9488" spans="2:20" x14ac:dyDescent="0.3">
      <c r="B9488" s="1351" t="s">
        <v>11</v>
      </c>
      <c r="C9488" s="1351"/>
      <c r="D9488" s="1351"/>
      <c r="E9488" s="1351"/>
      <c r="F9488" s="1351"/>
      <c r="G9488" s="1351"/>
      <c r="H9488" s="1351"/>
      <c r="I9488" s="1351"/>
      <c r="J9488" s="1351"/>
      <c r="K9488" s="1351"/>
      <c r="L9488" s="1351"/>
      <c r="M9488" s="1351"/>
      <c r="N9488" s="1351"/>
      <c r="O9488" s="1351"/>
      <c r="P9488" s="1351"/>
      <c r="Q9488" s="1351"/>
      <c r="R9488" s="1351"/>
      <c r="S9488" s="1351"/>
      <c r="T9488" s="1351"/>
    </row>
    <row r="9489" spans="2:20" x14ac:dyDescent="0.3">
      <c r="B9489" s="1352" t="s">
        <v>6442</v>
      </c>
      <c r="C9489" s="1352"/>
      <c r="D9489" s="1352"/>
      <c r="E9489" s="1352"/>
      <c r="F9489" s="1352"/>
      <c r="G9489" s="1352"/>
      <c r="H9489" s="1352"/>
      <c r="I9489" s="1352"/>
      <c r="J9489" s="1352"/>
      <c r="K9489" s="1352"/>
      <c r="L9489" s="1352"/>
      <c r="M9489" s="1352"/>
      <c r="N9489" s="1352"/>
      <c r="O9489" s="1352"/>
      <c r="P9489" s="1352"/>
      <c r="Q9489" s="1352"/>
      <c r="R9489" s="1352"/>
      <c r="S9489" s="1352"/>
      <c r="T9489" s="1352"/>
    </row>
    <row r="9490" spans="2:20" ht="15" thickBot="1" x14ac:dyDescent="0.35">
      <c r="B9490" s="309"/>
      <c r="C9490" s="309"/>
      <c r="D9490" s="309"/>
      <c r="E9490" s="309"/>
      <c r="F9490" s="309"/>
      <c r="G9490" s="309"/>
      <c r="H9490" s="309"/>
      <c r="I9490" s="309"/>
      <c r="J9490" s="309"/>
      <c r="L9490" s="309"/>
      <c r="M9490" s="309"/>
      <c r="N9490" s="309"/>
      <c r="O9490" s="309"/>
      <c r="P9490" s="309"/>
      <c r="Q9490" s="309"/>
      <c r="R9490" s="1362" t="s">
        <v>6443</v>
      </c>
      <c r="S9490" s="1363"/>
      <c r="T9490" s="1363"/>
    </row>
    <row r="9491" spans="2:20" ht="15" thickTop="1" x14ac:dyDescent="0.3">
      <c r="B9491" s="1354" t="s">
        <v>8</v>
      </c>
      <c r="C9491" s="1354"/>
      <c r="D9491" s="1354"/>
      <c r="E9491" s="1354"/>
      <c r="F9491" s="1354"/>
      <c r="G9491" s="1354"/>
      <c r="H9491" s="1354"/>
      <c r="I9491" s="1354"/>
      <c r="J9491" s="1354"/>
      <c r="L9491" s="1354" t="s">
        <v>9</v>
      </c>
      <c r="M9491" s="1354"/>
      <c r="N9491" s="1354"/>
      <c r="O9491" s="1354"/>
      <c r="P9491" s="1354"/>
      <c r="Q9491" s="1354"/>
      <c r="R9491" s="1354"/>
      <c r="S9491" s="1354"/>
      <c r="T9491" s="1354"/>
    </row>
    <row r="9492" spans="2:20" ht="27.6" x14ac:dyDescent="0.3">
      <c r="B9492" s="950" t="s">
        <v>0</v>
      </c>
      <c r="C9492" s="950" t="s">
        <v>1</v>
      </c>
      <c r="D9492" s="950" t="s">
        <v>2</v>
      </c>
      <c r="E9492" s="950" t="s">
        <v>13</v>
      </c>
      <c r="F9492" s="950" t="s">
        <v>3</v>
      </c>
      <c r="G9492" s="950" t="s">
        <v>4</v>
      </c>
      <c r="H9492" s="950" t="s">
        <v>5</v>
      </c>
      <c r="I9492" s="950" t="s">
        <v>6</v>
      </c>
      <c r="J9492" s="950" t="s">
        <v>7</v>
      </c>
      <c r="K9492" s="180"/>
      <c r="L9492" s="950" t="s">
        <v>0</v>
      </c>
      <c r="M9492" s="950" t="s">
        <v>1</v>
      </c>
      <c r="N9492" s="503" t="s">
        <v>1234</v>
      </c>
      <c r="O9492" s="950" t="s">
        <v>13</v>
      </c>
      <c r="P9492" s="950" t="s">
        <v>3</v>
      </c>
      <c r="Q9492" s="950" t="s">
        <v>4</v>
      </c>
      <c r="R9492" s="950" t="s">
        <v>5</v>
      </c>
      <c r="S9492" s="950" t="s">
        <v>6</v>
      </c>
      <c r="T9492" s="950" t="s">
        <v>7</v>
      </c>
    </row>
    <row r="9493" spans="2:20" x14ac:dyDescent="0.3">
      <c r="B9493" s="954"/>
      <c r="C9493" s="955"/>
      <c r="D9493" s="955"/>
      <c r="E9493" s="956"/>
      <c r="F9493" s="956"/>
      <c r="G9493" s="956"/>
      <c r="H9493" s="956"/>
      <c r="I9493" s="956"/>
      <c r="J9493" s="957"/>
      <c r="L9493" s="954"/>
      <c r="M9493" s="955"/>
      <c r="N9493" s="955"/>
      <c r="O9493" s="956"/>
      <c r="P9493" s="956"/>
      <c r="Q9493" s="956"/>
      <c r="R9493" s="956"/>
      <c r="S9493" s="956"/>
      <c r="T9493" s="957"/>
    </row>
    <row r="9494" spans="2:20" x14ac:dyDescent="0.3">
      <c r="B9494" s="37" t="s">
        <v>6444</v>
      </c>
      <c r="C9494" s="44" t="s">
        <v>2421</v>
      </c>
      <c r="D9494" s="39" t="s">
        <v>16</v>
      </c>
      <c r="E9494" s="39" t="s">
        <v>16</v>
      </c>
      <c r="F9494" s="91">
        <f>N9470</f>
        <v>2878</v>
      </c>
      <c r="G9494" s="764">
        <f>N9471</f>
        <v>2358569</v>
      </c>
      <c r="H9494" s="764">
        <f>N9472</f>
        <v>557653</v>
      </c>
      <c r="I9494" s="764">
        <f>N9473</f>
        <v>493997</v>
      </c>
      <c r="J9494" s="764">
        <f>N9474</f>
        <v>4260</v>
      </c>
      <c r="K9494" s="40"/>
      <c r="L9494" s="37"/>
      <c r="M9494" s="1019"/>
      <c r="N9494" s="39"/>
      <c r="O9494" s="39"/>
      <c r="P9494" s="91"/>
      <c r="Q9494" s="91"/>
      <c r="R9494" s="37"/>
      <c r="S9494" s="39"/>
      <c r="T9494" s="37"/>
    </row>
    <row r="9495" spans="2:20" ht="27.6" x14ac:dyDescent="0.3">
      <c r="B9495" s="37" t="s">
        <v>6444</v>
      </c>
      <c r="C9495" s="38" t="s">
        <v>6445</v>
      </c>
      <c r="D9495" s="116" t="s">
        <v>6446</v>
      </c>
      <c r="E9495" s="39">
        <v>18000</v>
      </c>
      <c r="F9495" s="39">
        <v>12000</v>
      </c>
      <c r="G9495" s="39" t="s">
        <v>16</v>
      </c>
      <c r="H9495" s="39" t="s">
        <v>16</v>
      </c>
      <c r="I9495" s="39" t="s">
        <v>16</v>
      </c>
      <c r="J9495" s="39" t="s">
        <v>16</v>
      </c>
      <c r="K9495" s="40"/>
      <c r="L9495" s="37" t="s">
        <v>6444</v>
      </c>
      <c r="M9495" s="38" t="s">
        <v>5421</v>
      </c>
      <c r="N9495" s="116" t="s">
        <v>6446</v>
      </c>
      <c r="O9495" s="39">
        <v>18000</v>
      </c>
      <c r="P9495" s="39" t="s">
        <v>16</v>
      </c>
      <c r="Q9495" s="39" t="s">
        <v>16</v>
      </c>
      <c r="R9495" s="39" t="s">
        <v>16</v>
      </c>
      <c r="S9495" s="39" t="s">
        <v>16</v>
      </c>
      <c r="T9495" s="39" t="s">
        <v>16</v>
      </c>
    </row>
    <row r="9496" spans="2:20" ht="27.6" x14ac:dyDescent="0.3">
      <c r="B9496" s="37" t="s">
        <v>6444</v>
      </c>
      <c r="C9496" s="38" t="s">
        <v>6453</v>
      </c>
      <c r="D9496" s="116" t="s">
        <v>6447</v>
      </c>
      <c r="E9496" s="39" t="s">
        <v>16</v>
      </c>
      <c r="F9496" s="39">
        <v>1300</v>
      </c>
      <c r="G9496" s="39" t="s">
        <v>16</v>
      </c>
      <c r="H9496" s="39" t="s">
        <v>16</v>
      </c>
      <c r="I9496" s="39" t="s">
        <v>16</v>
      </c>
      <c r="J9496" s="39" t="s">
        <v>16</v>
      </c>
      <c r="K9496" s="40"/>
      <c r="L9496" s="37" t="s">
        <v>6444</v>
      </c>
      <c r="M9496" s="38" t="s">
        <v>5452</v>
      </c>
      <c r="N9496" s="116" t="s">
        <v>6465</v>
      </c>
      <c r="O9496" s="39">
        <v>15000</v>
      </c>
      <c r="P9496" s="39"/>
      <c r="Q9496" s="39" t="s">
        <v>16</v>
      </c>
      <c r="R9496" s="39" t="s">
        <v>16</v>
      </c>
      <c r="S9496" s="39" t="s">
        <v>16</v>
      </c>
      <c r="T9496" s="39" t="s">
        <v>16</v>
      </c>
    </row>
    <row r="9497" spans="2:20" ht="27.6" x14ac:dyDescent="0.3">
      <c r="B9497" s="37" t="s">
        <v>6444</v>
      </c>
      <c r="C9497" s="38" t="s">
        <v>6454</v>
      </c>
      <c r="D9497" s="116" t="s">
        <v>6448</v>
      </c>
      <c r="E9497" s="39" t="s">
        <v>16</v>
      </c>
      <c r="F9497" s="39">
        <v>1300</v>
      </c>
      <c r="G9497" s="39" t="s">
        <v>16</v>
      </c>
      <c r="H9497" s="39" t="s">
        <v>16</v>
      </c>
      <c r="I9497" s="39" t="s">
        <v>16</v>
      </c>
      <c r="J9497" s="39" t="s">
        <v>16</v>
      </c>
      <c r="K9497" s="40"/>
      <c r="L9497" s="37" t="s">
        <v>6444</v>
      </c>
      <c r="M9497" s="509" t="s">
        <v>6466</v>
      </c>
      <c r="N9497" s="72">
        <v>1</v>
      </c>
      <c r="O9497" s="39" t="s">
        <v>16</v>
      </c>
      <c r="P9497" s="39">
        <v>2000</v>
      </c>
      <c r="Q9497" s="39" t="s">
        <v>16</v>
      </c>
      <c r="R9497" s="39" t="s">
        <v>16</v>
      </c>
      <c r="S9497" s="39" t="s">
        <v>16</v>
      </c>
      <c r="T9497" s="39" t="s">
        <v>16</v>
      </c>
    </row>
    <row r="9498" spans="2:20" ht="27.6" x14ac:dyDescent="0.3">
      <c r="B9498" s="37" t="s">
        <v>6444</v>
      </c>
      <c r="C9498" s="38" t="s">
        <v>6455</v>
      </c>
      <c r="D9498" s="116" t="s">
        <v>6449</v>
      </c>
      <c r="E9498" s="39" t="s">
        <v>16</v>
      </c>
      <c r="F9498" s="39">
        <v>1300</v>
      </c>
      <c r="G9498" s="39" t="s">
        <v>16</v>
      </c>
      <c r="H9498" s="39" t="s">
        <v>16</v>
      </c>
      <c r="I9498" s="39" t="s">
        <v>16</v>
      </c>
      <c r="J9498" s="39" t="s">
        <v>16</v>
      </c>
      <c r="K9498" s="40"/>
      <c r="L9498" s="37" t="s">
        <v>6444</v>
      </c>
      <c r="M9498" s="38" t="s">
        <v>6463</v>
      </c>
      <c r="N9498" s="72">
        <v>2</v>
      </c>
      <c r="O9498" s="39" t="s">
        <v>16</v>
      </c>
      <c r="P9498" s="39">
        <v>12000</v>
      </c>
      <c r="Q9498" s="39" t="s">
        <v>16</v>
      </c>
      <c r="R9498" s="39" t="s">
        <v>16</v>
      </c>
      <c r="S9498" s="39" t="s">
        <v>16</v>
      </c>
      <c r="T9498" s="39" t="s">
        <v>16</v>
      </c>
    </row>
    <row r="9499" spans="2:20" ht="27.6" x14ac:dyDescent="0.3">
      <c r="B9499" s="37" t="s">
        <v>6444</v>
      </c>
      <c r="C9499" s="38" t="s">
        <v>6456</v>
      </c>
      <c r="D9499" s="116" t="s">
        <v>6450</v>
      </c>
      <c r="E9499" s="39" t="s">
        <v>16</v>
      </c>
      <c r="F9499" s="39">
        <v>1300</v>
      </c>
      <c r="G9499" s="39" t="s">
        <v>16</v>
      </c>
      <c r="H9499" s="39" t="s">
        <v>16</v>
      </c>
      <c r="I9499" s="39" t="s">
        <v>16</v>
      </c>
      <c r="J9499" s="39" t="s">
        <v>16</v>
      </c>
      <c r="K9499" s="40"/>
      <c r="L9499" s="37" t="s">
        <v>6444</v>
      </c>
      <c r="M9499" s="1040" t="s">
        <v>6467</v>
      </c>
      <c r="N9499" s="72">
        <v>3</v>
      </c>
      <c r="O9499" s="39" t="s">
        <v>16</v>
      </c>
      <c r="P9499" s="39">
        <v>24180</v>
      </c>
      <c r="Q9499" s="39" t="s">
        <v>16</v>
      </c>
      <c r="R9499" s="39" t="s">
        <v>16</v>
      </c>
      <c r="S9499" s="39" t="s">
        <v>16</v>
      </c>
      <c r="T9499" s="39" t="s">
        <v>16</v>
      </c>
    </row>
    <row r="9500" spans="2:20" ht="27.6" x14ac:dyDescent="0.3">
      <c r="B9500" s="37" t="s">
        <v>6444</v>
      </c>
      <c r="C9500" s="38" t="s">
        <v>6457</v>
      </c>
      <c r="D9500" s="116" t="s">
        <v>6451</v>
      </c>
      <c r="E9500" s="39" t="s">
        <v>16</v>
      </c>
      <c r="F9500" s="39">
        <v>1300</v>
      </c>
      <c r="G9500" s="39" t="s">
        <v>16</v>
      </c>
      <c r="H9500" s="39" t="s">
        <v>16</v>
      </c>
      <c r="I9500" s="39" t="s">
        <v>16</v>
      </c>
      <c r="J9500" s="39" t="s">
        <v>16</v>
      </c>
      <c r="K9500" s="40"/>
      <c r="L9500" s="39" t="s">
        <v>16</v>
      </c>
      <c r="M9500" s="39" t="s">
        <v>16</v>
      </c>
      <c r="N9500" s="39" t="s">
        <v>16</v>
      </c>
      <c r="O9500" s="39" t="s">
        <v>16</v>
      </c>
      <c r="P9500" s="39" t="s">
        <v>16</v>
      </c>
      <c r="Q9500" s="39" t="s">
        <v>16</v>
      </c>
      <c r="R9500" s="39" t="s">
        <v>16</v>
      </c>
      <c r="S9500" s="39" t="s">
        <v>16</v>
      </c>
      <c r="T9500" s="39" t="s">
        <v>16</v>
      </c>
    </row>
    <row r="9501" spans="2:20" ht="27.6" x14ac:dyDescent="0.3">
      <c r="B9501" s="37" t="s">
        <v>6444</v>
      </c>
      <c r="C9501" s="38" t="s">
        <v>6458</v>
      </c>
      <c r="D9501" s="116" t="s">
        <v>6452</v>
      </c>
      <c r="E9501" s="39" t="s">
        <v>16</v>
      </c>
      <c r="F9501" s="39">
        <v>50000</v>
      </c>
      <c r="G9501" s="39" t="s">
        <v>16</v>
      </c>
      <c r="H9501" s="39" t="s">
        <v>16</v>
      </c>
      <c r="I9501" s="39" t="s">
        <v>16</v>
      </c>
      <c r="J9501" s="39" t="s">
        <v>16</v>
      </c>
      <c r="K9501" s="40"/>
      <c r="L9501" s="39" t="s">
        <v>16</v>
      </c>
      <c r="M9501" s="39" t="s">
        <v>16</v>
      </c>
      <c r="N9501" s="39" t="s">
        <v>16</v>
      </c>
      <c r="O9501" s="39" t="s">
        <v>16</v>
      </c>
      <c r="P9501" s="39" t="s">
        <v>16</v>
      </c>
      <c r="Q9501" s="39" t="s">
        <v>16</v>
      </c>
      <c r="R9501" s="39" t="s">
        <v>16</v>
      </c>
      <c r="S9501" s="39" t="s">
        <v>16</v>
      </c>
      <c r="T9501" s="39" t="s">
        <v>16</v>
      </c>
    </row>
    <row r="9502" spans="2:20" ht="27.6" x14ac:dyDescent="0.3">
      <c r="B9502" s="37" t="s">
        <v>6444</v>
      </c>
      <c r="C9502" s="38" t="s">
        <v>6459</v>
      </c>
      <c r="D9502" s="116" t="s">
        <v>6460</v>
      </c>
      <c r="E9502" s="39" t="s">
        <v>16</v>
      </c>
      <c r="F9502" s="39">
        <v>50000</v>
      </c>
      <c r="G9502" s="39" t="s">
        <v>16</v>
      </c>
      <c r="H9502" s="39" t="s">
        <v>16</v>
      </c>
      <c r="I9502" s="39" t="s">
        <v>16</v>
      </c>
      <c r="J9502" s="39" t="s">
        <v>16</v>
      </c>
      <c r="K9502" s="40"/>
      <c r="L9502" s="39" t="s">
        <v>16</v>
      </c>
      <c r="M9502" s="39" t="s">
        <v>16</v>
      </c>
      <c r="N9502" s="39" t="s">
        <v>16</v>
      </c>
      <c r="O9502" s="39" t="s">
        <v>16</v>
      </c>
      <c r="P9502" s="39" t="s">
        <v>16</v>
      </c>
      <c r="Q9502" s="39" t="s">
        <v>16</v>
      </c>
      <c r="R9502" s="39" t="s">
        <v>16</v>
      </c>
      <c r="S9502" s="39" t="s">
        <v>16</v>
      </c>
      <c r="T9502" s="39" t="s">
        <v>16</v>
      </c>
    </row>
    <row r="9503" spans="2:20" ht="27.6" x14ac:dyDescent="0.3">
      <c r="B9503" s="37" t="s">
        <v>6444</v>
      </c>
      <c r="C9503" s="38" t="s">
        <v>6461</v>
      </c>
      <c r="D9503" s="116" t="s">
        <v>6462</v>
      </c>
      <c r="E9503" s="39" t="s">
        <v>16</v>
      </c>
      <c r="F9503" s="39">
        <v>1300</v>
      </c>
      <c r="G9503" s="39" t="s">
        <v>16</v>
      </c>
      <c r="H9503" s="39" t="s">
        <v>16</v>
      </c>
      <c r="I9503" s="39" t="s">
        <v>16</v>
      </c>
      <c r="J9503" s="39" t="s">
        <v>16</v>
      </c>
      <c r="K9503" s="40"/>
      <c r="L9503" s="39" t="s">
        <v>16</v>
      </c>
      <c r="M9503" s="39" t="s">
        <v>16</v>
      </c>
      <c r="N9503" s="39" t="s">
        <v>16</v>
      </c>
      <c r="O9503" s="39" t="s">
        <v>16</v>
      </c>
      <c r="P9503" s="39" t="s">
        <v>16</v>
      </c>
      <c r="Q9503" s="39" t="s">
        <v>16</v>
      </c>
      <c r="R9503" s="39" t="s">
        <v>16</v>
      </c>
      <c r="S9503" s="39" t="s">
        <v>16</v>
      </c>
      <c r="T9503" s="39" t="s">
        <v>16</v>
      </c>
    </row>
    <row r="9504" spans="2:20" ht="41.4" x14ac:dyDescent="0.3">
      <c r="B9504" s="751" t="s">
        <v>6444</v>
      </c>
      <c r="C9504" s="790" t="s">
        <v>6464</v>
      </c>
      <c r="D9504" s="730" t="s">
        <v>6465</v>
      </c>
      <c r="E9504" s="731">
        <v>15000</v>
      </c>
      <c r="F9504" s="731">
        <v>185000</v>
      </c>
      <c r="G9504" s="39" t="s">
        <v>16</v>
      </c>
      <c r="H9504" s="39" t="s">
        <v>16</v>
      </c>
      <c r="I9504" s="39" t="s">
        <v>16</v>
      </c>
      <c r="J9504" s="39" t="s">
        <v>16</v>
      </c>
      <c r="K9504" s="40"/>
      <c r="L9504" s="39" t="s">
        <v>16</v>
      </c>
      <c r="M9504" s="39" t="s">
        <v>16</v>
      </c>
      <c r="N9504" s="39" t="s">
        <v>16</v>
      </c>
      <c r="O9504" s="39" t="s">
        <v>16</v>
      </c>
      <c r="P9504" s="39" t="s">
        <v>16</v>
      </c>
      <c r="Q9504" s="39" t="s">
        <v>16</v>
      </c>
      <c r="R9504" s="39" t="s">
        <v>16</v>
      </c>
      <c r="S9504" s="39" t="s">
        <v>16</v>
      </c>
      <c r="T9504" s="39" t="s">
        <v>16</v>
      </c>
    </row>
    <row r="9505" spans="2:20" x14ac:dyDescent="0.3">
      <c r="B9505" s="196"/>
      <c r="C9505" s="503" t="s">
        <v>49</v>
      </c>
      <c r="D9505" s="196" t="s">
        <v>1850</v>
      </c>
      <c r="E9505" s="197">
        <f>SUM(E9495:E9504)</f>
        <v>33000</v>
      </c>
      <c r="F9505" s="197">
        <f>SUM(F9495:F9504)</f>
        <v>304800</v>
      </c>
      <c r="G9505" s="197">
        <f>SUM(G9495:G9503)</f>
        <v>0</v>
      </c>
      <c r="H9505" s="504">
        <f>SUM(H9495:H9503)</f>
        <v>0</v>
      </c>
      <c r="I9505" s="197">
        <f>SUM(I9495:I9503)</f>
        <v>0</v>
      </c>
      <c r="J9505" s="197"/>
      <c r="K9505" s="183">
        <f>SUM(I9505:J9505)</f>
        <v>0</v>
      </c>
      <c r="L9505" s="39" t="s">
        <v>16</v>
      </c>
      <c r="M9505" s="39" t="s">
        <v>16</v>
      </c>
      <c r="N9505" s="39" t="s">
        <v>16</v>
      </c>
      <c r="O9505" s="39" t="s">
        <v>16</v>
      </c>
      <c r="P9505" s="39" t="s">
        <v>16</v>
      </c>
      <c r="Q9505" s="39" t="s">
        <v>16</v>
      </c>
      <c r="R9505" s="39" t="s">
        <v>16</v>
      </c>
      <c r="S9505" s="39" t="s">
        <v>16</v>
      </c>
      <c r="T9505" s="39" t="s">
        <v>16</v>
      </c>
    </row>
    <row r="9506" spans="2:20" x14ac:dyDescent="0.3">
      <c r="B9506" s="815"/>
      <c r="C9506" s="958"/>
      <c r="D9506" s="384"/>
      <c r="E9506" s="818"/>
      <c r="F9506" s="818"/>
      <c r="G9506" s="818"/>
      <c r="H9506" s="818"/>
      <c r="I9506" s="818"/>
      <c r="J9506" s="819"/>
      <c r="K9506" s="1"/>
      <c r="L9506" s="1041"/>
      <c r="M9506" s="1042"/>
      <c r="N9506" s="1042"/>
      <c r="O9506" s="1042"/>
      <c r="P9506" s="1042"/>
      <c r="Q9506" s="1042"/>
      <c r="R9506" s="1042"/>
      <c r="S9506" s="1042"/>
      <c r="T9506" s="1043"/>
    </row>
    <row r="9507" spans="2:20" x14ac:dyDescent="0.3">
      <c r="B9507" s="25"/>
      <c r="C9507" s="26" t="s">
        <v>50</v>
      </c>
      <c r="D9507" s="26" t="s">
        <v>16</v>
      </c>
      <c r="E9507" s="28">
        <f>E9505</f>
        <v>33000</v>
      </c>
      <c r="F9507" s="28">
        <f>F9494+F9505</f>
        <v>307678</v>
      </c>
      <c r="G9507" s="28">
        <f>G9494+G9505</f>
        <v>2358569</v>
      </c>
      <c r="H9507" s="28">
        <f>H9494+H9505</f>
        <v>557653</v>
      </c>
      <c r="I9507" s="28">
        <f>I9494+I9505</f>
        <v>493997</v>
      </c>
      <c r="J9507" s="28">
        <f>J9494+J9505</f>
        <v>4260</v>
      </c>
      <c r="K9507" s="1"/>
      <c r="L9507" s="574" t="s">
        <v>16</v>
      </c>
      <c r="M9507" s="26" t="s">
        <v>50</v>
      </c>
      <c r="N9507" s="193" t="s">
        <v>16</v>
      </c>
      <c r="O9507" s="934">
        <f>SUM(O9495:O9506)</f>
        <v>33000</v>
      </c>
      <c r="P9507" s="28">
        <f>SUM(P9497:P9506)</f>
        <v>38180</v>
      </c>
      <c r="Q9507" s="938">
        <f>SUM(Q9495:Q9506)</f>
        <v>0</v>
      </c>
      <c r="R9507" s="28">
        <f>SUM(R9495:R9506)</f>
        <v>0</v>
      </c>
      <c r="S9507" s="28">
        <f>SUM(S9505:S9506)</f>
        <v>0</v>
      </c>
      <c r="T9507" s="28">
        <f>SUM(T9493:T9506)</f>
        <v>0</v>
      </c>
    </row>
    <row r="9508" spans="2:20" x14ac:dyDescent="0.3">
      <c r="F9508" s="314"/>
      <c r="G9508" s="215"/>
      <c r="H9508" s="215"/>
      <c r="I9508" s="314"/>
      <c r="L9508" s="2"/>
      <c r="M9508" s="3" t="s">
        <v>12</v>
      </c>
      <c r="N9508" s="15"/>
      <c r="O9508" s="16">
        <f>E9507-O9507</f>
        <v>0</v>
      </c>
      <c r="P9508" s="62">
        <f>F9507-P9507</f>
        <v>269498</v>
      </c>
      <c r="Q9508" s="62">
        <f>G9507-Q9507</f>
        <v>2358569</v>
      </c>
      <c r="R9508" s="62">
        <f t="shared" ref="R9508" si="949">H9507-R9507</f>
        <v>557653</v>
      </c>
      <c r="S9508" s="62">
        <f t="shared" ref="S9508" si="950">I9507-S9507</f>
        <v>493997</v>
      </c>
      <c r="T9508" s="62">
        <f t="shared" ref="T9508" si="951">J9507-T9507</f>
        <v>4260</v>
      </c>
    </row>
    <row r="9509" spans="2:20" x14ac:dyDescent="0.3">
      <c r="B9509" s="1355"/>
      <c r="C9509" s="1355"/>
      <c r="D9509" s="1355"/>
      <c r="E9509" s="1355"/>
      <c r="F9509" s="1355"/>
      <c r="H9509" s="322"/>
      <c r="I9509" s="321"/>
      <c r="J9509" s="321"/>
      <c r="M9509" s="1356" t="s">
        <v>23</v>
      </c>
      <c r="N9509" s="1356"/>
      <c r="O9509" s="314"/>
      <c r="P9509" s="314"/>
      <c r="Q9509" s="314"/>
      <c r="R9509" s="314"/>
    </row>
    <row r="9510" spans="2:20" x14ac:dyDescent="0.3">
      <c r="B9510" s="1173"/>
      <c r="C9510" s="1174"/>
      <c r="D9510" s="1174"/>
      <c r="E9510" s="1174"/>
      <c r="F9510" s="1175"/>
      <c r="G9510" s="949"/>
      <c r="H9510" s="1171"/>
      <c r="I9510" s="1172"/>
      <c r="J9510" s="145"/>
      <c r="M9510" s="346" t="s">
        <v>17</v>
      </c>
      <c r="N9510" s="126">
        <f>P9508</f>
        <v>269498</v>
      </c>
      <c r="O9510" s="1364"/>
      <c r="P9510" s="1365"/>
      <c r="Q9510" s="1365"/>
      <c r="R9510" s="1365"/>
      <c r="S9510" s="1365"/>
      <c r="T9510" s="1365"/>
    </row>
    <row r="9511" spans="2:20" x14ac:dyDescent="0.3">
      <c r="B9511" s="1176"/>
      <c r="C9511" s="1177"/>
      <c r="D9511" s="1176"/>
      <c r="E9511" s="1178"/>
      <c r="F9511" s="1179"/>
      <c r="G9511" s="949"/>
      <c r="H9511" s="949"/>
      <c r="I9511" s="280"/>
      <c r="J9511" s="280"/>
      <c r="M9511" s="346" t="s">
        <v>18</v>
      </c>
      <c r="N9511" s="126">
        <f>Q9508</f>
        <v>2358569</v>
      </c>
      <c r="O9511" s="1015"/>
      <c r="P9511" s="944"/>
      <c r="Q9511" s="1168"/>
      <c r="R9511" s="944"/>
      <c r="S9511" s="944"/>
      <c r="T9511" s="944"/>
    </row>
    <row r="9512" spans="2:20" x14ac:dyDescent="0.3">
      <c r="B9512" s="1176"/>
      <c r="C9512" s="1180"/>
      <c r="D9512" s="1180"/>
      <c r="E9512" s="1178"/>
      <c r="F9512" s="1181"/>
      <c r="G9512" s="948"/>
      <c r="H9512" s="948"/>
      <c r="I9512" s="280"/>
      <c r="J9512" s="280"/>
      <c r="M9512" s="346" t="s">
        <v>19</v>
      </c>
      <c r="N9512" s="126">
        <f>R9508</f>
        <v>557653</v>
      </c>
      <c r="O9512" s="1015"/>
      <c r="P9512" s="948"/>
      <c r="Q9512" s="1169"/>
      <c r="R9512" s="948"/>
      <c r="S9512" s="948"/>
      <c r="T9512" s="948"/>
    </row>
    <row r="9513" spans="2:20" x14ac:dyDescent="0.3">
      <c r="B9513" s="326"/>
      <c r="C9513" s="326"/>
      <c r="D9513" s="326"/>
      <c r="E9513" s="326"/>
      <c r="F9513" s="326"/>
      <c r="G9513" s="321"/>
      <c r="H9513" s="321"/>
      <c r="I9513" s="280"/>
      <c r="J9513" s="281"/>
      <c r="M9513" s="346" t="s">
        <v>20</v>
      </c>
      <c r="N9513" s="126">
        <f>S9508</f>
        <v>493997</v>
      </c>
      <c r="O9513" s="1170"/>
      <c r="P9513" s="1016"/>
      <c r="Q9513" s="1017"/>
      <c r="R9513" s="894"/>
      <c r="S9513" s="894"/>
      <c r="T9513" s="894"/>
    </row>
    <row r="9514" spans="2:20" x14ac:dyDescent="0.3">
      <c r="B9514" s="326"/>
      <c r="C9514" s="326"/>
      <c r="D9514" s="326"/>
      <c r="E9514" s="326"/>
      <c r="F9514" s="326"/>
      <c r="G9514" s="321"/>
      <c r="H9514" s="321"/>
      <c r="I9514" s="280"/>
      <c r="J9514" s="281"/>
      <c r="M9514" s="346" t="s">
        <v>21</v>
      </c>
      <c r="N9514" s="126">
        <f>T9508</f>
        <v>4260</v>
      </c>
      <c r="O9514" s="1015"/>
      <c r="P9514" s="949"/>
      <c r="Q9514" s="1018"/>
      <c r="R9514" s="949"/>
      <c r="S9514" s="949"/>
      <c r="T9514" s="949"/>
    </row>
    <row r="9515" spans="2:20" ht="16.2" thickBot="1" x14ac:dyDescent="0.35">
      <c r="B9515" s="326"/>
      <c r="C9515" s="326"/>
      <c r="D9515" s="326"/>
      <c r="E9515" s="326"/>
      <c r="F9515" s="326"/>
      <c r="G9515" s="322"/>
      <c r="H9515" s="321"/>
      <c r="I9515" s="280"/>
      <c r="J9515" s="281"/>
      <c r="M9515" s="768" t="s">
        <v>22</v>
      </c>
      <c r="N9515" s="794">
        <f>SUM(N9510:N9514)</f>
        <v>3683977</v>
      </c>
      <c r="O9515" s="1015"/>
      <c r="P9515" s="994"/>
      <c r="Q9515" s="994"/>
      <c r="R9515" s="943"/>
      <c r="S9515" s="943"/>
      <c r="T9515" s="929"/>
    </row>
    <row r="9516" spans="2:20" ht="16.2" thickTop="1" x14ac:dyDescent="0.3">
      <c r="B9516" s="321"/>
      <c r="C9516" s="321"/>
      <c r="D9516" s="321"/>
      <c r="E9516" s="321"/>
      <c r="F9516" s="321"/>
      <c r="G9516" s="322"/>
      <c r="H9516" s="321"/>
      <c r="I9516" s="280"/>
      <c r="J9516" s="281"/>
      <c r="M9516" s="768"/>
      <c r="N9516" s="121"/>
      <c r="O9516" s="1015"/>
      <c r="P9516" s="994"/>
      <c r="Q9516" s="994"/>
      <c r="R9516" s="943"/>
      <c r="S9516" s="943"/>
      <c r="T9516" s="929"/>
    </row>
    <row r="9517" spans="2:20" ht="15.6" x14ac:dyDescent="0.3">
      <c r="B9517" s="321"/>
      <c r="C9517" s="321"/>
      <c r="D9517" s="321"/>
      <c r="E9517" s="321"/>
      <c r="F9517" s="321"/>
      <c r="G9517" s="322"/>
      <c r="H9517" s="321"/>
      <c r="I9517" s="280"/>
      <c r="J9517" s="281"/>
      <c r="M9517" s="768"/>
      <c r="N9517" s="121"/>
      <c r="O9517" s="1015"/>
      <c r="P9517" s="994"/>
      <c r="Q9517" s="994"/>
      <c r="R9517" s="943"/>
      <c r="S9517" s="943"/>
      <c r="T9517" s="929"/>
    </row>
    <row r="9518" spans="2:20" ht="15.6" x14ac:dyDescent="0.3">
      <c r="B9518" s="321"/>
      <c r="C9518" s="321"/>
      <c r="D9518" s="321"/>
      <c r="E9518" s="321"/>
      <c r="F9518" s="321"/>
      <c r="G9518" s="322"/>
      <c r="H9518" s="321"/>
      <c r="I9518" s="280"/>
      <c r="J9518" s="281"/>
      <c r="M9518" s="768"/>
      <c r="N9518" s="121"/>
      <c r="O9518" s="1015"/>
      <c r="P9518" s="994"/>
      <c r="Q9518" s="994"/>
      <c r="R9518" s="943"/>
      <c r="S9518" s="943"/>
      <c r="T9518" s="929"/>
    </row>
    <row r="9519" spans="2:20" ht="15.6" x14ac:dyDescent="0.3">
      <c r="G9519" s="314"/>
      <c r="H9519" s="321"/>
      <c r="I9519" s="280"/>
      <c r="J9519" s="281"/>
      <c r="M9519" s="768"/>
      <c r="N9519" s="121"/>
      <c r="O9519" s="1015"/>
      <c r="P9519" s="994"/>
      <c r="Q9519" s="994"/>
      <c r="R9519" s="943"/>
      <c r="S9519" s="943"/>
      <c r="T9519" s="929"/>
    </row>
    <row r="9520" spans="2:20" ht="15.6" x14ac:dyDescent="0.3">
      <c r="G9520" s="314"/>
      <c r="H9520" s="321"/>
      <c r="I9520" s="280"/>
      <c r="J9520" s="281"/>
      <c r="M9520" s="768"/>
      <c r="N9520" s="121"/>
      <c r="O9520" s="1015"/>
      <c r="P9520" s="994"/>
      <c r="Q9520" s="994"/>
      <c r="R9520" s="943"/>
      <c r="S9520" s="943"/>
      <c r="T9520" s="929"/>
    </row>
    <row r="9521" spans="2:20" x14ac:dyDescent="0.3">
      <c r="B9521" s="1357" t="s">
        <v>6214</v>
      </c>
      <c r="C9521" s="1357"/>
      <c r="D9521" s="1357"/>
      <c r="E9521" s="1357"/>
      <c r="F9521" s="1357"/>
      <c r="G9521" s="1357"/>
      <c r="H9521" s="1357"/>
      <c r="I9521" s="1357"/>
      <c r="J9521" s="1357"/>
      <c r="K9521" s="1357"/>
      <c r="L9521" s="1357"/>
      <c r="M9521" s="1357"/>
      <c r="N9521" s="1357"/>
      <c r="O9521" s="1357"/>
      <c r="P9521" s="1357"/>
      <c r="Q9521" s="1357"/>
      <c r="R9521" s="1357"/>
      <c r="S9521" s="1357"/>
      <c r="T9521" s="1357"/>
    </row>
    <row r="9526" spans="2:20" ht="15.6" x14ac:dyDescent="0.3">
      <c r="B9526" s="1349" t="s">
        <v>6468</v>
      </c>
      <c r="C9526" s="1349"/>
      <c r="D9526" s="1349"/>
      <c r="E9526" s="1349"/>
      <c r="F9526" s="1349"/>
      <c r="G9526" s="1349"/>
      <c r="H9526" s="1349"/>
      <c r="I9526" s="1349"/>
      <c r="J9526" s="1349"/>
      <c r="K9526" s="1349"/>
      <c r="L9526" s="1349"/>
      <c r="M9526" s="1349"/>
      <c r="N9526" s="1349"/>
      <c r="O9526" s="1349"/>
      <c r="P9526" s="1349"/>
      <c r="Q9526" s="1349"/>
      <c r="R9526" s="1349"/>
      <c r="S9526" s="1349"/>
      <c r="T9526" s="1349"/>
    </row>
    <row r="9527" spans="2:20" ht="15.6" x14ac:dyDescent="0.3">
      <c r="B9527" s="1350" t="s">
        <v>10</v>
      </c>
      <c r="C9527" s="1350"/>
      <c r="D9527" s="1350"/>
      <c r="E9527" s="1350"/>
      <c r="F9527" s="1350"/>
      <c r="G9527" s="1350"/>
      <c r="H9527" s="1350"/>
      <c r="I9527" s="1350"/>
      <c r="J9527" s="1350"/>
      <c r="K9527" s="1350"/>
      <c r="L9527" s="1350"/>
      <c r="M9527" s="1350"/>
      <c r="N9527" s="1350"/>
      <c r="O9527" s="1350"/>
      <c r="P9527" s="1350"/>
      <c r="Q9527" s="1350"/>
      <c r="R9527" s="1350"/>
      <c r="S9527" s="1350"/>
      <c r="T9527" s="1350"/>
    </row>
    <row r="9528" spans="2:20" x14ac:dyDescent="0.3">
      <c r="B9528" s="1351" t="s">
        <v>11</v>
      </c>
      <c r="C9528" s="1351"/>
      <c r="D9528" s="1351"/>
      <c r="E9528" s="1351"/>
      <c r="F9528" s="1351"/>
      <c r="G9528" s="1351"/>
      <c r="H9528" s="1351"/>
      <c r="I9528" s="1351"/>
      <c r="J9528" s="1351"/>
      <c r="K9528" s="1351"/>
      <c r="L9528" s="1351"/>
      <c r="M9528" s="1351"/>
      <c r="N9528" s="1351"/>
      <c r="O9528" s="1351"/>
      <c r="P9528" s="1351"/>
      <c r="Q9528" s="1351"/>
      <c r="R9528" s="1351"/>
      <c r="S9528" s="1351"/>
      <c r="T9528" s="1351"/>
    </row>
    <row r="9529" spans="2:20" x14ac:dyDescent="0.3">
      <c r="B9529" s="1352" t="s">
        <v>6513</v>
      </c>
      <c r="C9529" s="1352"/>
      <c r="D9529" s="1352"/>
      <c r="E9529" s="1352"/>
      <c r="F9529" s="1352"/>
      <c r="G9529" s="1352"/>
      <c r="H9529" s="1352"/>
      <c r="I9529" s="1352"/>
      <c r="J9529" s="1352"/>
      <c r="K9529" s="1352"/>
      <c r="L9529" s="1352"/>
      <c r="M9529" s="1352"/>
      <c r="N9529" s="1352"/>
      <c r="O9529" s="1352"/>
      <c r="P9529" s="1352"/>
      <c r="Q9529" s="1352"/>
      <c r="R9529" s="1352"/>
      <c r="S9529" s="1352"/>
      <c r="T9529" s="1352"/>
    </row>
    <row r="9530" spans="2:20" ht="15" thickBot="1" x14ac:dyDescent="0.35">
      <c r="B9530" s="309"/>
      <c r="C9530" s="309"/>
      <c r="D9530" s="309"/>
      <c r="E9530" s="309"/>
      <c r="F9530" s="309"/>
      <c r="G9530" s="309"/>
      <c r="H9530" s="309"/>
      <c r="I9530" s="309"/>
      <c r="J9530" s="309"/>
      <c r="L9530" s="309"/>
      <c r="M9530" s="309"/>
      <c r="N9530" s="309"/>
      <c r="O9530" s="309"/>
      <c r="P9530" s="309"/>
      <c r="Q9530" s="309"/>
      <c r="R9530" s="1362" t="s">
        <v>6514</v>
      </c>
      <c r="S9530" s="1363"/>
      <c r="T9530" s="1363"/>
    </row>
    <row r="9531" spans="2:20" ht="15" thickTop="1" x14ac:dyDescent="0.3">
      <c r="B9531" s="1354" t="s">
        <v>8</v>
      </c>
      <c r="C9531" s="1354"/>
      <c r="D9531" s="1354"/>
      <c r="E9531" s="1354"/>
      <c r="F9531" s="1354"/>
      <c r="G9531" s="1354"/>
      <c r="H9531" s="1354"/>
      <c r="I9531" s="1354"/>
      <c r="J9531" s="1354"/>
      <c r="L9531" s="1354" t="s">
        <v>9</v>
      </c>
      <c r="M9531" s="1354"/>
      <c r="N9531" s="1354"/>
      <c r="O9531" s="1354"/>
      <c r="P9531" s="1354"/>
      <c r="Q9531" s="1354"/>
      <c r="R9531" s="1354"/>
      <c r="S9531" s="1354"/>
      <c r="T9531" s="1354"/>
    </row>
    <row r="9532" spans="2:20" ht="27.6" x14ac:dyDescent="0.3">
      <c r="B9532" s="950" t="s">
        <v>0</v>
      </c>
      <c r="C9532" s="950" t="s">
        <v>1</v>
      </c>
      <c r="D9532" s="950" t="s">
        <v>2</v>
      </c>
      <c r="E9532" s="950" t="s">
        <v>13</v>
      </c>
      <c r="F9532" s="950" t="s">
        <v>3</v>
      </c>
      <c r="G9532" s="950" t="s">
        <v>4</v>
      </c>
      <c r="H9532" s="950" t="s">
        <v>5</v>
      </c>
      <c r="I9532" s="950" t="s">
        <v>6</v>
      </c>
      <c r="J9532" s="950" t="s">
        <v>7</v>
      </c>
      <c r="K9532" s="180"/>
      <c r="L9532" s="950" t="s">
        <v>0</v>
      </c>
      <c r="M9532" s="950" t="s">
        <v>1</v>
      </c>
      <c r="N9532" s="503" t="s">
        <v>1234</v>
      </c>
      <c r="O9532" s="950" t="s">
        <v>13</v>
      </c>
      <c r="P9532" s="950" t="s">
        <v>3</v>
      </c>
      <c r="Q9532" s="950" t="s">
        <v>4</v>
      </c>
      <c r="R9532" s="950" t="s">
        <v>5</v>
      </c>
      <c r="S9532" s="950" t="s">
        <v>6</v>
      </c>
      <c r="T9532" s="950" t="s">
        <v>7</v>
      </c>
    </row>
    <row r="9533" spans="2:20" x14ac:dyDescent="0.3">
      <c r="B9533" s="954"/>
      <c r="C9533" s="955"/>
      <c r="D9533" s="955"/>
      <c r="E9533" s="956"/>
      <c r="F9533" s="956"/>
      <c r="G9533" s="956"/>
      <c r="H9533" s="956"/>
      <c r="I9533" s="956"/>
      <c r="J9533" s="957"/>
      <c r="L9533" s="954"/>
      <c r="M9533" s="955"/>
      <c r="N9533" s="955"/>
      <c r="O9533" s="956"/>
      <c r="P9533" s="956"/>
      <c r="Q9533" s="956"/>
      <c r="R9533" s="956"/>
      <c r="S9533" s="956"/>
      <c r="T9533" s="957"/>
    </row>
    <row r="9534" spans="2:20" x14ac:dyDescent="0.3">
      <c r="B9534" s="37" t="s">
        <v>6472</v>
      </c>
      <c r="C9534" s="44" t="s">
        <v>2421</v>
      </c>
      <c r="D9534" s="39" t="s">
        <v>16</v>
      </c>
      <c r="E9534" s="39" t="s">
        <v>16</v>
      </c>
      <c r="F9534" s="91">
        <f>N9510</f>
        <v>269498</v>
      </c>
      <c r="G9534" s="764">
        <f>N9511</f>
        <v>2358569</v>
      </c>
      <c r="H9534" s="764">
        <f>N9512</f>
        <v>557653</v>
      </c>
      <c r="I9534" s="764">
        <f>N9513</f>
        <v>493997</v>
      </c>
      <c r="J9534" s="764">
        <f>N9514</f>
        <v>4260</v>
      </c>
      <c r="K9534" s="40"/>
      <c r="L9534" s="37"/>
      <c r="M9534" s="1019"/>
      <c r="N9534" s="39"/>
      <c r="O9534" s="39"/>
      <c r="P9534" s="91"/>
      <c r="Q9534" s="91"/>
      <c r="R9534" s="37"/>
      <c r="S9534" s="39"/>
      <c r="T9534" s="37"/>
    </row>
    <row r="9535" spans="2:20" ht="31.8" customHeight="1" x14ac:dyDescent="0.3">
      <c r="B9535" s="37" t="s">
        <v>6472</v>
      </c>
      <c r="C9535" s="38" t="s">
        <v>6475</v>
      </c>
      <c r="D9535" s="116" t="s">
        <v>6469</v>
      </c>
      <c r="E9535" s="39" t="s">
        <v>16</v>
      </c>
      <c r="F9535" s="39">
        <v>100000</v>
      </c>
      <c r="G9535" s="39" t="s">
        <v>16</v>
      </c>
      <c r="H9535" s="39" t="s">
        <v>16</v>
      </c>
      <c r="I9535" s="39" t="s">
        <v>16</v>
      </c>
      <c r="J9535" s="39" t="s">
        <v>16</v>
      </c>
      <c r="K9535" s="40"/>
      <c r="L9535" s="37" t="s">
        <v>6472</v>
      </c>
      <c r="M9535" s="509" t="s">
        <v>6479</v>
      </c>
      <c r="N9535" s="72">
        <v>1</v>
      </c>
      <c r="O9535" s="39" t="s">
        <v>16</v>
      </c>
      <c r="P9535" s="39">
        <v>23000</v>
      </c>
      <c r="Q9535" s="39" t="s">
        <v>16</v>
      </c>
      <c r="R9535" s="39" t="s">
        <v>16</v>
      </c>
      <c r="S9535" s="39" t="s">
        <v>16</v>
      </c>
      <c r="T9535" s="39" t="s">
        <v>16</v>
      </c>
    </row>
    <row r="9536" spans="2:20" ht="30.6" customHeight="1" x14ac:dyDescent="0.3">
      <c r="B9536" s="37" t="s">
        <v>6472</v>
      </c>
      <c r="C9536" s="38" t="s">
        <v>6473</v>
      </c>
      <c r="D9536" s="116" t="s">
        <v>6470</v>
      </c>
      <c r="E9536" s="39" t="s">
        <v>16</v>
      </c>
      <c r="F9536" s="39">
        <v>1100</v>
      </c>
      <c r="G9536" s="39" t="s">
        <v>16</v>
      </c>
      <c r="H9536" s="39" t="s">
        <v>16</v>
      </c>
      <c r="I9536" s="39" t="s">
        <v>16</v>
      </c>
      <c r="J9536" s="39" t="s">
        <v>16</v>
      </c>
      <c r="K9536" s="40"/>
      <c r="L9536" s="37" t="s">
        <v>6472</v>
      </c>
      <c r="M9536" s="38" t="s">
        <v>6480</v>
      </c>
      <c r="N9536" s="72">
        <v>2</v>
      </c>
      <c r="O9536" s="39" t="s">
        <v>16</v>
      </c>
      <c r="P9536" s="39">
        <v>1500</v>
      </c>
      <c r="Q9536" s="39" t="s">
        <v>16</v>
      </c>
      <c r="R9536" s="39" t="s">
        <v>16</v>
      </c>
      <c r="S9536" s="39" t="s">
        <v>16</v>
      </c>
      <c r="T9536" s="39" t="s">
        <v>16</v>
      </c>
    </row>
    <row r="9537" spans="2:20" ht="41.4" x14ac:dyDescent="0.3">
      <c r="B9537" s="37" t="s">
        <v>6472</v>
      </c>
      <c r="C9537" s="38" t="s">
        <v>6474</v>
      </c>
      <c r="D9537" s="116" t="s">
        <v>6471</v>
      </c>
      <c r="E9537" s="39" t="s">
        <v>16</v>
      </c>
      <c r="F9537" s="39">
        <v>15000</v>
      </c>
      <c r="G9537" s="39" t="s">
        <v>16</v>
      </c>
      <c r="H9537" s="39" t="s">
        <v>16</v>
      </c>
      <c r="I9537" s="39" t="s">
        <v>16</v>
      </c>
      <c r="J9537" s="39" t="s">
        <v>16</v>
      </c>
      <c r="K9537" s="40"/>
      <c r="L9537" s="37" t="s">
        <v>6472</v>
      </c>
      <c r="M9537" s="42" t="s">
        <v>6481</v>
      </c>
      <c r="N9537" s="72">
        <v>3</v>
      </c>
      <c r="O9537" s="39" t="s">
        <v>16</v>
      </c>
      <c r="P9537" s="39">
        <v>1800</v>
      </c>
      <c r="Q9537" s="39" t="s">
        <v>16</v>
      </c>
      <c r="R9537" s="39" t="s">
        <v>16</v>
      </c>
      <c r="S9537" s="39" t="s">
        <v>16</v>
      </c>
      <c r="T9537" s="39" t="s">
        <v>16</v>
      </c>
    </row>
    <row r="9538" spans="2:20" ht="30.6" customHeight="1" x14ac:dyDescent="0.3">
      <c r="B9538" s="37" t="s">
        <v>6472</v>
      </c>
      <c r="C9538" s="38" t="s">
        <v>5819</v>
      </c>
      <c r="D9538" s="116" t="s">
        <v>6491</v>
      </c>
      <c r="E9538" s="39" t="s">
        <v>16</v>
      </c>
      <c r="F9538" s="39">
        <v>100000</v>
      </c>
      <c r="G9538" s="39" t="s">
        <v>16</v>
      </c>
      <c r="H9538" s="39" t="s">
        <v>16</v>
      </c>
      <c r="I9538" s="39" t="s">
        <v>16</v>
      </c>
      <c r="J9538" s="39" t="s">
        <v>16</v>
      </c>
      <c r="K9538" s="40"/>
      <c r="L9538" s="37" t="s">
        <v>6472</v>
      </c>
      <c r="M9538" s="1040" t="s">
        <v>6482</v>
      </c>
      <c r="N9538" s="72">
        <v>4</v>
      </c>
      <c r="O9538" s="39" t="s">
        <v>16</v>
      </c>
      <c r="P9538" s="39">
        <v>23467</v>
      </c>
      <c r="Q9538" s="39" t="s">
        <v>16</v>
      </c>
      <c r="R9538" s="39" t="s">
        <v>16</v>
      </c>
      <c r="S9538" s="39" t="s">
        <v>16</v>
      </c>
      <c r="T9538" s="39" t="s">
        <v>16</v>
      </c>
    </row>
    <row r="9539" spans="2:20" ht="60.6" customHeight="1" x14ac:dyDescent="0.3">
      <c r="B9539" s="37" t="s">
        <v>6472</v>
      </c>
      <c r="C9539" s="38" t="s">
        <v>6485</v>
      </c>
      <c r="D9539" s="116" t="s">
        <v>6492</v>
      </c>
      <c r="E9539" s="39" t="s">
        <v>16</v>
      </c>
      <c r="F9539" s="39">
        <v>1200000</v>
      </c>
      <c r="G9539" s="39" t="s">
        <v>16</v>
      </c>
      <c r="H9539" s="39" t="s">
        <v>16</v>
      </c>
      <c r="I9539" s="39" t="s">
        <v>16</v>
      </c>
      <c r="J9539" s="39" t="s">
        <v>16</v>
      </c>
      <c r="K9539" s="40"/>
      <c r="L9539" s="37" t="s">
        <v>6472</v>
      </c>
      <c r="M9539" s="509" t="s">
        <v>6490</v>
      </c>
      <c r="N9539" s="72">
        <v>5</v>
      </c>
      <c r="O9539" s="39" t="s">
        <v>16</v>
      </c>
      <c r="P9539" s="39">
        <v>10000</v>
      </c>
      <c r="Q9539" s="39" t="s">
        <v>16</v>
      </c>
      <c r="R9539" s="39" t="s">
        <v>16</v>
      </c>
      <c r="S9539" s="39" t="s">
        <v>16</v>
      </c>
      <c r="T9539" s="39" t="s">
        <v>16</v>
      </c>
    </row>
    <row r="9540" spans="2:20" ht="31.8" customHeight="1" x14ac:dyDescent="0.3">
      <c r="B9540" s="37" t="s">
        <v>6472</v>
      </c>
      <c r="C9540" s="38" t="s">
        <v>6476</v>
      </c>
      <c r="D9540" s="116" t="s">
        <v>6493</v>
      </c>
      <c r="E9540" s="39" t="s">
        <v>16</v>
      </c>
      <c r="F9540" s="39">
        <v>2600</v>
      </c>
      <c r="G9540" s="39" t="s">
        <v>16</v>
      </c>
      <c r="H9540" s="39" t="s">
        <v>16</v>
      </c>
      <c r="I9540" s="39" t="s">
        <v>16</v>
      </c>
      <c r="J9540" s="39" t="s">
        <v>16</v>
      </c>
      <c r="K9540" s="40"/>
      <c r="L9540" s="37" t="s">
        <v>6472</v>
      </c>
      <c r="M9540" s="509" t="s">
        <v>6483</v>
      </c>
      <c r="N9540" s="72">
        <v>6</v>
      </c>
      <c r="O9540" s="39" t="s">
        <v>16</v>
      </c>
      <c r="P9540" s="39">
        <v>1447</v>
      </c>
      <c r="Q9540" s="39" t="s">
        <v>16</v>
      </c>
      <c r="R9540" s="39" t="s">
        <v>16</v>
      </c>
      <c r="S9540" s="39" t="s">
        <v>16</v>
      </c>
      <c r="T9540" s="39" t="s">
        <v>16</v>
      </c>
    </row>
    <row r="9541" spans="2:20" ht="30" customHeight="1" x14ac:dyDescent="0.3">
      <c r="B9541" s="37" t="s">
        <v>6472</v>
      </c>
      <c r="C9541" s="38" t="s">
        <v>2009</v>
      </c>
      <c r="D9541" s="116" t="s">
        <v>6494</v>
      </c>
      <c r="E9541" s="39" t="s">
        <v>16</v>
      </c>
      <c r="F9541" s="39">
        <v>2000</v>
      </c>
      <c r="G9541" s="39" t="s">
        <v>16</v>
      </c>
      <c r="H9541" s="39" t="s">
        <v>16</v>
      </c>
      <c r="I9541" s="39" t="s">
        <v>16</v>
      </c>
      <c r="J9541" s="39" t="s">
        <v>16</v>
      </c>
      <c r="K9541" s="40"/>
      <c r="L9541" s="37" t="s">
        <v>6472</v>
      </c>
      <c r="M9541" s="509" t="s">
        <v>6484</v>
      </c>
      <c r="N9541" s="72">
        <v>7</v>
      </c>
      <c r="O9541" s="39" t="s">
        <v>16</v>
      </c>
      <c r="P9541" s="39">
        <v>50570</v>
      </c>
      <c r="Q9541" s="39" t="s">
        <v>16</v>
      </c>
      <c r="R9541" s="39" t="s">
        <v>16</v>
      </c>
      <c r="S9541" s="39" t="s">
        <v>16</v>
      </c>
      <c r="T9541" s="39" t="s">
        <v>16</v>
      </c>
    </row>
    <row r="9542" spans="2:20" ht="34.200000000000003" customHeight="1" x14ac:dyDescent="0.3">
      <c r="B9542" s="37" t="s">
        <v>6502</v>
      </c>
      <c r="C9542" s="38" t="s">
        <v>6501</v>
      </c>
      <c r="D9542" s="116" t="s">
        <v>6495</v>
      </c>
      <c r="E9542" s="39" t="s">
        <v>16</v>
      </c>
      <c r="F9542" s="39">
        <v>2200</v>
      </c>
      <c r="G9542" s="39" t="s">
        <v>16</v>
      </c>
      <c r="H9542" s="39" t="s">
        <v>16</v>
      </c>
      <c r="I9542" s="39" t="s">
        <v>16</v>
      </c>
      <c r="J9542" s="39" t="s">
        <v>16</v>
      </c>
      <c r="K9542" s="40"/>
      <c r="L9542" s="37" t="s">
        <v>6472</v>
      </c>
      <c r="M9542" s="38" t="s">
        <v>6477</v>
      </c>
      <c r="N9542" s="116" t="s">
        <v>6488</v>
      </c>
      <c r="O9542" s="39" t="s">
        <v>16</v>
      </c>
      <c r="P9542" s="39" t="s">
        <v>16</v>
      </c>
      <c r="Q9542" s="39" t="s">
        <v>16</v>
      </c>
      <c r="R9542" s="39">
        <v>202358</v>
      </c>
      <c r="S9542" s="39"/>
      <c r="T9542" s="39" t="s">
        <v>16</v>
      </c>
    </row>
    <row r="9543" spans="2:20" ht="33" customHeight="1" x14ac:dyDescent="0.3">
      <c r="B9543" s="37" t="s">
        <v>6502</v>
      </c>
      <c r="C9543" s="38" t="s">
        <v>6503</v>
      </c>
      <c r="D9543" s="116" t="s">
        <v>6496</v>
      </c>
      <c r="E9543" s="39" t="s">
        <v>16</v>
      </c>
      <c r="F9543" s="39">
        <v>1100</v>
      </c>
      <c r="G9543" s="39" t="s">
        <v>16</v>
      </c>
      <c r="H9543" s="39" t="s">
        <v>16</v>
      </c>
      <c r="I9543" s="39" t="s">
        <v>16</v>
      </c>
      <c r="J9543" s="39" t="s">
        <v>16</v>
      </c>
      <c r="K9543" s="40"/>
      <c r="L9543" s="37" t="s">
        <v>6472</v>
      </c>
      <c r="M9543" s="38" t="s">
        <v>6478</v>
      </c>
      <c r="N9543" s="72">
        <v>8</v>
      </c>
      <c r="O9543" s="39" t="s">
        <v>16</v>
      </c>
      <c r="P9543" s="39">
        <v>98284</v>
      </c>
      <c r="Q9543" s="39" t="s">
        <v>16</v>
      </c>
      <c r="R9543" s="39" t="s">
        <v>16</v>
      </c>
      <c r="S9543" s="39"/>
      <c r="T9543" s="39" t="s">
        <v>16</v>
      </c>
    </row>
    <row r="9544" spans="2:20" ht="45" customHeight="1" x14ac:dyDescent="0.3">
      <c r="B9544" s="37" t="s">
        <v>6502</v>
      </c>
      <c r="C9544" s="38" t="s">
        <v>6504</v>
      </c>
      <c r="D9544" s="116" t="s">
        <v>6497</v>
      </c>
      <c r="E9544" s="39" t="s">
        <v>16</v>
      </c>
      <c r="F9544" s="39">
        <v>2200</v>
      </c>
      <c r="G9544" s="39" t="s">
        <v>16</v>
      </c>
      <c r="H9544" s="39" t="s">
        <v>16</v>
      </c>
      <c r="I9544" s="39" t="s">
        <v>16</v>
      </c>
      <c r="J9544" s="39" t="s">
        <v>16</v>
      </c>
      <c r="K9544" s="40"/>
      <c r="L9544" s="37" t="s">
        <v>6472</v>
      </c>
      <c r="M9544" s="509" t="s">
        <v>6512</v>
      </c>
      <c r="N9544" s="72">
        <v>9</v>
      </c>
      <c r="O9544" s="39" t="s">
        <v>16</v>
      </c>
      <c r="P9544" s="39">
        <v>215875</v>
      </c>
      <c r="Q9544" s="39" t="s">
        <v>16</v>
      </c>
      <c r="R9544" s="39" t="s">
        <v>16</v>
      </c>
      <c r="S9544" s="39" t="s">
        <v>16</v>
      </c>
      <c r="T9544" s="39"/>
    </row>
    <row r="9545" spans="2:20" ht="41.4" x14ac:dyDescent="0.3">
      <c r="B9545" s="37" t="s">
        <v>6502</v>
      </c>
      <c r="C9545" s="38" t="s">
        <v>6505</v>
      </c>
      <c r="D9545" s="116" t="s">
        <v>6498</v>
      </c>
      <c r="E9545" s="39" t="s">
        <v>16</v>
      </c>
      <c r="F9545" s="39">
        <v>1000</v>
      </c>
      <c r="G9545" s="39" t="s">
        <v>16</v>
      </c>
      <c r="H9545" s="39" t="s">
        <v>16</v>
      </c>
      <c r="I9545" s="39" t="s">
        <v>16</v>
      </c>
      <c r="J9545" s="39" t="s">
        <v>16</v>
      </c>
      <c r="K9545" s="40"/>
      <c r="L9545" s="37" t="s">
        <v>6472</v>
      </c>
      <c r="M9545" s="509" t="s">
        <v>6487</v>
      </c>
      <c r="N9545" s="72" t="s">
        <v>3969</v>
      </c>
      <c r="O9545" s="39" t="s">
        <v>16</v>
      </c>
      <c r="P9545" s="39" t="s">
        <v>16</v>
      </c>
      <c r="Q9545" s="39" t="s">
        <v>16</v>
      </c>
      <c r="R9545" s="39" t="s">
        <v>16</v>
      </c>
      <c r="S9545" s="39">
        <v>185900</v>
      </c>
      <c r="T9545" s="39"/>
    </row>
    <row r="9546" spans="2:20" ht="48" customHeight="1" x14ac:dyDescent="0.3">
      <c r="B9546" s="37" t="s">
        <v>6502</v>
      </c>
      <c r="C9546" s="38" t="s">
        <v>6506</v>
      </c>
      <c r="D9546" s="116" t="s">
        <v>6499</v>
      </c>
      <c r="E9546" s="39" t="s">
        <v>16</v>
      </c>
      <c r="F9546" s="39" t="s">
        <v>16</v>
      </c>
      <c r="G9546" s="39" t="s">
        <v>16</v>
      </c>
      <c r="H9546" s="39">
        <v>2000000</v>
      </c>
      <c r="I9546" s="39" t="s">
        <v>16</v>
      </c>
      <c r="J9546" s="39" t="s">
        <v>16</v>
      </c>
      <c r="K9546" s="40"/>
      <c r="L9546" s="37" t="s">
        <v>6472</v>
      </c>
      <c r="M9546" s="509" t="s">
        <v>6486</v>
      </c>
      <c r="N9546" s="72">
        <v>10</v>
      </c>
      <c r="O9546" s="39" t="s">
        <v>16</v>
      </c>
      <c r="P9546" s="39">
        <v>70000</v>
      </c>
      <c r="Q9546" s="39" t="s">
        <v>16</v>
      </c>
      <c r="R9546" s="39" t="s">
        <v>16</v>
      </c>
      <c r="S9546" s="39" t="s">
        <v>16</v>
      </c>
      <c r="T9546" s="39" t="s">
        <v>16</v>
      </c>
    </row>
    <row r="9547" spans="2:20" ht="41.4" x14ac:dyDescent="0.3">
      <c r="B9547" s="37" t="s">
        <v>6502</v>
      </c>
      <c r="C9547" s="38" t="s">
        <v>6507</v>
      </c>
      <c r="D9547" s="116" t="s">
        <v>6500</v>
      </c>
      <c r="E9547" s="39" t="s">
        <v>16</v>
      </c>
      <c r="F9547" s="39">
        <v>100000</v>
      </c>
      <c r="G9547" s="39" t="s">
        <v>16</v>
      </c>
      <c r="H9547" s="39" t="s">
        <v>16</v>
      </c>
      <c r="I9547" s="39" t="s">
        <v>16</v>
      </c>
      <c r="J9547" s="39" t="s">
        <v>16</v>
      </c>
      <c r="K9547" s="40"/>
      <c r="L9547" s="37" t="s">
        <v>6472</v>
      </c>
      <c r="M9547" s="509" t="s">
        <v>6489</v>
      </c>
      <c r="N9547" s="72">
        <v>11</v>
      </c>
      <c r="O9547" s="39" t="s">
        <v>16</v>
      </c>
      <c r="P9547" s="39">
        <v>2400</v>
      </c>
      <c r="Q9547" s="39" t="s">
        <v>16</v>
      </c>
      <c r="R9547" s="39" t="s">
        <v>16</v>
      </c>
      <c r="S9547" s="39" t="s">
        <v>16</v>
      </c>
      <c r="T9547" s="39" t="s">
        <v>16</v>
      </c>
    </row>
    <row r="9548" spans="2:20" ht="33" customHeight="1" x14ac:dyDescent="0.3">
      <c r="B9548" s="37" t="s">
        <v>6502</v>
      </c>
      <c r="C9548" s="38" t="s">
        <v>6517</v>
      </c>
      <c r="D9548" s="116" t="s">
        <v>6515</v>
      </c>
      <c r="E9548" s="39" t="s">
        <v>16</v>
      </c>
      <c r="F9548" s="39">
        <v>1300</v>
      </c>
      <c r="G9548" s="39" t="s">
        <v>16</v>
      </c>
      <c r="H9548" s="39" t="s">
        <v>16</v>
      </c>
      <c r="I9548" s="39" t="s">
        <v>16</v>
      </c>
      <c r="J9548" s="39" t="s">
        <v>16</v>
      </c>
      <c r="K9548" s="40"/>
      <c r="L9548" s="37" t="s">
        <v>6502</v>
      </c>
      <c r="M9548" s="509" t="s">
        <v>6508</v>
      </c>
      <c r="N9548" s="72">
        <v>12</v>
      </c>
      <c r="O9548" s="39" t="s">
        <v>16</v>
      </c>
      <c r="P9548" s="39">
        <v>3000</v>
      </c>
      <c r="Q9548" s="39" t="s">
        <v>16</v>
      </c>
      <c r="R9548" s="39" t="s">
        <v>16</v>
      </c>
      <c r="S9548" s="39" t="s">
        <v>16</v>
      </c>
      <c r="T9548" s="39" t="s">
        <v>16</v>
      </c>
    </row>
    <row r="9549" spans="2:20" ht="27.6" x14ac:dyDescent="0.3">
      <c r="B9549" s="37" t="s">
        <v>6502</v>
      </c>
      <c r="C9549" s="369" t="s">
        <v>6518</v>
      </c>
      <c r="D9549" s="116" t="s">
        <v>6516</v>
      </c>
      <c r="E9549" s="39" t="s">
        <v>16</v>
      </c>
      <c r="F9549" s="39">
        <v>200</v>
      </c>
      <c r="G9549" s="39" t="s">
        <v>16</v>
      </c>
      <c r="H9549" s="39" t="s">
        <v>16</v>
      </c>
      <c r="I9549" s="39" t="s">
        <v>16</v>
      </c>
      <c r="J9549" s="39" t="s">
        <v>16</v>
      </c>
      <c r="K9549" s="40"/>
      <c r="L9549" s="37" t="s">
        <v>6502</v>
      </c>
      <c r="M9549" s="509" t="s">
        <v>2550</v>
      </c>
      <c r="N9549" s="72">
        <v>13</v>
      </c>
      <c r="O9549" s="39" t="s">
        <v>16</v>
      </c>
      <c r="P9549" s="39">
        <v>5000</v>
      </c>
      <c r="Q9549" s="39" t="s">
        <v>16</v>
      </c>
      <c r="R9549" s="39" t="s">
        <v>16</v>
      </c>
      <c r="S9549" s="39" t="s">
        <v>16</v>
      </c>
      <c r="T9549" s="39" t="s">
        <v>16</v>
      </c>
    </row>
    <row r="9550" spans="2:20" ht="31.8" customHeight="1" x14ac:dyDescent="0.3">
      <c r="B9550" s="37" t="s">
        <v>6502</v>
      </c>
      <c r="C9550" s="1040" t="s">
        <v>6511</v>
      </c>
      <c r="D9550" s="39" t="s">
        <v>192</v>
      </c>
      <c r="E9550" s="39" t="s">
        <v>16</v>
      </c>
      <c r="F9550" s="39">
        <v>80000</v>
      </c>
      <c r="G9550" s="39" t="s">
        <v>16</v>
      </c>
      <c r="H9550" s="39" t="s">
        <v>16</v>
      </c>
      <c r="I9550" s="39" t="s">
        <v>16</v>
      </c>
      <c r="J9550" s="39" t="s">
        <v>16</v>
      </c>
      <c r="K9550" s="40"/>
      <c r="L9550" s="37" t="s">
        <v>6502</v>
      </c>
      <c r="M9550" s="509" t="s">
        <v>6510</v>
      </c>
      <c r="N9550" s="72">
        <v>14</v>
      </c>
      <c r="O9550" s="39" t="s">
        <v>16</v>
      </c>
      <c r="P9550" s="39">
        <v>4040</v>
      </c>
      <c r="Q9550" s="39" t="s">
        <v>16</v>
      </c>
      <c r="R9550" s="39" t="s">
        <v>16</v>
      </c>
      <c r="S9550" s="39" t="s">
        <v>16</v>
      </c>
      <c r="T9550" s="39" t="s">
        <v>16</v>
      </c>
    </row>
    <row r="9551" spans="2:20" ht="46.2" customHeight="1" x14ac:dyDescent="0.3">
      <c r="B9551" s="39" t="s">
        <v>16</v>
      </c>
      <c r="C9551" s="91" t="s">
        <v>2461</v>
      </c>
      <c r="D9551" s="39" t="s">
        <v>16</v>
      </c>
      <c r="E9551" s="39" t="s">
        <v>16</v>
      </c>
      <c r="F9551" s="39" t="s">
        <v>16</v>
      </c>
      <c r="G9551" s="39" t="s">
        <v>16</v>
      </c>
      <c r="H9551" s="39" t="s">
        <v>16</v>
      </c>
      <c r="I9551" s="39" t="s">
        <v>16</v>
      </c>
      <c r="J9551" s="39" t="s">
        <v>16</v>
      </c>
      <c r="K9551" s="40"/>
      <c r="L9551" s="37" t="s">
        <v>6502</v>
      </c>
      <c r="M9551" s="509" t="s">
        <v>6533</v>
      </c>
      <c r="N9551" s="72">
        <v>7</v>
      </c>
      <c r="O9551" s="39" t="s">
        <v>16</v>
      </c>
      <c r="P9551" s="39" t="s">
        <v>16</v>
      </c>
      <c r="Q9551" s="39" t="s">
        <v>16</v>
      </c>
      <c r="R9551" s="39" t="s">
        <v>16</v>
      </c>
      <c r="S9551" s="39">
        <v>26000</v>
      </c>
      <c r="T9551" s="39" t="s">
        <v>16</v>
      </c>
    </row>
    <row r="9552" spans="2:20" ht="27.6" x14ac:dyDescent="0.3">
      <c r="B9552" s="37" t="s">
        <v>6337</v>
      </c>
      <c r="C9552" s="38" t="s">
        <v>6347</v>
      </c>
      <c r="D9552" s="72">
        <v>2</v>
      </c>
      <c r="E9552" s="39" t="s">
        <v>16</v>
      </c>
      <c r="F9552" s="39">
        <v>5000</v>
      </c>
      <c r="G9552" s="39" t="s">
        <v>16</v>
      </c>
      <c r="H9552" s="39" t="s">
        <v>16</v>
      </c>
      <c r="I9552" s="39" t="s">
        <v>16</v>
      </c>
      <c r="J9552" s="39" t="s">
        <v>16</v>
      </c>
      <c r="K9552" s="40"/>
      <c r="L9552" s="39" t="s">
        <v>16</v>
      </c>
      <c r="M9552" s="91" t="s">
        <v>2461</v>
      </c>
      <c r="N9552" s="39" t="s">
        <v>16</v>
      </c>
      <c r="O9552" s="39" t="s">
        <v>16</v>
      </c>
      <c r="P9552" s="39" t="s">
        <v>16</v>
      </c>
      <c r="Q9552" s="39" t="s">
        <v>16</v>
      </c>
      <c r="R9552" s="39" t="s">
        <v>16</v>
      </c>
      <c r="S9552" s="39" t="s">
        <v>16</v>
      </c>
      <c r="T9552" s="39" t="s">
        <v>16</v>
      </c>
    </row>
    <row r="9553" spans="2:20" ht="41.4" x14ac:dyDescent="0.3">
      <c r="B9553" s="37" t="s">
        <v>6413</v>
      </c>
      <c r="C9553" s="38" t="s">
        <v>6423</v>
      </c>
      <c r="D9553" s="72">
        <v>462</v>
      </c>
      <c r="E9553" s="39" t="s">
        <v>16</v>
      </c>
      <c r="F9553" s="39">
        <f>35000</f>
        <v>35000</v>
      </c>
      <c r="G9553" s="39" t="s">
        <v>16</v>
      </c>
      <c r="H9553" s="39" t="s">
        <v>16</v>
      </c>
      <c r="I9553" s="39" t="s">
        <v>16</v>
      </c>
      <c r="J9553" s="39" t="s">
        <v>16</v>
      </c>
      <c r="K9553" s="40"/>
      <c r="L9553" s="37" t="s">
        <v>6502</v>
      </c>
      <c r="M9553" s="509" t="s">
        <v>5328</v>
      </c>
      <c r="N9553" s="72">
        <v>15</v>
      </c>
      <c r="O9553" s="39" t="s">
        <v>16</v>
      </c>
      <c r="P9553" s="39">
        <v>4780</v>
      </c>
      <c r="Q9553" s="39" t="s">
        <v>16</v>
      </c>
      <c r="R9553" s="39" t="s">
        <v>16</v>
      </c>
      <c r="S9553" s="39" t="s">
        <v>16</v>
      </c>
      <c r="T9553" s="39" t="s">
        <v>16</v>
      </c>
    </row>
    <row r="9554" spans="2:20" ht="27.6" x14ac:dyDescent="0.3">
      <c r="B9554" s="39" t="s">
        <v>16</v>
      </c>
      <c r="C9554" s="39" t="s">
        <v>16</v>
      </c>
      <c r="D9554" s="39" t="s">
        <v>16</v>
      </c>
      <c r="E9554" s="39" t="s">
        <v>16</v>
      </c>
      <c r="F9554" s="39" t="s">
        <v>16</v>
      </c>
      <c r="G9554" s="39" t="s">
        <v>16</v>
      </c>
      <c r="H9554" s="39" t="s">
        <v>16</v>
      </c>
      <c r="I9554" s="39" t="s">
        <v>16</v>
      </c>
      <c r="J9554" s="39" t="s">
        <v>16</v>
      </c>
      <c r="K9554" s="40"/>
      <c r="L9554" s="37" t="s">
        <v>6502</v>
      </c>
      <c r="M9554" s="509" t="s">
        <v>6509</v>
      </c>
      <c r="N9554" s="72">
        <v>16</v>
      </c>
      <c r="O9554" s="39" t="s">
        <v>16</v>
      </c>
      <c r="P9554" s="39">
        <v>160</v>
      </c>
      <c r="Q9554" s="39" t="s">
        <v>16</v>
      </c>
      <c r="R9554" s="39" t="s">
        <v>16</v>
      </c>
      <c r="S9554" s="39" t="s">
        <v>16</v>
      </c>
      <c r="T9554" s="39" t="s">
        <v>16</v>
      </c>
    </row>
    <row r="9555" spans="2:20" ht="27.6" x14ac:dyDescent="0.3">
      <c r="B9555" s="39" t="s">
        <v>16</v>
      </c>
      <c r="C9555" s="39" t="s">
        <v>16</v>
      </c>
      <c r="D9555" s="39" t="s">
        <v>16</v>
      </c>
      <c r="E9555" s="39" t="s">
        <v>16</v>
      </c>
      <c r="F9555" s="39" t="s">
        <v>16</v>
      </c>
      <c r="G9555" s="39" t="s">
        <v>16</v>
      </c>
      <c r="H9555" s="39" t="s">
        <v>16</v>
      </c>
      <c r="I9555" s="39" t="s">
        <v>16</v>
      </c>
      <c r="J9555" s="39" t="s">
        <v>16</v>
      </c>
      <c r="K9555" s="40"/>
      <c r="L9555" s="37" t="s">
        <v>6502</v>
      </c>
      <c r="M9555" s="509" t="s">
        <v>6519</v>
      </c>
      <c r="N9555" s="72">
        <v>17</v>
      </c>
      <c r="O9555" s="39" t="s">
        <v>16</v>
      </c>
      <c r="P9555" s="39">
        <v>35320</v>
      </c>
      <c r="Q9555" s="39" t="s">
        <v>16</v>
      </c>
      <c r="R9555" s="39" t="s">
        <v>16</v>
      </c>
      <c r="S9555" s="39" t="s">
        <v>16</v>
      </c>
      <c r="T9555" s="39" t="s">
        <v>16</v>
      </c>
    </row>
    <row r="9556" spans="2:20" x14ac:dyDescent="0.3">
      <c r="B9556" s="196"/>
      <c r="C9556" s="503" t="s">
        <v>49</v>
      </c>
      <c r="D9556" s="196" t="s">
        <v>1850</v>
      </c>
      <c r="E9556" s="197">
        <f>SUM(E9535:E9547)</f>
        <v>0</v>
      </c>
      <c r="F9556" s="197">
        <f>SUM(F9535:F9555)</f>
        <v>1648700</v>
      </c>
      <c r="G9556" s="197"/>
      <c r="H9556" s="504">
        <f>SUM(H9535:H9554)</f>
        <v>2000000</v>
      </c>
      <c r="I9556" s="197">
        <f>SUM(I9535:I9547)</f>
        <v>0</v>
      </c>
      <c r="J9556" s="197"/>
      <c r="K9556" s="183">
        <f>SUM(I9556:J9556)</f>
        <v>0</v>
      </c>
      <c r="L9556" s="39" t="s">
        <v>16</v>
      </c>
      <c r="M9556" s="39" t="s">
        <v>16</v>
      </c>
      <c r="N9556" s="39" t="s">
        <v>16</v>
      </c>
      <c r="O9556" s="39" t="s">
        <v>16</v>
      </c>
      <c r="P9556" s="39" t="s">
        <v>16</v>
      </c>
      <c r="Q9556" s="39" t="s">
        <v>16</v>
      </c>
      <c r="R9556" s="39" t="s">
        <v>16</v>
      </c>
      <c r="S9556" s="39" t="s">
        <v>16</v>
      </c>
      <c r="T9556" s="39" t="s">
        <v>16</v>
      </c>
    </row>
    <row r="9557" spans="2:20" x14ac:dyDescent="0.3">
      <c r="B9557" s="815"/>
      <c r="C9557" s="958"/>
      <c r="D9557" s="384"/>
      <c r="E9557" s="818"/>
      <c r="F9557" s="818"/>
      <c r="G9557" s="818"/>
      <c r="H9557" s="818"/>
      <c r="I9557" s="818"/>
      <c r="J9557" s="819"/>
      <c r="K9557" s="1"/>
      <c r="L9557" s="1041"/>
      <c r="M9557" s="1042"/>
      <c r="N9557" s="1042"/>
      <c r="O9557" s="1042"/>
      <c r="P9557" s="1042"/>
      <c r="Q9557" s="1042"/>
      <c r="R9557" s="1042"/>
      <c r="S9557" s="1042"/>
      <c r="T9557" s="1043"/>
    </row>
    <row r="9558" spans="2:20" x14ac:dyDescent="0.3">
      <c r="B9558" s="25"/>
      <c r="C9558" s="26" t="s">
        <v>50</v>
      </c>
      <c r="D9558" s="26" t="s">
        <v>16</v>
      </c>
      <c r="E9558" s="28">
        <f>E9556</f>
        <v>0</v>
      </c>
      <c r="F9558" s="28">
        <f>F9534+F9556</f>
        <v>1918198</v>
      </c>
      <c r="G9558" s="28">
        <f>G9534+G9556</f>
        <v>2358569</v>
      </c>
      <c r="H9558" s="28">
        <f>H9534+H9556</f>
        <v>2557653</v>
      </c>
      <c r="I9558" s="28">
        <f>I9534+I9556</f>
        <v>493997</v>
      </c>
      <c r="J9558" s="28">
        <f>J9534+J9556</f>
        <v>4260</v>
      </c>
      <c r="K9558" s="1"/>
      <c r="L9558" s="574" t="s">
        <v>16</v>
      </c>
      <c r="M9558" s="26" t="s">
        <v>50</v>
      </c>
      <c r="N9558" s="193" t="s">
        <v>16</v>
      </c>
      <c r="O9558" s="934">
        <f>SUM(O9535:O9557)</f>
        <v>0</v>
      </c>
      <c r="P9558" s="28">
        <f>SUM(P9535:P9557)</f>
        <v>550643</v>
      </c>
      <c r="Q9558" s="938"/>
      <c r="R9558" s="28">
        <f>SUM(R9535:R9557)</f>
        <v>202358</v>
      </c>
      <c r="S9558" s="28">
        <f>SUM(S9545:S9557)</f>
        <v>211900</v>
      </c>
      <c r="T9558" s="28">
        <f>SUM(T9533:T9557)</f>
        <v>0</v>
      </c>
    </row>
    <row r="9559" spans="2:20" x14ac:dyDescent="0.3">
      <c r="F9559" s="314"/>
      <c r="G9559" s="215"/>
      <c r="H9559" s="215"/>
      <c r="I9559" s="314"/>
      <c r="L9559" s="2"/>
      <c r="M9559" s="3" t="s">
        <v>12</v>
      </c>
      <c r="N9559" s="15"/>
      <c r="O9559" s="16">
        <f>E9558-O9558</f>
        <v>0</v>
      </c>
      <c r="P9559" s="62">
        <f>F9558-P9558</f>
        <v>1367555</v>
      </c>
      <c r="Q9559" s="62">
        <f>G9558-Q9558</f>
        <v>2358569</v>
      </c>
      <c r="R9559" s="62">
        <f t="shared" ref="R9559" si="952">H9558-R9558</f>
        <v>2355295</v>
      </c>
      <c r="S9559" s="62">
        <f t="shared" ref="S9559" si="953">I9558-S9558</f>
        <v>282097</v>
      </c>
      <c r="T9559" s="62">
        <f t="shared" ref="T9559" si="954">J9558-T9558</f>
        <v>4260</v>
      </c>
    </row>
    <row r="9560" spans="2:20" x14ac:dyDescent="0.3">
      <c r="B9560" s="1355"/>
      <c r="C9560" s="1355"/>
      <c r="D9560" s="1355"/>
      <c r="E9560" s="1355"/>
      <c r="F9560" s="1355"/>
      <c r="H9560" s="322"/>
      <c r="I9560" s="321"/>
      <c r="J9560" s="321"/>
      <c r="M9560" s="1356" t="s">
        <v>23</v>
      </c>
      <c r="N9560" s="1356"/>
      <c r="O9560" s="314"/>
      <c r="P9560" s="314"/>
      <c r="Q9560" s="314"/>
      <c r="R9560" s="314"/>
    </row>
    <row r="9561" spans="2:20" x14ac:dyDescent="0.3">
      <c r="B9561" s="1173"/>
      <c r="C9561" s="1174"/>
      <c r="D9561" s="1174"/>
      <c r="E9561" s="1174"/>
      <c r="F9561" s="1175"/>
      <c r="G9561" s="949"/>
      <c r="H9561" s="1182"/>
      <c r="I9561" s="1185"/>
      <c r="J9561" s="145"/>
      <c r="M9561" s="346" t="s">
        <v>17</v>
      </c>
      <c r="N9561" s="126">
        <f>P9559</f>
        <v>1367555</v>
      </c>
      <c r="O9561" s="1364" t="s">
        <v>6520</v>
      </c>
      <c r="P9561" s="1365"/>
      <c r="Q9561" s="1365"/>
      <c r="R9561" s="1365"/>
      <c r="S9561" s="1365"/>
      <c r="T9561" s="1365"/>
    </row>
    <row r="9562" spans="2:20" x14ac:dyDescent="0.3">
      <c r="B9562" s="1176"/>
      <c r="C9562" s="1177"/>
      <c r="D9562" s="1176"/>
      <c r="E9562" s="1178"/>
      <c r="F9562" s="1179"/>
      <c r="G9562" s="949"/>
      <c r="H9562" s="949"/>
      <c r="I9562" s="280"/>
      <c r="J9562" s="280"/>
      <c r="M9562" s="346" t="s">
        <v>18</v>
      </c>
      <c r="N9562" s="126">
        <f>Q9559</f>
        <v>2358569</v>
      </c>
      <c r="O9562" s="1015"/>
      <c r="P9562" s="944"/>
      <c r="Q9562" s="1182"/>
      <c r="R9562" s="944"/>
      <c r="S9562" s="944"/>
      <c r="T9562" s="944"/>
    </row>
    <row r="9563" spans="2:20" x14ac:dyDescent="0.3">
      <c r="B9563" s="1176"/>
      <c r="C9563" s="1180"/>
      <c r="D9563" s="1180"/>
      <c r="E9563" s="1178"/>
      <c r="F9563" s="1181"/>
      <c r="G9563" s="948"/>
      <c r="H9563" s="948"/>
      <c r="I9563" s="280"/>
      <c r="J9563" s="280"/>
      <c r="M9563" s="346" t="s">
        <v>19</v>
      </c>
      <c r="N9563" s="126">
        <f>R9559</f>
        <v>2355295</v>
      </c>
      <c r="O9563" s="1015"/>
      <c r="P9563" s="948"/>
      <c r="Q9563" s="1183"/>
      <c r="R9563" s="948"/>
      <c r="S9563" s="948"/>
      <c r="T9563" s="948"/>
    </row>
    <row r="9564" spans="2:20" x14ac:dyDescent="0.3">
      <c r="B9564" s="326"/>
      <c r="C9564" s="326"/>
      <c r="D9564" s="326"/>
      <c r="E9564" s="326"/>
      <c r="F9564" s="326"/>
      <c r="G9564" s="321"/>
      <c r="H9564" s="321"/>
      <c r="I9564" s="280"/>
      <c r="J9564" s="281"/>
      <c r="M9564" s="346" t="s">
        <v>20</v>
      </c>
      <c r="N9564" s="126">
        <f>S9559</f>
        <v>282097</v>
      </c>
      <c r="O9564" s="1184"/>
      <c r="P9564" s="1016"/>
      <c r="Q9564" s="1017"/>
      <c r="R9564" s="894"/>
      <c r="S9564" s="894"/>
      <c r="T9564" s="894"/>
    </row>
    <row r="9565" spans="2:20" x14ac:dyDescent="0.3">
      <c r="B9565" s="326"/>
      <c r="C9565" s="326"/>
      <c r="D9565" s="326"/>
      <c r="E9565" s="326"/>
      <c r="F9565" s="326"/>
      <c r="G9565" s="321"/>
      <c r="H9565" s="321"/>
      <c r="I9565" s="280"/>
      <c r="J9565" s="281"/>
      <c r="M9565" s="346" t="s">
        <v>21</v>
      </c>
      <c r="N9565" s="126">
        <f>T9559</f>
        <v>4260</v>
      </c>
      <c r="O9565" s="1015"/>
      <c r="P9565" s="949"/>
      <c r="Q9565" s="1018"/>
      <c r="R9565" s="949"/>
      <c r="S9565" s="949"/>
      <c r="T9565" s="949"/>
    </row>
    <row r="9566" spans="2:20" ht="16.2" thickBot="1" x14ac:dyDescent="0.35">
      <c r="B9566" s="326"/>
      <c r="C9566" s="326"/>
      <c r="D9566" s="326"/>
      <c r="E9566" s="326"/>
      <c r="F9566" s="326"/>
      <c r="G9566" s="322"/>
      <c r="H9566" s="321"/>
      <c r="I9566" s="280"/>
      <c r="J9566" s="281"/>
      <c r="M9566" s="768" t="s">
        <v>22</v>
      </c>
      <c r="N9566" s="794">
        <f>SUM(N9561:N9565)</f>
        <v>6367776</v>
      </c>
      <c r="O9566" s="1015"/>
      <c r="P9566" s="994"/>
      <c r="Q9566" s="994"/>
      <c r="R9566" s="943"/>
      <c r="S9566" s="943"/>
      <c r="T9566" s="929"/>
    </row>
    <row r="9567" spans="2:20" ht="16.2" thickTop="1" x14ac:dyDescent="0.3">
      <c r="B9567" s="321"/>
      <c r="C9567" s="321"/>
      <c r="D9567" s="321"/>
      <c r="E9567" s="321"/>
      <c r="F9567" s="321"/>
      <c r="G9567" s="322"/>
      <c r="H9567" s="321"/>
      <c r="I9567" s="280"/>
      <c r="J9567" s="281"/>
      <c r="M9567" s="768"/>
      <c r="N9567" s="121"/>
      <c r="O9567" s="1015"/>
      <c r="P9567" s="994"/>
      <c r="Q9567" s="994"/>
      <c r="R9567" s="943"/>
      <c r="S9567" s="943"/>
      <c r="T9567" s="929"/>
    </row>
    <row r="9568" spans="2:20" ht="15.6" x14ac:dyDescent="0.3">
      <c r="B9568" s="321"/>
      <c r="C9568" s="321"/>
      <c r="D9568" s="321"/>
      <c r="E9568" s="321"/>
      <c r="F9568" s="321"/>
      <c r="G9568" s="322"/>
      <c r="H9568" s="321"/>
      <c r="I9568" s="280"/>
      <c r="J9568" s="281"/>
      <c r="M9568" s="768"/>
      <c r="N9568" s="121"/>
      <c r="O9568" s="1015"/>
      <c r="P9568" s="994"/>
      <c r="Q9568" s="994"/>
      <c r="R9568" s="943"/>
      <c r="S9568" s="943"/>
      <c r="T9568" s="929"/>
    </row>
    <row r="9569" spans="2:20" ht="15.6" x14ac:dyDescent="0.3">
      <c r="B9569" s="321"/>
      <c r="C9569" s="321"/>
      <c r="D9569" s="321"/>
      <c r="E9569" s="321"/>
      <c r="F9569" s="321"/>
      <c r="G9569" s="322"/>
      <c r="H9569" s="321"/>
      <c r="I9569" s="280"/>
      <c r="J9569" s="281"/>
      <c r="M9569" s="768"/>
      <c r="N9569" s="121"/>
      <c r="O9569" s="1015"/>
      <c r="P9569" s="994"/>
      <c r="Q9569" s="994"/>
      <c r="R9569" s="943"/>
      <c r="S9569" s="943"/>
      <c r="T9569" s="929"/>
    </row>
    <row r="9570" spans="2:20" ht="15.6" x14ac:dyDescent="0.3">
      <c r="G9570" s="314"/>
      <c r="H9570" s="321"/>
      <c r="I9570" s="280"/>
      <c r="J9570" s="281"/>
      <c r="M9570" s="768"/>
      <c r="N9570" s="121"/>
      <c r="O9570" s="1015"/>
      <c r="P9570" s="994"/>
      <c r="Q9570" s="994"/>
      <c r="R9570" s="943"/>
      <c r="S9570" s="943"/>
      <c r="T9570" s="929"/>
    </row>
    <row r="9571" spans="2:20" ht="15.6" x14ac:dyDescent="0.3">
      <c r="G9571" s="314"/>
      <c r="H9571" s="321"/>
      <c r="I9571" s="280"/>
      <c r="J9571" s="281"/>
      <c r="M9571" s="768"/>
      <c r="N9571" s="121"/>
      <c r="O9571" s="1015"/>
      <c r="P9571" s="994"/>
      <c r="Q9571" s="994"/>
      <c r="R9571" s="943"/>
      <c r="S9571" s="943"/>
      <c r="T9571" s="929"/>
    </row>
    <row r="9572" spans="2:20" x14ac:dyDescent="0.3">
      <c r="B9572" s="1357" t="s">
        <v>6214</v>
      </c>
      <c r="C9572" s="1357"/>
      <c r="D9572" s="1357"/>
      <c r="E9572" s="1357"/>
      <c r="F9572" s="1357"/>
      <c r="G9572" s="1357"/>
      <c r="H9572" s="1357"/>
      <c r="I9572" s="1357"/>
      <c r="J9572" s="1357"/>
      <c r="K9572" s="1357"/>
      <c r="L9572" s="1357"/>
      <c r="M9572" s="1357"/>
      <c r="N9572" s="1357"/>
      <c r="O9572" s="1357"/>
      <c r="P9572" s="1357"/>
      <c r="Q9572" s="1357"/>
      <c r="R9572" s="1357"/>
      <c r="S9572" s="1357"/>
      <c r="T9572" s="1357"/>
    </row>
    <row r="9578" spans="2:20" ht="15.6" x14ac:dyDescent="0.3">
      <c r="B9578" s="1349" t="s">
        <v>6521</v>
      </c>
      <c r="C9578" s="1349"/>
      <c r="D9578" s="1349"/>
      <c r="E9578" s="1349"/>
      <c r="F9578" s="1349"/>
      <c r="G9578" s="1349"/>
      <c r="H9578" s="1349"/>
      <c r="I9578" s="1349"/>
      <c r="J9578" s="1349"/>
      <c r="K9578" s="1349"/>
      <c r="L9578" s="1349"/>
      <c r="M9578" s="1349"/>
      <c r="N9578" s="1349"/>
      <c r="O9578" s="1349"/>
      <c r="P9578" s="1349"/>
      <c r="Q9578" s="1349"/>
      <c r="R9578" s="1349"/>
      <c r="S9578" s="1349"/>
      <c r="T9578" s="1349"/>
    </row>
    <row r="9579" spans="2:20" ht="15.6" x14ac:dyDescent="0.3">
      <c r="B9579" s="1350" t="s">
        <v>10</v>
      </c>
      <c r="C9579" s="1350"/>
      <c r="D9579" s="1350"/>
      <c r="E9579" s="1350"/>
      <c r="F9579" s="1350"/>
      <c r="G9579" s="1350"/>
      <c r="H9579" s="1350"/>
      <c r="I9579" s="1350"/>
      <c r="J9579" s="1350"/>
      <c r="K9579" s="1350"/>
      <c r="L9579" s="1350"/>
      <c r="M9579" s="1350"/>
      <c r="N9579" s="1350"/>
      <c r="O9579" s="1350"/>
      <c r="P9579" s="1350"/>
      <c r="Q9579" s="1350"/>
      <c r="R9579" s="1350"/>
      <c r="S9579" s="1350"/>
      <c r="T9579" s="1350"/>
    </row>
    <row r="9580" spans="2:20" x14ac:dyDescent="0.3">
      <c r="B9580" s="1351" t="s">
        <v>11</v>
      </c>
      <c r="C9580" s="1351"/>
      <c r="D9580" s="1351"/>
      <c r="E9580" s="1351"/>
      <c r="F9580" s="1351"/>
      <c r="G9580" s="1351"/>
      <c r="H9580" s="1351"/>
      <c r="I9580" s="1351"/>
      <c r="J9580" s="1351"/>
      <c r="K9580" s="1351"/>
      <c r="L9580" s="1351"/>
      <c r="M9580" s="1351"/>
      <c r="N9580" s="1351"/>
      <c r="O9580" s="1351"/>
      <c r="P9580" s="1351"/>
      <c r="Q9580" s="1351"/>
      <c r="R9580" s="1351"/>
      <c r="S9580" s="1351"/>
      <c r="T9580" s="1351"/>
    </row>
    <row r="9581" spans="2:20" x14ac:dyDescent="0.3">
      <c r="B9581" s="1352" t="s">
        <v>6553</v>
      </c>
      <c r="C9581" s="1352"/>
      <c r="D9581" s="1352"/>
      <c r="E9581" s="1352"/>
      <c r="F9581" s="1352"/>
      <c r="G9581" s="1352"/>
      <c r="H9581" s="1352"/>
      <c r="I9581" s="1352"/>
      <c r="J9581" s="1352"/>
      <c r="K9581" s="1352"/>
      <c r="L9581" s="1352"/>
      <c r="M9581" s="1352"/>
      <c r="N9581" s="1352"/>
      <c r="O9581" s="1352"/>
      <c r="P9581" s="1352"/>
      <c r="Q9581" s="1352"/>
      <c r="R9581" s="1352"/>
      <c r="S9581" s="1352"/>
      <c r="T9581" s="1352"/>
    </row>
    <row r="9582" spans="2:20" ht="15" thickBot="1" x14ac:dyDescent="0.35">
      <c r="B9582" s="309"/>
      <c r="C9582" s="309"/>
      <c r="D9582" s="309"/>
      <c r="E9582" s="309"/>
      <c r="F9582" s="309"/>
      <c r="G9582" s="309"/>
      <c r="H9582" s="309"/>
      <c r="I9582" s="309"/>
      <c r="J9582" s="309"/>
      <c r="L9582" s="309"/>
      <c r="M9582" s="309"/>
      <c r="N9582" s="309"/>
      <c r="O9582" s="309"/>
      <c r="P9582" s="309"/>
      <c r="Q9582" s="309"/>
      <c r="R9582" s="1362" t="s">
        <v>6554</v>
      </c>
      <c r="S9582" s="1363"/>
      <c r="T9582" s="1363"/>
    </row>
    <row r="9583" spans="2:20" ht="15" thickTop="1" x14ac:dyDescent="0.3">
      <c r="B9583" s="1354" t="s">
        <v>8</v>
      </c>
      <c r="C9583" s="1354"/>
      <c r="D9583" s="1354"/>
      <c r="E9583" s="1354"/>
      <c r="F9583" s="1354"/>
      <c r="G9583" s="1354"/>
      <c r="H9583" s="1354"/>
      <c r="I9583" s="1354"/>
      <c r="J9583" s="1354"/>
      <c r="L9583" s="1354" t="s">
        <v>9</v>
      </c>
      <c r="M9583" s="1354"/>
      <c r="N9583" s="1354"/>
      <c r="O9583" s="1354"/>
      <c r="P9583" s="1354"/>
      <c r="Q9583" s="1354"/>
      <c r="R9583" s="1354"/>
      <c r="S9583" s="1354"/>
      <c r="T9583" s="1354"/>
    </row>
    <row r="9584" spans="2:20" ht="27.6" x14ac:dyDescent="0.3">
      <c r="B9584" s="950" t="s">
        <v>0</v>
      </c>
      <c r="C9584" s="950" t="s">
        <v>1</v>
      </c>
      <c r="D9584" s="950" t="s">
        <v>2</v>
      </c>
      <c r="E9584" s="950" t="s">
        <v>13</v>
      </c>
      <c r="F9584" s="950" t="s">
        <v>3</v>
      </c>
      <c r="G9584" s="950" t="s">
        <v>4</v>
      </c>
      <c r="H9584" s="950" t="s">
        <v>5</v>
      </c>
      <c r="I9584" s="950" t="s">
        <v>6</v>
      </c>
      <c r="J9584" s="950" t="s">
        <v>7</v>
      </c>
      <c r="K9584" s="180"/>
      <c r="L9584" s="950" t="s">
        <v>0</v>
      </c>
      <c r="M9584" s="950" t="s">
        <v>1</v>
      </c>
      <c r="N9584" s="503" t="s">
        <v>1234</v>
      </c>
      <c r="O9584" s="950" t="s">
        <v>13</v>
      </c>
      <c r="P9584" s="950" t="s">
        <v>3</v>
      </c>
      <c r="Q9584" s="950" t="s">
        <v>4</v>
      </c>
      <c r="R9584" s="950" t="s">
        <v>5</v>
      </c>
      <c r="S9584" s="950" t="s">
        <v>6</v>
      </c>
      <c r="T9584" s="950" t="s">
        <v>7</v>
      </c>
    </row>
    <row r="9585" spans="2:20" x14ac:dyDescent="0.3">
      <c r="B9585" s="954"/>
      <c r="C9585" s="955"/>
      <c r="D9585" s="955"/>
      <c r="E9585" s="956"/>
      <c r="F9585" s="956"/>
      <c r="G9585" s="956"/>
      <c r="H9585" s="956"/>
      <c r="I9585" s="956"/>
      <c r="J9585" s="957"/>
      <c r="L9585" s="954"/>
      <c r="M9585" s="955"/>
      <c r="N9585" s="955"/>
      <c r="O9585" s="956"/>
      <c r="P9585" s="956"/>
      <c r="Q9585" s="956"/>
      <c r="R9585" s="956"/>
      <c r="S9585" s="956"/>
      <c r="T9585" s="957"/>
    </row>
    <row r="9586" spans="2:20" x14ac:dyDescent="0.3">
      <c r="B9586" s="37" t="s">
        <v>6522</v>
      </c>
      <c r="C9586" s="44" t="s">
        <v>2421</v>
      </c>
      <c r="D9586" s="39" t="s">
        <v>16</v>
      </c>
      <c r="E9586" s="39" t="s">
        <v>16</v>
      </c>
      <c r="F9586" s="91">
        <f>N9561</f>
        <v>1367555</v>
      </c>
      <c r="G9586" s="764">
        <f>N9562</f>
        <v>2358569</v>
      </c>
      <c r="H9586" s="764">
        <f>N9563</f>
        <v>2355295</v>
      </c>
      <c r="I9586" s="764">
        <f>N9564</f>
        <v>282097</v>
      </c>
      <c r="J9586" s="764">
        <f>N9565</f>
        <v>4260</v>
      </c>
      <c r="K9586" s="40"/>
      <c r="L9586" s="37"/>
      <c r="M9586" s="1019"/>
      <c r="N9586" s="39"/>
      <c r="O9586" s="39"/>
      <c r="P9586" s="91"/>
      <c r="Q9586" s="91"/>
      <c r="R9586" s="37"/>
      <c r="S9586" s="39"/>
      <c r="T9586" s="37"/>
    </row>
    <row r="9587" spans="2:20" ht="24" x14ac:dyDescent="0.3">
      <c r="B9587" s="72" t="s">
        <v>6539</v>
      </c>
      <c r="C9587" s="1131" t="s">
        <v>6547</v>
      </c>
      <c r="D9587" s="120" t="s">
        <v>16</v>
      </c>
      <c r="E9587" s="120" t="s">
        <v>16</v>
      </c>
      <c r="F9587" s="120" t="s">
        <v>16</v>
      </c>
      <c r="G9587" s="120" t="s">
        <v>16</v>
      </c>
      <c r="H9587" s="1134">
        <v>1200000</v>
      </c>
      <c r="I9587" s="120" t="s">
        <v>16</v>
      </c>
      <c r="J9587" s="120" t="s">
        <v>16</v>
      </c>
      <c r="K9587" s="1140"/>
      <c r="L9587" s="72" t="s">
        <v>6539</v>
      </c>
      <c r="M9587" s="1131" t="s">
        <v>6547</v>
      </c>
      <c r="N9587" s="120" t="s">
        <v>16</v>
      </c>
      <c r="O9587" s="120" t="s">
        <v>16</v>
      </c>
      <c r="P9587" s="1134">
        <v>1200000</v>
      </c>
      <c r="Q9587" s="120" t="s">
        <v>16</v>
      </c>
      <c r="R9587" s="120" t="s">
        <v>16</v>
      </c>
      <c r="S9587" s="120" t="s">
        <v>16</v>
      </c>
      <c r="T9587" s="120" t="s">
        <v>16</v>
      </c>
    </row>
    <row r="9588" spans="2:20" ht="24" x14ac:dyDescent="0.3">
      <c r="B9588" s="72" t="s">
        <v>6522</v>
      </c>
      <c r="C9588" s="1110" t="s">
        <v>6527</v>
      </c>
      <c r="D9588" s="1139" t="s">
        <v>6523</v>
      </c>
      <c r="E9588" s="120" t="s">
        <v>16</v>
      </c>
      <c r="F9588" s="120">
        <v>3000</v>
      </c>
      <c r="G9588" s="120" t="s">
        <v>16</v>
      </c>
      <c r="H9588" s="120" t="s">
        <v>16</v>
      </c>
      <c r="I9588" s="120" t="s">
        <v>16</v>
      </c>
      <c r="J9588" s="120" t="s">
        <v>16</v>
      </c>
      <c r="K9588" s="1140"/>
      <c r="L9588" s="72" t="s">
        <v>6539</v>
      </c>
      <c r="M9588" s="1223" t="s">
        <v>6551</v>
      </c>
      <c r="N9588" s="1139" t="s">
        <v>6534</v>
      </c>
      <c r="O9588" s="120">
        <v>50000</v>
      </c>
      <c r="P9588" s="120" t="s">
        <v>16</v>
      </c>
      <c r="Q9588" s="120" t="s">
        <v>16</v>
      </c>
      <c r="R9588" s="120" t="s">
        <v>16</v>
      </c>
      <c r="S9588" s="120" t="s">
        <v>16</v>
      </c>
      <c r="T9588" s="120" t="s">
        <v>16</v>
      </c>
    </row>
    <row r="9589" spans="2:20" ht="24" x14ac:dyDescent="0.3">
      <c r="B9589" s="72" t="s">
        <v>6522</v>
      </c>
      <c r="C9589" s="1110" t="s">
        <v>6528</v>
      </c>
      <c r="D9589" s="1139" t="s">
        <v>6732</v>
      </c>
      <c r="E9589" s="120" t="s">
        <v>16</v>
      </c>
      <c r="F9589" s="120"/>
      <c r="G9589" s="120" t="s">
        <v>16</v>
      </c>
      <c r="H9589" s="120">
        <v>300000</v>
      </c>
      <c r="I9589" s="120" t="s">
        <v>16</v>
      </c>
      <c r="J9589" s="120" t="s">
        <v>16</v>
      </c>
      <c r="K9589" s="1140"/>
      <c r="L9589" s="72" t="s">
        <v>6539</v>
      </c>
      <c r="M9589" s="1223" t="s">
        <v>6552</v>
      </c>
      <c r="N9589" s="1139" t="s">
        <v>6535</v>
      </c>
      <c r="O9589" s="120">
        <v>50000</v>
      </c>
      <c r="P9589" s="120" t="s">
        <v>16</v>
      </c>
      <c r="Q9589" s="120" t="s">
        <v>16</v>
      </c>
      <c r="R9589" s="120" t="s">
        <v>16</v>
      </c>
      <c r="S9589" s="120" t="s">
        <v>16</v>
      </c>
      <c r="T9589" s="120" t="s">
        <v>16</v>
      </c>
    </row>
    <row r="9590" spans="2:20" ht="24" x14ac:dyDescent="0.3">
      <c r="B9590" s="72" t="s">
        <v>6522</v>
      </c>
      <c r="C9590" s="1110" t="s">
        <v>6529</v>
      </c>
      <c r="D9590" s="1139" t="s">
        <v>6524</v>
      </c>
      <c r="E9590" s="120" t="s">
        <v>16</v>
      </c>
      <c r="F9590" s="120">
        <v>1300</v>
      </c>
      <c r="G9590" s="120" t="s">
        <v>16</v>
      </c>
      <c r="H9590" s="120" t="s">
        <v>16</v>
      </c>
      <c r="I9590" s="120" t="s">
        <v>16</v>
      </c>
      <c r="J9590" s="120" t="s">
        <v>16</v>
      </c>
      <c r="K9590" s="1140"/>
      <c r="L9590" s="72" t="s">
        <v>6522</v>
      </c>
      <c r="M9590" s="1144" t="s">
        <v>6532</v>
      </c>
      <c r="N9590" s="72">
        <v>1</v>
      </c>
      <c r="O9590" s="120" t="s">
        <v>16</v>
      </c>
      <c r="P9590" s="120">
        <v>8400</v>
      </c>
      <c r="Q9590" s="120" t="s">
        <v>16</v>
      </c>
      <c r="R9590" s="120" t="s">
        <v>16</v>
      </c>
      <c r="S9590" s="120" t="s">
        <v>16</v>
      </c>
      <c r="T9590" s="120" t="s">
        <v>16</v>
      </c>
    </row>
    <row r="9591" spans="2:20" ht="24" x14ac:dyDescent="0.3">
      <c r="B9591" s="72" t="s">
        <v>6522</v>
      </c>
      <c r="C9591" s="1110" t="s">
        <v>6530</v>
      </c>
      <c r="D9591" s="1139" t="s">
        <v>6525</v>
      </c>
      <c r="E9591" s="120" t="s">
        <v>16</v>
      </c>
      <c r="F9591" s="120">
        <v>5500</v>
      </c>
      <c r="G9591" s="120" t="s">
        <v>16</v>
      </c>
      <c r="H9591" s="120" t="s">
        <v>16</v>
      </c>
      <c r="I9591" s="120" t="s">
        <v>16</v>
      </c>
      <c r="J9591" s="120" t="s">
        <v>16</v>
      </c>
      <c r="K9591" s="1140"/>
      <c r="L9591" s="72" t="s">
        <v>6539</v>
      </c>
      <c r="M9591" s="1110" t="s">
        <v>6550</v>
      </c>
      <c r="N9591" s="72">
        <v>343</v>
      </c>
      <c r="O9591" s="120" t="s">
        <v>16</v>
      </c>
      <c r="P9591" s="120">
        <v>20000</v>
      </c>
      <c r="Q9591" s="120" t="s">
        <v>16</v>
      </c>
      <c r="R9591" s="120">
        <v>80000</v>
      </c>
      <c r="S9591" s="120" t="s">
        <v>16</v>
      </c>
      <c r="T9591" s="120" t="s">
        <v>16</v>
      </c>
    </row>
    <row r="9592" spans="2:20" ht="36" x14ac:dyDescent="0.3">
      <c r="B9592" s="72" t="s">
        <v>6522</v>
      </c>
      <c r="C9592" s="1110" t="s">
        <v>6531</v>
      </c>
      <c r="D9592" s="1139" t="s">
        <v>6526</v>
      </c>
      <c r="E9592" s="120" t="s">
        <v>16</v>
      </c>
      <c r="F9592" s="120">
        <v>40000</v>
      </c>
      <c r="G9592" s="120" t="s">
        <v>16</v>
      </c>
      <c r="H9592" s="120" t="s">
        <v>16</v>
      </c>
      <c r="I9592" s="120" t="s">
        <v>16</v>
      </c>
      <c r="J9592" s="120" t="s">
        <v>16</v>
      </c>
      <c r="K9592" s="1140"/>
      <c r="L9592" s="72" t="s">
        <v>6539</v>
      </c>
      <c r="M9592" s="1110" t="s">
        <v>6548</v>
      </c>
      <c r="N9592" s="72">
        <v>2</v>
      </c>
      <c r="O9592" s="120" t="s">
        <v>16</v>
      </c>
      <c r="P9592" s="120">
        <v>150000</v>
      </c>
      <c r="Q9592" s="120" t="s">
        <v>16</v>
      </c>
      <c r="R9592" s="120" t="s">
        <v>16</v>
      </c>
      <c r="S9592" s="120" t="s">
        <v>16</v>
      </c>
      <c r="T9592" s="120" t="s">
        <v>16</v>
      </c>
    </row>
    <row r="9593" spans="2:20" ht="36" x14ac:dyDescent="0.3">
      <c r="B9593" s="72" t="s">
        <v>6539</v>
      </c>
      <c r="C9593" s="1110" t="s">
        <v>6540</v>
      </c>
      <c r="D9593" s="1139" t="s">
        <v>6534</v>
      </c>
      <c r="E9593" s="120">
        <v>50000</v>
      </c>
      <c r="F9593" s="120"/>
      <c r="G9593" s="120"/>
      <c r="H9593" s="120"/>
      <c r="I9593" s="120"/>
      <c r="J9593" s="120"/>
      <c r="K9593" s="1140"/>
      <c r="L9593" s="72" t="s">
        <v>6539</v>
      </c>
      <c r="M9593" s="1144" t="s">
        <v>6549</v>
      </c>
      <c r="N9593" s="72">
        <v>3</v>
      </c>
      <c r="O9593" s="120" t="s">
        <v>16</v>
      </c>
      <c r="P9593" s="120">
        <v>3000</v>
      </c>
      <c r="Q9593" s="120" t="s">
        <v>16</v>
      </c>
      <c r="R9593" s="120" t="s">
        <v>16</v>
      </c>
      <c r="S9593" s="120" t="s">
        <v>16</v>
      </c>
      <c r="T9593" s="120" t="s">
        <v>16</v>
      </c>
    </row>
    <row r="9594" spans="2:20" ht="24" x14ac:dyDescent="0.3">
      <c r="B9594" s="72" t="s">
        <v>6539</v>
      </c>
      <c r="C9594" s="1110" t="s">
        <v>6541</v>
      </c>
      <c r="D9594" s="1139" t="s">
        <v>6535</v>
      </c>
      <c r="E9594" s="120">
        <v>50000</v>
      </c>
      <c r="F9594" s="120"/>
      <c r="G9594" s="120"/>
      <c r="H9594" s="120"/>
      <c r="I9594" s="120"/>
      <c r="J9594" s="120"/>
      <c r="K9594" s="1140"/>
      <c r="L9594" s="120" t="s">
        <v>16</v>
      </c>
      <c r="M9594" s="120" t="s">
        <v>16</v>
      </c>
      <c r="N9594" s="120" t="s">
        <v>16</v>
      </c>
      <c r="O9594" s="120" t="s">
        <v>16</v>
      </c>
      <c r="P9594" s="120" t="s">
        <v>16</v>
      </c>
      <c r="Q9594" s="120" t="s">
        <v>16</v>
      </c>
      <c r="R9594" s="120" t="s">
        <v>16</v>
      </c>
      <c r="S9594" s="120" t="s">
        <v>16</v>
      </c>
      <c r="T9594" s="120" t="s">
        <v>16</v>
      </c>
    </row>
    <row r="9595" spans="2:20" ht="24" x14ac:dyDescent="0.3">
      <c r="B9595" s="72" t="s">
        <v>6539</v>
      </c>
      <c r="C9595" s="1110" t="s">
        <v>6542</v>
      </c>
      <c r="D9595" s="1139" t="s">
        <v>6536</v>
      </c>
      <c r="E9595" s="120"/>
      <c r="F9595" s="120">
        <v>1300</v>
      </c>
      <c r="G9595" s="120"/>
      <c r="H9595" s="120"/>
      <c r="I9595" s="120"/>
      <c r="J9595" s="120"/>
      <c r="K9595" s="1140"/>
      <c r="L9595" s="120" t="s">
        <v>16</v>
      </c>
      <c r="M9595" s="120" t="s">
        <v>16</v>
      </c>
      <c r="N9595" s="120" t="s">
        <v>16</v>
      </c>
      <c r="O9595" s="120" t="s">
        <v>16</v>
      </c>
      <c r="P9595" s="120" t="s">
        <v>16</v>
      </c>
      <c r="Q9595" s="120" t="s">
        <v>16</v>
      </c>
      <c r="R9595" s="120" t="s">
        <v>16</v>
      </c>
      <c r="S9595" s="120" t="s">
        <v>16</v>
      </c>
      <c r="T9595" s="120" t="s">
        <v>16</v>
      </c>
    </row>
    <row r="9596" spans="2:20" ht="24" x14ac:dyDescent="0.3">
      <c r="B9596" s="72" t="s">
        <v>6539</v>
      </c>
      <c r="C9596" s="1110" t="s">
        <v>6543</v>
      </c>
      <c r="D9596" s="1139" t="s">
        <v>6537</v>
      </c>
      <c r="E9596" s="120" t="s">
        <v>16</v>
      </c>
      <c r="F9596" s="120">
        <v>1100</v>
      </c>
      <c r="G9596" s="120" t="s">
        <v>16</v>
      </c>
      <c r="H9596" s="120" t="s">
        <v>16</v>
      </c>
      <c r="I9596" s="120" t="s">
        <v>16</v>
      </c>
      <c r="J9596" s="120" t="s">
        <v>16</v>
      </c>
      <c r="K9596" s="1140"/>
      <c r="L9596" s="120" t="s">
        <v>16</v>
      </c>
      <c r="M9596" s="120" t="s">
        <v>16</v>
      </c>
      <c r="N9596" s="120" t="s">
        <v>16</v>
      </c>
      <c r="O9596" s="120" t="s">
        <v>16</v>
      </c>
      <c r="P9596" s="120" t="s">
        <v>16</v>
      </c>
      <c r="Q9596" s="120" t="s">
        <v>16</v>
      </c>
      <c r="R9596" s="120" t="s">
        <v>16</v>
      </c>
      <c r="S9596" s="120" t="s">
        <v>16</v>
      </c>
      <c r="T9596" s="120" t="s">
        <v>16</v>
      </c>
    </row>
    <row r="9597" spans="2:20" ht="24" x14ac:dyDescent="0.3">
      <c r="B9597" s="72" t="s">
        <v>6539</v>
      </c>
      <c r="C9597" s="1110" t="s">
        <v>6544</v>
      </c>
      <c r="D9597" s="1139" t="s">
        <v>6538</v>
      </c>
      <c r="E9597" s="120" t="s">
        <v>16</v>
      </c>
      <c r="F9597" s="120">
        <v>1100</v>
      </c>
      <c r="G9597" s="120" t="s">
        <v>16</v>
      </c>
      <c r="H9597" s="120" t="s">
        <v>16</v>
      </c>
      <c r="I9597" s="120" t="s">
        <v>16</v>
      </c>
      <c r="J9597" s="120" t="s">
        <v>16</v>
      </c>
      <c r="K9597" s="1140"/>
      <c r="L9597" s="120" t="s">
        <v>16</v>
      </c>
      <c r="M9597" s="120" t="s">
        <v>16</v>
      </c>
      <c r="N9597" s="120" t="s">
        <v>16</v>
      </c>
      <c r="O9597" s="120" t="s">
        <v>16</v>
      </c>
      <c r="P9597" s="120" t="s">
        <v>16</v>
      </c>
      <c r="Q9597" s="120" t="s">
        <v>16</v>
      </c>
      <c r="R9597" s="120" t="s">
        <v>16</v>
      </c>
      <c r="S9597" s="120" t="s">
        <v>16</v>
      </c>
      <c r="T9597" s="120" t="s">
        <v>16</v>
      </c>
    </row>
    <row r="9598" spans="2:20" ht="24" x14ac:dyDescent="0.3">
      <c r="B9598" s="72" t="s">
        <v>6539</v>
      </c>
      <c r="C9598" s="1110" t="s">
        <v>6546</v>
      </c>
      <c r="D9598" s="1139" t="s">
        <v>6545</v>
      </c>
      <c r="E9598" s="120" t="s">
        <v>16</v>
      </c>
      <c r="F9598" s="120">
        <v>1300</v>
      </c>
      <c r="G9598" s="120" t="s">
        <v>16</v>
      </c>
      <c r="H9598" s="120" t="s">
        <v>16</v>
      </c>
      <c r="I9598" s="120" t="s">
        <v>16</v>
      </c>
      <c r="J9598" s="120" t="s">
        <v>16</v>
      </c>
      <c r="K9598" s="1140"/>
      <c r="L9598" s="120" t="s">
        <v>16</v>
      </c>
      <c r="M9598" s="120" t="s">
        <v>16</v>
      </c>
      <c r="N9598" s="120" t="s">
        <v>16</v>
      </c>
      <c r="O9598" s="120" t="s">
        <v>16</v>
      </c>
      <c r="P9598" s="120" t="s">
        <v>16</v>
      </c>
      <c r="Q9598" s="120" t="s">
        <v>16</v>
      </c>
      <c r="R9598" s="120" t="s">
        <v>16</v>
      </c>
      <c r="S9598" s="120" t="s">
        <v>16</v>
      </c>
      <c r="T9598" s="120" t="s">
        <v>16</v>
      </c>
    </row>
    <row r="9599" spans="2:20" x14ac:dyDescent="0.3">
      <c r="B9599" s="196"/>
      <c r="C9599" s="503" t="s">
        <v>49</v>
      </c>
      <c r="D9599" s="196" t="s">
        <v>1850</v>
      </c>
      <c r="E9599" s="197">
        <f>SUM(E9593:E9598)</f>
        <v>100000</v>
      </c>
      <c r="F9599" s="197">
        <f>SUM(F9587:F9598)</f>
        <v>54600</v>
      </c>
      <c r="G9599" s="197"/>
      <c r="H9599" s="504">
        <f>SUM(H9587:H9598)</f>
        <v>1500000</v>
      </c>
      <c r="I9599" s="197">
        <f>SUM(I9588:I9592)</f>
        <v>0</v>
      </c>
      <c r="J9599" s="197"/>
      <c r="K9599" s="183">
        <f>SUM(I9599:J9599)</f>
        <v>0</v>
      </c>
      <c r="L9599" s="39" t="s">
        <v>16</v>
      </c>
      <c r="M9599" s="39" t="s">
        <v>16</v>
      </c>
      <c r="N9599" s="39" t="s">
        <v>16</v>
      </c>
      <c r="O9599" s="39" t="s">
        <v>16</v>
      </c>
      <c r="P9599" s="39" t="s">
        <v>16</v>
      </c>
      <c r="Q9599" s="39" t="s">
        <v>16</v>
      </c>
      <c r="R9599" s="39" t="s">
        <v>16</v>
      </c>
      <c r="S9599" s="39" t="s">
        <v>16</v>
      </c>
      <c r="T9599" s="39" t="s">
        <v>16</v>
      </c>
    </row>
    <row r="9600" spans="2:20" x14ac:dyDescent="0.3">
      <c r="B9600" s="815"/>
      <c r="C9600" s="958"/>
      <c r="D9600" s="384"/>
      <c r="E9600" s="818"/>
      <c r="F9600" s="818"/>
      <c r="G9600" s="818"/>
      <c r="H9600" s="818"/>
      <c r="I9600" s="818"/>
      <c r="J9600" s="819"/>
      <c r="K9600" s="1"/>
      <c r="L9600" s="1041"/>
      <c r="M9600" s="1042"/>
      <c r="N9600" s="1042"/>
      <c r="O9600" s="1042"/>
      <c r="P9600" s="1042"/>
      <c r="Q9600" s="1042"/>
      <c r="R9600" s="1042"/>
      <c r="S9600" s="1042"/>
      <c r="T9600" s="1043"/>
    </row>
    <row r="9601" spans="2:20" x14ac:dyDescent="0.3">
      <c r="B9601" s="25"/>
      <c r="C9601" s="26" t="s">
        <v>50</v>
      </c>
      <c r="D9601" s="26" t="s">
        <v>16</v>
      </c>
      <c r="E9601" s="28">
        <f>E9599</f>
        <v>100000</v>
      </c>
      <c r="F9601" s="28">
        <f>F9586+F9599</f>
        <v>1422155</v>
      </c>
      <c r="G9601" s="28">
        <f>G9586+G9599</f>
        <v>2358569</v>
      </c>
      <c r="H9601" s="28">
        <f>H9586+H9599</f>
        <v>3855295</v>
      </c>
      <c r="I9601" s="28">
        <f>I9586+I9599</f>
        <v>282097</v>
      </c>
      <c r="J9601" s="28">
        <f>J9586+J9599</f>
        <v>4260</v>
      </c>
      <c r="K9601" s="1"/>
      <c r="L9601" s="574" t="s">
        <v>16</v>
      </c>
      <c r="M9601" s="26" t="s">
        <v>50</v>
      </c>
      <c r="N9601" s="193" t="s">
        <v>16</v>
      </c>
      <c r="O9601" s="934">
        <f>SUM(O9588:O9600)</f>
        <v>100000</v>
      </c>
      <c r="P9601" s="28">
        <f>SUM(P9587:P9600)</f>
        <v>1381400</v>
      </c>
      <c r="Q9601" s="938"/>
      <c r="R9601" s="28">
        <f>SUM(R9590:R9600)</f>
        <v>80000</v>
      </c>
      <c r="S9601" s="28">
        <f>SUM(S9588:S9600)</f>
        <v>0</v>
      </c>
      <c r="T9601" s="28">
        <f>SUM(T9585:T9600)</f>
        <v>0</v>
      </c>
    </row>
    <row r="9602" spans="2:20" x14ac:dyDescent="0.3">
      <c r="F9602" s="314"/>
      <c r="G9602" s="215"/>
      <c r="H9602" s="215"/>
      <c r="I9602" s="314"/>
      <c r="L9602" s="2"/>
      <c r="M9602" s="3" t="s">
        <v>12</v>
      </c>
      <c r="N9602" s="15"/>
      <c r="O9602" s="16">
        <f>E9601-O9601</f>
        <v>0</v>
      </c>
      <c r="P9602" s="62">
        <f>F9601-P9601</f>
        <v>40755</v>
      </c>
      <c r="Q9602" s="62">
        <f>G9601-Q9601</f>
        <v>2358569</v>
      </c>
      <c r="R9602" s="62">
        <f t="shared" ref="R9602" si="955">H9601-R9601</f>
        <v>3775295</v>
      </c>
      <c r="S9602" s="62">
        <f t="shared" ref="S9602" si="956">I9601-S9601</f>
        <v>282097</v>
      </c>
      <c r="T9602" s="62">
        <f t="shared" ref="T9602" si="957">J9601-T9601</f>
        <v>4260</v>
      </c>
    </row>
    <row r="9603" spans="2:20" x14ac:dyDescent="0.3">
      <c r="B9603" s="1355"/>
      <c r="C9603" s="1355"/>
      <c r="D9603" s="1355"/>
      <c r="E9603" s="1355"/>
      <c r="F9603" s="1355"/>
      <c r="H9603" s="322"/>
      <c r="I9603" s="321"/>
      <c r="J9603" s="321"/>
      <c r="M9603" s="1356" t="s">
        <v>23</v>
      </c>
      <c r="N9603" s="1356"/>
      <c r="O9603" s="314"/>
      <c r="P9603" s="314"/>
      <c r="Q9603" s="314"/>
      <c r="R9603" s="314"/>
    </row>
    <row r="9604" spans="2:20" x14ac:dyDescent="0.3">
      <c r="B9604" s="1173"/>
      <c r="C9604" s="1174"/>
      <c r="D9604" s="1174"/>
      <c r="E9604" s="1174"/>
      <c r="F9604" s="1175"/>
      <c r="G9604" s="949"/>
      <c r="H9604" s="1186"/>
      <c r="I9604" s="1189"/>
      <c r="J9604" s="145"/>
      <c r="M9604" s="346" t="s">
        <v>17</v>
      </c>
      <c r="N9604" s="126">
        <f>P9602</f>
        <v>40755</v>
      </c>
      <c r="O9604" s="1364"/>
      <c r="P9604" s="1365"/>
      <c r="Q9604" s="1365"/>
      <c r="R9604" s="1365"/>
      <c r="S9604" s="1365"/>
      <c r="T9604" s="1365"/>
    </row>
    <row r="9605" spans="2:20" x14ac:dyDescent="0.3">
      <c r="B9605" s="1176"/>
      <c r="C9605" s="1177"/>
      <c r="D9605" s="1176"/>
      <c r="E9605" s="1178"/>
      <c r="F9605" s="1179"/>
      <c r="G9605" s="949"/>
      <c r="H9605" s="949"/>
      <c r="I9605" s="280"/>
      <c r="J9605" s="280"/>
      <c r="M9605" s="346" t="s">
        <v>18</v>
      </c>
      <c r="N9605" s="126">
        <f>Q9602</f>
        <v>2358569</v>
      </c>
      <c r="O9605" s="1015"/>
      <c r="P9605" s="944"/>
      <c r="Q9605" s="1186"/>
      <c r="R9605" s="944"/>
      <c r="S9605" s="944"/>
      <c r="T9605" s="944"/>
    </row>
    <row r="9606" spans="2:20" x14ac:dyDescent="0.3">
      <c r="B9606" s="1176"/>
      <c r="C9606" s="1180"/>
      <c r="D9606" s="1180"/>
      <c r="E9606" s="1178"/>
      <c r="F9606" s="1181"/>
      <c r="G9606" s="948"/>
      <c r="H9606" s="948"/>
      <c r="I9606" s="280"/>
      <c r="J9606" s="280"/>
      <c r="M9606" s="346" t="s">
        <v>19</v>
      </c>
      <c r="N9606" s="126">
        <f>R9602</f>
        <v>3775295</v>
      </c>
      <c r="O9606" s="1015"/>
      <c r="P9606" s="948"/>
      <c r="Q9606" s="1187"/>
      <c r="R9606" s="948"/>
      <c r="S9606" s="948"/>
      <c r="T9606" s="948"/>
    </row>
    <row r="9607" spans="2:20" x14ac:dyDescent="0.3">
      <c r="B9607" s="326"/>
      <c r="C9607" s="326"/>
      <c r="D9607" s="326"/>
      <c r="E9607" s="326"/>
      <c r="F9607" s="326"/>
      <c r="G9607" s="321"/>
      <c r="H9607" s="321"/>
      <c r="I9607" s="280"/>
      <c r="J9607" s="281"/>
      <c r="M9607" s="346" t="s">
        <v>20</v>
      </c>
      <c r="N9607" s="126">
        <f>S9602</f>
        <v>282097</v>
      </c>
      <c r="O9607" s="1188"/>
      <c r="P9607" s="1016"/>
      <c r="Q9607" s="1017"/>
      <c r="R9607" s="894"/>
      <c r="S9607" s="894"/>
      <c r="T9607" s="894"/>
    </row>
    <row r="9608" spans="2:20" x14ac:dyDescent="0.3">
      <c r="B9608" s="326"/>
      <c r="C9608" s="326"/>
      <c r="D9608" s="326"/>
      <c r="E9608" s="326"/>
      <c r="F9608" s="326"/>
      <c r="G9608" s="321"/>
      <c r="H9608" s="321"/>
      <c r="I9608" s="280"/>
      <c r="J9608" s="281"/>
      <c r="M9608" s="346" t="s">
        <v>21</v>
      </c>
      <c r="N9608" s="126">
        <f>T9602</f>
        <v>4260</v>
      </c>
      <c r="O9608" s="1015"/>
      <c r="P9608" s="949"/>
      <c r="Q9608" s="1018"/>
      <c r="R9608" s="949"/>
      <c r="S9608" s="949"/>
      <c r="T9608" s="949"/>
    </row>
    <row r="9609" spans="2:20" ht="16.2" thickBot="1" x14ac:dyDescent="0.35">
      <c r="B9609" s="326"/>
      <c r="C9609" s="326"/>
      <c r="D9609" s="326"/>
      <c r="E9609" s="326"/>
      <c r="F9609" s="326"/>
      <c r="G9609" s="322"/>
      <c r="H9609" s="321"/>
      <c r="I9609" s="280"/>
      <c r="J9609" s="281"/>
      <c r="M9609" s="768" t="s">
        <v>22</v>
      </c>
      <c r="N9609" s="794">
        <f>SUM(N9604:N9608)</f>
        <v>6460976</v>
      </c>
      <c r="O9609" s="1015"/>
      <c r="P9609" s="994"/>
      <c r="Q9609" s="994"/>
      <c r="R9609" s="943"/>
      <c r="S9609" s="943"/>
      <c r="T9609" s="929"/>
    </row>
    <row r="9610" spans="2:20" ht="16.2" thickTop="1" x14ac:dyDescent="0.3">
      <c r="B9610" s="321"/>
      <c r="C9610" s="321"/>
      <c r="D9610" s="321"/>
      <c r="E9610" s="321"/>
      <c r="F9610" s="321"/>
      <c r="G9610" s="322"/>
      <c r="H9610" s="321"/>
      <c r="I9610" s="280"/>
      <c r="J9610" s="281"/>
      <c r="M9610" s="768"/>
      <c r="N9610" s="121"/>
      <c r="O9610" s="1015"/>
      <c r="P9610" s="994"/>
      <c r="Q9610" s="994"/>
      <c r="R9610" s="943"/>
      <c r="S9610" s="943"/>
      <c r="T9610" s="929"/>
    </row>
    <row r="9611" spans="2:20" ht="15.6" x14ac:dyDescent="0.3">
      <c r="B9611" s="321"/>
      <c r="C9611" s="321"/>
      <c r="D9611" s="321"/>
      <c r="E9611" s="321"/>
      <c r="F9611" s="321"/>
      <c r="G9611" s="322"/>
      <c r="H9611" s="321"/>
      <c r="I9611" s="280"/>
      <c r="J9611" s="281"/>
      <c r="M9611" s="768"/>
      <c r="N9611" s="121"/>
      <c r="O9611" s="1015"/>
      <c r="P9611" s="994"/>
      <c r="Q9611" s="994"/>
      <c r="R9611" s="943"/>
      <c r="S9611" s="943"/>
      <c r="T9611" s="929"/>
    </row>
    <row r="9612" spans="2:20" ht="15.6" x14ac:dyDescent="0.3">
      <c r="B9612" s="321"/>
      <c r="C9612" s="321"/>
      <c r="D9612" s="321"/>
      <c r="E9612" s="321"/>
      <c r="F9612" s="321"/>
      <c r="G9612" s="322"/>
      <c r="H9612" s="321"/>
      <c r="I9612" s="280"/>
      <c r="J9612" s="281"/>
      <c r="M9612" s="768"/>
      <c r="N9612" s="121"/>
      <c r="O9612" s="1015"/>
      <c r="P9612" s="994"/>
      <c r="Q9612" s="994"/>
      <c r="R9612" s="943"/>
      <c r="S9612" s="943"/>
      <c r="T9612" s="929"/>
    </row>
    <row r="9613" spans="2:20" ht="15.6" x14ac:dyDescent="0.3">
      <c r="G9613" s="314"/>
      <c r="H9613" s="321"/>
      <c r="I9613" s="280"/>
      <c r="J9613" s="281"/>
      <c r="M9613" s="768"/>
      <c r="N9613" s="121"/>
      <c r="O9613" s="1015"/>
      <c r="P9613" s="994"/>
      <c r="Q9613" s="994"/>
      <c r="R9613" s="943"/>
      <c r="S9613" s="943"/>
      <c r="T9613" s="929"/>
    </row>
    <row r="9614" spans="2:20" ht="15.6" x14ac:dyDescent="0.3">
      <c r="G9614" s="314"/>
      <c r="H9614" s="321"/>
      <c r="I9614" s="280"/>
      <c r="J9614" s="281"/>
      <c r="M9614" s="768"/>
      <c r="N9614" s="121"/>
      <c r="O9614" s="1015"/>
      <c r="P9614" s="994"/>
      <c r="Q9614" s="994"/>
      <c r="R9614" s="943"/>
      <c r="S9614" s="943"/>
      <c r="T9614" s="929"/>
    </row>
    <row r="9615" spans="2:20" x14ac:dyDescent="0.3">
      <c r="B9615" s="1357" t="s">
        <v>6214</v>
      </c>
      <c r="C9615" s="1357"/>
      <c r="D9615" s="1357"/>
      <c r="E9615" s="1357"/>
      <c r="F9615" s="1357"/>
      <c r="G9615" s="1357"/>
      <c r="H9615" s="1357"/>
      <c r="I9615" s="1357"/>
      <c r="J9615" s="1357"/>
      <c r="K9615" s="1357"/>
      <c r="L9615" s="1357"/>
      <c r="M9615" s="1357"/>
      <c r="N9615" s="1357"/>
      <c r="O9615" s="1357"/>
      <c r="P9615" s="1357"/>
      <c r="Q9615" s="1357"/>
      <c r="R9615" s="1357"/>
      <c r="S9615" s="1357"/>
      <c r="T9615" s="1357"/>
    </row>
    <row r="9621" spans="2:20" ht="15.6" x14ac:dyDescent="0.3">
      <c r="B9621" s="1349" t="s">
        <v>6568</v>
      </c>
      <c r="C9621" s="1349"/>
      <c r="D9621" s="1349"/>
      <c r="E9621" s="1349"/>
      <c r="F9621" s="1349"/>
      <c r="G9621" s="1349"/>
      <c r="H9621" s="1349"/>
      <c r="I9621" s="1349"/>
      <c r="J9621" s="1349"/>
      <c r="K9621" s="1349"/>
      <c r="L9621" s="1349"/>
      <c r="M9621" s="1349"/>
      <c r="N9621" s="1349"/>
      <c r="O9621" s="1349"/>
      <c r="P9621" s="1349"/>
      <c r="Q9621" s="1349"/>
      <c r="R9621" s="1349"/>
      <c r="S9621" s="1349"/>
      <c r="T9621" s="1349"/>
    </row>
    <row r="9622" spans="2:20" ht="15.6" x14ac:dyDescent="0.3">
      <c r="B9622" s="1350" t="s">
        <v>10</v>
      </c>
      <c r="C9622" s="1350"/>
      <c r="D9622" s="1350"/>
      <c r="E9622" s="1350"/>
      <c r="F9622" s="1350"/>
      <c r="G9622" s="1350"/>
      <c r="H9622" s="1350"/>
      <c r="I9622" s="1350"/>
      <c r="J9622" s="1350"/>
      <c r="K9622" s="1350"/>
      <c r="L9622" s="1350"/>
      <c r="M9622" s="1350"/>
      <c r="N9622" s="1350"/>
      <c r="O9622" s="1350"/>
      <c r="P9622" s="1350"/>
      <c r="Q9622" s="1350"/>
      <c r="R9622" s="1350"/>
      <c r="S9622" s="1350"/>
      <c r="T9622" s="1350"/>
    </row>
    <row r="9623" spans="2:20" x14ac:dyDescent="0.3">
      <c r="B9623" s="1351" t="s">
        <v>11</v>
      </c>
      <c r="C9623" s="1351"/>
      <c r="D9623" s="1351"/>
      <c r="E9623" s="1351"/>
      <c r="F9623" s="1351"/>
      <c r="G9623" s="1351"/>
      <c r="H9623" s="1351"/>
      <c r="I9623" s="1351"/>
      <c r="J9623" s="1351"/>
      <c r="K9623" s="1351"/>
      <c r="L9623" s="1351"/>
      <c r="M9623" s="1351"/>
      <c r="N9623" s="1351"/>
      <c r="O9623" s="1351"/>
      <c r="P9623" s="1351"/>
      <c r="Q9623" s="1351"/>
      <c r="R9623" s="1351"/>
      <c r="S9623" s="1351"/>
      <c r="T9623" s="1351"/>
    </row>
    <row r="9624" spans="2:20" x14ac:dyDescent="0.3">
      <c r="B9624" s="1352" t="s">
        <v>6562</v>
      </c>
      <c r="C9624" s="1352"/>
      <c r="D9624" s="1352"/>
      <c r="E9624" s="1352"/>
      <c r="F9624" s="1352"/>
      <c r="G9624" s="1352"/>
      <c r="H9624" s="1352"/>
      <c r="I9624" s="1352"/>
      <c r="J9624" s="1352"/>
      <c r="K9624" s="1352"/>
      <c r="L9624" s="1352"/>
      <c r="M9624" s="1352"/>
      <c r="N9624" s="1352"/>
      <c r="O9624" s="1352"/>
      <c r="P9624" s="1352"/>
      <c r="Q9624" s="1352"/>
      <c r="R9624" s="1352"/>
      <c r="S9624" s="1352"/>
      <c r="T9624" s="1352"/>
    </row>
    <row r="9625" spans="2:20" ht="15" thickBot="1" x14ac:dyDescent="0.35">
      <c r="B9625" s="309"/>
      <c r="C9625" s="309"/>
      <c r="D9625" s="309"/>
      <c r="E9625" s="309"/>
      <c r="F9625" s="309"/>
      <c r="G9625" s="309"/>
      <c r="H9625" s="309"/>
      <c r="I9625" s="309"/>
      <c r="J9625" s="309"/>
      <c r="L9625" s="309"/>
      <c r="M9625" s="309"/>
      <c r="N9625" s="309"/>
      <c r="O9625" s="309"/>
      <c r="P9625" s="309"/>
      <c r="Q9625" s="309"/>
      <c r="R9625" s="1362" t="s">
        <v>6563</v>
      </c>
      <c r="S9625" s="1363"/>
      <c r="T9625" s="1363"/>
    </row>
    <row r="9626" spans="2:20" ht="15" thickTop="1" x14ac:dyDescent="0.3">
      <c r="B9626" s="1354" t="s">
        <v>8</v>
      </c>
      <c r="C9626" s="1354"/>
      <c r="D9626" s="1354"/>
      <c r="E9626" s="1354"/>
      <c r="F9626" s="1354"/>
      <c r="G9626" s="1354"/>
      <c r="H9626" s="1354"/>
      <c r="I9626" s="1354"/>
      <c r="J9626" s="1354"/>
      <c r="L9626" s="1354" t="s">
        <v>9</v>
      </c>
      <c r="M9626" s="1354"/>
      <c r="N9626" s="1354"/>
      <c r="O9626" s="1354"/>
      <c r="P9626" s="1354"/>
      <c r="Q9626" s="1354"/>
      <c r="R9626" s="1354"/>
      <c r="S9626" s="1354"/>
      <c r="T9626" s="1354"/>
    </row>
    <row r="9627" spans="2:20" ht="27.6" x14ac:dyDescent="0.3">
      <c r="B9627" s="950" t="s">
        <v>0</v>
      </c>
      <c r="C9627" s="950" t="s">
        <v>1</v>
      </c>
      <c r="D9627" s="950" t="s">
        <v>2</v>
      </c>
      <c r="E9627" s="950" t="s">
        <v>13</v>
      </c>
      <c r="F9627" s="950" t="s">
        <v>3</v>
      </c>
      <c r="G9627" s="950" t="s">
        <v>4</v>
      </c>
      <c r="H9627" s="950" t="s">
        <v>5</v>
      </c>
      <c r="I9627" s="950" t="s">
        <v>6</v>
      </c>
      <c r="J9627" s="950" t="s">
        <v>7</v>
      </c>
      <c r="K9627" s="180"/>
      <c r="L9627" s="950" t="s">
        <v>0</v>
      </c>
      <c r="M9627" s="950" t="s">
        <v>1</v>
      </c>
      <c r="N9627" s="503" t="s">
        <v>1234</v>
      </c>
      <c r="O9627" s="950" t="s">
        <v>13</v>
      </c>
      <c r="P9627" s="950" t="s">
        <v>3</v>
      </c>
      <c r="Q9627" s="950" t="s">
        <v>4</v>
      </c>
      <c r="R9627" s="950" t="s">
        <v>5</v>
      </c>
      <c r="S9627" s="950" t="s">
        <v>6</v>
      </c>
      <c r="T9627" s="950" t="s">
        <v>7</v>
      </c>
    </row>
    <row r="9628" spans="2:20" x14ac:dyDescent="0.3">
      <c r="B9628" s="954"/>
      <c r="C9628" s="955"/>
      <c r="D9628" s="955"/>
      <c r="E9628" s="956"/>
      <c r="F9628" s="956"/>
      <c r="G9628" s="956"/>
      <c r="H9628" s="956"/>
      <c r="I9628" s="956"/>
      <c r="J9628" s="957"/>
      <c r="L9628" s="954"/>
      <c r="M9628" s="955"/>
      <c r="N9628" s="955"/>
      <c r="O9628" s="956"/>
      <c r="P9628" s="956"/>
      <c r="Q9628" s="956"/>
      <c r="R9628" s="956"/>
      <c r="S9628" s="956"/>
      <c r="T9628" s="957"/>
    </row>
    <row r="9629" spans="2:20" x14ac:dyDescent="0.3">
      <c r="B9629" s="37" t="s">
        <v>6555</v>
      </c>
      <c r="C9629" s="44" t="s">
        <v>2421</v>
      </c>
      <c r="D9629" s="39" t="s">
        <v>16</v>
      </c>
      <c r="E9629" s="39" t="s">
        <v>16</v>
      </c>
      <c r="F9629" s="91">
        <f>N9604</f>
        <v>40755</v>
      </c>
      <c r="G9629" s="764">
        <f>N9605</f>
        <v>2358569</v>
      </c>
      <c r="H9629" s="764">
        <f>N9606</f>
        <v>3775295</v>
      </c>
      <c r="I9629" s="764">
        <f>N9607</f>
        <v>282097</v>
      </c>
      <c r="J9629" s="764">
        <f>N9608</f>
        <v>4260</v>
      </c>
      <c r="K9629" s="40"/>
      <c r="L9629" s="37"/>
      <c r="M9629" s="1019"/>
      <c r="N9629" s="39"/>
      <c r="O9629" s="39"/>
      <c r="P9629" s="91"/>
      <c r="Q9629" s="91"/>
      <c r="R9629" s="37"/>
      <c r="S9629" s="39"/>
      <c r="T9629" s="37"/>
    </row>
    <row r="9630" spans="2:20" ht="27.6" x14ac:dyDescent="0.3">
      <c r="B9630" s="37" t="s">
        <v>6555</v>
      </c>
      <c r="C9630" s="38" t="s">
        <v>2601</v>
      </c>
      <c r="D9630" s="116" t="s">
        <v>6556</v>
      </c>
      <c r="E9630" s="39" t="s">
        <v>16</v>
      </c>
      <c r="F9630" s="39">
        <v>2200</v>
      </c>
      <c r="G9630" s="39" t="s">
        <v>16</v>
      </c>
      <c r="H9630" s="39" t="s">
        <v>16</v>
      </c>
      <c r="I9630" s="39" t="s">
        <v>16</v>
      </c>
      <c r="J9630" s="39" t="s">
        <v>16</v>
      </c>
      <c r="K9630" s="40"/>
      <c r="L9630" s="37" t="s">
        <v>6555</v>
      </c>
      <c r="M9630" s="369" t="s">
        <v>6559</v>
      </c>
      <c r="N9630" s="116" t="s">
        <v>6557</v>
      </c>
      <c r="O9630" s="39">
        <v>30000</v>
      </c>
      <c r="P9630" s="39" t="s">
        <v>16</v>
      </c>
      <c r="Q9630" s="39" t="s">
        <v>16</v>
      </c>
      <c r="R9630" s="39" t="s">
        <v>16</v>
      </c>
      <c r="S9630" s="39" t="s">
        <v>16</v>
      </c>
      <c r="T9630" s="39" t="s">
        <v>16</v>
      </c>
    </row>
    <row r="9631" spans="2:20" ht="27.6" x14ac:dyDescent="0.3">
      <c r="B9631" s="37" t="s">
        <v>6555</v>
      </c>
      <c r="C9631" s="38" t="s">
        <v>6558</v>
      </c>
      <c r="D9631" s="116" t="s">
        <v>6557</v>
      </c>
      <c r="E9631" s="39">
        <v>30000</v>
      </c>
      <c r="F9631" s="39">
        <v>70000</v>
      </c>
      <c r="G9631" s="39" t="s">
        <v>16</v>
      </c>
      <c r="H9631" s="39" t="s">
        <v>16</v>
      </c>
      <c r="I9631" s="39" t="s">
        <v>16</v>
      </c>
      <c r="J9631" s="39" t="s">
        <v>16</v>
      </c>
      <c r="K9631" s="40"/>
      <c r="L9631" s="37" t="s">
        <v>6555</v>
      </c>
      <c r="M9631" s="369" t="s">
        <v>6560</v>
      </c>
      <c r="N9631" s="72">
        <v>1</v>
      </c>
      <c r="O9631" s="39" t="s">
        <v>16</v>
      </c>
      <c r="P9631" s="39">
        <v>19000</v>
      </c>
      <c r="Q9631" s="39" t="s">
        <v>16</v>
      </c>
      <c r="R9631" s="39" t="s">
        <v>16</v>
      </c>
      <c r="S9631" s="39" t="s">
        <v>16</v>
      </c>
      <c r="T9631" s="39" t="s">
        <v>16</v>
      </c>
    </row>
    <row r="9632" spans="2:20" ht="27.6" x14ac:dyDescent="0.3">
      <c r="B9632" s="37" t="s">
        <v>6555</v>
      </c>
      <c r="C9632" s="509" t="s">
        <v>6566</v>
      </c>
      <c r="D9632" s="116" t="s">
        <v>6565</v>
      </c>
      <c r="E9632" s="39" t="s">
        <v>16</v>
      </c>
      <c r="F9632" s="39">
        <v>100000</v>
      </c>
      <c r="G9632" s="39" t="s">
        <v>16</v>
      </c>
      <c r="H9632" s="39" t="s">
        <v>16</v>
      </c>
      <c r="I9632" s="39" t="s">
        <v>16</v>
      </c>
      <c r="J9632" s="39" t="s">
        <v>16</v>
      </c>
      <c r="K9632" s="40"/>
      <c r="L9632" s="37" t="s">
        <v>6555</v>
      </c>
      <c r="M9632" s="509" t="s">
        <v>6561</v>
      </c>
      <c r="N9632" s="72">
        <v>2</v>
      </c>
      <c r="O9632" s="39" t="s">
        <v>16</v>
      </c>
      <c r="P9632" s="39">
        <v>23500</v>
      </c>
      <c r="Q9632" s="39" t="s">
        <v>16</v>
      </c>
      <c r="R9632" s="39" t="s">
        <v>16</v>
      </c>
      <c r="S9632" s="39" t="s">
        <v>16</v>
      </c>
      <c r="T9632" s="39" t="s">
        <v>16</v>
      </c>
    </row>
    <row r="9633" spans="2:20" ht="27.6" x14ac:dyDescent="0.3">
      <c r="B9633" s="39" t="s">
        <v>16</v>
      </c>
      <c r="C9633" s="39" t="s">
        <v>16</v>
      </c>
      <c r="D9633" s="39" t="s">
        <v>16</v>
      </c>
      <c r="E9633" s="39" t="s">
        <v>16</v>
      </c>
      <c r="F9633" s="39" t="s">
        <v>16</v>
      </c>
      <c r="G9633" s="39" t="s">
        <v>16</v>
      </c>
      <c r="H9633" s="39" t="s">
        <v>16</v>
      </c>
      <c r="I9633" s="39" t="s">
        <v>16</v>
      </c>
      <c r="J9633" s="39" t="s">
        <v>16</v>
      </c>
      <c r="K9633" s="40"/>
      <c r="L9633" s="37" t="s">
        <v>6555</v>
      </c>
      <c r="M9633" s="509" t="s">
        <v>6564</v>
      </c>
      <c r="N9633" s="72">
        <v>3</v>
      </c>
      <c r="O9633" s="39" t="s">
        <v>16</v>
      </c>
      <c r="P9633" s="39">
        <v>10000</v>
      </c>
      <c r="Q9633" s="39" t="s">
        <v>16</v>
      </c>
      <c r="R9633" s="39" t="s">
        <v>16</v>
      </c>
      <c r="S9633" s="39" t="s">
        <v>16</v>
      </c>
      <c r="T9633" s="39" t="s">
        <v>16</v>
      </c>
    </row>
    <row r="9634" spans="2:20" ht="27.6" x14ac:dyDescent="0.3">
      <c r="B9634" s="39" t="s">
        <v>16</v>
      </c>
      <c r="C9634" s="39" t="s">
        <v>16</v>
      </c>
      <c r="D9634" s="39" t="s">
        <v>16</v>
      </c>
      <c r="E9634" s="39" t="s">
        <v>16</v>
      </c>
      <c r="F9634" s="39" t="s">
        <v>16</v>
      </c>
      <c r="G9634" s="39" t="s">
        <v>16</v>
      </c>
      <c r="H9634" s="39" t="s">
        <v>16</v>
      </c>
      <c r="I9634" s="39" t="s">
        <v>16</v>
      </c>
      <c r="J9634" s="39" t="s">
        <v>16</v>
      </c>
      <c r="K9634" s="40"/>
      <c r="L9634" s="37" t="s">
        <v>6555</v>
      </c>
      <c r="M9634" s="509" t="s">
        <v>6567</v>
      </c>
      <c r="N9634" s="72">
        <v>4</v>
      </c>
      <c r="O9634" s="39"/>
      <c r="P9634" s="39">
        <v>2000</v>
      </c>
      <c r="Q9634" s="39" t="s">
        <v>16</v>
      </c>
      <c r="R9634" s="39" t="s">
        <v>16</v>
      </c>
      <c r="S9634" s="39" t="s">
        <v>16</v>
      </c>
      <c r="T9634" s="39" t="s">
        <v>16</v>
      </c>
    </row>
    <row r="9635" spans="2:20" x14ac:dyDescent="0.3">
      <c r="B9635" s="196"/>
      <c r="C9635" s="503" t="s">
        <v>49</v>
      </c>
      <c r="D9635" s="196" t="s">
        <v>1850</v>
      </c>
      <c r="E9635" s="197">
        <f>SUM(E9630:E9633)</f>
        <v>30000</v>
      </c>
      <c r="F9635" s="197">
        <f>SUM(F9630:F9633)</f>
        <v>172200</v>
      </c>
      <c r="G9635" s="197"/>
      <c r="H9635" s="504">
        <f>SUM(H9630:H9633)</f>
        <v>0</v>
      </c>
      <c r="I9635" s="197">
        <f>SUM(I9630:I9632)</f>
        <v>0</v>
      </c>
      <c r="J9635" s="197"/>
      <c r="K9635" s="183">
        <f>SUM(I9635:J9635)</f>
        <v>0</v>
      </c>
      <c r="L9635" s="39" t="s">
        <v>16</v>
      </c>
      <c r="M9635" s="39" t="s">
        <v>16</v>
      </c>
      <c r="N9635" s="39" t="s">
        <v>16</v>
      </c>
      <c r="O9635" s="39" t="s">
        <v>16</v>
      </c>
      <c r="P9635" s="39" t="s">
        <v>16</v>
      </c>
      <c r="Q9635" s="39" t="s">
        <v>16</v>
      </c>
      <c r="R9635" s="39" t="s">
        <v>16</v>
      </c>
      <c r="S9635" s="39" t="s">
        <v>16</v>
      </c>
      <c r="T9635" s="39" t="s">
        <v>16</v>
      </c>
    </row>
    <row r="9636" spans="2:20" x14ac:dyDescent="0.3">
      <c r="B9636" s="815"/>
      <c r="C9636" s="958"/>
      <c r="D9636" s="384"/>
      <c r="E9636" s="818"/>
      <c r="F9636" s="818"/>
      <c r="G9636" s="818"/>
      <c r="H9636" s="818"/>
      <c r="I9636" s="818"/>
      <c r="J9636" s="819"/>
      <c r="K9636" s="1"/>
      <c r="L9636" s="1041"/>
      <c r="M9636" s="1042"/>
      <c r="N9636" s="1042"/>
      <c r="O9636" s="1042"/>
      <c r="P9636" s="1042"/>
      <c r="Q9636" s="1042"/>
      <c r="R9636" s="1042"/>
      <c r="S9636" s="1042"/>
      <c r="T9636" s="1043"/>
    </row>
    <row r="9637" spans="2:20" x14ac:dyDescent="0.3">
      <c r="B9637" s="25"/>
      <c r="C9637" s="26" t="s">
        <v>50</v>
      </c>
      <c r="D9637" s="26" t="s">
        <v>16</v>
      </c>
      <c r="E9637" s="28">
        <f>E9635</f>
        <v>30000</v>
      </c>
      <c r="F9637" s="28">
        <f>F9629+F9635</f>
        <v>212955</v>
      </c>
      <c r="G9637" s="28">
        <f>G9629+G9635</f>
        <v>2358569</v>
      </c>
      <c r="H9637" s="28">
        <f>H9629+H9635</f>
        <v>3775295</v>
      </c>
      <c r="I9637" s="28">
        <f>I9629+I9635</f>
        <v>282097</v>
      </c>
      <c r="J9637" s="28">
        <f>J9629+J9635</f>
        <v>4260</v>
      </c>
      <c r="K9637" s="1"/>
      <c r="L9637" s="574" t="s">
        <v>16</v>
      </c>
      <c r="M9637" s="26" t="s">
        <v>50</v>
      </c>
      <c r="N9637" s="193" t="s">
        <v>16</v>
      </c>
      <c r="O9637" s="934">
        <f>SUM(O9630:O9636)</f>
        <v>30000</v>
      </c>
      <c r="P9637" s="28">
        <f>SUM(P9631:P9636)</f>
        <v>54500</v>
      </c>
      <c r="Q9637" s="938"/>
      <c r="R9637" s="28">
        <f>SUM(R9632:R9636)</f>
        <v>0</v>
      </c>
      <c r="S9637" s="28">
        <f>SUM(S9630:S9636)</f>
        <v>0</v>
      </c>
      <c r="T9637" s="28">
        <f>SUM(T9628:T9636)</f>
        <v>0</v>
      </c>
    </row>
    <row r="9638" spans="2:20" x14ac:dyDescent="0.3">
      <c r="F9638" s="314"/>
      <c r="G9638" s="215"/>
      <c r="H9638" s="215"/>
      <c r="I9638" s="314"/>
      <c r="L9638" s="2"/>
      <c r="M9638" s="3" t="s">
        <v>12</v>
      </c>
      <c r="N9638" s="15"/>
      <c r="O9638" s="16">
        <f>E9637-O9637</f>
        <v>0</v>
      </c>
      <c r="P9638" s="62">
        <f>F9637-P9637</f>
        <v>158455</v>
      </c>
      <c r="Q9638" s="62">
        <f>G9637-Q9637</f>
        <v>2358569</v>
      </c>
      <c r="R9638" s="62">
        <f t="shared" ref="R9638" si="958">H9637-R9637</f>
        <v>3775295</v>
      </c>
      <c r="S9638" s="62">
        <f t="shared" ref="S9638" si="959">I9637-S9637</f>
        <v>282097</v>
      </c>
      <c r="T9638" s="62">
        <f t="shared" ref="T9638" si="960">J9637-T9637</f>
        <v>4260</v>
      </c>
    </row>
    <row r="9639" spans="2:20" x14ac:dyDescent="0.3">
      <c r="B9639" s="1355"/>
      <c r="C9639" s="1355"/>
      <c r="D9639" s="1355"/>
      <c r="E9639" s="1355"/>
      <c r="F9639" s="1355"/>
      <c r="H9639" s="322"/>
      <c r="I9639" s="321"/>
      <c r="J9639" s="321"/>
      <c r="M9639" s="1356" t="s">
        <v>23</v>
      </c>
      <c r="N9639" s="1356"/>
      <c r="O9639" s="314"/>
      <c r="P9639" s="314"/>
      <c r="Q9639" s="314"/>
      <c r="R9639" s="314"/>
    </row>
    <row r="9640" spans="2:20" x14ac:dyDescent="0.3">
      <c r="B9640" s="1173"/>
      <c r="C9640" s="1174"/>
      <c r="D9640" s="1174"/>
      <c r="E9640" s="1174"/>
      <c r="F9640" s="1175"/>
      <c r="G9640" s="949"/>
      <c r="H9640" s="1190"/>
      <c r="I9640" s="1193"/>
      <c r="J9640" s="145"/>
      <c r="M9640" s="346" t="s">
        <v>17</v>
      </c>
      <c r="N9640" s="126">
        <f>P9638</f>
        <v>158455</v>
      </c>
      <c r="O9640" s="1364"/>
      <c r="P9640" s="1365"/>
      <c r="Q9640" s="1365"/>
      <c r="R9640" s="1365"/>
      <c r="S9640" s="1365"/>
      <c r="T9640" s="1365"/>
    </row>
    <row r="9641" spans="2:20" x14ac:dyDescent="0.3">
      <c r="B9641" s="1176"/>
      <c r="C9641" s="1177"/>
      <c r="D9641" s="1176"/>
      <c r="E9641" s="1178"/>
      <c r="F9641" s="1179"/>
      <c r="G9641" s="949"/>
      <c r="H9641" s="949"/>
      <c r="I9641" s="280"/>
      <c r="J9641" s="280"/>
      <c r="M9641" s="346" t="s">
        <v>18</v>
      </c>
      <c r="N9641" s="126">
        <f>Q9638</f>
        <v>2358569</v>
      </c>
      <c r="O9641" s="1015"/>
      <c r="P9641" s="944"/>
      <c r="Q9641" s="1190"/>
      <c r="R9641" s="944"/>
      <c r="S9641" s="944"/>
      <c r="T9641" s="944"/>
    </row>
    <row r="9642" spans="2:20" x14ac:dyDescent="0.3">
      <c r="B9642" s="1176"/>
      <c r="C9642" s="1180"/>
      <c r="D9642" s="1180"/>
      <c r="E9642" s="1178"/>
      <c r="F9642" s="1181"/>
      <c r="G9642" s="948"/>
      <c r="H9642" s="948"/>
      <c r="I9642" s="280"/>
      <c r="J9642" s="280"/>
      <c r="M9642" s="346" t="s">
        <v>19</v>
      </c>
      <c r="N9642" s="126">
        <f>R9638</f>
        <v>3775295</v>
      </c>
      <c r="O9642" s="1015"/>
      <c r="P9642" s="948"/>
      <c r="Q9642" s="1191"/>
      <c r="R9642" s="948"/>
      <c r="S9642" s="948"/>
      <c r="T9642" s="948"/>
    </row>
    <row r="9643" spans="2:20" x14ac:dyDescent="0.3">
      <c r="B9643" s="326"/>
      <c r="C9643" s="326"/>
      <c r="D9643" s="326"/>
      <c r="E9643" s="326"/>
      <c r="F9643" s="326"/>
      <c r="G9643" s="321"/>
      <c r="H9643" s="321"/>
      <c r="I9643" s="280"/>
      <c r="J9643" s="281"/>
      <c r="M9643" s="346" t="s">
        <v>20</v>
      </c>
      <c r="N9643" s="126">
        <f>S9638</f>
        <v>282097</v>
      </c>
      <c r="O9643" s="1192"/>
      <c r="P9643" s="1016"/>
      <c r="Q9643" s="1017"/>
      <c r="R9643" s="894"/>
      <c r="S9643" s="894"/>
      <c r="T9643" s="894"/>
    </row>
    <row r="9644" spans="2:20" x14ac:dyDescent="0.3">
      <c r="B9644" s="326"/>
      <c r="C9644" s="326"/>
      <c r="D9644" s="326"/>
      <c r="E9644" s="326"/>
      <c r="F9644" s="326"/>
      <c r="G9644" s="321"/>
      <c r="H9644" s="321"/>
      <c r="I9644" s="280"/>
      <c r="J9644" s="281"/>
      <c r="M9644" s="346" t="s">
        <v>21</v>
      </c>
      <c r="N9644" s="126">
        <f>T9638</f>
        <v>4260</v>
      </c>
      <c r="O9644" s="1015"/>
      <c r="P9644" s="949"/>
      <c r="Q9644" s="1018"/>
      <c r="R9644" s="949"/>
      <c r="S9644" s="949"/>
      <c r="T9644" s="949"/>
    </row>
    <row r="9645" spans="2:20" ht="16.2" thickBot="1" x14ac:dyDescent="0.35">
      <c r="B9645" s="326"/>
      <c r="C9645" s="326"/>
      <c r="D9645" s="326"/>
      <c r="E9645" s="326"/>
      <c r="F9645" s="326"/>
      <c r="G9645" s="322"/>
      <c r="H9645" s="321"/>
      <c r="I9645" s="280"/>
      <c r="J9645" s="281"/>
      <c r="M9645" s="768" t="s">
        <v>22</v>
      </c>
      <c r="N9645" s="794">
        <f>SUM(N9640:N9644)</f>
        <v>6578676</v>
      </c>
      <c r="O9645" s="1015"/>
      <c r="P9645" s="994"/>
      <c r="Q9645" s="994"/>
      <c r="R9645" s="943"/>
      <c r="S9645" s="943"/>
      <c r="T9645" s="929"/>
    </row>
    <row r="9646" spans="2:20" ht="16.2" thickTop="1" x14ac:dyDescent="0.3">
      <c r="B9646" s="321"/>
      <c r="C9646" s="321"/>
      <c r="D9646" s="321"/>
      <c r="E9646" s="321"/>
      <c r="F9646" s="321"/>
      <c r="G9646" s="322"/>
      <c r="H9646" s="321"/>
      <c r="I9646" s="280"/>
      <c r="J9646" s="281"/>
      <c r="M9646" s="768"/>
      <c r="N9646" s="121"/>
      <c r="O9646" s="1015"/>
      <c r="P9646" s="994"/>
      <c r="Q9646" s="994"/>
      <c r="R9646" s="943"/>
      <c r="S9646" s="943"/>
      <c r="T9646" s="929"/>
    </row>
    <row r="9647" spans="2:20" ht="15.6" x14ac:dyDescent="0.3">
      <c r="B9647" s="321"/>
      <c r="C9647" s="321"/>
      <c r="D9647" s="321"/>
      <c r="E9647" s="321"/>
      <c r="F9647" s="321"/>
      <c r="G9647" s="322"/>
      <c r="H9647" s="321"/>
      <c r="I9647" s="280"/>
      <c r="J9647" s="281"/>
      <c r="M9647" s="768"/>
      <c r="N9647" s="121"/>
      <c r="O9647" s="1015"/>
      <c r="P9647" s="994"/>
      <c r="Q9647" s="994"/>
      <c r="R9647" s="943"/>
      <c r="S9647" s="943"/>
      <c r="T9647" s="929"/>
    </row>
    <row r="9648" spans="2:20" ht="15.6" x14ac:dyDescent="0.3">
      <c r="B9648" s="321"/>
      <c r="C9648" s="321"/>
      <c r="D9648" s="321"/>
      <c r="E9648" s="321"/>
      <c r="F9648" s="321"/>
      <c r="G9648" s="322"/>
      <c r="H9648" s="321"/>
      <c r="I9648" s="280"/>
      <c r="J9648" s="281"/>
      <c r="M9648" s="768"/>
      <c r="N9648" s="121"/>
      <c r="O9648" s="1015"/>
      <c r="P9648" s="994"/>
      <c r="Q9648" s="994"/>
      <c r="R9648" s="943"/>
      <c r="S9648" s="943"/>
      <c r="T9648" s="929"/>
    </row>
    <row r="9649" spans="2:20" ht="15.6" x14ac:dyDescent="0.3">
      <c r="G9649" s="314"/>
      <c r="H9649" s="321"/>
      <c r="I9649" s="280"/>
      <c r="J9649" s="281"/>
      <c r="M9649" s="768"/>
      <c r="N9649" s="121"/>
      <c r="O9649" s="1015"/>
      <c r="P9649" s="994"/>
      <c r="Q9649" s="994"/>
      <c r="R9649" s="943"/>
      <c r="S9649" s="943"/>
      <c r="T9649" s="929"/>
    </row>
    <row r="9650" spans="2:20" ht="15.6" x14ac:dyDescent="0.3">
      <c r="G9650" s="314"/>
      <c r="H9650" s="321"/>
      <c r="I9650" s="280"/>
      <c r="J9650" s="281"/>
      <c r="M9650" s="768"/>
      <c r="N9650" s="121"/>
      <c r="O9650" s="1015"/>
      <c r="P9650" s="994"/>
      <c r="Q9650" s="994"/>
      <c r="R9650" s="943"/>
      <c r="S9650" s="943"/>
      <c r="T9650" s="929"/>
    </row>
    <row r="9651" spans="2:20" x14ac:dyDescent="0.3">
      <c r="B9651" s="1357" t="s">
        <v>6214</v>
      </c>
      <c r="C9651" s="1357"/>
      <c r="D9651" s="1357"/>
      <c r="E9651" s="1357"/>
      <c r="F9651" s="1357"/>
      <c r="G9651" s="1357"/>
      <c r="H9651" s="1357"/>
      <c r="I9651" s="1357"/>
      <c r="J9651" s="1357"/>
      <c r="K9651" s="1357"/>
      <c r="L9651" s="1357"/>
      <c r="M9651" s="1357"/>
      <c r="N9651" s="1357"/>
      <c r="O9651" s="1357"/>
      <c r="P9651" s="1357"/>
      <c r="Q9651" s="1357"/>
      <c r="R9651" s="1357"/>
      <c r="S9651" s="1357"/>
      <c r="T9651" s="1357"/>
    </row>
    <row r="9657" spans="2:20" ht="15.6" x14ac:dyDescent="0.3">
      <c r="B9657" s="1349" t="s">
        <v>6575</v>
      </c>
      <c r="C9657" s="1349"/>
      <c r="D9657" s="1349"/>
      <c r="E9657" s="1349"/>
      <c r="F9657" s="1349"/>
      <c r="G9657" s="1349"/>
      <c r="H9657" s="1349"/>
      <c r="I9657" s="1349"/>
      <c r="J9657" s="1349"/>
      <c r="K9657" s="1349"/>
      <c r="L9657" s="1349"/>
      <c r="M9657" s="1349"/>
      <c r="N9657" s="1349"/>
      <c r="O9657" s="1349"/>
      <c r="P9657" s="1349"/>
      <c r="Q9657" s="1349"/>
      <c r="R9657" s="1349"/>
      <c r="S9657" s="1349"/>
      <c r="T9657" s="1349"/>
    </row>
    <row r="9658" spans="2:20" ht="15.6" x14ac:dyDescent="0.3">
      <c r="B9658" s="1350" t="s">
        <v>10</v>
      </c>
      <c r="C9658" s="1350"/>
      <c r="D9658" s="1350"/>
      <c r="E9658" s="1350"/>
      <c r="F9658" s="1350"/>
      <c r="G9658" s="1350"/>
      <c r="H9658" s="1350"/>
      <c r="I9658" s="1350"/>
      <c r="J9658" s="1350"/>
      <c r="K9658" s="1350"/>
      <c r="L9658" s="1350"/>
      <c r="M9658" s="1350"/>
      <c r="N9658" s="1350"/>
      <c r="O9658" s="1350"/>
      <c r="P9658" s="1350"/>
      <c r="Q9658" s="1350"/>
      <c r="R9658" s="1350"/>
      <c r="S9658" s="1350"/>
      <c r="T9658" s="1350"/>
    </row>
    <row r="9659" spans="2:20" x14ac:dyDescent="0.3">
      <c r="B9659" s="1351" t="s">
        <v>11</v>
      </c>
      <c r="C9659" s="1351"/>
      <c r="D9659" s="1351"/>
      <c r="E9659" s="1351"/>
      <c r="F9659" s="1351"/>
      <c r="G9659" s="1351"/>
      <c r="H9659" s="1351"/>
      <c r="I9659" s="1351"/>
      <c r="J9659" s="1351"/>
      <c r="K9659" s="1351"/>
      <c r="L9659" s="1351"/>
      <c r="M9659" s="1351"/>
      <c r="N9659" s="1351"/>
      <c r="O9659" s="1351"/>
      <c r="P9659" s="1351"/>
      <c r="Q9659" s="1351"/>
      <c r="R9659" s="1351"/>
      <c r="S9659" s="1351"/>
      <c r="T9659" s="1351"/>
    </row>
    <row r="9660" spans="2:20" x14ac:dyDescent="0.3">
      <c r="B9660" s="1352" t="s">
        <v>6598</v>
      </c>
      <c r="C9660" s="1352"/>
      <c r="D9660" s="1352"/>
      <c r="E9660" s="1352"/>
      <c r="F9660" s="1352"/>
      <c r="G9660" s="1352"/>
      <c r="H9660" s="1352"/>
      <c r="I9660" s="1352"/>
      <c r="J9660" s="1352"/>
      <c r="K9660" s="1352"/>
      <c r="L9660" s="1352"/>
      <c r="M9660" s="1352"/>
      <c r="N9660" s="1352"/>
      <c r="O9660" s="1352"/>
      <c r="P9660" s="1352"/>
      <c r="Q9660" s="1352"/>
      <c r="R9660" s="1352"/>
      <c r="S9660" s="1352"/>
      <c r="T9660" s="1352"/>
    </row>
    <row r="9661" spans="2:20" ht="15" thickBot="1" x14ac:dyDescent="0.35">
      <c r="B9661" s="309"/>
      <c r="C9661" s="309"/>
      <c r="D9661" s="309"/>
      <c r="E9661" s="309"/>
      <c r="F9661" s="309"/>
      <c r="G9661" s="309"/>
      <c r="H9661" s="309"/>
      <c r="I9661" s="309"/>
      <c r="J9661" s="309"/>
      <c r="L9661" s="309"/>
      <c r="M9661" s="309"/>
      <c r="N9661" s="309"/>
      <c r="O9661" s="309"/>
      <c r="P9661" s="309"/>
      <c r="Q9661" s="309"/>
      <c r="R9661" s="1362" t="s">
        <v>6599</v>
      </c>
      <c r="S9661" s="1363"/>
      <c r="T9661" s="1363"/>
    </row>
    <row r="9662" spans="2:20" ht="15" thickTop="1" x14ac:dyDescent="0.3">
      <c r="B9662" s="1354" t="s">
        <v>8</v>
      </c>
      <c r="C9662" s="1354"/>
      <c r="D9662" s="1354"/>
      <c r="E9662" s="1354"/>
      <c r="F9662" s="1354"/>
      <c r="G9662" s="1354"/>
      <c r="H9662" s="1354"/>
      <c r="I9662" s="1354"/>
      <c r="J9662" s="1354"/>
      <c r="L9662" s="1354" t="s">
        <v>9</v>
      </c>
      <c r="M9662" s="1354"/>
      <c r="N9662" s="1354"/>
      <c r="O9662" s="1354"/>
      <c r="P9662" s="1354"/>
      <c r="Q9662" s="1354"/>
      <c r="R9662" s="1354"/>
      <c r="S9662" s="1354"/>
      <c r="T9662" s="1354"/>
    </row>
    <row r="9663" spans="2:20" ht="27.6" x14ac:dyDescent="0.3">
      <c r="B9663" s="950" t="s">
        <v>0</v>
      </c>
      <c r="C9663" s="950" t="s">
        <v>1</v>
      </c>
      <c r="D9663" s="950" t="s">
        <v>2</v>
      </c>
      <c r="E9663" s="950" t="s">
        <v>13</v>
      </c>
      <c r="F9663" s="950" t="s">
        <v>3</v>
      </c>
      <c r="G9663" s="950" t="s">
        <v>4</v>
      </c>
      <c r="H9663" s="950" t="s">
        <v>5</v>
      </c>
      <c r="I9663" s="950" t="s">
        <v>6</v>
      </c>
      <c r="J9663" s="950" t="s">
        <v>7</v>
      </c>
      <c r="K9663" s="180"/>
      <c r="L9663" s="950" t="s">
        <v>0</v>
      </c>
      <c r="M9663" s="950" t="s">
        <v>1</v>
      </c>
      <c r="N9663" s="503" t="s">
        <v>1234</v>
      </c>
      <c r="O9663" s="950" t="s">
        <v>13</v>
      </c>
      <c r="P9663" s="950" t="s">
        <v>3</v>
      </c>
      <c r="Q9663" s="950" t="s">
        <v>4</v>
      </c>
      <c r="R9663" s="950" t="s">
        <v>5</v>
      </c>
      <c r="S9663" s="950" t="s">
        <v>6</v>
      </c>
      <c r="T9663" s="950" t="s">
        <v>7</v>
      </c>
    </row>
    <row r="9664" spans="2:20" x14ac:dyDescent="0.3">
      <c r="B9664" s="954"/>
      <c r="C9664" s="955"/>
      <c r="D9664" s="955"/>
      <c r="E9664" s="956"/>
      <c r="F9664" s="956"/>
      <c r="G9664" s="956"/>
      <c r="H9664" s="956"/>
      <c r="I9664" s="956"/>
      <c r="J9664" s="957"/>
      <c r="L9664" s="954"/>
      <c r="M9664" s="955"/>
      <c r="N9664" s="955"/>
      <c r="O9664" s="956"/>
      <c r="P9664" s="956"/>
      <c r="Q9664" s="956"/>
      <c r="R9664" s="956"/>
      <c r="S9664" s="956"/>
      <c r="T9664" s="957"/>
    </row>
    <row r="9665" spans="2:20" x14ac:dyDescent="0.3">
      <c r="B9665" s="37" t="s">
        <v>6572</v>
      </c>
      <c r="C9665" s="44" t="s">
        <v>2421</v>
      </c>
      <c r="D9665" s="39" t="s">
        <v>16</v>
      </c>
      <c r="E9665" s="39" t="s">
        <v>16</v>
      </c>
      <c r="F9665" s="91">
        <f>N9640</f>
        <v>158455</v>
      </c>
      <c r="G9665" s="764">
        <f>N9641</f>
        <v>2358569</v>
      </c>
      <c r="H9665" s="764">
        <f>N9642</f>
        <v>3775295</v>
      </c>
      <c r="I9665" s="764">
        <f>N9643</f>
        <v>282097</v>
      </c>
      <c r="J9665" s="764">
        <f>N9644</f>
        <v>4260</v>
      </c>
      <c r="K9665" s="40"/>
      <c r="L9665" s="37"/>
      <c r="M9665" s="1019"/>
      <c r="N9665" s="39"/>
      <c r="O9665" s="39"/>
      <c r="P9665" s="91"/>
      <c r="Q9665" s="91"/>
      <c r="R9665" s="37"/>
      <c r="S9665" s="39"/>
      <c r="T9665" s="37"/>
    </row>
    <row r="9666" spans="2:20" ht="25.05" customHeight="1" x14ac:dyDescent="0.3">
      <c r="B9666" s="72" t="s">
        <v>6572</v>
      </c>
      <c r="C9666" s="1110" t="s">
        <v>3124</v>
      </c>
      <c r="D9666" s="1139" t="s">
        <v>6569</v>
      </c>
      <c r="E9666" s="120" t="s">
        <v>16</v>
      </c>
      <c r="F9666" s="120">
        <v>1100</v>
      </c>
      <c r="G9666" s="120" t="s">
        <v>16</v>
      </c>
      <c r="H9666" s="120" t="s">
        <v>16</v>
      </c>
      <c r="I9666" s="120" t="s">
        <v>16</v>
      </c>
      <c r="J9666" s="120" t="s">
        <v>16</v>
      </c>
      <c r="K9666" s="1140"/>
      <c r="L9666" s="72" t="s">
        <v>6572</v>
      </c>
      <c r="M9666" s="1144" t="s">
        <v>5293</v>
      </c>
      <c r="N9666" s="1139" t="s">
        <v>6576</v>
      </c>
      <c r="O9666" s="120">
        <v>3300</v>
      </c>
      <c r="P9666" s="120" t="s">
        <v>16</v>
      </c>
      <c r="Q9666" s="120" t="s">
        <v>16</v>
      </c>
      <c r="R9666" s="120" t="s">
        <v>16</v>
      </c>
      <c r="S9666" s="120" t="s">
        <v>16</v>
      </c>
      <c r="T9666" s="120" t="s">
        <v>16</v>
      </c>
    </row>
    <row r="9667" spans="2:20" ht="25.05" customHeight="1" x14ac:dyDescent="0.3">
      <c r="B9667" s="72" t="s">
        <v>6572</v>
      </c>
      <c r="C9667" s="1110" t="s">
        <v>6573</v>
      </c>
      <c r="D9667" s="1139" t="s">
        <v>6570</v>
      </c>
      <c r="E9667" s="120" t="s">
        <v>16</v>
      </c>
      <c r="F9667" s="120">
        <v>2200</v>
      </c>
      <c r="G9667" s="120" t="s">
        <v>16</v>
      </c>
      <c r="H9667" s="120" t="s">
        <v>16</v>
      </c>
      <c r="I9667" s="120" t="s">
        <v>16</v>
      </c>
      <c r="J9667" s="120" t="s">
        <v>16</v>
      </c>
      <c r="K9667" s="1140"/>
      <c r="L9667" s="72" t="s">
        <v>6572</v>
      </c>
      <c r="M9667" s="1144" t="s">
        <v>5293</v>
      </c>
      <c r="N9667" s="1139" t="s">
        <v>6577</v>
      </c>
      <c r="O9667" s="120">
        <v>3300</v>
      </c>
      <c r="P9667" s="120" t="s">
        <v>16</v>
      </c>
      <c r="Q9667" s="120" t="s">
        <v>16</v>
      </c>
      <c r="R9667" s="120" t="s">
        <v>16</v>
      </c>
      <c r="S9667" s="120" t="s">
        <v>16</v>
      </c>
      <c r="T9667" s="120" t="s">
        <v>16</v>
      </c>
    </row>
    <row r="9668" spans="2:20" ht="25.05" customHeight="1" x14ac:dyDescent="0.3">
      <c r="B9668" s="72" t="s">
        <v>6572</v>
      </c>
      <c r="C9668" s="1110" t="s">
        <v>4820</v>
      </c>
      <c r="D9668" s="1139" t="s">
        <v>6571</v>
      </c>
      <c r="E9668" s="120" t="s">
        <v>16</v>
      </c>
      <c r="F9668" s="120">
        <v>2200</v>
      </c>
      <c r="G9668" s="120" t="s">
        <v>16</v>
      </c>
      <c r="H9668" s="120" t="s">
        <v>16</v>
      </c>
      <c r="I9668" s="120" t="s">
        <v>16</v>
      </c>
      <c r="J9668" s="120" t="s">
        <v>16</v>
      </c>
      <c r="K9668" s="1140"/>
      <c r="L9668" s="72" t="s">
        <v>6572</v>
      </c>
      <c r="M9668" s="1144" t="s">
        <v>5293</v>
      </c>
      <c r="N9668" s="1139" t="s">
        <v>6578</v>
      </c>
      <c r="O9668" s="120">
        <v>3300</v>
      </c>
      <c r="P9668" s="120" t="s">
        <v>16</v>
      </c>
      <c r="Q9668" s="120" t="s">
        <v>16</v>
      </c>
      <c r="R9668" s="120" t="s">
        <v>16</v>
      </c>
      <c r="S9668" s="120" t="s">
        <v>16</v>
      </c>
      <c r="T9668" s="120" t="s">
        <v>16</v>
      </c>
    </row>
    <row r="9669" spans="2:20" ht="25.05" customHeight="1" x14ac:dyDescent="0.3">
      <c r="B9669" s="72" t="s">
        <v>6572</v>
      </c>
      <c r="C9669" s="1110" t="s">
        <v>6582</v>
      </c>
      <c r="D9669" s="1139" t="s">
        <v>6576</v>
      </c>
      <c r="E9669" s="120">
        <v>3300</v>
      </c>
      <c r="F9669" s="120" t="s">
        <v>16</v>
      </c>
      <c r="G9669" s="120" t="s">
        <v>16</v>
      </c>
      <c r="H9669" s="120" t="s">
        <v>16</v>
      </c>
      <c r="I9669" s="120" t="s">
        <v>16</v>
      </c>
      <c r="J9669" s="120" t="s">
        <v>16</v>
      </c>
      <c r="K9669" s="1140"/>
      <c r="L9669" s="72" t="s">
        <v>6572</v>
      </c>
      <c r="M9669" s="1144" t="s">
        <v>5293</v>
      </c>
      <c r="N9669" s="1139" t="s">
        <v>6579</v>
      </c>
      <c r="O9669" s="120">
        <v>3300</v>
      </c>
      <c r="P9669" s="120" t="s">
        <v>16</v>
      </c>
      <c r="Q9669" s="120" t="s">
        <v>16</v>
      </c>
      <c r="R9669" s="120" t="s">
        <v>16</v>
      </c>
      <c r="S9669" s="120" t="s">
        <v>16</v>
      </c>
      <c r="T9669" s="120" t="s">
        <v>16</v>
      </c>
    </row>
    <row r="9670" spans="2:20" ht="25.05" customHeight="1" x14ac:dyDescent="0.3">
      <c r="B9670" s="72" t="s">
        <v>6572</v>
      </c>
      <c r="C9670" s="1110" t="s">
        <v>6583</v>
      </c>
      <c r="D9670" s="1139" t="s">
        <v>6577</v>
      </c>
      <c r="E9670" s="120">
        <v>3300</v>
      </c>
      <c r="F9670" s="120" t="s">
        <v>16</v>
      </c>
      <c r="G9670" s="120" t="s">
        <v>16</v>
      </c>
      <c r="H9670" s="120" t="s">
        <v>16</v>
      </c>
      <c r="I9670" s="120" t="s">
        <v>16</v>
      </c>
      <c r="J9670" s="120" t="s">
        <v>16</v>
      </c>
      <c r="K9670" s="1140"/>
      <c r="L9670" s="72" t="s">
        <v>6586</v>
      </c>
      <c r="M9670" s="1144" t="s">
        <v>5293</v>
      </c>
      <c r="N9670" s="1139" t="s">
        <v>6589</v>
      </c>
      <c r="O9670" s="120">
        <v>20250</v>
      </c>
      <c r="P9670" s="120" t="s">
        <v>16</v>
      </c>
      <c r="Q9670" s="120" t="s">
        <v>16</v>
      </c>
      <c r="R9670" s="120" t="s">
        <v>16</v>
      </c>
      <c r="S9670" s="120" t="s">
        <v>16</v>
      </c>
      <c r="T9670" s="120" t="s">
        <v>16</v>
      </c>
    </row>
    <row r="9671" spans="2:20" ht="34.950000000000003" customHeight="1" x14ac:dyDescent="0.3">
      <c r="B9671" s="72" t="s">
        <v>6572</v>
      </c>
      <c r="C9671" s="1110" t="s">
        <v>6584</v>
      </c>
      <c r="D9671" s="1139" t="s">
        <v>6578</v>
      </c>
      <c r="E9671" s="120">
        <v>3300</v>
      </c>
      <c r="F9671" s="120" t="s">
        <v>16</v>
      </c>
      <c r="G9671" s="120" t="s">
        <v>16</v>
      </c>
      <c r="H9671" s="120" t="s">
        <v>16</v>
      </c>
      <c r="I9671" s="120" t="s">
        <v>16</v>
      </c>
      <c r="J9671" s="120" t="s">
        <v>16</v>
      </c>
      <c r="K9671" s="1140"/>
      <c r="L9671" s="72" t="s">
        <v>6572</v>
      </c>
      <c r="M9671" s="1223" t="s">
        <v>6574</v>
      </c>
      <c r="N9671" s="72">
        <v>1</v>
      </c>
      <c r="O9671" s="120" t="s">
        <v>16</v>
      </c>
      <c r="P9671" s="120">
        <v>156781</v>
      </c>
      <c r="Q9671" s="120" t="s">
        <v>16</v>
      </c>
      <c r="R9671" s="120" t="s">
        <v>16</v>
      </c>
      <c r="S9671" s="120" t="s">
        <v>16</v>
      </c>
      <c r="T9671" s="120" t="s">
        <v>16</v>
      </c>
    </row>
    <row r="9672" spans="2:20" ht="36" x14ac:dyDescent="0.3">
      <c r="B9672" s="72" t="s">
        <v>6572</v>
      </c>
      <c r="C9672" s="1110" t="s">
        <v>4297</v>
      </c>
      <c r="D9672" s="1139" t="s">
        <v>6579</v>
      </c>
      <c r="E9672" s="120">
        <v>3300</v>
      </c>
      <c r="F9672" s="120" t="s">
        <v>16</v>
      </c>
      <c r="G9672" s="120" t="s">
        <v>16</v>
      </c>
      <c r="H9672" s="120" t="s">
        <v>16</v>
      </c>
      <c r="I9672" s="120" t="s">
        <v>16</v>
      </c>
      <c r="J9672" s="120" t="s">
        <v>16</v>
      </c>
      <c r="K9672" s="1140"/>
      <c r="L9672" s="72" t="s">
        <v>6572</v>
      </c>
      <c r="M9672" s="1223" t="s">
        <v>6600</v>
      </c>
      <c r="N9672" s="72">
        <v>344</v>
      </c>
      <c r="O9672" s="120" t="s">
        <v>16</v>
      </c>
      <c r="P9672" s="120" t="s">
        <v>16</v>
      </c>
      <c r="Q9672" s="120"/>
      <c r="R9672" s="120">
        <v>17950</v>
      </c>
      <c r="S9672" s="120"/>
      <c r="T9672" s="120" t="s">
        <v>16</v>
      </c>
    </row>
    <row r="9673" spans="2:20" ht="36" x14ac:dyDescent="0.3">
      <c r="B9673" s="72" t="s">
        <v>6586</v>
      </c>
      <c r="C9673" s="1110" t="s">
        <v>6585</v>
      </c>
      <c r="D9673" s="1139" t="s">
        <v>6580</v>
      </c>
      <c r="E9673" s="120" t="s">
        <v>16</v>
      </c>
      <c r="F9673" s="120" t="s">
        <v>16</v>
      </c>
      <c r="G9673" s="120">
        <v>50000</v>
      </c>
      <c r="H9673" s="120" t="s">
        <v>16</v>
      </c>
      <c r="I9673" s="120" t="s">
        <v>16</v>
      </c>
      <c r="J9673" s="120" t="s">
        <v>16</v>
      </c>
      <c r="K9673" s="1140"/>
      <c r="L9673" s="72" t="s">
        <v>6586</v>
      </c>
      <c r="M9673" s="1223" t="s">
        <v>6592</v>
      </c>
      <c r="N9673" s="72">
        <v>345</v>
      </c>
      <c r="O9673" s="120" t="s">
        <v>16</v>
      </c>
      <c r="P9673" s="120" t="s">
        <v>16</v>
      </c>
      <c r="Q9673" s="120" t="s">
        <v>16</v>
      </c>
      <c r="R9673" s="120">
        <v>200000</v>
      </c>
      <c r="S9673" s="120" t="s">
        <v>16</v>
      </c>
      <c r="T9673" s="120" t="s">
        <v>16</v>
      </c>
    </row>
    <row r="9674" spans="2:20" ht="42" customHeight="1" x14ac:dyDescent="0.3">
      <c r="B9674" s="72" t="s">
        <v>6586</v>
      </c>
      <c r="C9674" s="1110" t="s">
        <v>6587</v>
      </c>
      <c r="D9674" s="1139" t="s">
        <v>6581</v>
      </c>
      <c r="E9674" s="120" t="s">
        <v>16</v>
      </c>
      <c r="F9674" s="120" t="s">
        <v>16</v>
      </c>
      <c r="G9674" s="120">
        <v>300000</v>
      </c>
      <c r="H9674" s="120" t="s">
        <v>16</v>
      </c>
      <c r="I9674" s="120" t="s">
        <v>16</v>
      </c>
      <c r="J9674" s="120" t="s">
        <v>16</v>
      </c>
      <c r="K9674" s="1140"/>
      <c r="L9674" s="72" t="s">
        <v>6586</v>
      </c>
      <c r="M9674" s="1223" t="s">
        <v>6594</v>
      </c>
      <c r="N9674" s="72">
        <v>345</v>
      </c>
      <c r="O9674" s="120" t="s">
        <v>16</v>
      </c>
      <c r="P9674" s="120" t="s">
        <v>16</v>
      </c>
      <c r="Q9674" s="120" t="s">
        <v>16</v>
      </c>
      <c r="R9674" s="120">
        <v>16000</v>
      </c>
      <c r="S9674" s="120" t="s">
        <v>16</v>
      </c>
      <c r="T9674" s="120" t="s">
        <v>16</v>
      </c>
    </row>
    <row r="9675" spans="2:20" ht="36" x14ac:dyDescent="0.3">
      <c r="B9675" s="72" t="s">
        <v>6586</v>
      </c>
      <c r="C9675" s="1110" t="s">
        <v>6590</v>
      </c>
      <c r="D9675" s="1139" t="s">
        <v>6588</v>
      </c>
      <c r="E9675" s="120" t="s">
        <v>16</v>
      </c>
      <c r="F9675" s="120">
        <v>100000</v>
      </c>
      <c r="G9675" s="120" t="s">
        <v>16</v>
      </c>
      <c r="H9675" s="120" t="s">
        <v>16</v>
      </c>
      <c r="I9675" s="120" t="s">
        <v>16</v>
      </c>
      <c r="J9675" s="120" t="s">
        <v>16</v>
      </c>
      <c r="K9675" s="1140"/>
      <c r="L9675" s="1159" t="s">
        <v>6586</v>
      </c>
      <c r="M9675" s="1228" t="s">
        <v>6596</v>
      </c>
      <c r="N9675" s="1159">
        <v>345</v>
      </c>
      <c r="O9675" s="1229" t="s">
        <v>16</v>
      </c>
      <c r="P9675" s="1229" t="s">
        <v>16</v>
      </c>
      <c r="Q9675" s="1229" t="s">
        <v>16</v>
      </c>
      <c r="R9675" s="1229">
        <v>4000</v>
      </c>
      <c r="S9675" s="120"/>
      <c r="T9675" s="120" t="s">
        <v>16</v>
      </c>
    </row>
    <row r="9676" spans="2:20" ht="36" x14ac:dyDescent="0.3">
      <c r="B9676" s="72" t="s">
        <v>6586</v>
      </c>
      <c r="C9676" s="1110" t="s">
        <v>6591</v>
      </c>
      <c r="D9676" s="1139" t="s">
        <v>6589</v>
      </c>
      <c r="E9676" s="120">
        <v>20250</v>
      </c>
      <c r="F9676" s="120" t="s">
        <v>16</v>
      </c>
      <c r="G9676" s="120" t="s">
        <v>16</v>
      </c>
      <c r="H9676" s="120" t="s">
        <v>16</v>
      </c>
      <c r="I9676" s="120" t="s">
        <v>16</v>
      </c>
      <c r="J9676" s="120" t="s">
        <v>16</v>
      </c>
      <c r="K9676" s="1140"/>
      <c r="L9676" s="72" t="s">
        <v>6586</v>
      </c>
      <c r="M9676" s="1223" t="s">
        <v>6595</v>
      </c>
      <c r="N9676" s="72">
        <v>345</v>
      </c>
      <c r="O9676" s="120" t="s">
        <v>16</v>
      </c>
      <c r="P9676" s="120" t="s">
        <v>16</v>
      </c>
      <c r="Q9676" s="120" t="s">
        <v>16</v>
      </c>
      <c r="R9676" s="120">
        <v>50000</v>
      </c>
      <c r="S9676" s="120" t="s">
        <v>16</v>
      </c>
      <c r="T9676" s="120"/>
    </row>
    <row r="9677" spans="2:20" ht="24" x14ac:dyDescent="0.3">
      <c r="B9677" s="120" t="s">
        <v>16</v>
      </c>
      <c r="C9677" s="120" t="s">
        <v>16</v>
      </c>
      <c r="D9677" s="120" t="s">
        <v>16</v>
      </c>
      <c r="E9677" s="120" t="s">
        <v>16</v>
      </c>
      <c r="F9677" s="120" t="s">
        <v>16</v>
      </c>
      <c r="G9677" s="120" t="s">
        <v>16</v>
      </c>
      <c r="H9677" s="120" t="s">
        <v>16</v>
      </c>
      <c r="I9677" s="120" t="s">
        <v>16</v>
      </c>
      <c r="J9677" s="120" t="s">
        <v>16</v>
      </c>
      <c r="K9677" s="1140"/>
      <c r="L9677" s="72" t="s">
        <v>6586</v>
      </c>
      <c r="M9677" s="1223" t="s">
        <v>6593</v>
      </c>
      <c r="N9677" s="72">
        <v>2</v>
      </c>
      <c r="O9677" s="120" t="s">
        <v>16</v>
      </c>
      <c r="P9677" s="120">
        <v>1680</v>
      </c>
      <c r="Q9677" s="120" t="s">
        <v>16</v>
      </c>
      <c r="R9677" s="120" t="s">
        <v>16</v>
      </c>
      <c r="S9677" s="120" t="s">
        <v>16</v>
      </c>
      <c r="T9677" s="120" t="s">
        <v>16</v>
      </c>
    </row>
    <row r="9678" spans="2:20" ht="27.6" customHeight="1" x14ac:dyDescent="0.3">
      <c r="B9678" s="120" t="s">
        <v>16</v>
      </c>
      <c r="C9678" s="120" t="s">
        <v>16</v>
      </c>
      <c r="D9678" s="120" t="s">
        <v>16</v>
      </c>
      <c r="E9678" s="120" t="s">
        <v>16</v>
      </c>
      <c r="F9678" s="120" t="s">
        <v>16</v>
      </c>
      <c r="G9678" s="120" t="s">
        <v>16</v>
      </c>
      <c r="H9678" s="120" t="s">
        <v>16</v>
      </c>
      <c r="I9678" s="120" t="s">
        <v>16</v>
      </c>
      <c r="J9678" s="120" t="s">
        <v>16</v>
      </c>
      <c r="K9678" s="1140"/>
      <c r="L9678" s="72" t="s">
        <v>6586</v>
      </c>
      <c r="M9678" s="1223" t="s">
        <v>6601</v>
      </c>
      <c r="N9678" s="72">
        <v>3</v>
      </c>
      <c r="O9678" s="120" t="s">
        <v>16</v>
      </c>
      <c r="P9678" s="67">
        <v>710</v>
      </c>
      <c r="Q9678" s="120" t="s">
        <v>16</v>
      </c>
      <c r="R9678" s="120" t="s">
        <v>16</v>
      </c>
      <c r="S9678" s="120" t="s">
        <v>16</v>
      </c>
      <c r="T9678" s="120" t="s">
        <v>16</v>
      </c>
    </row>
    <row r="9679" spans="2:20" ht="24" x14ac:dyDescent="0.3">
      <c r="B9679" s="120" t="s">
        <v>16</v>
      </c>
      <c r="C9679" s="120" t="s">
        <v>16</v>
      </c>
      <c r="D9679" s="120" t="s">
        <v>16</v>
      </c>
      <c r="E9679" s="120" t="s">
        <v>16</v>
      </c>
      <c r="F9679" s="120" t="s">
        <v>16</v>
      </c>
      <c r="G9679" s="120" t="s">
        <v>16</v>
      </c>
      <c r="H9679" s="120" t="s">
        <v>16</v>
      </c>
      <c r="I9679" s="120" t="s">
        <v>16</v>
      </c>
      <c r="J9679" s="120" t="s">
        <v>16</v>
      </c>
      <c r="K9679" s="1140"/>
      <c r="L9679" s="72" t="s">
        <v>6586</v>
      </c>
      <c r="M9679" s="1223" t="s">
        <v>6597</v>
      </c>
      <c r="N9679" s="72">
        <v>4</v>
      </c>
      <c r="O9679" s="120" t="s">
        <v>16</v>
      </c>
      <c r="P9679" s="120">
        <v>300</v>
      </c>
      <c r="Q9679" s="120" t="s">
        <v>16</v>
      </c>
      <c r="R9679" s="120" t="s">
        <v>16</v>
      </c>
      <c r="S9679" s="120" t="s">
        <v>16</v>
      </c>
      <c r="T9679" s="120" t="s">
        <v>16</v>
      </c>
    </row>
    <row r="9680" spans="2:20" x14ac:dyDescent="0.3">
      <c r="B9680" s="196"/>
      <c r="C9680" s="503" t="s">
        <v>49</v>
      </c>
      <c r="D9680" s="196" t="s">
        <v>1850</v>
      </c>
      <c r="E9680" s="197">
        <f>SUM(E9666:E9679)</f>
        <v>33450</v>
      </c>
      <c r="F9680" s="197">
        <f>SUM(F9666:F9679)</f>
        <v>105500</v>
      </c>
      <c r="G9680" s="197">
        <f>SUM(G9666:G9679)</f>
        <v>350000</v>
      </c>
      <c r="H9680" s="504"/>
      <c r="I9680" s="197">
        <f>SUM(I9666:I9668)</f>
        <v>0</v>
      </c>
      <c r="J9680" s="197"/>
      <c r="K9680" s="183">
        <f>SUM(I9680:J9680)</f>
        <v>0</v>
      </c>
      <c r="L9680" s="39" t="s">
        <v>16</v>
      </c>
      <c r="M9680" s="39" t="s">
        <v>16</v>
      </c>
      <c r="N9680" s="39" t="s">
        <v>16</v>
      </c>
      <c r="O9680" s="39" t="s">
        <v>16</v>
      </c>
      <c r="P9680" s="39" t="s">
        <v>16</v>
      </c>
      <c r="Q9680" s="39" t="s">
        <v>16</v>
      </c>
      <c r="R9680" s="39" t="s">
        <v>16</v>
      </c>
      <c r="S9680" s="39" t="s">
        <v>16</v>
      </c>
      <c r="T9680" s="39" t="s">
        <v>16</v>
      </c>
    </row>
    <row r="9681" spans="2:20" x14ac:dyDescent="0.3">
      <c r="B9681" s="815"/>
      <c r="C9681" s="958"/>
      <c r="D9681" s="384"/>
      <c r="E9681" s="818"/>
      <c r="F9681" s="818"/>
      <c r="G9681" s="818"/>
      <c r="H9681" s="818"/>
      <c r="I9681" s="818"/>
      <c r="J9681" s="819"/>
      <c r="K9681" s="1"/>
      <c r="L9681" s="1041"/>
      <c r="M9681" s="1042"/>
      <c r="N9681" s="1042"/>
      <c r="O9681" s="1042"/>
      <c r="P9681" s="1042"/>
      <c r="Q9681" s="1042"/>
      <c r="R9681" s="1042"/>
      <c r="S9681" s="1042"/>
      <c r="T9681" s="1043"/>
    </row>
    <row r="9682" spans="2:20" x14ac:dyDescent="0.3">
      <c r="B9682" s="25"/>
      <c r="C9682" s="26" t="s">
        <v>50</v>
      </c>
      <c r="D9682" s="26" t="s">
        <v>16</v>
      </c>
      <c r="E9682" s="28">
        <f>E9680</f>
        <v>33450</v>
      </c>
      <c r="F9682" s="28">
        <f>F9665+F9680</f>
        <v>263955</v>
      </c>
      <c r="G9682" s="28">
        <f>G9665+G9680</f>
        <v>2708569</v>
      </c>
      <c r="H9682" s="28">
        <f>H9665+H9680</f>
        <v>3775295</v>
      </c>
      <c r="I9682" s="28">
        <f>I9665+I9680</f>
        <v>282097</v>
      </c>
      <c r="J9682" s="28">
        <f>J9665+J9680</f>
        <v>4260</v>
      </c>
      <c r="K9682" s="1"/>
      <c r="L9682" s="574" t="s">
        <v>16</v>
      </c>
      <c r="M9682" s="26" t="s">
        <v>50</v>
      </c>
      <c r="N9682" s="193" t="s">
        <v>16</v>
      </c>
      <c r="O9682" s="934">
        <f>SUM(O9666:O9681)</f>
        <v>33450</v>
      </c>
      <c r="P9682" s="28">
        <f>SUM(P9671:P9681)</f>
        <v>159471</v>
      </c>
      <c r="Q9682" s="938">
        <f>SUM(Q9666:Q9681)</f>
        <v>0</v>
      </c>
      <c r="R9682" s="28">
        <f>SUM(R9666:R9681)</f>
        <v>287950</v>
      </c>
      <c r="S9682" s="28">
        <f>SUM(S9666:S9681)</f>
        <v>0</v>
      </c>
      <c r="T9682" s="28">
        <f>SUM(T9664:T9681)</f>
        <v>0</v>
      </c>
    </row>
    <row r="9683" spans="2:20" x14ac:dyDescent="0.3">
      <c r="F9683" s="314"/>
      <c r="G9683" s="215"/>
      <c r="H9683" s="215"/>
      <c r="I9683" s="314"/>
      <c r="L9683" s="2"/>
      <c r="M9683" s="3" t="s">
        <v>12</v>
      </c>
      <c r="N9683" s="15"/>
      <c r="O9683" s="16">
        <f>E9682-O9682</f>
        <v>0</v>
      </c>
      <c r="P9683" s="62">
        <f>F9682-P9682</f>
        <v>104484</v>
      </c>
      <c r="Q9683" s="62">
        <f>G9682-Q9682</f>
        <v>2708569</v>
      </c>
      <c r="R9683" s="62">
        <f t="shared" ref="R9683" si="961">H9682-R9682</f>
        <v>3487345</v>
      </c>
      <c r="S9683" s="62">
        <f t="shared" ref="S9683" si="962">I9682-S9682</f>
        <v>282097</v>
      </c>
      <c r="T9683" s="62">
        <f t="shared" ref="T9683" si="963">J9682-T9682</f>
        <v>4260</v>
      </c>
    </row>
    <row r="9684" spans="2:20" x14ac:dyDescent="0.3">
      <c r="B9684" s="1355"/>
      <c r="C9684" s="1355"/>
      <c r="D9684" s="1355"/>
      <c r="E9684" s="1355"/>
      <c r="F9684" s="1355"/>
      <c r="H9684" s="322"/>
      <c r="I9684" s="321"/>
      <c r="J9684" s="321"/>
      <c r="M9684" s="1356" t="s">
        <v>23</v>
      </c>
      <c r="N9684" s="1356"/>
      <c r="O9684" s="314"/>
      <c r="P9684" s="314"/>
      <c r="Q9684" s="314"/>
      <c r="R9684" s="314"/>
    </row>
    <row r="9685" spans="2:20" x14ac:dyDescent="0.3">
      <c r="B9685" s="1173"/>
      <c r="C9685" s="1174"/>
      <c r="D9685" s="1174"/>
      <c r="E9685" s="1174"/>
      <c r="F9685" s="1175"/>
      <c r="G9685" s="949"/>
      <c r="H9685" s="1194"/>
      <c r="I9685" s="1197"/>
      <c r="J9685" s="145"/>
      <c r="M9685" s="346" t="s">
        <v>17</v>
      </c>
      <c r="N9685" s="126">
        <f>P9683</f>
        <v>104484</v>
      </c>
      <c r="O9685" s="1364" t="s">
        <v>6602</v>
      </c>
      <c r="P9685" s="1365"/>
      <c r="Q9685" s="1365"/>
      <c r="R9685" s="1365"/>
      <c r="S9685" s="1365"/>
      <c r="T9685" s="1365"/>
    </row>
    <row r="9686" spans="2:20" x14ac:dyDescent="0.3">
      <c r="B9686" s="1176"/>
      <c r="C9686" s="1177"/>
      <c r="D9686" s="1176"/>
      <c r="E9686" s="1178"/>
      <c r="F9686" s="1179"/>
      <c r="G9686" s="949"/>
      <c r="H9686" s="949"/>
      <c r="I9686" s="280"/>
      <c r="J9686" s="280"/>
      <c r="M9686" s="346" t="s">
        <v>18</v>
      </c>
      <c r="N9686" s="126">
        <f>Q9683</f>
        <v>2708569</v>
      </c>
      <c r="O9686" s="1015"/>
      <c r="P9686" s="944"/>
      <c r="Q9686" s="1194"/>
      <c r="R9686" s="944"/>
      <c r="S9686" s="944"/>
      <c r="T9686" s="944"/>
    </row>
    <row r="9687" spans="2:20" x14ac:dyDescent="0.3">
      <c r="B9687" s="1176"/>
      <c r="C9687" s="1180"/>
      <c r="D9687" s="1180"/>
      <c r="E9687" s="1178"/>
      <c r="F9687" s="1181"/>
      <c r="G9687" s="948"/>
      <c r="H9687" s="948"/>
      <c r="I9687" s="280"/>
      <c r="J9687" s="280"/>
      <c r="M9687" s="346" t="s">
        <v>19</v>
      </c>
      <c r="N9687" s="126">
        <f>R9683</f>
        <v>3487345</v>
      </c>
      <c r="O9687" s="1015"/>
      <c r="P9687" s="948"/>
      <c r="Q9687" s="1195"/>
      <c r="R9687" s="948"/>
      <c r="S9687" s="948"/>
      <c r="T9687" s="948"/>
    </row>
    <row r="9688" spans="2:20" x14ac:dyDescent="0.3">
      <c r="B9688" s="326"/>
      <c r="C9688" s="326"/>
      <c r="D9688" s="326"/>
      <c r="E9688" s="326"/>
      <c r="F9688" s="326"/>
      <c r="G9688" s="321"/>
      <c r="H9688" s="321"/>
      <c r="I9688" s="280"/>
      <c r="J9688" s="281"/>
      <c r="M9688" s="346" t="s">
        <v>20</v>
      </c>
      <c r="N9688" s="126">
        <f>S9683</f>
        <v>282097</v>
      </c>
      <c r="O9688" s="1196"/>
      <c r="P9688" s="1016"/>
      <c r="Q9688" s="1017"/>
      <c r="R9688" s="894"/>
      <c r="S9688" s="894"/>
      <c r="T9688" s="894"/>
    </row>
    <row r="9689" spans="2:20" x14ac:dyDescent="0.3">
      <c r="B9689" s="326"/>
      <c r="C9689" s="326"/>
      <c r="D9689" s="326"/>
      <c r="E9689" s="326"/>
      <c r="F9689" s="326"/>
      <c r="G9689" s="321"/>
      <c r="H9689" s="321"/>
      <c r="I9689" s="280"/>
      <c r="J9689" s="281"/>
      <c r="M9689" s="346" t="s">
        <v>21</v>
      </c>
      <c r="N9689" s="126">
        <f>T9683</f>
        <v>4260</v>
      </c>
      <c r="O9689" s="1015"/>
      <c r="P9689" s="949"/>
      <c r="Q9689" s="1018"/>
      <c r="R9689" s="949"/>
      <c r="S9689" s="949"/>
      <c r="T9689" s="949"/>
    </row>
    <row r="9690" spans="2:20" ht="16.2" thickBot="1" x14ac:dyDescent="0.35">
      <c r="B9690" s="326"/>
      <c r="C9690" s="326"/>
      <c r="D9690" s="326"/>
      <c r="E9690" s="326"/>
      <c r="F9690" s="326"/>
      <c r="G9690" s="322"/>
      <c r="H9690" s="321"/>
      <c r="I9690" s="280"/>
      <c r="J9690" s="281"/>
      <c r="M9690" s="768" t="s">
        <v>22</v>
      </c>
      <c r="N9690" s="794">
        <f>SUM(N9685:N9689)</f>
        <v>6586755</v>
      </c>
      <c r="O9690" s="1015"/>
      <c r="P9690" s="994"/>
      <c r="Q9690" s="994"/>
      <c r="R9690" s="943"/>
      <c r="S9690" s="943"/>
      <c r="T9690" s="929"/>
    </row>
    <row r="9691" spans="2:20" ht="16.2" thickTop="1" x14ac:dyDescent="0.3">
      <c r="B9691" s="321"/>
      <c r="C9691" s="321"/>
      <c r="D9691" s="321"/>
      <c r="E9691" s="321"/>
      <c r="F9691" s="321"/>
      <c r="G9691" s="322"/>
      <c r="H9691" s="321"/>
      <c r="I9691" s="280"/>
      <c r="J9691" s="281"/>
      <c r="M9691" s="768"/>
      <c r="N9691" s="121"/>
      <c r="O9691" s="1015"/>
      <c r="P9691" s="994"/>
      <c r="Q9691" s="994"/>
      <c r="R9691" s="943"/>
      <c r="S9691" s="943"/>
      <c r="T9691" s="929"/>
    </row>
    <row r="9692" spans="2:20" ht="15.6" x14ac:dyDescent="0.3">
      <c r="B9692" s="321"/>
      <c r="C9692" s="321"/>
      <c r="D9692" s="321"/>
      <c r="E9692" s="321"/>
      <c r="F9692" s="321"/>
      <c r="G9692" s="322"/>
      <c r="H9692" s="321"/>
      <c r="I9692" s="280"/>
      <c r="J9692" s="281"/>
      <c r="M9692" s="768"/>
      <c r="N9692" s="121"/>
      <c r="O9692" s="1015"/>
      <c r="P9692" s="994"/>
      <c r="Q9692" s="994"/>
      <c r="R9692" s="943"/>
      <c r="S9692" s="943"/>
      <c r="T9692" s="929"/>
    </row>
    <row r="9693" spans="2:20" ht="15.6" x14ac:dyDescent="0.3">
      <c r="G9693" s="314"/>
      <c r="H9693" s="321"/>
      <c r="I9693" s="280"/>
      <c r="J9693" s="281"/>
      <c r="M9693" s="768"/>
      <c r="N9693" s="121"/>
      <c r="O9693" s="1015"/>
      <c r="P9693" s="994"/>
      <c r="Q9693" s="994"/>
      <c r="R9693" s="943"/>
      <c r="S9693" s="943"/>
      <c r="T9693" s="929"/>
    </row>
    <row r="9694" spans="2:20" ht="15.6" x14ac:dyDescent="0.3">
      <c r="G9694" s="314"/>
      <c r="H9694" s="321"/>
      <c r="I9694" s="280"/>
      <c r="J9694" s="281"/>
      <c r="M9694" s="768"/>
      <c r="N9694" s="121"/>
      <c r="O9694" s="1015"/>
      <c r="P9694" s="994"/>
      <c r="Q9694" s="994"/>
      <c r="R9694" s="943"/>
      <c r="S9694" s="943"/>
      <c r="T9694" s="929"/>
    </row>
    <row r="9695" spans="2:20" x14ac:dyDescent="0.3">
      <c r="B9695" s="1357" t="s">
        <v>6214</v>
      </c>
      <c r="C9695" s="1357"/>
      <c r="D9695" s="1357"/>
      <c r="E9695" s="1357"/>
      <c r="F9695" s="1357"/>
      <c r="G9695" s="1357"/>
      <c r="H9695" s="1357"/>
      <c r="I9695" s="1357"/>
      <c r="J9695" s="1357"/>
      <c r="K9695" s="1357"/>
      <c r="L9695" s="1357"/>
      <c r="M9695" s="1357"/>
      <c r="N9695" s="1357"/>
      <c r="O9695" s="1357"/>
      <c r="P9695" s="1357"/>
      <c r="Q9695" s="1357"/>
      <c r="R9695" s="1357"/>
      <c r="S9695" s="1357"/>
      <c r="T9695" s="1357"/>
    </row>
    <row r="9701" spans="2:20" ht="15.6" x14ac:dyDescent="0.3">
      <c r="B9701" s="1349" t="s">
        <v>6603</v>
      </c>
      <c r="C9701" s="1349"/>
      <c r="D9701" s="1349"/>
      <c r="E9701" s="1349"/>
      <c r="F9701" s="1349"/>
      <c r="G9701" s="1349"/>
      <c r="H9701" s="1349"/>
      <c r="I9701" s="1349"/>
      <c r="J9701" s="1349"/>
      <c r="K9701" s="1349"/>
      <c r="L9701" s="1349"/>
      <c r="M9701" s="1349"/>
      <c r="N9701" s="1349"/>
      <c r="O9701" s="1349"/>
      <c r="P9701" s="1349"/>
      <c r="Q9701" s="1349"/>
      <c r="R9701" s="1349"/>
      <c r="S9701" s="1349"/>
      <c r="T9701" s="1349"/>
    </row>
    <row r="9702" spans="2:20" ht="15.6" x14ac:dyDescent="0.3">
      <c r="B9702" s="1350" t="s">
        <v>10</v>
      </c>
      <c r="C9702" s="1350"/>
      <c r="D9702" s="1350"/>
      <c r="E9702" s="1350"/>
      <c r="F9702" s="1350"/>
      <c r="G9702" s="1350"/>
      <c r="H9702" s="1350"/>
      <c r="I9702" s="1350"/>
      <c r="J9702" s="1350"/>
      <c r="K9702" s="1350"/>
      <c r="L9702" s="1350"/>
      <c r="M9702" s="1350"/>
      <c r="N9702" s="1350"/>
      <c r="O9702" s="1350"/>
      <c r="P9702" s="1350"/>
      <c r="Q9702" s="1350"/>
      <c r="R9702" s="1350"/>
      <c r="S9702" s="1350"/>
      <c r="T9702" s="1350"/>
    </row>
    <row r="9703" spans="2:20" x14ac:dyDescent="0.3">
      <c r="B9703" s="1351" t="s">
        <v>11</v>
      </c>
      <c r="C9703" s="1351"/>
      <c r="D9703" s="1351"/>
      <c r="E9703" s="1351"/>
      <c r="F9703" s="1351"/>
      <c r="G9703" s="1351"/>
      <c r="H9703" s="1351"/>
      <c r="I9703" s="1351"/>
      <c r="J9703" s="1351"/>
      <c r="K9703" s="1351"/>
      <c r="L9703" s="1351"/>
      <c r="M9703" s="1351"/>
      <c r="N9703" s="1351"/>
      <c r="O9703" s="1351"/>
      <c r="P9703" s="1351"/>
      <c r="Q9703" s="1351"/>
      <c r="R9703" s="1351"/>
      <c r="S9703" s="1351"/>
      <c r="T9703" s="1351"/>
    </row>
    <row r="9704" spans="2:20" x14ac:dyDescent="0.3">
      <c r="B9704" s="1352" t="s">
        <v>6644</v>
      </c>
      <c r="C9704" s="1352"/>
      <c r="D9704" s="1352"/>
      <c r="E9704" s="1352"/>
      <c r="F9704" s="1352"/>
      <c r="G9704" s="1352"/>
      <c r="H9704" s="1352"/>
      <c r="I9704" s="1352"/>
      <c r="J9704" s="1352"/>
      <c r="K9704" s="1352"/>
      <c r="L9704" s="1352"/>
      <c r="M9704" s="1352"/>
      <c r="N9704" s="1352"/>
      <c r="O9704" s="1352"/>
      <c r="P9704" s="1352"/>
      <c r="Q9704" s="1352"/>
      <c r="R9704" s="1352"/>
      <c r="S9704" s="1352"/>
      <c r="T9704" s="1352"/>
    </row>
    <row r="9705" spans="2:20" ht="15" thickBot="1" x14ac:dyDescent="0.35">
      <c r="B9705" s="309"/>
      <c r="C9705" s="309"/>
      <c r="D9705" s="309"/>
      <c r="E9705" s="309"/>
      <c r="F9705" s="309"/>
      <c r="G9705" s="309"/>
      <c r="H9705" s="309"/>
      <c r="I9705" s="309"/>
      <c r="J9705" s="309"/>
      <c r="L9705" s="309"/>
      <c r="M9705" s="309"/>
      <c r="N9705" s="309"/>
      <c r="O9705" s="309"/>
      <c r="P9705" s="309"/>
      <c r="Q9705" s="309"/>
      <c r="R9705" s="1362" t="s">
        <v>6645</v>
      </c>
      <c r="S9705" s="1363"/>
      <c r="T9705" s="1363"/>
    </row>
    <row r="9706" spans="2:20" ht="15" thickTop="1" x14ac:dyDescent="0.3">
      <c r="B9706" s="1354" t="s">
        <v>8</v>
      </c>
      <c r="C9706" s="1354"/>
      <c r="D9706" s="1354"/>
      <c r="E9706" s="1354"/>
      <c r="F9706" s="1354"/>
      <c r="G9706" s="1354"/>
      <c r="H9706" s="1354"/>
      <c r="I9706" s="1354"/>
      <c r="J9706" s="1354"/>
      <c r="L9706" s="1354" t="s">
        <v>9</v>
      </c>
      <c r="M9706" s="1354"/>
      <c r="N9706" s="1354"/>
      <c r="O9706" s="1354"/>
      <c r="P9706" s="1354"/>
      <c r="Q9706" s="1354"/>
      <c r="R9706" s="1354"/>
      <c r="S9706" s="1354"/>
      <c r="T9706" s="1354"/>
    </row>
    <row r="9707" spans="2:20" ht="27.6" x14ac:dyDescent="0.3">
      <c r="B9707" s="950" t="s">
        <v>0</v>
      </c>
      <c r="C9707" s="950" t="s">
        <v>1</v>
      </c>
      <c r="D9707" s="950" t="s">
        <v>2</v>
      </c>
      <c r="E9707" s="950" t="s">
        <v>13</v>
      </c>
      <c r="F9707" s="950" t="s">
        <v>3</v>
      </c>
      <c r="G9707" s="950" t="s">
        <v>4</v>
      </c>
      <c r="H9707" s="950" t="s">
        <v>5</v>
      </c>
      <c r="I9707" s="950" t="s">
        <v>6</v>
      </c>
      <c r="J9707" s="950" t="s">
        <v>7</v>
      </c>
      <c r="K9707" s="180"/>
      <c r="L9707" s="950" t="s">
        <v>0</v>
      </c>
      <c r="M9707" s="950" t="s">
        <v>1</v>
      </c>
      <c r="N9707" s="503" t="s">
        <v>1234</v>
      </c>
      <c r="O9707" s="950" t="s">
        <v>13</v>
      </c>
      <c r="P9707" s="950" t="s">
        <v>3</v>
      </c>
      <c r="Q9707" s="950" t="s">
        <v>4</v>
      </c>
      <c r="R9707" s="950" t="s">
        <v>5</v>
      </c>
      <c r="S9707" s="950" t="s">
        <v>6</v>
      </c>
      <c r="T9707" s="950" t="s">
        <v>7</v>
      </c>
    </row>
    <row r="9708" spans="2:20" x14ac:dyDescent="0.3">
      <c r="B9708" s="954"/>
      <c r="C9708" s="955"/>
      <c r="D9708" s="955"/>
      <c r="E9708" s="956"/>
      <c r="F9708" s="956"/>
      <c r="G9708" s="956"/>
      <c r="H9708" s="956"/>
      <c r="I9708" s="956"/>
      <c r="J9708" s="957"/>
      <c r="L9708" s="954"/>
      <c r="M9708" s="955"/>
      <c r="N9708" s="955"/>
      <c r="O9708" s="956"/>
      <c r="P9708" s="956"/>
      <c r="Q9708" s="956"/>
      <c r="R9708" s="956"/>
      <c r="S9708" s="956"/>
      <c r="T9708" s="957"/>
    </row>
    <row r="9709" spans="2:20" x14ac:dyDescent="0.3">
      <c r="B9709" s="72" t="s">
        <v>6604</v>
      </c>
      <c r="C9709" s="1202" t="s">
        <v>2421</v>
      </c>
      <c r="D9709" s="120" t="s">
        <v>16</v>
      </c>
      <c r="E9709" s="120" t="s">
        <v>16</v>
      </c>
      <c r="F9709" s="1145">
        <f>N9685</f>
        <v>104484</v>
      </c>
      <c r="G9709" s="1134">
        <f>N9686</f>
        <v>2708569</v>
      </c>
      <c r="H9709" s="1134">
        <f>N9687</f>
        <v>3487345</v>
      </c>
      <c r="I9709" s="1134">
        <f>N9688</f>
        <v>282097</v>
      </c>
      <c r="J9709" s="1134">
        <f>N9689</f>
        <v>4260</v>
      </c>
      <c r="K9709" s="40"/>
      <c r="L9709" s="72"/>
      <c r="M9709" s="1202"/>
      <c r="N9709" s="120"/>
      <c r="O9709" s="120"/>
      <c r="P9709" s="1145"/>
      <c r="Q9709" s="1145"/>
      <c r="R9709" s="72"/>
      <c r="S9709" s="120"/>
      <c r="T9709" s="72"/>
    </row>
    <row r="9710" spans="2:20" ht="30" customHeight="1" x14ac:dyDescent="0.3">
      <c r="B9710" s="72" t="s">
        <v>6604</v>
      </c>
      <c r="C9710" s="1110" t="s">
        <v>6608</v>
      </c>
      <c r="D9710" s="1139" t="s">
        <v>6605</v>
      </c>
      <c r="E9710" s="120" t="s">
        <v>16</v>
      </c>
      <c r="F9710" s="120">
        <v>100000</v>
      </c>
      <c r="G9710" s="120" t="s">
        <v>16</v>
      </c>
      <c r="H9710" s="120" t="s">
        <v>16</v>
      </c>
      <c r="I9710" s="120" t="s">
        <v>16</v>
      </c>
      <c r="J9710" s="120" t="s">
        <v>16</v>
      </c>
      <c r="K9710" s="40"/>
      <c r="L9710" s="72" t="s">
        <v>6604</v>
      </c>
      <c r="M9710" s="1144" t="s">
        <v>5293</v>
      </c>
      <c r="N9710" s="1139" t="s">
        <v>6606</v>
      </c>
      <c r="O9710" s="120">
        <v>50000</v>
      </c>
      <c r="P9710" s="120" t="s">
        <v>16</v>
      </c>
      <c r="Q9710" s="120" t="s">
        <v>16</v>
      </c>
      <c r="R9710" s="120" t="s">
        <v>16</v>
      </c>
      <c r="S9710" s="120" t="s">
        <v>16</v>
      </c>
      <c r="T9710" s="120" t="s">
        <v>16</v>
      </c>
    </row>
    <row r="9711" spans="2:20" ht="30" customHeight="1" x14ac:dyDescent="0.3">
      <c r="B9711" s="72" t="s">
        <v>6604</v>
      </c>
      <c r="C9711" s="1110" t="s">
        <v>6609</v>
      </c>
      <c r="D9711" s="1139" t="s">
        <v>6606</v>
      </c>
      <c r="E9711" s="120">
        <v>50000</v>
      </c>
      <c r="F9711" s="120">
        <v>150000</v>
      </c>
      <c r="G9711" s="120" t="s">
        <v>16</v>
      </c>
      <c r="H9711" s="120" t="s">
        <v>16</v>
      </c>
      <c r="I9711" s="120" t="s">
        <v>16</v>
      </c>
      <c r="J9711" s="120" t="s">
        <v>16</v>
      </c>
      <c r="K9711" s="40"/>
      <c r="L9711" s="72" t="s">
        <v>6621</v>
      </c>
      <c r="M9711" s="1144" t="s">
        <v>6626</v>
      </c>
      <c r="N9711" s="1139" t="s">
        <v>6619</v>
      </c>
      <c r="O9711" s="120">
        <v>100000</v>
      </c>
      <c r="P9711" s="120" t="s">
        <v>16</v>
      </c>
      <c r="Q9711" s="120" t="s">
        <v>16</v>
      </c>
      <c r="R9711" s="120" t="s">
        <v>16</v>
      </c>
      <c r="S9711" s="120" t="s">
        <v>16</v>
      </c>
      <c r="T9711" s="120" t="s">
        <v>16</v>
      </c>
    </row>
    <row r="9712" spans="2:20" ht="40.200000000000003" customHeight="1" x14ac:dyDescent="0.3">
      <c r="B9712" s="72" t="s">
        <v>6604</v>
      </c>
      <c r="C9712" s="1110" t="s">
        <v>2360</v>
      </c>
      <c r="D9712" s="1139" t="s">
        <v>6607</v>
      </c>
      <c r="E9712" s="120" t="s">
        <v>16</v>
      </c>
      <c r="F9712" s="120">
        <v>2200</v>
      </c>
      <c r="G9712" s="120" t="s">
        <v>16</v>
      </c>
      <c r="H9712" s="120" t="s">
        <v>16</v>
      </c>
      <c r="I9712" s="120" t="s">
        <v>16</v>
      </c>
      <c r="J9712" s="120" t="s">
        <v>16</v>
      </c>
      <c r="K9712" s="40"/>
      <c r="L9712" s="72" t="s">
        <v>6621</v>
      </c>
      <c r="M9712" s="1144" t="s">
        <v>6627</v>
      </c>
      <c r="N9712" s="1139" t="s">
        <v>6620</v>
      </c>
      <c r="O9712" s="120">
        <v>39000</v>
      </c>
      <c r="P9712" s="120" t="s">
        <v>16</v>
      </c>
      <c r="Q9712" s="120" t="s">
        <v>16</v>
      </c>
      <c r="R9712" s="120" t="s">
        <v>16</v>
      </c>
      <c r="S9712" s="120" t="s">
        <v>16</v>
      </c>
      <c r="T9712" s="120" t="s">
        <v>16</v>
      </c>
    </row>
    <row r="9713" spans="2:20" ht="40.799999999999997" customHeight="1" x14ac:dyDescent="0.3">
      <c r="B9713" s="72" t="s">
        <v>6621</v>
      </c>
      <c r="C9713" s="1110" t="s">
        <v>6622</v>
      </c>
      <c r="D9713" s="1139" t="s">
        <v>6615</v>
      </c>
      <c r="E9713" s="120" t="s">
        <v>16</v>
      </c>
      <c r="F9713" s="120">
        <v>100000</v>
      </c>
      <c r="G9713" s="120" t="s">
        <v>16</v>
      </c>
      <c r="H9713" s="120" t="s">
        <v>16</v>
      </c>
      <c r="I9713" s="120" t="s">
        <v>16</v>
      </c>
      <c r="J9713" s="120" t="s">
        <v>16</v>
      </c>
      <c r="K9713" s="40"/>
      <c r="L9713" s="72" t="s">
        <v>6604</v>
      </c>
      <c r="M9713" s="1144" t="s">
        <v>6610</v>
      </c>
      <c r="N9713" s="72">
        <v>1</v>
      </c>
      <c r="O9713" s="120" t="s">
        <v>16</v>
      </c>
      <c r="P9713" s="120">
        <v>15000</v>
      </c>
      <c r="Q9713" s="120" t="s">
        <v>16</v>
      </c>
      <c r="R9713" s="120" t="s">
        <v>16</v>
      </c>
      <c r="S9713" s="120" t="s">
        <v>16</v>
      </c>
      <c r="T9713" s="120" t="s">
        <v>16</v>
      </c>
    </row>
    <row r="9714" spans="2:20" ht="30" customHeight="1" x14ac:dyDescent="0.3">
      <c r="B9714" s="72" t="s">
        <v>6621</v>
      </c>
      <c r="C9714" s="1110" t="s">
        <v>2835</v>
      </c>
      <c r="D9714" s="1139" t="s">
        <v>6616</v>
      </c>
      <c r="E9714" s="120" t="s">
        <v>16</v>
      </c>
      <c r="F9714" s="120">
        <v>1100</v>
      </c>
      <c r="G9714" s="120" t="s">
        <v>16</v>
      </c>
      <c r="H9714" s="120" t="s">
        <v>16</v>
      </c>
      <c r="I9714" s="120" t="s">
        <v>16</v>
      </c>
      <c r="J9714" s="120" t="s">
        <v>16</v>
      </c>
      <c r="K9714" s="40"/>
      <c r="L9714" s="72" t="s">
        <v>6604</v>
      </c>
      <c r="M9714" s="1144" t="s">
        <v>6611</v>
      </c>
      <c r="N9714" s="72">
        <v>2</v>
      </c>
      <c r="O9714" s="120" t="s">
        <v>16</v>
      </c>
      <c r="P9714" s="120">
        <v>15000</v>
      </c>
      <c r="Q9714" s="120" t="s">
        <v>16</v>
      </c>
      <c r="R9714" s="120" t="s">
        <v>16</v>
      </c>
      <c r="S9714" s="120" t="s">
        <v>16</v>
      </c>
      <c r="T9714" s="120" t="s">
        <v>16</v>
      </c>
    </row>
    <row r="9715" spans="2:20" ht="30" customHeight="1" x14ac:dyDescent="0.3">
      <c r="B9715" s="72" t="s">
        <v>6621</v>
      </c>
      <c r="C9715" s="1110" t="s">
        <v>6623</v>
      </c>
      <c r="D9715" s="1139" t="s">
        <v>6617</v>
      </c>
      <c r="E9715" s="120" t="s">
        <v>16</v>
      </c>
      <c r="F9715" s="120">
        <v>10000</v>
      </c>
      <c r="G9715" s="120" t="s">
        <v>16</v>
      </c>
      <c r="H9715" s="120" t="s">
        <v>16</v>
      </c>
      <c r="I9715" s="120" t="s">
        <v>16</v>
      </c>
      <c r="J9715" s="120" t="s">
        <v>16</v>
      </c>
      <c r="K9715" s="40"/>
      <c r="L9715" s="72" t="s">
        <v>6604</v>
      </c>
      <c r="M9715" s="1144" t="s">
        <v>6612</v>
      </c>
      <c r="N9715" s="72">
        <v>3</v>
      </c>
      <c r="O9715" s="120" t="s">
        <v>16</v>
      </c>
      <c r="P9715" s="120">
        <v>134000</v>
      </c>
      <c r="Q9715" s="120" t="s">
        <v>16</v>
      </c>
      <c r="R9715" s="120" t="s">
        <v>16</v>
      </c>
      <c r="S9715" s="120" t="s">
        <v>16</v>
      </c>
      <c r="T9715" s="120" t="s">
        <v>16</v>
      </c>
    </row>
    <row r="9716" spans="2:20" ht="30" customHeight="1" x14ac:dyDescent="0.3">
      <c r="B9716" s="72" t="s">
        <v>6621</v>
      </c>
      <c r="C9716" s="1110" t="s">
        <v>6624</v>
      </c>
      <c r="D9716" s="1139" t="s">
        <v>6618</v>
      </c>
      <c r="E9716" s="120" t="s">
        <v>16</v>
      </c>
      <c r="F9716" s="120">
        <v>1300</v>
      </c>
      <c r="G9716" s="120" t="s">
        <v>16</v>
      </c>
      <c r="H9716" s="120" t="s">
        <v>16</v>
      </c>
      <c r="I9716" s="120" t="s">
        <v>16</v>
      </c>
      <c r="J9716" s="120" t="s">
        <v>16</v>
      </c>
      <c r="K9716" s="40"/>
      <c r="L9716" s="72" t="s">
        <v>6604</v>
      </c>
      <c r="M9716" s="1144" t="s">
        <v>6613</v>
      </c>
      <c r="N9716" s="72">
        <v>4</v>
      </c>
      <c r="O9716" s="120" t="s">
        <v>16</v>
      </c>
      <c r="P9716" s="120">
        <v>3479</v>
      </c>
      <c r="Q9716" s="120" t="s">
        <v>16</v>
      </c>
      <c r="R9716" s="120" t="s">
        <v>16</v>
      </c>
      <c r="S9716" s="120" t="s">
        <v>16</v>
      </c>
      <c r="T9716" s="120" t="s">
        <v>16</v>
      </c>
    </row>
    <row r="9717" spans="2:20" ht="40.799999999999997" customHeight="1" x14ac:dyDescent="0.3">
      <c r="B9717" s="72" t="s">
        <v>6621</v>
      </c>
      <c r="C9717" s="1110" t="s">
        <v>6370</v>
      </c>
      <c r="D9717" s="1139" t="s">
        <v>6619</v>
      </c>
      <c r="E9717" s="120">
        <v>100000</v>
      </c>
      <c r="F9717" s="120">
        <v>100000</v>
      </c>
      <c r="G9717" s="120" t="s">
        <v>16</v>
      </c>
      <c r="H9717" s="120" t="s">
        <v>16</v>
      </c>
      <c r="I9717" s="120" t="s">
        <v>16</v>
      </c>
      <c r="J9717" s="120" t="s">
        <v>16</v>
      </c>
      <c r="K9717" s="40"/>
      <c r="L9717" s="72" t="s">
        <v>6621</v>
      </c>
      <c r="M9717" s="1144" t="s">
        <v>6628</v>
      </c>
      <c r="N9717" s="72">
        <v>5</v>
      </c>
      <c r="O9717" s="120" t="s">
        <v>16</v>
      </c>
      <c r="P9717" s="120">
        <v>100000</v>
      </c>
      <c r="Q9717" s="120" t="s">
        <v>16</v>
      </c>
      <c r="R9717" s="120" t="s">
        <v>16</v>
      </c>
      <c r="S9717" s="120" t="s">
        <v>16</v>
      </c>
      <c r="T9717" s="120" t="s">
        <v>16</v>
      </c>
    </row>
    <row r="9718" spans="2:20" ht="30" customHeight="1" x14ac:dyDescent="0.3">
      <c r="B9718" s="72" t="s">
        <v>6621</v>
      </c>
      <c r="C9718" s="1110" t="s">
        <v>6625</v>
      </c>
      <c r="D9718" s="1139" t="s">
        <v>6620</v>
      </c>
      <c r="E9718" s="120">
        <v>39000</v>
      </c>
      <c r="F9718" s="120">
        <v>638500</v>
      </c>
      <c r="G9718" s="120" t="s">
        <v>16</v>
      </c>
      <c r="H9718" s="120" t="s">
        <v>16</v>
      </c>
      <c r="I9718" s="120" t="s">
        <v>16</v>
      </c>
      <c r="J9718" s="120" t="s">
        <v>16</v>
      </c>
      <c r="K9718" s="40"/>
      <c r="L9718" s="72" t="s">
        <v>6621</v>
      </c>
      <c r="M9718" s="1144" t="s">
        <v>6629</v>
      </c>
      <c r="N9718" s="72">
        <v>6</v>
      </c>
      <c r="O9718" s="120" t="s">
        <v>16</v>
      </c>
      <c r="P9718" s="120">
        <v>200000</v>
      </c>
      <c r="Q9718" s="120" t="s">
        <v>16</v>
      </c>
      <c r="R9718" s="120" t="s">
        <v>16</v>
      </c>
      <c r="S9718" s="120" t="s">
        <v>16</v>
      </c>
      <c r="T9718" s="120" t="s">
        <v>16</v>
      </c>
    </row>
    <row r="9719" spans="2:20" ht="30" customHeight="1" x14ac:dyDescent="0.3">
      <c r="B9719" s="72" t="s">
        <v>6621</v>
      </c>
      <c r="C9719" s="430" t="s">
        <v>4174</v>
      </c>
      <c r="D9719" s="1139" t="s">
        <v>6631</v>
      </c>
      <c r="E9719" s="120" t="s">
        <v>16</v>
      </c>
      <c r="F9719" s="120">
        <v>1100</v>
      </c>
      <c r="G9719" s="120" t="s">
        <v>16</v>
      </c>
      <c r="H9719" s="120" t="s">
        <v>16</v>
      </c>
      <c r="I9719" s="120" t="s">
        <v>16</v>
      </c>
      <c r="J9719" s="120" t="s">
        <v>16</v>
      </c>
      <c r="K9719" s="40"/>
      <c r="L9719" s="72"/>
      <c r="M9719" s="1131" t="s">
        <v>2461</v>
      </c>
      <c r="N9719" s="120" t="s">
        <v>16</v>
      </c>
      <c r="O9719" s="120" t="s">
        <v>16</v>
      </c>
      <c r="P9719" s="120" t="s">
        <v>16</v>
      </c>
      <c r="Q9719" s="120"/>
      <c r="R9719" s="120"/>
      <c r="S9719" s="120"/>
      <c r="T9719" s="120"/>
    </row>
    <row r="9720" spans="2:20" ht="30" customHeight="1" x14ac:dyDescent="0.3">
      <c r="B9720" s="72" t="s">
        <v>6621</v>
      </c>
      <c r="C9720" s="430" t="s">
        <v>4808</v>
      </c>
      <c r="D9720" s="1139" t="s">
        <v>6632</v>
      </c>
      <c r="E9720" s="120" t="s">
        <v>16</v>
      </c>
      <c r="F9720" s="120">
        <v>1100</v>
      </c>
      <c r="G9720" s="120" t="s">
        <v>16</v>
      </c>
      <c r="H9720" s="120" t="s">
        <v>16</v>
      </c>
      <c r="I9720" s="120" t="s">
        <v>16</v>
      </c>
      <c r="J9720" s="120" t="s">
        <v>16</v>
      </c>
      <c r="K9720" s="40"/>
      <c r="L9720" s="72" t="s">
        <v>6604</v>
      </c>
      <c r="M9720" s="1110" t="s">
        <v>6614</v>
      </c>
      <c r="N9720" s="72">
        <v>5</v>
      </c>
      <c r="O9720" s="120" t="s">
        <v>16</v>
      </c>
      <c r="P9720" s="120">
        <v>23735</v>
      </c>
      <c r="Q9720" s="120"/>
      <c r="R9720" s="120"/>
      <c r="S9720" s="120"/>
      <c r="T9720" s="120"/>
    </row>
    <row r="9721" spans="2:20" ht="30" customHeight="1" x14ac:dyDescent="0.3">
      <c r="B9721" s="72" t="s">
        <v>6621</v>
      </c>
      <c r="C9721" s="430" t="s">
        <v>4163</v>
      </c>
      <c r="D9721" s="1139" t="s">
        <v>6633</v>
      </c>
      <c r="E9721" s="120" t="s">
        <v>16</v>
      </c>
      <c r="F9721" s="120">
        <v>1100</v>
      </c>
      <c r="G9721" s="120" t="s">
        <v>16</v>
      </c>
      <c r="H9721" s="120" t="s">
        <v>16</v>
      </c>
      <c r="I9721" s="120" t="s">
        <v>16</v>
      </c>
      <c r="J9721" s="120" t="s">
        <v>16</v>
      </c>
      <c r="K9721" s="40"/>
      <c r="L9721" s="120" t="s">
        <v>16</v>
      </c>
      <c r="M9721" s="120" t="s">
        <v>16</v>
      </c>
      <c r="N9721" s="120" t="s">
        <v>16</v>
      </c>
      <c r="O9721" s="120" t="s">
        <v>16</v>
      </c>
      <c r="P9721" s="120" t="s">
        <v>16</v>
      </c>
      <c r="Q9721" s="120" t="s">
        <v>16</v>
      </c>
      <c r="R9721" s="120" t="s">
        <v>16</v>
      </c>
      <c r="S9721" s="120" t="s">
        <v>16</v>
      </c>
      <c r="T9721" s="120" t="s">
        <v>16</v>
      </c>
    </row>
    <row r="9722" spans="2:20" ht="30" customHeight="1" x14ac:dyDescent="0.3">
      <c r="B9722" s="72" t="s">
        <v>6621</v>
      </c>
      <c r="C9722" s="430" t="s">
        <v>3218</v>
      </c>
      <c r="D9722" s="1139" t="s">
        <v>6634</v>
      </c>
      <c r="E9722" s="120" t="s">
        <v>16</v>
      </c>
      <c r="F9722" s="120">
        <v>1000</v>
      </c>
      <c r="G9722" s="120" t="s">
        <v>16</v>
      </c>
      <c r="H9722" s="120" t="s">
        <v>16</v>
      </c>
      <c r="I9722" s="120" t="s">
        <v>16</v>
      </c>
      <c r="J9722" s="120" t="s">
        <v>16</v>
      </c>
      <c r="K9722" s="40"/>
      <c r="L9722" s="120" t="s">
        <v>16</v>
      </c>
      <c r="M9722" s="120" t="s">
        <v>16</v>
      </c>
      <c r="N9722" s="120" t="s">
        <v>16</v>
      </c>
      <c r="O9722" s="120" t="s">
        <v>16</v>
      </c>
      <c r="P9722" s="120" t="s">
        <v>16</v>
      </c>
      <c r="Q9722" s="120" t="s">
        <v>16</v>
      </c>
      <c r="R9722" s="120" t="s">
        <v>16</v>
      </c>
      <c r="S9722" s="120" t="s">
        <v>16</v>
      </c>
      <c r="T9722" s="120" t="s">
        <v>16</v>
      </c>
    </row>
    <row r="9723" spans="2:20" ht="30" customHeight="1" x14ac:dyDescent="0.3">
      <c r="B9723" s="72" t="s">
        <v>6621</v>
      </c>
      <c r="C9723" s="430" t="s">
        <v>4809</v>
      </c>
      <c r="D9723" s="1139" t="s">
        <v>6635</v>
      </c>
      <c r="E9723" s="120" t="s">
        <v>16</v>
      </c>
      <c r="F9723" s="120">
        <v>1000</v>
      </c>
      <c r="G9723" s="120" t="s">
        <v>16</v>
      </c>
      <c r="H9723" s="120" t="s">
        <v>16</v>
      </c>
      <c r="I9723" s="120" t="s">
        <v>16</v>
      </c>
      <c r="J9723" s="120" t="s">
        <v>16</v>
      </c>
      <c r="K9723" s="40"/>
      <c r="L9723" s="120" t="s">
        <v>16</v>
      </c>
      <c r="M9723" s="120" t="s">
        <v>16</v>
      </c>
      <c r="N9723" s="120" t="s">
        <v>16</v>
      </c>
      <c r="O9723" s="120" t="s">
        <v>16</v>
      </c>
      <c r="P9723" s="120" t="s">
        <v>16</v>
      </c>
      <c r="Q9723" s="120" t="s">
        <v>16</v>
      </c>
      <c r="R9723" s="120" t="s">
        <v>16</v>
      </c>
      <c r="S9723" s="120" t="s">
        <v>16</v>
      </c>
      <c r="T9723" s="120" t="s">
        <v>16</v>
      </c>
    </row>
    <row r="9724" spans="2:20" ht="30" customHeight="1" x14ac:dyDescent="0.3">
      <c r="B9724" s="72" t="s">
        <v>6621</v>
      </c>
      <c r="C9724" s="430" t="s">
        <v>1627</v>
      </c>
      <c r="D9724" s="1139" t="s">
        <v>6636</v>
      </c>
      <c r="E9724" s="120" t="s">
        <v>16</v>
      </c>
      <c r="F9724" s="120">
        <v>1000</v>
      </c>
      <c r="G9724" s="120" t="s">
        <v>16</v>
      </c>
      <c r="H9724" s="120" t="s">
        <v>16</v>
      </c>
      <c r="I9724" s="120" t="s">
        <v>16</v>
      </c>
      <c r="J9724" s="120" t="s">
        <v>16</v>
      </c>
      <c r="K9724" s="40"/>
      <c r="L9724" s="120" t="s">
        <v>16</v>
      </c>
      <c r="M9724" s="120" t="s">
        <v>16</v>
      </c>
      <c r="N9724" s="120" t="s">
        <v>16</v>
      </c>
      <c r="O9724" s="120" t="s">
        <v>16</v>
      </c>
      <c r="P9724" s="120" t="s">
        <v>16</v>
      </c>
      <c r="Q9724" s="120" t="s">
        <v>16</v>
      </c>
      <c r="R9724" s="120" t="s">
        <v>16</v>
      </c>
      <c r="S9724" s="120" t="s">
        <v>16</v>
      </c>
      <c r="T9724" s="120" t="s">
        <v>16</v>
      </c>
    </row>
    <row r="9725" spans="2:20" ht="40.200000000000003" customHeight="1" x14ac:dyDescent="0.3">
      <c r="B9725" s="72" t="s">
        <v>6621</v>
      </c>
      <c r="C9725" s="430" t="s">
        <v>4696</v>
      </c>
      <c r="D9725" s="1139" t="s">
        <v>6637</v>
      </c>
      <c r="E9725" s="120" t="s">
        <v>16</v>
      </c>
      <c r="F9725" s="120">
        <v>3000</v>
      </c>
      <c r="G9725" s="120" t="s">
        <v>16</v>
      </c>
      <c r="H9725" s="120" t="s">
        <v>16</v>
      </c>
      <c r="I9725" s="120" t="s">
        <v>16</v>
      </c>
      <c r="J9725" s="120" t="s">
        <v>16</v>
      </c>
      <c r="K9725" s="40"/>
      <c r="L9725" s="120" t="s">
        <v>16</v>
      </c>
      <c r="M9725" s="120" t="s">
        <v>16</v>
      </c>
      <c r="N9725" s="120" t="s">
        <v>16</v>
      </c>
      <c r="O9725" s="120" t="s">
        <v>16</v>
      </c>
      <c r="P9725" s="120" t="s">
        <v>16</v>
      </c>
      <c r="Q9725" s="120" t="s">
        <v>16</v>
      </c>
      <c r="R9725" s="120" t="s">
        <v>16</v>
      </c>
      <c r="S9725" s="120" t="s">
        <v>16</v>
      </c>
      <c r="T9725" s="120" t="s">
        <v>16</v>
      </c>
    </row>
    <row r="9726" spans="2:20" ht="43.2" customHeight="1" x14ac:dyDescent="0.3">
      <c r="B9726" s="72" t="s">
        <v>6621</v>
      </c>
      <c r="C9726" s="430" t="s">
        <v>4697</v>
      </c>
      <c r="D9726" s="1139" t="s">
        <v>6638</v>
      </c>
      <c r="E9726" s="120" t="s">
        <v>16</v>
      </c>
      <c r="F9726" s="120">
        <v>3000</v>
      </c>
      <c r="G9726" s="120" t="s">
        <v>16</v>
      </c>
      <c r="H9726" s="120" t="s">
        <v>16</v>
      </c>
      <c r="I9726" s="120" t="s">
        <v>16</v>
      </c>
      <c r="J9726" s="120" t="s">
        <v>16</v>
      </c>
      <c r="K9726" s="40"/>
      <c r="L9726" s="120" t="s">
        <v>16</v>
      </c>
      <c r="M9726" s="120" t="s">
        <v>16</v>
      </c>
      <c r="N9726" s="120" t="s">
        <v>16</v>
      </c>
      <c r="O9726" s="120" t="s">
        <v>16</v>
      </c>
      <c r="P9726" s="120" t="s">
        <v>16</v>
      </c>
      <c r="Q9726" s="120" t="s">
        <v>16</v>
      </c>
      <c r="R9726" s="120" t="s">
        <v>16</v>
      </c>
      <c r="S9726" s="120" t="s">
        <v>16</v>
      </c>
      <c r="T9726" s="120" t="s">
        <v>16</v>
      </c>
    </row>
    <row r="9727" spans="2:20" ht="30" customHeight="1" x14ac:dyDescent="0.3">
      <c r="B9727" s="72" t="s">
        <v>6621</v>
      </c>
      <c r="C9727" s="430" t="s">
        <v>1627</v>
      </c>
      <c r="D9727" s="1139" t="s">
        <v>6639</v>
      </c>
      <c r="E9727" s="120" t="s">
        <v>16</v>
      </c>
      <c r="F9727" s="120">
        <v>6000</v>
      </c>
      <c r="G9727" s="120" t="s">
        <v>16</v>
      </c>
      <c r="H9727" s="120" t="s">
        <v>16</v>
      </c>
      <c r="I9727" s="120" t="s">
        <v>16</v>
      </c>
      <c r="J9727" s="120" t="s">
        <v>16</v>
      </c>
      <c r="K9727" s="40"/>
      <c r="L9727" s="120" t="s">
        <v>16</v>
      </c>
      <c r="M9727" s="120" t="s">
        <v>16</v>
      </c>
      <c r="N9727" s="120" t="s">
        <v>16</v>
      </c>
      <c r="O9727" s="120" t="s">
        <v>16</v>
      </c>
      <c r="P9727" s="120" t="s">
        <v>16</v>
      </c>
      <c r="Q9727" s="120" t="s">
        <v>16</v>
      </c>
      <c r="R9727" s="120" t="s">
        <v>16</v>
      </c>
      <c r="S9727" s="120" t="s">
        <v>16</v>
      </c>
      <c r="T9727" s="120" t="s">
        <v>16</v>
      </c>
    </row>
    <row r="9728" spans="2:20" ht="44.4" customHeight="1" x14ac:dyDescent="0.3">
      <c r="B9728" s="72" t="s">
        <v>6621</v>
      </c>
      <c r="C9728" s="430" t="s">
        <v>6267</v>
      </c>
      <c r="D9728" s="1139" t="s">
        <v>6640</v>
      </c>
      <c r="E9728" s="120" t="s">
        <v>16</v>
      </c>
      <c r="F9728" s="120">
        <v>2000</v>
      </c>
      <c r="G9728" s="120" t="s">
        <v>16</v>
      </c>
      <c r="H9728" s="120" t="s">
        <v>16</v>
      </c>
      <c r="I9728" s="120" t="s">
        <v>16</v>
      </c>
      <c r="J9728" s="120" t="s">
        <v>16</v>
      </c>
      <c r="K9728" s="40"/>
      <c r="L9728" s="120" t="s">
        <v>16</v>
      </c>
      <c r="M9728" s="120" t="s">
        <v>16</v>
      </c>
      <c r="N9728" s="120" t="s">
        <v>16</v>
      </c>
      <c r="O9728" s="120" t="s">
        <v>16</v>
      </c>
      <c r="P9728" s="120" t="s">
        <v>16</v>
      </c>
      <c r="Q9728" s="120" t="s">
        <v>16</v>
      </c>
      <c r="R9728" s="120" t="s">
        <v>16</v>
      </c>
      <c r="S9728" s="120" t="s">
        <v>16</v>
      </c>
      <c r="T9728" s="120" t="s">
        <v>16</v>
      </c>
    </row>
    <row r="9729" spans="2:20" ht="40.799999999999997" customHeight="1" x14ac:dyDescent="0.3">
      <c r="B9729" s="72" t="s">
        <v>6621</v>
      </c>
      <c r="C9729" s="430" t="s">
        <v>6268</v>
      </c>
      <c r="D9729" s="1139" t="s">
        <v>6641</v>
      </c>
      <c r="E9729" s="120" t="s">
        <v>16</v>
      </c>
      <c r="F9729" s="120">
        <v>2000</v>
      </c>
      <c r="G9729" s="120" t="s">
        <v>16</v>
      </c>
      <c r="H9729" s="120" t="s">
        <v>16</v>
      </c>
      <c r="I9729" s="120" t="s">
        <v>16</v>
      </c>
      <c r="J9729" s="120" t="s">
        <v>16</v>
      </c>
      <c r="K9729" s="40"/>
      <c r="L9729" s="120" t="s">
        <v>16</v>
      </c>
      <c r="M9729" s="120" t="s">
        <v>16</v>
      </c>
      <c r="N9729" s="120" t="s">
        <v>16</v>
      </c>
      <c r="O9729" s="120" t="s">
        <v>16</v>
      </c>
      <c r="P9729" s="120" t="s">
        <v>16</v>
      </c>
      <c r="Q9729" s="120" t="s">
        <v>16</v>
      </c>
      <c r="R9729" s="120" t="s">
        <v>16</v>
      </c>
      <c r="S9729" s="120" t="s">
        <v>16</v>
      </c>
      <c r="T9729" s="120" t="s">
        <v>16</v>
      </c>
    </row>
    <row r="9730" spans="2:20" ht="30" customHeight="1" x14ac:dyDescent="0.3">
      <c r="B9730" s="72" t="s">
        <v>6621</v>
      </c>
      <c r="C9730" s="1110" t="s">
        <v>6642</v>
      </c>
      <c r="D9730" s="1139" t="s">
        <v>6643</v>
      </c>
      <c r="E9730" s="120" t="s">
        <v>16</v>
      </c>
      <c r="F9730" s="120">
        <v>50000</v>
      </c>
      <c r="G9730" s="120" t="s">
        <v>16</v>
      </c>
      <c r="H9730" s="120" t="s">
        <v>16</v>
      </c>
      <c r="I9730" s="120" t="s">
        <v>16</v>
      </c>
      <c r="J9730" s="120" t="s">
        <v>16</v>
      </c>
      <c r="K9730" s="40"/>
      <c r="L9730" s="120" t="s">
        <v>16</v>
      </c>
      <c r="M9730" s="120" t="s">
        <v>16</v>
      </c>
      <c r="N9730" s="120" t="s">
        <v>16</v>
      </c>
      <c r="O9730" s="120" t="s">
        <v>16</v>
      </c>
      <c r="P9730" s="120" t="s">
        <v>16</v>
      </c>
      <c r="Q9730" s="120" t="s">
        <v>16</v>
      </c>
      <c r="R9730" s="120" t="s">
        <v>16</v>
      </c>
      <c r="S9730" s="120" t="s">
        <v>16</v>
      </c>
      <c r="T9730" s="120" t="s">
        <v>16</v>
      </c>
    </row>
    <row r="9731" spans="2:20" ht="30" customHeight="1" x14ac:dyDescent="0.3">
      <c r="B9731" s="72"/>
      <c r="C9731" s="1131" t="s">
        <v>2461</v>
      </c>
      <c r="D9731" s="120" t="s">
        <v>16</v>
      </c>
      <c r="E9731" s="120" t="s">
        <v>16</v>
      </c>
      <c r="F9731" s="120" t="s">
        <v>16</v>
      </c>
      <c r="G9731" s="120" t="s">
        <v>16</v>
      </c>
      <c r="H9731" s="120" t="s">
        <v>16</v>
      </c>
      <c r="I9731" s="120" t="s">
        <v>16</v>
      </c>
      <c r="J9731" s="120" t="s">
        <v>16</v>
      </c>
      <c r="K9731" s="40"/>
      <c r="L9731" s="120" t="s">
        <v>16</v>
      </c>
      <c r="M9731" s="120" t="s">
        <v>16</v>
      </c>
      <c r="N9731" s="120" t="s">
        <v>16</v>
      </c>
      <c r="O9731" s="120" t="s">
        <v>16</v>
      </c>
      <c r="P9731" s="120" t="s">
        <v>16</v>
      </c>
      <c r="Q9731" s="120" t="s">
        <v>16</v>
      </c>
      <c r="R9731" s="120" t="s">
        <v>16</v>
      </c>
      <c r="S9731" s="120" t="s">
        <v>16</v>
      </c>
      <c r="T9731" s="120" t="s">
        <v>16</v>
      </c>
    </row>
    <row r="9732" spans="2:20" ht="40.799999999999997" customHeight="1" x14ac:dyDescent="0.3">
      <c r="B9732" s="72" t="s">
        <v>6586</v>
      </c>
      <c r="C9732" s="1110" t="s">
        <v>6594</v>
      </c>
      <c r="D9732" s="72">
        <v>345</v>
      </c>
      <c r="E9732" s="120" t="s">
        <v>16</v>
      </c>
      <c r="F9732" s="120">
        <v>16000</v>
      </c>
      <c r="G9732" s="120" t="s">
        <v>16</v>
      </c>
      <c r="H9732" s="120" t="s">
        <v>16</v>
      </c>
      <c r="I9732" s="120" t="s">
        <v>16</v>
      </c>
      <c r="J9732" s="120" t="s">
        <v>16</v>
      </c>
      <c r="K9732" s="40"/>
      <c r="L9732" s="120" t="s">
        <v>16</v>
      </c>
      <c r="M9732" s="120" t="s">
        <v>16</v>
      </c>
      <c r="N9732" s="120" t="s">
        <v>16</v>
      </c>
      <c r="O9732" s="120" t="s">
        <v>16</v>
      </c>
      <c r="P9732" s="120" t="s">
        <v>16</v>
      </c>
      <c r="Q9732" s="120" t="s">
        <v>16</v>
      </c>
      <c r="R9732" s="120" t="s">
        <v>16</v>
      </c>
      <c r="S9732" s="120" t="s">
        <v>16</v>
      </c>
      <c r="T9732" s="120" t="s">
        <v>16</v>
      </c>
    </row>
    <row r="9733" spans="2:20" x14ac:dyDescent="0.3">
      <c r="B9733" s="196"/>
      <c r="C9733" s="503" t="s">
        <v>49</v>
      </c>
      <c r="D9733" s="196" t="s">
        <v>1850</v>
      </c>
      <c r="E9733" s="197">
        <f>SUM(E9710:E9732)</f>
        <v>189000</v>
      </c>
      <c r="F9733" s="197">
        <f>SUM(F9710:F9732)</f>
        <v>1191400</v>
      </c>
      <c r="G9733" s="197">
        <f>SUM(G9710:G9732)</f>
        <v>0</v>
      </c>
      <c r="H9733" s="504"/>
      <c r="I9733" s="197">
        <f>SUM(I9710:I9712)</f>
        <v>0</v>
      </c>
      <c r="J9733" s="197"/>
      <c r="K9733" s="183">
        <f>SUM(I9733:J9733)</f>
        <v>0</v>
      </c>
      <c r="L9733" s="120" t="s">
        <v>16</v>
      </c>
      <c r="M9733" s="120" t="s">
        <v>16</v>
      </c>
      <c r="N9733" s="120" t="s">
        <v>16</v>
      </c>
      <c r="O9733" s="120" t="s">
        <v>16</v>
      </c>
      <c r="P9733" s="120" t="s">
        <v>16</v>
      </c>
      <c r="Q9733" s="120" t="s">
        <v>16</v>
      </c>
      <c r="R9733" s="120" t="s">
        <v>16</v>
      </c>
      <c r="S9733" s="120" t="s">
        <v>16</v>
      </c>
      <c r="T9733" s="120" t="s">
        <v>16</v>
      </c>
    </row>
    <row r="9734" spans="2:20" x14ac:dyDescent="0.3">
      <c r="B9734" s="815"/>
      <c r="C9734" s="958"/>
      <c r="D9734" s="384"/>
      <c r="E9734" s="818"/>
      <c r="F9734" s="818"/>
      <c r="G9734" s="818"/>
      <c r="H9734" s="818"/>
      <c r="I9734" s="818"/>
      <c r="J9734" s="819"/>
      <c r="K9734" s="1"/>
      <c r="L9734" s="1041"/>
      <c r="M9734" s="1042"/>
      <c r="N9734" s="1042"/>
      <c r="O9734" s="1042"/>
      <c r="P9734" s="1042"/>
      <c r="Q9734" s="1042"/>
      <c r="R9734" s="1042"/>
      <c r="S9734" s="1042"/>
      <c r="T9734" s="1043"/>
    </row>
    <row r="9735" spans="2:20" x14ac:dyDescent="0.3">
      <c r="B9735" s="25"/>
      <c r="C9735" s="26" t="s">
        <v>50</v>
      </c>
      <c r="D9735" s="26" t="s">
        <v>16</v>
      </c>
      <c r="E9735" s="28">
        <f>E9733</f>
        <v>189000</v>
      </c>
      <c r="F9735" s="28">
        <f>F9709+F9733</f>
        <v>1295884</v>
      </c>
      <c r="G9735" s="28">
        <f>G9709+G9733</f>
        <v>2708569</v>
      </c>
      <c r="H9735" s="28">
        <f>H9709+H9733</f>
        <v>3487345</v>
      </c>
      <c r="I9735" s="28">
        <f>I9709+I9733</f>
        <v>282097</v>
      </c>
      <c r="J9735" s="28">
        <f>J9709+J9733</f>
        <v>4260</v>
      </c>
      <c r="K9735" s="1"/>
      <c r="L9735" s="574" t="s">
        <v>16</v>
      </c>
      <c r="M9735" s="26" t="s">
        <v>50</v>
      </c>
      <c r="N9735" s="193" t="s">
        <v>16</v>
      </c>
      <c r="O9735" s="934">
        <f>SUM(O9710:O9734)</f>
        <v>189000</v>
      </c>
      <c r="P9735" s="28">
        <f>SUM(P9710:P9734)</f>
        <v>491214</v>
      </c>
      <c r="Q9735" s="938">
        <f>SUM(Q9710:Q9734)</f>
        <v>0</v>
      </c>
      <c r="R9735" s="28">
        <f>SUM(R9710:R9734)</f>
        <v>0</v>
      </c>
      <c r="S9735" s="28">
        <f>SUM(S9710:S9734)</f>
        <v>0</v>
      </c>
      <c r="T9735" s="28">
        <f>SUM(T9708:T9734)</f>
        <v>0</v>
      </c>
    </row>
    <row r="9736" spans="2:20" x14ac:dyDescent="0.3">
      <c r="F9736" s="314"/>
      <c r="G9736" s="215"/>
      <c r="H9736" s="215"/>
      <c r="I9736" s="314"/>
      <c r="L9736" s="2"/>
      <c r="M9736" s="3" t="s">
        <v>12</v>
      </c>
      <c r="N9736" s="15"/>
      <c r="O9736" s="16">
        <f>E9735-O9735</f>
        <v>0</v>
      </c>
      <c r="P9736" s="62">
        <f>F9735-P9735</f>
        <v>804670</v>
      </c>
      <c r="Q9736" s="62">
        <f>G9735-Q9735</f>
        <v>2708569</v>
      </c>
      <c r="R9736" s="62">
        <f t="shared" ref="R9736" si="964">H9735-R9735</f>
        <v>3487345</v>
      </c>
      <c r="S9736" s="62">
        <f t="shared" ref="S9736" si="965">I9735-S9735</f>
        <v>282097</v>
      </c>
      <c r="T9736" s="62">
        <f t="shared" ref="T9736" si="966">J9735-T9735</f>
        <v>4260</v>
      </c>
    </row>
    <row r="9737" spans="2:20" x14ac:dyDescent="0.3">
      <c r="B9737" s="1355"/>
      <c r="C9737" s="1355"/>
      <c r="D9737" s="1355"/>
      <c r="E9737" s="1355"/>
      <c r="F9737" s="1355"/>
      <c r="H9737" s="322"/>
      <c r="I9737" s="321"/>
      <c r="J9737" s="321"/>
      <c r="M9737" s="1356" t="s">
        <v>23</v>
      </c>
      <c r="N9737" s="1356"/>
      <c r="O9737" s="314"/>
      <c r="P9737" s="314"/>
      <c r="Q9737" s="314"/>
      <c r="R9737" s="314"/>
    </row>
    <row r="9738" spans="2:20" x14ac:dyDescent="0.3">
      <c r="B9738" s="1173"/>
      <c r="C9738" s="1174"/>
      <c r="D9738" s="1174"/>
      <c r="E9738" s="1174"/>
      <c r="F9738" s="1175"/>
      <c r="G9738" s="949"/>
      <c r="H9738" s="1198"/>
      <c r="I9738" s="1201"/>
      <c r="J9738" s="145"/>
      <c r="M9738" s="346" t="s">
        <v>17</v>
      </c>
      <c r="N9738" s="126">
        <f>P9736</f>
        <v>804670</v>
      </c>
      <c r="O9738" s="1364" t="s">
        <v>6630</v>
      </c>
      <c r="P9738" s="1365"/>
      <c r="Q9738" s="1365"/>
      <c r="R9738" s="1365"/>
      <c r="S9738" s="1365"/>
      <c r="T9738" s="1365"/>
    </row>
    <row r="9739" spans="2:20" x14ac:dyDescent="0.3">
      <c r="B9739" s="1176"/>
      <c r="C9739" s="1177"/>
      <c r="D9739" s="1176"/>
      <c r="E9739" s="1178"/>
      <c r="F9739" s="1179"/>
      <c r="G9739" s="949"/>
      <c r="H9739" s="949"/>
      <c r="I9739" s="280"/>
      <c r="J9739" s="280"/>
      <c r="M9739" s="346" t="s">
        <v>18</v>
      </c>
      <c r="N9739" s="126">
        <f>Q9736</f>
        <v>2708569</v>
      </c>
      <c r="O9739" s="1015"/>
      <c r="P9739" s="944"/>
      <c r="Q9739" s="1198"/>
      <c r="R9739" s="944"/>
      <c r="S9739" s="944"/>
      <c r="T9739" s="944"/>
    </row>
    <row r="9740" spans="2:20" x14ac:dyDescent="0.3">
      <c r="B9740" s="1176"/>
      <c r="C9740" s="1180"/>
      <c r="D9740" s="1180"/>
      <c r="E9740" s="1178"/>
      <c r="F9740" s="1181"/>
      <c r="G9740" s="948"/>
      <c r="H9740" s="948"/>
      <c r="I9740" s="280"/>
      <c r="J9740" s="280"/>
      <c r="M9740" s="346" t="s">
        <v>19</v>
      </c>
      <c r="N9740" s="126">
        <f>R9736</f>
        <v>3487345</v>
      </c>
      <c r="O9740" s="1015"/>
      <c r="P9740" s="948"/>
      <c r="Q9740" s="1199"/>
      <c r="R9740" s="948"/>
      <c r="S9740" s="948"/>
      <c r="T9740" s="948"/>
    </row>
    <row r="9741" spans="2:20" x14ac:dyDescent="0.3">
      <c r="B9741" s="326"/>
      <c r="C9741" s="326"/>
      <c r="D9741" s="326"/>
      <c r="E9741" s="326"/>
      <c r="F9741" s="326"/>
      <c r="G9741" s="321"/>
      <c r="H9741" s="321"/>
      <c r="I9741" s="280"/>
      <c r="J9741" s="281"/>
      <c r="M9741" s="346" t="s">
        <v>20</v>
      </c>
      <c r="N9741" s="126">
        <f>S9736</f>
        <v>282097</v>
      </c>
      <c r="O9741" s="1200"/>
      <c r="P9741" s="1016"/>
      <c r="Q9741" s="1017"/>
      <c r="R9741" s="894"/>
      <c r="S9741" s="894"/>
      <c r="T9741" s="894"/>
    </row>
    <row r="9742" spans="2:20" x14ac:dyDescent="0.3">
      <c r="B9742" s="326"/>
      <c r="C9742" s="326"/>
      <c r="D9742" s="326"/>
      <c r="E9742" s="326"/>
      <c r="F9742" s="326"/>
      <c r="G9742" s="321"/>
      <c r="H9742" s="321"/>
      <c r="I9742" s="280"/>
      <c r="J9742" s="281"/>
      <c r="M9742" s="346" t="s">
        <v>21</v>
      </c>
      <c r="N9742" s="126">
        <f>T9736</f>
        <v>4260</v>
      </c>
      <c r="O9742" s="1015"/>
      <c r="P9742" s="949"/>
      <c r="Q9742" s="1018"/>
      <c r="R9742" s="949"/>
      <c r="S9742" s="949"/>
      <c r="T9742" s="949"/>
    </row>
    <row r="9743" spans="2:20" ht="16.2" thickBot="1" x14ac:dyDescent="0.35">
      <c r="B9743" s="326"/>
      <c r="C9743" s="326"/>
      <c r="D9743" s="326"/>
      <c r="E9743" s="326"/>
      <c r="F9743" s="326"/>
      <c r="G9743" s="322"/>
      <c r="H9743" s="321"/>
      <c r="I9743" s="280"/>
      <c r="J9743" s="281"/>
      <c r="M9743" s="768" t="s">
        <v>22</v>
      </c>
      <c r="N9743" s="794">
        <f>SUM(N9738:N9742)</f>
        <v>7286941</v>
      </c>
      <c r="O9743" s="1015"/>
      <c r="P9743" s="994"/>
      <c r="Q9743" s="994"/>
      <c r="R9743" s="943"/>
      <c r="S9743" s="943"/>
      <c r="T9743" s="929"/>
    </row>
    <row r="9744" spans="2:20" ht="16.2" thickTop="1" x14ac:dyDescent="0.3">
      <c r="B9744" s="321"/>
      <c r="C9744" s="321"/>
      <c r="D9744" s="321"/>
      <c r="E9744" s="321"/>
      <c r="F9744" s="321"/>
      <c r="G9744" s="322"/>
      <c r="H9744" s="321"/>
      <c r="I9744" s="280"/>
      <c r="J9744" s="281"/>
      <c r="M9744" s="768"/>
      <c r="N9744" s="121"/>
      <c r="O9744" s="1015"/>
      <c r="P9744" s="994"/>
      <c r="Q9744" s="994"/>
      <c r="R9744" s="943"/>
      <c r="S9744" s="943"/>
      <c r="T9744" s="929"/>
    </row>
    <row r="9745" spans="2:20" ht="15.6" x14ac:dyDescent="0.3">
      <c r="B9745" s="321"/>
      <c r="C9745" s="321"/>
      <c r="D9745" s="321"/>
      <c r="E9745" s="321"/>
      <c r="F9745" s="321"/>
      <c r="G9745" s="322"/>
      <c r="H9745" s="321"/>
      <c r="I9745" s="280"/>
      <c r="J9745" s="281"/>
      <c r="M9745" s="768"/>
      <c r="N9745" s="121"/>
      <c r="O9745" s="1015"/>
      <c r="P9745" s="994"/>
      <c r="Q9745" s="994"/>
      <c r="R9745" s="943"/>
      <c r="S9745" s="943"/>
      <c r="T9745" s="929"/>
    </row>
    <row r="9746" spans="2:20" ht="15.6" x14ac:dyDescent="0.3">
      <c r="G9746" s="314"/>
      <c r="H9746" s="321"/>
      <c r="I9746" s="280"/>
      <c r="J9746" s="281"/>
      <c r="M9746" s="768"/>
      <c r="N9746" s="121"/>
      <c r="O9746" s="1015"/>
      <c r="P9746" s="994"/>
      <c r="Q9746" s="994"/>
      <c r="R9746" s="943"/>
      <c r="S9746" s="943"/>
      <c r="T9746" s="929"/>
    </row>
    <row r="9747" spans="2:20" ht="15.6" x14ac:dyDescent="0.3">
      <c r="G9747" s="314"/>
      <c r="H9747" s="321"/>
      <c r="I9747" s="280"/>
      <c r="J9747" s="281"/>
      <c r="M9747" s="768"/>
      <c r="N9747" s="121"/>
      <c r="O9747" s="1015"/>
      <c r="P9747" s="994"/>
      <c r="Q9747" s="994"/>
      <c r="R9747" s="943"/>
      <c r="S9747" s="943"/>
      <c r="T9747" s="929"/>
    </row>
    <row r="9748" spans="2:20" x14ac:dyDescent="0.3">
      <c r="B9748" s="1357" t="s">
        <v>6214</v>
      </c>
      <c r="C9748" s="1357"/>
      <c r="D9748" s="1357"/>
      <c r="E9748" s="1357"/>
      <c r="F9748" s="1357"/>
      <c r="G9748" s="1357"/>
      <c r="H9748" s="1357"/>
      <c r="I9748" s="1357"/>
      <c r="J9748" s="1357"/>
      <c r="K9748" s="1357"/>
      <c r="L9748" s="1357"/>
      <c r="M9748" s="1357"/>
      <c r="N9748" s="1357"/>
      <c r="O9748" s="1357"/>
      <c r="P9748" s="1357"/>
      <c r="Q9748" s="1357"/>
      <c r="R9748" s="1357"/>
      <c r="S9748" s="1357"/>
      <c r="T9748" s="1357"/>
    </row>
    <row r="9754" spans="2:20" ht="15.6" x14ac:dyDescent="0.3">
      <c r="B9754" s="1349" t="s">
        <v>6646</v>
      </c>
      <c r="C9754" s="1349"/>
      <c r="D9754" s="1349"/>
      <c r="E9754" s="1349"/>
      <c r="F9754" s="1349"/>
      <c r="G9754" s="1349"/>
      <c r="H9754" s="1349"/>
      <c r="I9754" s="1349"/>
      <c r="J9754" s="1349"/>
      <c r="K9754" s="1349"/>
      <c r="L9754" s="1349"/>
      <c r="M9754" s="1349"/>
      <c r="N9754" s="1349"/>
      <c r="O9754" s="1349"/>
      <c r="P9754" s="1349"/>
      <c r="Q9754" s="1349"/>
      <c r="R9754" s="1349"/>
      <c r="S9754" s="1349"/>
      <c r="T9754" s="1349"/>
    </row>
    <row r="9755" spans="2:20" ht="15.6" x14ac:dyDescent="0.3">
      <c r="B9755" s="1350" t="s">
        <v>10</v>
      </c>
      <c r="C9755" s="1350"/>
      <c r="D9755" s="1350"/>
      <c r="E9755" s="1350"/>
      <c r="F9755" s="1350"/>
      <c r="G9755" s="1350"/>
      <c r="H9755" s="1350"/>
      <c r="I9755" s="1350"/>
      <c r="J9755" s="1350"/>
      <c r="K9755" s="1350"/>
      <c r="L9755" s="1350"/>
      <c r="M9755" s="1350"/>
      <c r="N9755" s="1350"/>
      <c r="O9755" s="1350"/>
      <c r="P9755" s="1350"/>
      <c r="Q9755" s="1350"/>
      <c r="R9755" s="1350"/>
      <c r="S9755" s="1350"/>
      <c r="T9755" s="1350"/>
    </row>
    <row r="9756" spans="2:20" x14ac:dyDescent="0.3">
      <c r="B9756" s="1351" t="s">
        <v>11</v>
      </c>
      <c r="C9756" s="1351"/>
      <c r="D9756" s="1351"/>
      <c r="E9756" s="1351"/>
      <c r="F9756" s="1351"/>
      <c r="G9756" s="1351"/>
      <c r="H9756" s="1351"/>
      <c r="I9756" s="1351"/>
      <c r="J9756" s="1351"/>
      <c r="K9756" s="1351"/>
      <c r="L9756" s="1351"/>
      <c r="M9756" s="1351"/>
      <c r="N9756" s="1351"/>
      <c r="O9756" s="1351"/>
      <c r="P9756" s="1351"/>
      <c r="Q9756" s="1351"/>
      <c r="R9756" s="1351"/>
      <c r="S9756" s="1351"/>
      <c r="T9756" s="1351"/>
    </row>
    <row r="9757" spans="2:20" x14ac:dyDescent="0.3">
      <c r="B9757" s="1352" t="s">
        <v>6648</v>
      </c>
      <c r="C9757" s="1352"/>
      <c r="D9757" s="1352"/>
      <c r="E9757" s="1352"/>
      <c r="F9757" s="1352"/>
      <c r="G9757" s="1352"/>
      <c r="H9757" s="1352"/>
      <c r="I9757" s="1352"/>
      <c r="J9757" s="1352"/>
      <c r="K9757" s="1352"/>
      <c r="L9757" s="1352"/>
      <c r="M9757" s="1352"/>
      <c r="N9757" s="1352"/>
      <c r="O9757" s="1352"/>
      <c r="P9757" s="1352"/>
      <c r="Q9757" s="1352"/>
      <c r="R9757" s="1352"/>
      <c r="S9757" s="1352"/>
      <c r="T9757" s="1352"/>
    </row>
    <row r="9758" spans="2:20" ht="15" thickBot="1" x14ac:dyDescent="0.35">
      <c r="B9758" s="309"/>
      <c r="C9758" s="309"/>
      <c r="D9758" s="309"/>
      <c r="E9758" s="309"/>
      <c r="F9758" s="309"/>
      <c r="G9758" s="309"/>
      <c r="H9758" s="309"/>
      <c r="I9758" s="309"/>
      <c r="J9758" s="309"/>
      <c r="L9758" s="309"/>
      <c r="M9758" s="309"/>
      <c r="N9758" s="309"/>
      <c r="O9758" s="309"/>
      <c r="P9758" s="309"/>
      <c r="Q9758" s="309"/>
      <c r="R9758" s="1362" t="s">
        <v>6647</v>
      </c>
      <c r="S9758" s="1363"/>
      <c r="T9758" s="1363"/>
    </row>
    <row r="9759" spans="2:20" ht="15" thickTop="1" x14ac:dyDescent="0.3">
      <c r="B9759" s="1354" t="s">
        <v>8</v>
      </c>
      <c r="C9759" s="1354"/>
      <c r="D9759" s="1354"/>
      <c r="E9759" s="1354"/>
      <c r="F9759" s="1354"/>
      <c r="G9759" s="1354"/>
      <c r="H9759" s="1354"/>
      <c r="I9759" s="1354"/>
      <c r="J9759" s="1354"/>
      <c r="L9759" s="1354" t="s">
        <v>9</v>
      </c>
      <c r="M9759" s="1354"/>
      <c r="N9759" s="1354"/>
      <c r="O9759" s="1354"/>
      <c r="P9759" s="1354"/>
      <c r="Q9759" s="1354"/>
      <c r="R9759" s="1354"/>
      <c r="S9759" s="1354"/>
      <c r="T9759" s="1354"/>
    </row>
    <row r="9760" spans="2:20" ht="27.6" x14ac:dyDescent="0.3">
      <c r="B9760" s="950" t="s">
        <v>0</v>
      </c>
      <c r="C9760" s="950" t="s">
        <v>1</v>
      </c>
      <c r="D9760" s="950" t="s">
        <v>2</v>
      </c>
      <c r="E9760" s="950" t="s">
        <v>13</v>
      </c>
      <c r="F9760" s="950" t="s">
        <v>3</v>
      </c>
      <c r="G9760" s="950" t="s">
        <v>4</v>
      </c>
      <c r="H9760" s="950" t="s">
        <v>5</v>
      </c>
      <c r="I9760" s="950" t="s">
        <v>6</v>
      </c>
      <c r="J9760" s="950" t="s">
        <v>7</v>
      </c>
      <c r="K9760" s="180"/>
      <c r="L9760" s="950" t="s">
        <v>0</v>
      </c>
      <c r="M9760" s="950" t="s">
        <v>1</v>
      </c>
      <c r="N9760" s="503" t="s">
        <v>1234</v>
      </c>
      <c r="O9760" s="950" t="s">
        <v>13</v>
      </c>
      <c r="P9760" s="950" t="s">
        <v>3</v>
      </c>
      <c r="Q9760" s="950" t="s">
        <v>4</v>
      </c>
      <c r="R9760" s="950" t="s">
        <v>5</v>
      </c>
      <c r="S9760" s="950" t="s">
        <v>6</v>
      </c>
      <c r="T9760" s="950" t="s">
        <v>7</v>
      </c>
    </row>
    <row r="9761" spans="2:20" x14ac:dyDescent="0.3">
      <c r="B9761" s="954"/>
      <c r="C9761" s="955"/>
      <c r="D9761" s="955"/>
      <c r="E9761" s="956"/>
      <c r="F9761" s="956"/>
      <c r="G9761" s="956"/>
      <c r="H9761" s="956"/>
      <c r="I9761" s="956"/>
      <c r="J9761" s="957"/>
      <c r="L9761" s="954"/>
      <c r="M9761" s="955"/>
      <c r="N9761" s="955"/>
      <c r="O9761" s="956"/>
      <c r="P9761" s="956"/>
      <c r="Q9761" s="956"/>
      <c r="R9761" s="956"/>
      <c r="S9761" s="956"/>
      <c r="T9761" s="957"/>
    </row>
    <row r="9762" spans="2:20" x14ac:dyDescent="0.3">
      <c r="B9762" s="72" t="s">
        <v>6649</v>
      </c>
      <c r="C9762" s="1202" t="s">
        <v>2421</v>
      </c>
      <c r="D9762" s="120" t="s">
        <v>16</v>
      </c>
      <c r="E9762" s="120" t="s">
        <v>16</v>
      </c>
      <c r="F9762" s="1145">
        <f>N9738</f>
        <v>804670</v>
      </c>
      <c r="G9762" s="1134">
        <f>N9739</f>
        <v>2708569</v>
      </c>
      <c r="H9762" s="1134">
        <f>N9740</f>
        <v>3487345</v>
      </c>
      <c r="I9762" s="1134">
        <f>N9741</f>
        <v>282097</v>
      </c>
      <c r="J9762" s="1134">
        <f>N9742</f>
        <v>4260</v>
      </c>
      <c r="K9762" s="40"/>
      <c r="L9762" s="72"/>
      <c r="M9762" s="1202"/>
      <c r="N9762" s="120"/>
      <c r="O9762" s="120"/>
      <c r="P9762" s="1145"/>
      <c r="Q9762" s="1145"/>
      <c r="R9762" s="72"/>
      <c r="S9762" s="120"/>
      <c r="T9762" s="72"/>
    </row>
    <row r="9763" spans="2:20" x14ac:dyDescent="0.3">
      <c r="B9763" s="72" t="s">
        <v>6649</v>
      </c>
      <c r="C9763" s="1202" t="s">
        <v>6659</v>
      </c>
      <c r="D9763" s="120" t="s">
        <v>16</v>
      </c>
      <c r="E9763" s="120" t="s">
        <v>16</v>
      </c>
      <c r="F9763" s="120" t="s">
        <v>16</v>
      </c>
      <c r="G9763" s="1134">
        <v>638500</v>
      </c>
      <c r="H9763" s="120" t="s">
        <v>16</v>
      </c>
      <c r="I9763" s="120" t="s">
        <v>16</v>
      </c>
      <c r="J9763" s="120" t="s">
        <v>16</v>
      </c>
      <c r="K9763" s="40"/>
      <c r="L9763" s="72" t="s">
        <v>6649</v>
      </c>
      <c r="M9763" s="1202" t="s">
        <v>5473</v>
      </c>
      <c r="N9763" s="120" t="s">
        <v>16</v>
      </c>
      <c r="O9763" s="120" t="s">
        <v>16</v>
      </c>
      <c r="P9763" s="1134">
        <v>638500</v>
      </c>
      <c r="Q9763" s="120" t="s">
        <v>16</v>
      </c>
      <c r="R9763" s="120" t="s">
        <v>16</v>
      </c>
      <c r="S9763" s="120" t="s">
        <v>16</v>
      </c>
      <c r="T9763" s="120" t="s">
        <v>16</v>
      </c>
    </row>
    <row r="9764" spans="2:20" ht="55.2" x14ac:dyDescent="0.3">
      <c r="B9764" s="72" t="s">
        <v>6649</v>
      </c>
      <c r="C9764" s="38" t="s">
        <v>6654</v>
      </c>
      <c r="D9764" s="1139" t="s">
        <v>6650</v>
      </c>
      <c r="E9764" s="120" t="s">
        <v>16</v>
      </c>
      <c r="F9764" s="120" t="s">
        <v>16</v>
      </c>
      <c r="G9764" s="120" t="s">
        <v>16</v>
      </c>
      <c r="H9764" s="120">
        <v>168570</v>
      </c>
      <c r="I9764" s="120" t="s">
        <v>16</v>
      </c>
      <c r="J9764" s="120" t="s">
        <v>16</v>
      </c>
      <c r="K9764" s="40"/>
      <c r="L9764" s="72" t="s">
        <v>6649</v>
      </c>
      <c r="M9764" s="1144" t="s">
        <v>6656</v>
      </c>
      <c r="N9764" s="72">
        <v>1</v>
      </c>
      <c r="O9764" s="120" t="s">
        <v>16</v>
      </c>
      <c r="P9764" s="120">
        <v>11150</v>
      </c>
      <c r="Q9764" s="120" t="s">
        <v>16</v>
      </c>
      <c r="R9764" s="120" t="s">
        <v>16</v>
      </c>
      <c r="S9764" s="120" t="s">
        <v>16</v>
      </c>
      <c r="T9764" s="120" t="s">
        <v>16</v>
      </c>
    </row>
    <row r="9765" spans="2:20" ht="24" x14ac:dyDescent="0.3">
      <c r="B9765" s="72" t="s">
        <v>6649</v>
      </c>
      <c r="C9765" s="1110" t="s">
        <v>6655</v>
      </c>
      <c r="D9765" s="1139" t="s">
        <v>6651</v>
      </c>
      <c r="E9765" s="120" t="s">
        <v>16</v>
      </c>
      <c r="F9765" s="120">
        <v>15000</v>
      </c>
      <c r="G9765" s="120" t="s">
        <v>16</v>
      </c>
      <c r="H9765" s="120" t="s">
        <v>16</v>
      </c>
      <c r="I9765" s="120" t="s">
        <v>16</v>
      </c>
      <c r="J9765" s="120" t="s">
        <v>16</v>
      </c>
      <c r="K9765" s="40"/>
      <c r="L9765" s="72" t="s">
        <v>6649</v>
      </c>
      <c r="M9765" s="1144" t="s">
        <v>6657</v>
      </c>
      <c r="N9765" s="72">
        <v>2</v>
      </c>
      <c r="O9765" s="120" t="s">
        <v>16</v>
      </c>
      <c r="P9765" s="120">
        <v>145500</v>
      </c>
      <c r="Q9765" s="120" t="s">
        <v>16</v>
      </c>
      <c r="R9765" s="120" t="s">
        <v>16</v>
      </c>
      <c r="S9765" s="120" t="s">
        <v>16</v>
      </c>
      <c r="T9765" s="120" t="s">
        <v>16</v>
      </c>
    </row>
    <row r="9766" spans="2:20" ht="41.4" x14ac:dyDescent="0.3">
      <c r="B9766" s="72" t="s">
        <v>6649</v>
      </c>
      <c r="C9766" s="38" t="s">
        <v>6653</v>
      </c>
      <c r="D9766" s="1139" t="s">
        <v>6652</v>
      </c>
      <c r="E9766" s="120" t="s">
        <v>16</v>
      </c>
      <c r="F9766" s="120">
        <v>100000</v>
      </c>
      <c r="G9766" s="120" t="s">
        <v>16</v>
      </c>
      <c r="H9766" s="120" t="s">
        <v>16</v>
      </c>
      <c r="I9766" s="120" t="s">
        <v>16</v>
      </c>
      <c r="J9766" s="120" t="s">
        <v>16</v>
      </c>
      <c r="K9766" s="40"/>
      <c r="L9766" s="72" t="s">
        <v>6649</v>
      </c>
      <c r="M9766" s="1144" t="s">
        <v>6658</v>
      </c>
      <c r="N9766" s="72">
        <v>3</v>
      </c>
      <c r="O9766" s="120" t="s">
        <v>16</v>
      </c>
      <c r="P9766" s="120">
        <v>30000</v>
      </c>
      <c r="Q9766" s="120" t="s">
        <v>16</v>
      </c>
      <c r="R9766" s="120" t="s">
        <v>16</v>
      </c>
      <c r="S9766" s="120" t="s">
        <v>16</v>
      </c>
      <c r="T9766" s="120" t="s">
        <v>16</v>
      </c>
    </row>
    <row r="9767" spans="2:20" x14ac:dyDescent="0.3">
      <c r="B9767" s="196"/>
      <c r="C9767" s="503" t="s">
        <v>49</v>
      </c>
      <c r="D9767" s="196" t="s">
        <v>1850</v>
      </c>
      <c r="E9767" s="197">
        <f>SUM(E9764:E9766)</f>
        <v>0</v>
      </c>
      <c r="F9767" s="197">
        <f>SUM(F9763:F9766)</f>
        <v>115000</v>
      </c>
      <c r="G9767" s="197">
        <f>SUM(G9763:G9766)</f>
        <v>638500</v>
      </c>
      <c r="H9767" s="504">
        <f>SUM(H9763:H9766)</f>
        <v>168570</v>
      </c>
      <c r="I9767" s="197">
        <f>SUM(I9764:I9765)</f>
        <v>0</v>
      </c>
      <c r="J9767" s="197"/>
      <c r="K9767" s="183">
        <f>SUM(I9767:J9767)</f>
        <v>0</v>
      </c>
      <c r="L9767" s="120" t="s">
        <v>16</v>
      </c>
      <c r="M9767" s="120" t="s">
        <v>16</v>
      </c>
      <c r="N9767" s="120" t="s">
        <v>16</v>
      </c>
      <c r="O9767" s="120" t="s">
        <v>16</v>
      </c>
      <c r="P9767" s="120" t="s">
        <v>16</v>
      </c>
      <c r="Q9767" s="120" t="s">
        <v>16</v>
      </c>
      <c r="R9767" s="120" t="s">
        <v>16</v>
      </c>
      <c r="S9767" s="120" t="s">
        <v>16</v>
      </c>
      <c r="T9767" s="120" t="s">
        <v>16</v>
      </c>
    </row>
    <row r="9768" spans="2:20" x14ac:dyDescent="0.3">
      <c r="B9768" s="815"/>
      <c r="C9768" s="958"/>
      <c r="D9768" s="384"/>
      <c r="E9768" s="818"/>
      <c r="F9768" s="818"/>
      <c r="G9768" s="818"/>
      <c r="H9768" s="818"/>
      <c r="I9768" s="818"/>
      <c r="J9768" s="819"/>
      <c r="K9768" s="1"/>
      <c r="L9768" s="1041"/>
      <c r="M9768" s="1042"/>
      <c r="N9768" s="1042"/>
      <c r="O9768" s="1042"/>
      <c r="P9768" s="1042"/>
      <c r="Q9768" s="1042"/>
      <c r="R9768" s="1042"/>
      <c r="S9768" s="1042"/>
      <c r="T9768" s="1043"/>
    </row>
    <row r="9769" spans="2:20" x14ac:dyDescent="0.3">
      <c r="B9769" s="25"/>
      <c r="C9769" s="26" t="s">
        <v>50</v>
      </c>
      <c r="D9769" s="26" t="s">
        <v>16</v>
      </c>
      <c r="E9769" s="28">
        <f>E9767</f>
        <v>0</v>
      </c>
      <c r="F9769" s="28">
        <f>F9762+F9767</f>
        <v>919670</v>
      </c>
      <c r="G9769" s="28">
        <f>G9762+G9767</f>
        <v>3347069</v>
      </c>
      <c r="H9769" s="28">
        <f>H9762+H9767</f>
        <v>3655915</v>
      </c>
      <c r="I9769" s="28">
        <f>I9762+I9767</f>
        <v>282097</v>
      </c>
      <c r="J9769" s="28">
        <f>J9762+J9767</f>
        <v>4260</v>
      </c>
      <c r="K9769" s="1"/>
      <c r="L9769" s="574" t="s">
        <v>16</v>
      </c>
      <c r="M9769" s="26" t="s">
        <v>50</v>
      </c>
      <c r="N9769" s="193" t="s">
        <v>16</v>
      </c>
      <c r="O9769" s="934">
        <f>SUM(O9764:O9768)</f>
        <v>0</v>
      </c>
      <c r="P9769" s="28">
        <f>SUM(P9763:P9768)</f>
        <v>825150</v>
      </c>
      <c r="Q9769" s="938">
        <f>SUM(Q9764:Q9768)</f>
        <v>0</v>
      </c>
      <c r="R9769" s="28">
        <f>SUM(R9764:R9768)</f>
        <v>0</v>
      </c>
      <c r="S9769" s="28">
        <f>SUM(S9764:S9768)</f>
        <v>0</v>
      </c>
      <c r="T9769" s="28">
        <f>SUM(T9761:T9768)</f>
        <v>0</v>
      </c>
    </row>
    <row r="9770" spans="2:20" x14ac:dyDescent="0.3">
      <c r="F9770" s="314"/>
      <c r="G9770" s="215"/>
      <c r="H9770" s="215"/>
      <c r="I9770" s="314"/>
      <c r="L9770" s="2"/>
      <c r="M9770" s="3" t="s">
        <v>12</v>
      </c>
      <c r="N9770" s="15"/>
      <c r="O9770" s="16">
        <f>E9769-O9769</f>
        <v>0</v>
      </c>
      <c r="P9770" s="62">
        <f>F9769-P9769</f>
        <v>94520</v>
      </c>
      <c r="Q9770" s="62">
        <f>G9769-Q9769</f>
        <v>3347069</v>
      </c>
      <c r="R9770" s="62">
        <f t="shared" ref="R9770" si="967">H9769-R9769</f>
        <v>3655915</v>
      </c>
      <c r="S9770" s="62">
        <f t="shared" ref="S9770" si="968">I9769-S9769</f>
        <v>282097</v>
      </c>
      <c r="T9770" s="62">
        <f t="shared" ref="T9770" si="969">J9769-T9769</f>
        <v>4260</v>
      </c>
    </row>
    <row r="9771" spans="2:20" x14ac:dyDescent="0.3">
      <c r="B9771" s="1355"/>
      <c r="C9771" s="1355"/>
      <c r="D9771" s="1355"/>
      <c r="E9771" s="1355"/>
      <c r="F9771" s="1355"/>
      <c r="H9771" s="322"/>
      <c r="I9771" s="321"/>
      <c r="J9771" s="321"/>
      <c r="M9771" s="1356" t="s">
        <v>23</v>
      </c>
      <c r="N9771" s="1356"/>
      <c r="O9771" s="314"/>
      <c r="P9771" s="314"/>
      <c r="Q9771" s="314"/>
      <c r="R9771" s="314"/>
    </row>
    <row r="9772" spans="2:20" x14ac:dyDescent="0.3">
      <c r="B9772" s="1173"/>
      <c r="C9772" s="1174"/>
      <c r="D9772" s="1174"/>
      <c r="E9772" s="1174"/>
      <c r="F9772" s="1175"/>
      <c r="G9772" s="949"/>
      <c r="H9772" s="1203"/>
      <c r="I9772" s="1206"/>
      <c r="J9772" s="145"/>
      <c r="M9772" s="346" t="s">
        <v>17</v>
      </c>
      <c r="N9772" s="126">
        <f>P9770</f>
        <v>94520</v>
      </c>
      <c r="O9772" s="1364"/>
      <c r="P9772" s="1365"/>
      <c r="Q9772" s="1365"/>
      <c r="R9772" s="1365"/>
      <c r="S9772" s="1365"/>
      <c r="T9772" s="1365"/>
    </row>
    <row r="9773" spans="2:20" x14ac:dyDescent="0.3">
      <c r="B9773" s="1176"/>
      <c r="C9773" s="1177"/>
      <c r="D9773" s="1176"/>
      <c r="E9773" s="1178"/>
      <c r="F9773" s="1179"/>
      <c r="G9773" s="949"/>
      <c r="H9773" s="949"/>
      <c r="I9773" s="280"/>
      <c r="J9773" s="280"/>
      <c r="M9773" s="346" t="s">
        <v>18</v>
      </c>
      <c r="N9773" s="126">
        <f>Q9770</f>
        <v>3347069</v>
      </c>
      <c r="O9773" s="1015"/>
      <c r="P9773" s="944"/>
      <c r="Q9773" s="1203"/>
      <c r="R9773" s="944"/>
      <c r="S9773" s="944"/>
      <c r="T9773" s="944"/>
    </row>
    <row r="9774" spans="2:20" x14ac:dyDescent="0.3">
      <c r="B9774" s="1176"/>
      <c r="C9774" s="1180"/>
      <c r="D9774" s="1180"/>
      <c r="E9774" s="1178"/>
      <c r="F9774" s="1181"/>
      <c r="G9774" s="948"/>
      <c r="H9774" s="948"/>
      <c r="I9774" s="280"/>
      <c r="J9774" s="280"/>
      <c r="M9774" s="346" t="s">
        <v>19</v>
      </c>
      <c r="N9774" s="126">
        <f>R9770</f>
        <v>3655915</v>
      </c>
      <c r="O9774" s="1015"/>
      <c r="P9774" s="948"/>
      <c r="Q9774" s="1204"/>
      <c r="R9774" s="948"/>
      <c r="S9774" s="948"/>
      <c r="T9774" s="948"/>
    </row>
    <row r="9775" spans="2:20" x14ac:dyDescent="0.3">
      <c r="B9775" s="326"/>
      <c r="C9775" s="326"/>
      <c r="D9775" s="326"/>
      <c r="E9775" s="326"/>
      <c r="F9775" s="326"/>
      <c r="G9775" s="321"/>
      <c r="H9775" s="321"/>
      <c r="I9775" s="280"/>
      <c r="J9775" s="281"/>
      <c r="M9775" s="346" t="s">
        <v>20</v>
      </c>
      <c r="N9775" s="126">
        <f>S9770</f>
        <v>282097</v>
      </c>
      <c r="O9775" s="1205"/>
      <c r="P9775" s="1016"/>
      <c r="Q9775" s="1017"/>
      <c r="R9775" s="894"/>
      <c r="S9775" s="894"/>
      <c r="T9775" s="894"/>
    </row>
    <row r="9776" spans="2:20" x14ac:dyDescent="0.3">
      <c r="B9776" s="326"/>
      <c r="C9776" s="326"/>
      <c r="D9776" s="326"/>
      <c r="E9776" s="326"/>
      <c r="F9776" s="326"/>
      <c r="G9776" s="321"/>
      <c r="H9776" s="321"/>
      <c r="I9776" s="280"/>
      <c r="J9776" s="281"/>
      <c r="M9776" s="346" t="s">
        <v>21</v>
      </c>
      <c r="N9776" s="126">
        <f>T9770</f>
        <v>4260</v>
      </c>
      <c r="O9776" s="1015"/>
      <c r="P9776" s="949"/>
      <c r="Q9776" s="1018"/>
      <c r="R9776" s="949"/>
      <c r="S9776" s="949"/>
      <c r="T9776" s="949"/>
    </row>
    <row r="9777" spans="2:20" ht="16.2" thickBot="1" x14ac:dyDescent="0.35">
      <c r="B9777" s="326"/>
      <c r="C9777" s="326"/>
      <c r="D9777" s="326"/>
      <c r="E9777" s="326"/>
      <c r="F9777" s="326"/>
      <c r="G9777" s="322"/>
      <c r="H9777" s="321"/>
      <c r="I9777" s="280"/>
      <c r="J9777" s="281"/>
      <c r="M9777" s="768" t="s">
        <v>22</v>
      </c>
      <c r="N9777" s="794">
        <f>SUM(N9772:N9776)</f>
        <v>7383861</v>
      </c>
      <c r="O9777" s="1015"/>
      <c r="P9777" s="994"/>
      <c r="Q9777" s="994"/>
      <c r="R9777" s="943"/>
      <c r="S9777" s="943"/>
      <c r="T9777" s="929"/>
    </row>
    <row r="9778" spans="2:20" ht="16.2" thickTop="1" x14ac:dyDescent="0.3">
      <c r="B9778" s="326"/>
      <c r="C9778" s="326"/>
      <c r="D9778" s="326"/>
      <c r="E9778" s="326"/>
      <c r="F9778" s="326"/>
      <c r="G9778" s="322"/>
      <c r="H9778" s="321"/>
      <c r="I9778" s="280"/>
      <c r="J9778" s="281"/>
      <c r="M9778" s="768"/>
      <c r="N9778" s="121"/>
      <c r="O9778" s="1015"/>
      <c r="P9778" s="994"/>
      <c r="Q9778" s="994"/>
      <c r="R9778" s="943"/>
      <c r="S9778" s="943"/>
      <c r="T9778" s="929"/>
    </row>
    <row r="9779" spans="2:20" ht="15.6" x14ac:dyDescent="0.3">
      <c r="B9779" s="326"/>
      <c r="C9779" s="326"/>
      <c r="D9779" s="326"/>
      <c r="E9779" s="326"/>
      <c r="F9779" s="326"/>
      <c r="G9779" s="322"/>
      <c r="H9779" s="321"/>
      <c r="I9779" s="280"/>
      <c r="J9779" s="281"/>
      <c r="M9779" s="768"/>
      <c r="N9779" s="121"/>
      <c r="O9779" s="1015"/>
      <c r="P9779" s="994"/>
      <c r="Q9779" s="994"/>
      <c r="R9779" s="943"/>
      <c r="S9779" s="943"/>
      <c r="T9779" s="929"/>
    </row>
    <row r="9780" spans="2:20" ht="15.6" x14ac:dyDescent="0.3">
      <c r="B9780" s="321"/>
      <c r="C9780" s="321"/>
      <c r="D9780" s="321"/>
      <c r="E9780" s="321"/>
      <c r="F9780" s="321"/>
      <c r="G9780" s="322"/>
      <c r="H9780" s="321"/>
      <c r="I9780" s="280"/>
      <c r="J9780" s="281"/>
      <c r="M9780" s="768"/>
      <c r="N9780" s="121"/>
      <c r="O9780" s="1015"/>
      <c r="P9780" s="994"/>
      <c r="Q9780" s="994"/>
      <c r="R9780" s="943"/>
      <c r="S9780" s="943"/>
      <c r="T9780" s="929"/>
    </row>
    <row r="9781" spans="2:20" ht="15.6" x14ac:dyDescent="0.3">
      <c r="B9781" s="321"/>
      <c r="C9781" s="321"/>
      <c r="D9781" s="321"/>
      <c r="E9781" s="321"/>
      <c r="F9781" s="321"/>
      <c r="G9781" s="322"/>
      <c r="H9781" s="321"/>
      <c r="I9781" s="280"/>
      <c r="J9781" s="281"/>
      <c r="M9781" s="768"/>
      <c r="N9781" s="121"/>
      <c r="O9781" s="1015"/>
      <c r="P9781" s="994"/>
      <c r="Q9781" s="994"/>
      <c r="R9781" s="943"/>
      <c r="S9781" s="943"/>
      <c r="T9781" s="929"/>
    </row>
    <row r="9782" spans="2:20" ht="15.6" x14ac:dyDescent="0.3">
      <c r="G9782" s="314"/>
      <c r="H9782" s="321"/>
      <c r="I9782" s="280"/>
      <c r="J9782" s="281"/>
      <c r="M9782" s="768"/>
      <c r="N9782" s="121"/>
      <c r="O9782" s="1015"/>
      <c r="P9782" s="994"/>
      <c r="Q9782" s="994"/>
      <c r="R9782" s="943"/>
      <c r="S9782" s="943"/>
      <c r="T9782" s="929"/>
    </row>
    <row r="9783" spans="2:20" ht="15.6" x14ac:dyDescent="0.3">
      <c r="G9783" s="314"/>
      <c r="H9783" s="321"/>
      <c r="I9783" s="280"/>
      <c r="J9783" s="281"/>
      <c r="M9783" s="768"/>
      <c r="N9783" s="121"/>
      <c r="O9783" s="1015"/>
      <c r="P9783" s="994"/>
      <c r="Q9783" s="994"/>
      <c r="R9783" s="943"/>
      <c r="S9783" s="943"/>
      <c r="T9783" s="929"/>
    </row>
    <row r="9784" spans="2:20" x14ac:dyDescent="0.3">
      <c r="B9784" s="1357" t="s">
        <v>6214</v>
      </c>
      <c r="C9784" s="1357"/>
      <c r="D9784" s="1357"/>
      <c r="E9784" s="1357"/>
      <c r="F9784" s="1357"/>
      <c r="G9784" s="1357"/>
      <c r="H9784" s="1357"/>
      <c r="I9784" s="1357"/>
      <c r="J9784" s="1357"/>
      <c r="K9784" s="1357"/>
      <c r="L9784" s="1357"/>
      <c r="M9784" s="1357"/>
      <c r="N9784" s="1357"/>
      <c r="O9784" s="1357"/>
      <c r="P9784" s="1357"/>
      <c r="Q9784" s="1357"/>
      <c r="R9784" s="1357"/>
      <c r="S9784" s="1357"/>
      <c r="T9784" s="1357"/>
    </row>
    <row r="9788" spans="2:20" x14ac:dyDescent="0.3">
      <c r="N9788" s="1210"/>
    </row>
    <row r="9789" spans="2:20" ht="15.6" x14ac:dyDescent="0.3">
      <c r="B9789" s="1349" t="s">
        <v>6660</v>
      </c>
      <c r="C9789" s="1349"/>
      <c r="D9789" s="1349"/>
      <c r="E9789" s="1349"/>
      <c r="F9789" s="1349"/>
      <c r="G9789" s="1349"/>
      <c r="H9789" s="1349"/>
      <c r="I9789" s="1349"/>
      <c r="J9789" s="1349"/>
      <c r="K9789" s="1349"/>
      <c r="L9789" s="1349"/>
      <c r="M9789" s="1349"/>
      <c r="N9789" s="1349"/>
      <c r="O9789" s="1349"/>
      <c r="P9789" s="1349"/>
      <c r="Q9789" s="1349"/>
      <c r="R9789" s="1349"/>
      <c r="S9789" s="1349"/>
      <c r="T9789" s="1349"/>
    </row>
    <row r="9790" spans="2:20" ht="15.6" x14ac:dyDescent="0.3">
      <c r="B9790" s="1350" t="s">
        <v>10</v>
      </c>
      <c r="C9790" s="1350"/>
      <c r="D9790" s="1350"/>
      <c r="E9790" s="1350"/>
      <c r="F9790" s="1350"/>
      <c r="G9790" s="1350"/>
      <c r="H9790" s="1350"/>
      <c r="I9790" s="1350"/>
      <c r="J9790" s="1350"/>
      <c r="K9790" s="1350"/>
      <c r="L9790" s="1350"/>
      <c r="M9790" s="1350"/>
      <c r="N9790" s="1350"/>
      <c r="O9790" s="1350"/>
      <c r="P9790" s="1350"/>
      <c r="Q9790" s="1350"/>
      <c r="R9790" s="1350"/>
      <c r="S9790" s="1350"/>
      <c r="T9790" s="1350"/>
    </row>
    <row r="9791" spans="2:20" x14ac:dyDescent="0.3">
      <c r="B9791" s="1351" t="s">
        <v>11</v>
      </c>
      <c r="C9791" s="1351"/>
      <c r="D9791" s="1351"/>
      <c r="E9791" s="1351"/>
      <c r="F9791" s="1351"/>
      <c r="G9791" s="1351"/>
      <c r="H9791" s="1351"/>
      <c r="I9791" s="1351"/>
      <c r="J9791" s="1351"/>
      <c r="K9791" s="1351"/>
      <c r="L9791" s="1351"/>
      <c r="M9791" s="1351"/>
      <c r="N9791" s="1351"/>
      <c r="O9791" s="1351"/>
      <c r="P9791" s="1351"/>
      <c r="Q9791" s="1351"/>
      <c r="R9791" s="1351"/>
      <c r="S9791" s="1351"/>
      <c r="T9791" s="1351"/>
    </row>
    <row r="9792" spans="2:20" x14ac:dyDescent="0.3">
      <c r="B9792" s="1352" t="s">
        <v>6685</v>
      </c>
      <c r="C9792" s="1352"/>
      <c r="D9792" s="1352"/>
      <c r="E9792" s="1352"/>
      <c r="F9792" s="1352"/>
      <c r="G9792" s="1352"/>
      <c r="H9792" s="1352"/>
      <c r="I9792" s="1352"/>
      <c r="J9792" s="1352"/>
      <c r="K9792" s="1352"/>
      <c r="L9792" s="1352"/>
      <c r="M9792" s="1352"/>
      <c r="N9792" s="1352"/>
      <c r="O9792" s="1352"/>
      <c r="P9792" s="1352"/>
      <c r="Q9792" s="1352"/>
      <c r="R9792" s="1352"/>
      <c r="S9792" s="1352"/>
      <c r="T9792" s="1352"/>
    </row>
    <row r="9793" spans="2:20" ht="15" thickBot="1" x14ac:dyDescent="0.35">
      <c r="B9793" s="309"/>
      <c r="C9793" s="309"/>
      <c r="D9793" s="309"/>
      <c r="E9793" s="309"/>
      <c r="F9793" s="309"/>
      <c r="G9793" s="309"/>
      <c r="H9793" s="309"/>
      <c r="I9793" s="309"/>
      <c r="J9793" s="309"/>
      <c r="L9793" s="309"/>
      <c r="M9793" s="309"/>
      <c r="N9793" s="309"/>
      <c r="O9793" s="309"/>
      <c r="P9793" s="309"/>
      <c r="Q9793" s="309"/>
      <c r="R9793" s="1353" t="s">
        <v>6686</v>
      </c>
      <c r="S9793" s="1353"/>
      <c r="T9793" s="1353"/>
    </row>
    <row r="9794" spans="2:20" ht="15" thickTop="1" x14ac:dyDescent="0.3">
      <c r="B9794" s="1354" t="s">
        <v>8</v>
      </c>
      <c r="C9794" s="1354"/>
      <c r="D9794" s="1354"/>
      <c r="E9794" s="1354"/>
      <c r="F9794" s="1354"/>
      <c r="G9794" s="1354"/>
      <c r="H9794" s="1354"/>
      <c r="I9794" s="1354"/>
      <c r="J9794" s="1354"/>
      <c r="L9794" s="1354" t="s">
        <v>9</v>
      </c>
      <c r="M9794" s="1354"/>
      <c r="N9794" s="1354"/>
      <c r="O9794" s="1354"/>
      <c r="P9794" s="1354"/>
      <c r="Q9794" s="1354"/>
      <c r="R9794" s="1354"/>
      <c r="S9794" s="1354"/>
      <c r="T9794" s="1354"/>
    </row>
    <row r="9795" spans="2:20" ht="27.6" x14ac:dyDescent="0.3">
      <c r="B9795" s="950" t="s">
        <v>0</v>
      </c>
      <c r="C9795" s="950" t="s">
        <v>1</v>
      </c>
      <c r="D9795" s="950" t="s">
        <v>2</v>
      </c>
      <c r="E9795" s="950" t="s">
        <v>13</v>
      </c>
      <c r="F9795" s="950" t="s">
        <v>3</v>
      </c>
      <c r="G9795" s="950" t="s">
        <v>4</v>
      </c>
      <c r="H9795" s="950" t="s">
        <v>5</v>
      </c>
      <c r="I9795" s="950" t="s">
        <v>6</v>
      </c>
      <c r="J9795" s="950" t="s">
        <v>7</v>
      </c>
      <c r="K9795" s="180"/>
      <c r="L9795" s="950" t="s">
        <v>0</v>
      </c>
      <c r="M9795" s="950" t="s">
        <v>1</v>
      </c>
      <c r="N9795" s="503" t="s">
        <v>1234</v>
      </c>
      <c r="O9795" s="950" t="s">
        <v>13</v>
      </c>
      <c r="P9795" s="950" t="s">
        <v>3</v>
      </c>
      <c r="Q9795" s="950" t="s">
        <v>4</v>
      </c>
      <c r="R9795" s="950" t="s">
        <v>5</v>
      </c>
      <c r="S9795" s="950" t="s">
        <v>6</v>
      </c>
      <c r="T9795" s="950" t="s">
        <v>7</v>
      </c>
    </row>
    <row r="9796" spans="2:20" x14ac:dyDescent="0.3">
      <c r="B9796" s="954"/>
      <c r="C9796" s="955"/>
      <c r="D9796" s="955"/>
      <c r="E9796" s="956"/>
      <c r="F9796" s="956"/>
      <c r="G9796" s="956"/>
      <c r="H9796" s="956"/>
      <c r="I9796" s="956"/>
      <c r="J9796" s="957"/>
      <c r="L9796" s="954"/>
      <c r="M9796" s="955"/>
      <c r="N9796" s="955"/>
      <c r="O9796" s="956"/>
      <c r="P9796" s="956"/>
      <c r="Q9796" s="956"/>
      <c r="R9796" s="956"/>
      <c r="S9796" s="956"/>
      <c r="T9796" s="957"/>
    </row>
    <row r="9797" spans="2:20" x14ac:dyDescent="0.3">
      <c r="B9797" s="72" t="s">
        <v>6661</v>
      </c>
      <c r="C9797" s="44" t="s">
        <v>2421</v>
      </c>
      <c r="D9797" s="91" t="s">
        <v>16</v>
      </c>
      <c r="E9797" s="91" t="s">
        <v>16</v>
      </c>
      <c r="F9797" s="91">
        <f>N9772</f>
        <v>94520</v>
      </c>
      <c r="G9797" s="764">
        <f>N9773</f>
        <v>3347069</v>
      </c>
      <c r="H9797" s="764">
        <f>N9774</f>
        <v>3655915</v>
      </c>
      <c r="I9797" s="764">
        <f>N9775</f>
        <v>282097</v>
      </c>
      <c r="J9797" s="764">
        <f>N9776</f>
        <v>4260</v>
      </c>
      <c r="K9797" s="40"/>
      <c r="L9797" s="72"/>
      <c r="M9797" s="1202"/>
      <c r="N9797" s="120"/>
      <c r="O9797" s="120"/>
      <c r="P9797" s="1145"/>
      <c r="Q9797" s="1145"/>
      <c r="R9797" s="72"/>
      <c r="S9797" s="120"/>
      <c r="T9797" s="72"/>
    </row>
    <row r="9798" spans="2:20" x14ac:dyDescent="0.3">
      <c r="B9798" s="1132" t="s">
        <v>6671</v>
      </c>
      <c r="C9798" s="1231" t="s">
        <v>793</v>
      </c>
      <c r="D9798" s="1229" t="s">
        <v>16</v>
      </c>
      <c r="E9798" s="1229" t="s">
        <v>16</v>
      </c>
      <c r="F9798" s="1230" t="s">
        <v>16</v>
      </c>
      <c r="G9798" s="1230" t="s">
        <v>16</v>
      </c>
      <c r="H9798" s="1232">
        <v>50000</v>
      </c>
      <c r="I9798" s="1145" t="s">
        <v>16</v>
      </c>
      <c r="J9798" s="1145" t="s">
        <v>16</v>
      </c>
      <c r="K9798" s="40"/>
      <c r="L9798" s="1132" t="s">
        <v>6671</v>
      </c>
      <c r="M9798" s="1202" t="s">
        <v>793</v>
      </c>
      <c r="N9798" s="120" t="s">
        <v>16</v>
      </c>
      <c r="O9798" s="120" t="s">
        <v>16</v>
      </c>
      <c r="P9798" s="1145">
        <v>50000</v>
      </c>
      <c r="Q9798" s="1145" t="s">
        <v>16</v>
      </c>
      <c r="R9798" s="1145" t="s">
        <v>16</v>
      </c>
      <c r="S9798" s="120" t="s">
        <v>16</v>
      </c>
      <c r="T9798" s="72" t="s">
        <v>16</v>
      </c>
    </row>
    <row r="9799" spans="2:20" ht="24" x14ac:dyDescent="0.3">
      <c r="B9799" s="72" t="s">
        <v>6661</v>
      </c>
      <c r="C9799" s="1216" t="s">
        <v>6663</v>
      </c>
      <c r="D9799" s="1139" t="s">
        <v>6662</v>
      </c>
      <c r="E9799" s="120" t="s">
        <v>16</v>
      </c>
      <c r="F9799" s="120">
        <v>2000</v>
      </c>
      <c r="G9799" s="1145" t="s">
        <v>16</v>
      </c>
      <c r="H9799" s="120" t="s">
        <v>16</v>
      </c>
      <c r="I9799" s="120" t="s">
        <v>16</v>
      </c>
      <c r="J9799" s="120" t="s">
        <v>16</v>
      </c>
      <c r="K9799" s="40"/>
      <c r="L9799" s="72"/>
      <c r="M9799" s="1217" t="s">
        <v>6206</v>
      </c>
      <c r="N9799" s="120"/>
      <c r="O9799" s="120"/>
      <c r="P9799" s="1134"/>
      <c r="Q9799" s="120"/>
      <c r="R9799" s="120"/>
      <c r="S9799" s="120"/>
      <c r="T9799" s="120"/>
    </row>
    <row r="9800" spans="2:20" ht="24" x14ac:dyDescent="0.3">
      <c r="B9800" s="72" t="s">
        <v>6661</v>
      </c>
      <c r="C9800" s="1110" t="s">
        <v>678</v>
      </c>
      <c r="D9800" s="1139" t="s">
        <v>6664</v>
      </c>
      <c r="E9800" s="120" t="s">
        <v>16</v>
      </c>
      <c r="F9800" s="120" t="s">
        <v>16</v>
      </c>
      <c r="G9800" s="1145" t="s">
        <v>16</v>
      </c>
      <c r="H9800" s="120">
        <v>100000</v>
      </c>
      <c r="I9800" s="120" t="s">
        <v>16</v>
      </c>
      <c r="J9800" s="120" t="s">
        <v>16</v>
      </c>
      <c r="K9800" s="40"/>
      <c r="L9800" s="72" t="s">
        <v>6661</v>
      </c>
      <c r="M9800" s="1110" t="s">
        <v>6677</v>
      </c>
      <c r="N9800" s="368">
        <v>1</v>
      </c>
      <c r="O9800" s="120" t="s">
        <v>16</v>
      </c>
      <c r="P9800" s="1134">
        <v>15000</v>
      </c>
      <c r="Q9800" s="120" t="s">
        <v>16</v>
      </c>
      <c r="R9800" s="120" t="s">
        <v>16</v>
      </c>
      <c r="S9800" s="120" t="s">
        <v>16</v>
      </c>
      <c r="T9800" s="120" t="s">
        <v>16</v>
      </c>
    </row>
    <row r="9801" spans="2:20" ht="36" x14ac:dyDescent="0.3">
      <c r="B9801" s="72" t="s">
        <v>6671</v>
      </c>
      <c r="C9801" s="1110" t="s">
        <v>6680</v>
      </c>
      <c r="D9801" s="1139" t="s">
        <v>6665</v>
      </c>
      <c r="E9801" s="120" t="s">
        <v>16</v>
      </c>
      <c r="F9801" s="120" t="s">
        <v>16</v>
      </c>
      <c r="G9801" s="73">
        <v>35000</v>
      </c>
      <c r="H9801" s="120" t="s">
        <v>16</v>
      </c>
      <c r="I9801" s="120" t="s">
        <v>16</v>
      </c>
      <c r="J9801" s="120" t="s">
        <v>16</v>
      </c>
      <c r="K9801" s="40"/>
      <c r="L9801" s="72" t="s">
        <v>6661</v>
      </c>
      <c r="M9801" s="1110" t="s">
        <v>6678</v>
      </c>
      <c r="N9801" s="211">
        <v>2</v>
      </c>
      <c r="O9801" s="120" t="s">
        <v>16</v>
      </c>
      <c r="P9801" s="1134">
        <v>2550</v>
      </c>
      <c r="Q9801" s="120" t="s">
        <v>16</v>
      </c>
      <c r="R9801" s="120" t="s">
        <v>16</v>
      </c>
      <c r="S9801" s="120" t="s">
        <v>16</v>
      </c>
      <c r="T9801" s="120" t="s">
        <v>16</v>
      </c>
    </row>
    <row r="9802" spans="2:20" ht="24" x14ac:dyDescent="0.3">
      <c r="B9802" s="72" t="s">
        <v>6671</v>
      </c>
      <c r="C9802" s="1110" t="s">
        <v>6672</v>
      </c>
      <c r="D9802" s="1139" t="s">
        <v>6666</v>
      </c>
      <c r="E9802" s="120" t="s">
        <v>16</v>
      </c>
      <c r="F9802" s="120" t="s">
        <v>16</v>
      </c>
      <c r="G9802" s="120" t="s">
        <v>16</v>
      </c>
      <c r="H9802" s="120">
        <v>100000</v>
      </c>
      <c r="I9802" s="120" t="s">
        <v>16</v>
      </c>
      <c r="J9802" s="120" t="s">
        <v>16</v>
      </c>
      <c r="K9802" s="40"/>
      <c r="L9802" s="72" t="s">
        <v>6671</v>
      </c>
      <c r="M9802" s="1110" t="s">
        <v>6679</v>
      </c>
      <c r="N9802" s="368">
        <v>3</v>
      </c>
      <c r="O9802" s="120" t="s">
        <v>16</v>
      </c>
      <c r="P9802" s="1134">
        <v>15000</v>
      </c>
      <c r="Q9802" s="120" t="s">
        <v>16</v>
      </c>
      <c r="R9802" s="120" t="s">
        <v>16</v>
      </c>
      <c r="S9802" s="120" t="s">
        <v>16</v>
      </c>
      <c r="T9802" s="120" t="s">
        <v>16</v>
      </c>
    </row>
    <row r="9803" spans="2:20" ht="24" x14ac:dyDescent="0.3">
      <c r="B9803" s="72" t="s">
        <v>6671</v>
      </c>
      <c r="C9803" s="1110" t="s">
        <v>6673</v>
      </c>
      <c r="D9803" s="1139" t="s">
        <v>6667</v>
      </c>
      <c r="E9803" s="120" t="s">
        <v>16</v>
      </c>
      <c r="F9803" s="120">
        <v>2200</v>
      </c>
      <c r="G9803" s="120" t="s">
        <v>16</v>
      </c>
      <c r="H9803" s="120" t="s">
        <v>16</v>
      </c>
      <c r="I9803" s="120" t="s">
        <v>16</v>
      </c>
      <c r="J9803" s="120" t="s">
        <v>16</v>
      </c>
      <c r="K9803" s="40"/>
      <c r="L9803" s="72" t="s">
        <v>6671</v>
      </c>
      <c r="M9803" s="1110" t="s">
        <v>6681</v>
      </c>
      <c r="N9803" s="368">
        <v>4</v>
      </c>
      <c r="O9803" s="120" t="s">
        <v>16</v>
      </c>
      <c r="P9803" s="1134">
        <v>45000</v>
      </c>
      <c r="Q9803" s="120" t="s">
        <v>16</v>
      </c>
      <c r="R9803" s="120" t="s">
        <v>16</v>
      </c>
      <c r="S9803" s="120" t="s">
        <v>16</v>
      </c>
      <c r="T9803" s="120" t="s">
        <v>16</v>
      </c>
    </row>
    <row r="9804" spans="2:20" ht="24" x14ac:dyDescent="0.3">
      <c r="B9804" s="72" t="s">
        <v>6671</v>
      </c>
      <c r="C9804" s="1110" t="s">
        <v>6674</v>
      </c>
      <c r="D9804" s="1139" t="s">
        <v>6668</v>
      </c>
      <c r="E9804" s="120" t="s">
        <v>16</v>
      </c>
      <c r="F9804" s="120">
        <v>2200</v>
      </c>
      <c r="G9804" s="120" t="s">
        <v>16</v>
      </c>
      <c r="H9804" s="120" t="s">
        <v>16</v>
      </c>
      <c r="I9804" s="120" t="s">
        <v>16</v>
      </c>
      <c r="J9804" s="120" t="s">
        <v>16</v>
      </c>
      <c r="K9804" s="40"/>
      <c r="L9804" s="72" t="s">
        <v>6671</v>
      </c>
      <c r="M9804" s="1110" t="s">
        <v>6682</v>
      </c>
      <c r="N9804" s="368">
        <v>5</v>
      </c>
      <c r="O9804" s="120" t="s">
        <v>16</v>
      </c>
      <c r="P9804" s="1134">
        <v>10000</v>
      </c>
      <c r="Q9804" s="120" t="s">
        <v>16</v>
      </c>
      <c r="R9804" s="120" t="s">
        <v>16</v>
      </c>
      <c r="S9804" s="120" t="s">
        <v>16</v>
      </c>
      <c r="T9804" s="120" t="s">
        <v>16</v>
      </c>
    </row>
    <row r="9805" spans="2:20" ht="24" x14ac:dyDescent="0.3">
      <c r="B9805" s="72" t="s">
        <v>6671</v>
      </c>
      <c r="C9805" s="1110" t="s">
        <v>6675</v>
      </c>
      <c r="D9805" s="1139" t="s">
        <v>6669</v>
      </c>
      <c r="E9805" s="120" t="s">
        <v>16</v>
      </c>
      <c r="F9805" s="120">
        <v>100000</v>
      </c>
      <c r="G9805" s="120" t="s">
        <v>16</v>
      </c>
      <c r="H9805" s="120" t="s">
        <v>16</v>
      </c>
      <c r="I9805" s="120" t="s">
        <v>16</v>
      </c>
      <c r="J9805" s="120" t="s">
        <v>16</v>
      </c>
      <c r="K9805" s="40"/>
      <c r="L9805" s="72" t="s">
        <v>6671</v>
      </c>
      <c r="M9805" s="1110" t="s">
        <v>6683</v>
      </c>
      <c r="N9805" s="368">
        <v>346</v>
      </c>
      <c r="O9805" s="120" t="s">
        <v>16</v>
      </c>
      <c r="P9805" s="1145" t="s">
        <v>16</v>
      </c>
      <c r="Q9805" s="120" t="s">
        <v>16</v>
      </c>
      <c r="R9805" s="120">
        <v>100000</v>
      </c>
      <c r="S9805" s="120" t="s">
        <v>16</v>
      </c>
      <c r="T9805" s="120" t="s">
        <v>16</v>
      </c>
    </row>
    <row r="9806" spans="2:20" ht="36" x14ac:dyDescent="0.3">
      <c r="B9806" s="72" t="s">
        <v>6671</v>
      </c>
      <c r="C9806" s="1110" t="s">
        <v>6676</v>
      </c>
      <c r="D9806" s="1139" t="s">
        <v>6670</v>
      </c>
      <c r="E9806" s="120" t="s">
        <v>16</v>
      </c>
      <c r="F9806" s="120">
        <v>100000</v>
      </c>
      <c r="G9806" s="120" t="s">
        <v>16</v>
      </c>
      <c r="H9806" s="120" t="s">
        <v>16</v>
      </c>
      <c r="I9806" s="120" t="s">
        <v>16</v>
      </c>
      <c r="J9806" s="120" t="s">
        <v>16</v>
      </c>
      <c r="K9806" s="40"/>
      <c r="L9806" s="72" t="s">
        <v>167</v>
      </c>
      <c r="M9806" s="1110" t="s">
        <v>6684</v>
      </c>
      <c r="N9806" s="368">
        <v>346</v>
      </c>
      <c r="O9806" s="120" t="s">
        <v>16</v>
      </c>
      <c r="P9806" s="1145" t="s">
        <v>16</v>
      </c>
      <c r="Q9806" s="120" t="s">
        <v>16</v>
      </c>
      <c r="R9806" s="120">
        <v>3000</v>
      </c>
      <c r="S9806" s="120" t="s">
        <v>16</v>
      </c>
      <c r="T9806" s="120" t="s">
        <v>16</v>
      </c>
    </row>
    <row r="9807" spans="2:20" x14ac:dyDescent="0.3">
      <c r="B9807" s="72" t="s">
        <v>16</v>
      </c>
      <c r="C9807" s="1064" t="s">
        <v>16</v>
      </c>
      <c r="D9807" s="1139" t="s">
        <v>16</v>
      </c>
      <c r="E9807" s="120" t="s">
        <v>16</v>
      </c>
      <c r="F9807" s="120" t="s">
        <v>16</v>
      </c>
      <c r="G9807" s="120" t="s">
        <v>16</v>
      </c>
      <c r="H9807" s="120" t="s">
        <v>16</v>
      </c>
      <c r="I9807" s="120" t="s">
        <v>16</v>
      </c>
      <c r="J9807" s="120" t="s">
        <v>16</v>
      </c>
      <c r="K9807" s="40"/>
      <c r="L9807" s="72" t="s">
        <v>16</v>
      </c>
      <c r="M9807" s="1139" t="s">
        <v>16</v>
      </c>
      <c r="N9807" s="72" t="s">
        <v>16</v>
      </c>
      <c r="O9807" s="120" t="s">
        <v>16</v>
      </c>
      <c r="P9807" s="120" t="s">
        <v>16</v>
      </c>
      <c r="Q9807" s="120" t="s">
        <v>16</v>
      </c>
      <c r="R9807" s="120" t="s">
        <v>16</v>
      </c>
      <c r="S9807" s="120" t="s">
        <v>16</v>
      </c>
      <c r="T9807" s="120" t="s">
        <v>16</v>
      </c>
    </row>
    <row r="9808" spans="2:20" x14ac:dyDescent="0.3">
      <c r="B9808" s="196"/>
      <c r="C9808" s="503" t="s">
        <v>49</v>
      </c>
      <c r="D9808" s="196" t="s">
        <v>1850</v>
      </c>
      <c r="E9808" s="197">
        <f>SUM(E9807:E9807)</f>
        <v>0</v>
      </c>
      <c r="F9808" s="197">
        <f>SUM(F9798:F9807)</f>
        <v>206400</v>
      </c>
      <c r="G9808" s="197">
        <f>SUM(G9798:G9807)</f>
        <v>35000</v>
      </c>
      <c r="H9808" s="504">
        <f>SUM(H9798:H9807)</f>
        <v>250000</v>
      </c>
      <c r="I9808" s="197"/>
      <c r="J9808" s="197"/>
      <c r="K9808" s="183">
        <f>SUM(I9808:J9808)</f>
        <v>0</v>
      </c>
      <c r="L9808" s="120" t="s">
        <v>16</v>
      </c>
      <c r="M9808" s="120" t="s">
        <v>16</v>
      </c>
      <c r="N9808" s="120" t="s">
        <v>16</v>
      </c>
      <c r="O9808" s="120" t="s">
        <v>16</v>
      </c>
      <c r="P9808" s="120" t="s">
        <v>16</v>
      </c>
      <c r="Q9808" s="120" t="s">
        <v>16</v>
      </c>
      <c r="R9808" s="120" t="s">
        <v>16</v>
      </c>
      <c r="S9808" s="120" t="s">
        <v>16</v>
      </c>
      <c r="T9808" s="120" t="s">
        <v>16</v>
      </c>
    </row>
    <row r="9809" spans="2:20" x14ac:dyDescent="0.3">
      <c r="B9809" s="815"/>
      <c r="C9809" s="958"/>
      <c r="D9809" s="384"/>
      <c r="E9809" s="818"/>
      <c r="F9809" s="818"/>
      <c r="G9809" s="818"/>
      <c r="H9809" s="818"/>
      <c r="I9809" s="818"/>
      <c r="J9809" s="819"/>
      <c r="K9809" s="1"/>
      <c r="L9809" s="1041"/>
      <c r="M9809" s="1042"/>
      <c r="N9809" s="1042"/>
      <c r="O9809" s="1042"/>
      <c r="P9809" s="1042"/>
      <c r="Q9809" s="1042"/>
      <c r="R9809" s="1042"/>
      <c r="S9809" s="1042"/>
      <c r="T9809" s="1043"/>
    </row>
    <row r="9810" spans="2:20" x14ac:dyDescent="0.3">
      <c r="B9810" s="25"/>
      <c r="C9810" s="26" t="s">
        <v>50</v>
      </c>
      <c r="D9810" s="26" t="s">
        <v>16</v>
      </c>
      <c r="E9810" s="28">
        <f>E9808</f>
        <v>0</v>
      </c>
      <c r="F9810" s="28">
        <f>F9797+F9808</f>
        <v>300920</v>
      </c>
      <c r="G9810" s="28">
        <f>G9797+G9808</f>
        <v>3382069</v>
      </c>
      <c r="H9810" s="28">
        <f>H9797+H9808</f>
        <v>3905915</v>
      </c>
      <c r="I9810" s="28">
        <f>I9797+I9808</f>
        <v>282097</v>
      </c>
      <c r="J9810" s="28">
        <f>J9797+J9808</f>
        <v>4260</v>
      </c>
      <c r="K9810" s="1"/>
      <c r="L9810" s="574" t="s">
        <v>16</v>
      </c>
      <c r="M9810" s="26" t="s">
        <v>50</v>
      </c>
      <c r="N9810" s="193" t="s">
        <v>16</v>
      </c>
      <c r="O9810" s="934">
        <f>SUM(O9807:O9809)</f>
        <v>0</v>
      </c>
      <c r="P9810" s="28">
        <f>SUM(P9798:P9809)</f>
        <v>137550</v>
      </c>
      <c r="Q9810" s="938">
        <f>SUM(Q9807:Q9809)</f>
        <v>0</v>
      </c>
      <c r="R9810" s="28">
        <f>SUM(R9805:R9809)</f>
        <v>103000</v>
      </c>
      <c r="S9810" s="28">
        <f>SUM(S9807:S9809)</f>
        <v>0</v>
      </c>
      <c r="T9810" s="28">
        <f>SUM(T9796:T9809)</f>
        <v>0</v>
      </c>
    </row>
    <row r="9811" spans="2:20" x14ac:dyDescent="0.3">
      <c r="F9811" s="314"/>
      <c r="G9811" s="215"/>
      <c r="H9811" s="215"/>
      <c r="I9811" s="314"/>
      <c r="L9811" s="2"/>
      <c r="M9811" s="3" t="s">
        <v>12</v>
      </c>
      <c r="N9811" s="15"/>
      <c r="O9811" s="16">
        <f>E9810-O9810</f>
        <v>0</v>
      </c>
      <c r="P9811" s="62">
        <f>F9810-P9810</f>
        <v>163370</v>
      </c>
      <c r="Q9811" s="62">
        <f>G9810-Q9810</f>
        <v>3382069</v>
      </c>
      <c r="R9811" s="62">
        <f t="shared" ref="R9811" si="970">H9810-R9810</f>
        <v>3802915</v>
      </c>
      <c r="S9811" s="62">
        <f t="shared" ref="S9811" si="971">I9810-S9810</f>
        <v>282097</v>
      </c>
      <c r="T9811" s="62">
        <f t="shared" ref="T9811" si="972">J9810-T9810</f>
        <v>4260</v>
      </c>
    </row>
    <row r="9812" spans="2:20" x14ac:dyDescent="0.3">
      <c r="B9812" s="1355"/>
      <c r="C9812" s="1355"/>
      <c r="D9812" s="1355"/>
      <c r="E9812" s="1355"/>
      <c r="F9812" s="1355"/>
      <c r="G9812" s="118"/>
      <c r="H9812" s="240"/>
      <c r="I9812" s="321"/>
      <c r="J9812" s="321"/>
      <c r="M9812" s="1356" t="s">
        <v>23</v>
      </c>
      <c r="N9812" s="1356"/>
      <c r="O9812" s="314"/>
      <c r="P9812" s="314"/>
      <c r="Q9812" s="314"/>
      <c r="R9812" s="314"/>
    </row>
    <row r="9813" spans="2:20" x14ac:dyDescent="0.3">
      <c r="B9813" s="1173"/>
      <c r="C9813" s="1174"/>
      <c r="D9813" s="1174"/>
      <c r="E9813" s="1174"/>
      <c r="F9813" s="1175"/>
      <c r="G9813" s="949"/>
      <c r="H9813" s="1207"/>
      <c r="I9813" s="1209"/>
      <c r="J9813" s="145"/>
      <c r="M9813" s="346" t="s">
        <v>17</v>
      </c>
      <c r="N9813" s="126">
        <f>P9811</f>
        <v>163370</v>
      </c>
      <c r="O9813" s="606"/>
      <c r="P9813" s="944"/>
      <c r="Q9813" s="944"/>
      <c r="R9813" s="944"/>
      <c r="S9813" s="944"/>
      <c r="T9813" s="944"/>
    </row>
    <row r="9814" spans="2:20" x14ac:dyDescent="0.3">
      <c r="B9814" s="1176"/>
      <c r="C9814" s="1177"/>
      <c r="D9814" s="1176"/>
      <c r="E9814" s="1178"/>
      <c r="F9814" s="1179"/>
      <c r="G9814" s="949"/>
      <c r="H9814" s="949"/>
      <c r="I9814" s="280"/>
      <c r="J9814" s="280"/>
      <c r="M9814" s="346" t="s">
        <v>18</v>
      </c>
      <c r="N9814" s="126">
        <f>Q9811</f>
        <v>3382069</v>
      </c>
      <c r="O9814" s="1015"/>
      <c r="P9814" s="944"/>
      <c r="Q9814" s="1207"/>
      <c r="R9814" s="944"/>
      <c r="S9814" s="944"/>
      <c r="T9814" s="944"/>
    </row>
    <row r="9815" spans="2:20" x14ac:dyDescent="0.3">
      <c r="B9815" s="1176"/>
      <c r="C9815" s="1180"/>
      <c r="D9815" s="1180"/>
      <c r="E9815" s="1178"/>
      <c r="F9815" s="1181"/>
      <c r="G9815" s="948"/>
      <c r="H9815" s="948"/>
      <c r="I9815" s="280"/>
      <c r="J9815" s="280"/>
      <c r="M9815" s="346" t="s">
        <v>19</v>
      </c>
      <c r="N9815" s="126">
        <f>R9811</f>
        <v>3802915</v>
      </c>
      <c r="O9815" s="1015"/>
      <c r="P9815" s="948"/>
      <c r="Q9815" s="1208"/>
      <c r="R9815" s="948"/>
      <c r="S9815" s="948"/>
      <c r="T9815" s="948"/>
    </row>
    <row r="9816" spans="2:20" x14ac:dyDescent="0.3">
      <c r="B9816" s="326"/>
      <c r="C9816" s="326"/>
      <c r="D9816" s="326"/>
      <c r="E9816" s="326"/>
      <c r="F9816" s="326"/>
      <c r="G9816" s="321"/>
      <c r="H9816" s="321"/>
      <c r="I9816" s="280"/>
      <c r="J9816" s="281"/>
      <c r="M9816" s="346" t="s">
        <v>20</v>
      </c>
      <c r="N9816" s="126">
        <f>S9811</f>
        <v>282097</v>
      </c>
      <c r="O9816" s="1211"/>
      <c r="P9816" s="1016"/>
      <c r="Q9816" s="1017"/>
      <c r="R9816" s="894"/>
      <c r="S9816" s="894"/>
      <c r="T9816" s="894"/>
    </row>
    <row r="9817" spans="2:20" x14ac:dyDescent="0.3">
      <c r="B9817" s="326"/>
      <c r="C9817" s="326"/>
      <c r="D9817" s="326"/>
      <c r="E9817" s="326"/>
      <c r="F9817" s="326"/>
      <c r="G9817" s="321"/>
      <c r="H9817" s="321"/>
      <c r="I9817" s="280"/>
      <c r="J9817" s="281"/>
      <c r="M9817" s="346" t="s">
        <v>21</v>
      </c>
      <c r="N9817" s="126">
        <f>T9811</f>
        <v>4260</v>
      </c>
      <c r="O9817" s="1015"/>
      <c r="P9817" s="949"/>
      <c r="Q9817" s="1018"/>
      <c r="R9817" s="949"/>
      <c r="S9817" s="949"/>
      <c r="T9817" s="949"/>
    </row>
    <row r="9818" spans="2:20" ht="16.2" thickBot="1" x14ac:dyDescent="0.35">
      <c r="B9818" s="326"/>
      <c r="C9818" s="326"/>
      <c r="D9818" s="326"/>
      <c r="E9818" s="326"/>
      <c r="F9818" s="326"/>
      <c r="G9818" s="322"/>
      <c r="H9818" s="321"/>
      <c r="I9818" s="280"/>
      <c r="J9818" s="281"/>
      <c r="M9818" s="768" t="s">
        <v>22</v>
      </c>
      <c r="N9818" s="794">
        <f>SUM(N9813:N9817)</f>
        <v>7634711</v>
      </c>
      <c r="O9818" s="1015"/>
      <c r="P9818" s="994"/>
      <c r="Q9818" s="994"/>
      <c r="R9818" s="943"/>
      <c r="S9818" s="943"/>
      <c r="T9818" s="929"/>
    </row>
    <row r="9819" spans="2:20" ht="16.2" thickTop="1" x14ac:dyDescent="0.3">
      <c r="B9819" s="326"/>
      <c r="C9819" s="326"/>
      <c r="D9819" s="326"/>
      <c r="E9819" s="326"/>
      <c r="F9819" s="326"/>
      <c r="G9819" s="322"/>
      <c r="H9819" s="321"/>
      <c r="I9819" s="280"/>
      <c r="J9819" s="281"/>
      <c r="M9819" s="768"/>
      <c r="N9819" s="121"/>
      <c r="O9819" s="1015"/>
      <c r="P9819" s="994"/>
      <c r="Q9819" s="994"/>
      <c r="R9819" s="943"/>
      <c r="S9819" s="943"/>
      <c r="T9819" s="929"/>
    </row>
    <row r="9820" spans="2:20" ht="15.6" x14ac:dyDescent="0.3">
      <c r="B9820" s="321"/>
      <c r="C9820" s="321"/>
      <c r="D9820" s="321"/>
      <c r="E9820" s="321"/>
      <c r="F9820" s="321"/>
      <c r="G9820" s="322"/>
      <c r="H9820" s="321"/>
      <c r="I9820" s="280"/>
      <c r="J9820" s="281"/>
      <c r="M9820" s="768"/>
      <c r="N9820" s="121"/>
      <c r="O9820" s="1015"/>
      <c r="P9820" s="994"/>
      <c r="Q9820" s="994"/>
      <c r="R9820" s="943"/>
      <c r="S9820" s="943"/>
      <c r="T9820" s="929"/>
    </row>
    <row r="9821" spans="2:20" ht="15.6" x14ac:dyDescent="0.3">
      <c r="B9821" s="321"/>
      <c r="C9821" s="321"/>
      <c r="D9821" s="321"/>
      <c r="E9821" s="321"/>
      <c r="F9821" s="321"/>
      <c r="G9821" s="322"/>
      <c r="H9821" s="321"/>
      <c r="I9821" s="280"/>
      <c r="J9821" s="281"/>
      <c r="M9821" s="768"/>
      <c r="N9821" s="121"/>
      <c r="O9821" s="1015"/>
      <c r="P9821" s="994"/>
      <c r="Q9821" s="994"/>
      <c r="R9821" s="943"/>
      <c r="S9821" s="943"/>
      <c r="T9821" s="929"/>
    </row>
    <row r="9822" spans="2:20" ht="15.6" x14ac:dyDescent="0.3">
      <c r="G9822" s="314"/>
      <c r="H9822" s="321"/>
      <c r="I9822" s="280"/>
      <c r="J9822" s="281"/>
      <c r="M9822" s="768"/>
      <c r="N9822" s="121"/>
      <c r="O9822" s="1015"/>
      <c r="P9822" s="994"/>
      <c r="Q9822" s="994"/>
      <c r="R9822" s="943"/>
      <c r="S9822" s="943"/>
      <c r="T9822" s="929"/>
    </row>
    <row r="9823" spans="2:20" ht="15.6" x14ac:dyDescent="0.3">
      <c r="G9823" s="314"/>
      <c r="H9823" s="321"/>
      <c r="I9823" s="280"/>
      <c r="J9823" s="281"/>
      <c r="M9823" s="768"/>
      <c r="N9823" s="121"/>
      <c r="O9823" s="1015"/>
      <c r="P9823" s="994"/>
      <c r="Q9823" s="994"/>
      <c r="R9823" s="943"/>
      <c r="S9823" s="943"/>
      <c r="T9823" s="929"/>
    </row>
    <row r="9824" spans="2:20" x14ac:dyDescent="0.3">
      <c r="B9824" s="1357" t="s">
        <v>6214</v>
      </c>
      <c r="C9824" s="1357"/>
      <c r="D9824" s="1357"/>
      <c r="E9824" s="1357"/>
      <c r="F9824" s="1357"/>
      <c r="G9824" s="1357"/>
      <c r="H9824" s="1357"/>
      <c r="I9824" s="1357"/>
      <c r="J9824" s="1357"/>
      <c r="K9824" s="1357"/>
      <c r="L9824" s="1357"/>
      <c r="M9824" s="1357"/>
      <c r="N9824" s="1357"/>
      <c r="O9824" s="1357"/>
      <c r="P9824" s="1357"/>
      <c r="Q9824" s="1357"/>
      <c r="R9824" s="1357"/>
      <c r="S9824" s="1357"/>
      <c r="T9824" s="1357"/>
    </row>
    <row r="9827" spans="2:20" ht="15.6" x14ac:dyDescent="0.3">
      <c r="B9827" s="1349" t="s">
        <v>6687</v>
      </c>
      <c r="C9827" s="1349"/>
      <c r="D9827" s="1349"/>
      <c r="E9827" s="1349"/>
      <c r="F9827" s="1349"/>
      <c r="G9827" s="1349"/>
      <c r="H9827" s="1349"/>
      <c r="I9827" s="1349"/>
      <c r="J9827" s="1349"/>
      <c r="K9827" s="1349"/>
      <c r="L9827" s="1349"/>
      <c r="M9827" s="1349"/>
      <c r="N9827" s="1349"/>
      <c r="O9827" s="1349"/>
      <c r="P9827" s="1349"/>
      <c r="Q9827" s="1349"/>
      <c r="R9827" s="1349"/>
      <c r="S9827" s="1349"/>
      <c r="T9827" s="1349"/>
    </row>
    <row r="9828" spans="2:20" ht="15.6" x14ac:dyDescent="0.3">
      <c r="B9828" s="1350" t="s">
        <v>10</v>
      </c>
      <c r="C9828" s="1350"/>
      <c r="D9828" s="1350"/>
      <c r="E9828" s="1350"/>
      <c r="F9828" s="1350"/>
      <c r="G9828" s="1350"/>
      <c r="H9828" s="1350"/>
      <c r="I9828" s="1350"/>
      <c r="J9828" s="1350"/>
      <c r="K9828" s="1350"/>
      <c r="L9828" s="1350"/>
      <c r="M9828" s="1350"/>
      <c r="N9828" s="1350"/>
      <c r="O9828" s="1350"/>
      <c r="P9828" s="1350"/>
      <c r="Q9828" s="1350"/>
      <c r="R9828" s="1350"/>
      <c r="S9828" s="1350"/>
      <c r="T9828" s="1350"/>
    </row>
    <row r="9829" spans="2:20" x14ac:dyDescent="0.3">
      <c r="B9829" s="1351" t="s">
        <v>11</v>
      </c>
      <c r="C9829" s="1351"/>
      <c r="D9829" s="1351"/>
      <c r="E9829" s="1351"/>
      <c r="F9829" s="1351"/>
      <c r="G9829" s="1351"/>
      <c r="H9829" s="1351"/>
      <c r="I9829" s="1351"/>
      <c r="J9829" s="1351"/>
      <c r="K9829" s="1351"/>
      <c r="L9829" s="1351"/>
      <c r="M9829" s="1351"/>
      <c r="N9829" s="1351"/>
      <c r="O9829" s="1351"/>
      <c r="P9829" s="1351"/>
      <c r="Q9829" s="1351"/>
      <c r="R9829" s="1351"/>
      <c r="S9829" s="1351"/>
      <c r="T9829" s="1351"/>
    </row>
    <row r="9830" spans="2:20" x14ac:dyDescent="0.3">
      <c r="B9830" s="1352" t="s">
        <v>6707</v>
      </c>
      <c r="C9830" s="1352"/>
      <c r="D9830" s="1352"/>
      <c r="E9830" s="1352"/>
      <c r="F9830" s="1352"/>
      <c r="G9830" s="1352"/>
      <c r="H9830" s="1352"/>
      <c r="I9830" s="1352"/>
      <c r="J9830" s="1352"/>
      <c r="K9830" s="1352"/>
      <c r="L9830" s="1352"/>
      <c r="M9830" s="1352"/>
      <c r="N9830" s="1352"/>
      <c r="O9830" s="1352"/>
      <c r="P9830" s="1352"/>
      <c r="Q9830" s="1352"/>
      <c r="R9830" s="1352"/>
      <c r="S9830" s="1352"/>
      <c r="T9830" s="1352"/>
    </row>
    <row r="9831" spans="2:20" ht="15" thickBot="1" x14ac:dyDescent="0.35">
      <c r="B9831" s="309"/>
      <c r="C9831" s="309"/>
      <c r="D9831" s="309"/>
      <c r="E9831" s="309"/>
      <c r="F9831" s="309"/>
      <c r="G9831" s="309"/>
      <c r="H9831" s="309"/>
      <c r="I9831" s="309"/>
      <c r="J9831" s="309"/>
      <c r="L9831" s="309"/>
      <c r="M9831" s="309"/>
      <c r="N9831" s="309"/>
      <c r="O9831" s="309"/>
      <c r="P9831" s="309"/>
      <c r="Q9831" s="309"/>
      <c r="R9831" s="1353" t="s">
        <v>6708</v>
      </c>
      <c r="S9831" s="1353"/>
      <c r="T9831" s="1353"/>
    </row>
    <row r="9832" spans="2:20" ht="15" thickTop="1" x14ac:dyDescent="0.3">
      <c r="B9832" s="1354" t="s">
        <v>8</v>
      </c>
      <c r="C9832" s="1354"/>
      <c r="D9832" s="1354"/>
      <c r="E9832" s="1354"/>
      <c r="F9832" s="1354"/>
      <c r="G9832" s="1354"/>
      <c r="H9832" s="1354"/>
      <c r="I9832" s="1354"/>
      <c r="J9832" s="1354"/>
      <c r="L9832" s="1354" t="s">
        <v>9</v>
      </c>
      <c r="M9832" s="1354"/>
      <c r="N9832" s="1354"/>
      <c r="O9832" s="1354"/>
      <c r="P9832" s="1354"/>
      <c r="Q9832" s="1354"/>
      <c r="R9832" s="1354"/>
      <c r="S9832" s="1354"/>
      <c r="T9832" s="1354"/>
    </row>
    <row r="9833" spans="2:20" ht="27.6" x14ac:dyDescent="0.3">
      <c r="B9833" s="950" t="s">
        <v>0</v>
      </c>
      <c r="C9833" s="950" t="s">
        <v>1</v>
      </c>
      <c r="D9833" s="950" t="s">
        <v>2</v>
      </c>
      <c r="E9833" s="950" t="s">
        <v>13</v>
      </c>
      <c r="F9833" s="950" t="s">
        <v>3</v>
      </c>
      <c r="G9833" s="950" t="s">
        <v>4</v>
      </c>
      <c r="H9833" s="950" t="s">
        <v>5</v>
      </c>
      <c r="I9833" s="950" t="s">
        <v>6</v>
      </c>
      <c r="J9833" s="950" t="s">
        <v>7</v>
      </c>
      <c r="K9833" s="180"/>
      <c r="L9833" s="950" t="s">
        <v>0</v>
      </c>
      <c r="M9833" s="950" t="s">
        <v>1</v>
      </c>
      <c r="N9833" s="503" t="s">
        <v>1234</v>
      </c>
      <c r="O9833" s="950" t="s">
        <v>13</v>
      </c>
      <c r="P9833" s="950" t="s">
        <v>3</v>
      </c>
      <c r="Q9833" s="950" t="s">
        <v>4</v>
      </c>
      <c r="R9833" s="950" t="s">
        <v>5</v>
      </c>
      <c r="S9833" s="950" t="s">
        <v>6</v>
      </c>
      <c r="T9833" s="950" t="s">
        <v>7</v>
      </c>
    </row>
    <row r="9834" spans="2:20" x14ac:dyDescent="0.3">
      <c r="B9834" s="954"/>
      <c r="C9834" s="955"/>
      <c r="D9834" s="955"/>
      <c r="E9834" s="956"/>
      <c r="F9834" s="956"/>
      <c r="G9834" s="956"/>
      <c r="H9834" s="956"/>
      <c r="I9834" s="956"/>
      <c r="J9834" s="957"/>
      <c r="L9834" s="954"/>
      <c r="M9834" s="955"/>
      <c r="N9834" s="955"/>
      <c r="O9834" s="956"/>
      <c r="P9834" s="956"/>
      <c r="Q9834" s="956"/>
      <c r="R9834" s="956"/>
      <c r="S9834" s="956"/>
      <c r="T9834" s="957"/>
    </row>
    <row r="9835" spans="2:20" ht="14.4" customHeight="1" x14ac:dyDescent="0.3">
      <c r="B9835" s="72" t="s">
        <v>6688</v>
      </c>
      <c r="C9835" s="44" t="s">
        <v>2421</v>
      </c>
      <c r="D9835" s="91" t="s">
        <v>16</v>
      </c>
      <c r="E9835" s="91" t="s">
        <v>16</v>
      </c>
      <c r="F9835" s="91">
        <f>N9813</f>
        <v>163370</v>
      </c>
      <c r="G9835" s="764">
        <f>N9814</f>
        <v>3382069</v>
      </c>
      <c r="H9835" s="764">
        <f>N9815</f>
        <v>3802915</v>
      </c>
      <c r="I9835" s="764">
        <f>N9816</f>
        <v>282097</v>
      </c>
      <c r="J9835" s="764">
        <f>N9817</f>
        <v>4260</v>
      </c>
      <c r="K9835" s="40"/>
      <c r="L9835" s="72"/>
      <c r="M9835" s="1202"/>
      <c r="N9835" s="120"/>
      <c r="O9835" s="120"/>
      <c r="P9835" s="1145"/>
      <c r="Q9835" s="1145"/>
      <c r="R9835" s="72"/>
      <c r="S9835" s="120"/>
      <c r="T9835" s="72"/>
    </row>
    <row r="9836" spans="2:20" ht="30" customHeight="1" x14ac:dyDescent="0.3">
      <c r="B9836" s="72" t="s">
        <v>6688</v>
      </c>
      <c r="C9836" s="1110" t="s">
        <v>6694</v>
      </c>
      <c r="D9836" s="1139" t="s">
        <v>6689</v>
      </c>
      <c r="E9836" s="120" t="s">
        <v>16</v>
      </c>
      <c r="F9836" s="120">
        <v>1300</v>
      </c>
      <c r="G9836" s="120" t="s">
        <v>16</v>
      </c>
      <c r="H9836" s="120" t="s">
        <v>16</v>
      </c>
      <c r="I9836" s="120" t="s">
        <v>16</v>
      </c>
      <c r="J9836" s="120" t="s">
        <v>16</v>
      </c>
      <c r="K9836" s="40"/>
      <c r="L9836" s="72" t="s">
        <v>6688</v>
      </c>
      <c r="M9836" s="1110" t="s">
        <v>6705</v>
      </c>
      <c r="N9836" s="66">
        <v>1</v>
      </c>
      <c r="O9836" s="120" t="s">
        <v>16</v>
      </c>
      <c r="P9836" s="120">
        <v>3640</v>
      </c>
      <c r="Q9836" s="120" t="s">
        <v>16</v>
      </c>
      <c r="R9836" s="120" t="s">
        <v>16</v>
      </c>
      <c r="S9836" s="120" t="s">
        <v>16</v>
      </c>
      <c r="T9836" s="120" t="s">
        <v>16</v>
      </c>
    </row>
    <row r="9837" spans="2:20" ht="43.8" customHeight="1" x14ac:dyDescent="0.3">
      <c r="B9837" s="72" t="s">
        <v>6688</v>
      </c>
      <c r="C9837" s="1216" t="s">
        <v>6695</v>
      </c>
      <c r="D9837" s="1139" t="s">
        <v>6690</v>
      </c>
      <c r="E9837" s="120" t="s">
        <v>16</v>
      </c>
      <c r="F9837" s="120">
        <v>100000</v>
      </c>
      <c r="G9837" s="120" t="s">
        <v>16</v>
      </c>
      <c r="H9837" s="120" t="s">
        <v>16</v>
      </c>
      <c r="I9837" s="120" t="s">
        <v>16</v>
      </c>
      <c r="J9837" s="120" t="s">
        <v>16</v>
      </c>
      <c r="K9837" s="40"/>
      <c r="L9837" s="72" t="s">
        <v>6688</v>
      </c>
      <c r="M9837" s="1110" t="s">
        <v>6700</v>
      </c>
      <c r="N9837" s="135">
        <v>2</v>
      </c>
      <c r="O9837" s="120" t="s">
        <v>16</v>
      </c>
      <c r="P9837" s="73">
        <v>4340</v>
      </c>
      <c r="Q9837" s="120" t="s">
        <v>16</v>
      </c>
      <c r="R9837" s="120" t="s">
        <v>16</v>
      </c>
      <c r="S9837" s="120" t="s">
        <v>16</v>
      </c>
      <c r="T9837" s="120" t="s">
        <v>16</v>
      </c>
    </row>
    <row r="9838" spans="2:20" ht="43.2" customHeight="1" x14ac:dyDescent="0.3">
      <c r="B9838" s="72" t="s">
        <v>6688</v>
      </c>
      <c r="C9838" s="1110" t="s">
        <v>6696</v>
      </c>
      <c r="D9838" s="1139" t="s">
        <v>6691</v>
      </c>
      <c r="E9838" s="120" t="s">
        <v>16</v>
      </c>
      <c r="F9838" s="120">
        <v>100000</v>
      </c>
      <c r="G9838" s="120" t="s">
        <v>16</v>
      </c>
      <c r="H9838" s="120" t="s">
        <v>16</v>
      </c>
      <c r="I9838" s="120" t="s">
        <v>16</v>
      </c>
      <c r="J9838" s="120" t="s">
        <v>16</v>
      </c>
      <c r="K9838" s="40"/>
      <c r="L9838" s="72" t="s">
        <v>6688</v>
      </c>
      <c r="M9838" s="1110" t="s">
        <v>6701</v>
      </c>
      <c r="N9838" s="66">
        <v>3</v>
      </c>
      <c r="O9838" s="120" t="s">
        <v>16</v>
      </c>
      <c r="P9838" s="120">
        <v>5000</v>
      </c>
      <c r="Q9838" s="120" t="s">
        <v>16</v>
      </c>
      <c r="R9838" s="120" t="s">
        <v>16</v>
      </c>
      <c r="S9838" s="120" t="s">
        <v>16</v>
      </c>
      <c r="T9838" s="120" t="s">
        <v>16</v>
      </c>
    </row>
    <row r="9839" spans="2:20" ht="39.6" customHeight="1" x14ac:dyDescent="0.3">
      <c r="B9839" s="72" t="s">
        <v>6688</v>
      </c>
      <c r="C9839" s="1110" t="s">
        <v>6697</v>
      </c>
      <c r="D9839" s="1139" t="s">
        <v>6692</v>
      </c>
      <c r="E9839" s="120" t="s">
        <v>16</v>
      </c>
      <c r="F9839" s="120">
        <v>200000</v>
      </c>
      <c r="G9839" s="120" t="s">
        <v>16</v>
      </c>
      <c r="H9839" s="120" t="s">
        <v>16</v>
      </c>
      <c r="I9839" s="120" t="s">
        <v>16</v>
      </c>
      <c r="J9839" s="120" t="s">
        <v>16</v>
      </c>
      <c r="K9839" s="40"/>
      <c r="L9839" s="72" t="s">
        <v>6688</v>
      </c>
      <c r="M9839" s="1110" t="s">
        <v>6702</v>
      </c>
      <c r="N9839" s="135">
        <v>4</v>
      </c>
      <c r="O9839" s="120" t="s">
        <v>16</v>
      </c>
      <c r="P9839" s="120">
        <v>5000</v>
      </c>
      <c r="Q9839" s="120" t="s">
        <v>16</v>
      </c>
      <c r="R9839" s="120" t="s">
        <v>16</v>
      </c>
      <c r="S9839" s="120" t="s">
        <v>16</v>
      </c>
      <c r="T9839" s="120" t="s">
        <v>16</v>
      </c>
    </row>
    <row r="9840" spans="2:20" ht="32.4" customHeight="1" x14ac:dyDescent="0.3">
      <c r="B9840" s="72" t="s">
        <v>6688</v>
      </c>
      <c r="C9840" s="1110" t="s">
        <v>5768</v>
      </c>
      <c r="D9840" s="1139" t="s">
        <v>6693</v>
      </c>
      <c r="E9840" s="120" t="s">
        <v>16</v>
      </c>
      <c r="F9840" s="120" t="s">
        <v>16</v>
      </c>
      <c r="G9840" s="73">
        <v>20000</v>
      </c>
      <c r="H9840" s="120" t="s">
        <v>16</v>
      </c>
      <c r="I9840" s="120" t="s">
        <v>16</v>
      </c>
      <c r="J9840" s="120" t="s">
        <v>16</v>
      </c>
      <c r="K9840" s="40"/>
      <c r="L9840" s="72" t="s">
        <v>6688</v>
      </c>
      <c r="M9840" s="1110" t="s">
        <v>6709</v>
      </c>
      <c r="N9840" s="66">
        <v>5</v>
      </c>
      <c r="O9840" s="120" t="s">
        <v>16</v>
      </c>
      <c r="P9840" s="120">
        <v>171000</v>
      </c>
      <c r="Q9840" s="120" t="s">
        <v>16</v>
      </c>
      <c r="R9840" s="120" t="s">
        <v>16</v>
      </c>
      <c r="S9840" s="120" t="s">
        <v>16</v>
      </c>
      <c r="T9840" s="120" t="s">
        <v>16</v>
      </c>
    </row>
    <row r="9841" spans="2:20" ht="25.05" customHeight="1" x14ac:dyDescent="0.3">
      <c r="B9841" s="120" t="s">
        <v>16</v>
      </c>
      <c r="C9841" s="1218" t="s">
        <v>6698</v>
      </c>
      <c r="D9841" s="120" t="s">
        <v>16</v>
      </c>
      <c r="E9841" s="120" t="s">
        <v>16</v>
      </c>
      <c r="F9841" s="120" t="s">
        <v>16</v>
      </c>
      <c r="G9841" s="120" t="s">
        <v>16</v>
      </c>
      <c r="H9841" s="120" t="s">
        <v>16</v>
      </c>
      <c r="I9841" s="120" t="s">
        <v>16</v>
      </c>
      <c r="J9841" s="120" t="s">
        <v>16</v>
      </c>
      <c r="K9841" s="40"/>
      <c r="L9841" s="72" t="s">
        <v>6688</v>
      </c>
      <c r="M9841" s="1110" t="s">
        <v>6710</v>
      </c>
      <c r="N9841" s="135">
        <v>6</v>
      </c>
      <c r="O9841" s="120" t="s">
        <v>16</v>
      </c>
      <c r="P9841" s="120">
        <v>70200</v>
      </c>
      <c r="Q9841" s="120" t="s">
        <v>16</v>
      </c>
      <c r="R9841" s="120" t="s">
        <v>16</v>
      </c>
      <c r="S9841" s="120" t="s">
        <v>16</v>
      </c>
      <c r="T9841" s="120" t="s">
        <v>16</v>
      </c>
    </row>
    <row r="9842" spans="2:20" ht="25.05" customHeight="1" x14ac:dyDescent="0.3">
      <c r="B9842" s="72" t="s">
        <v>6688</v>
      </c>
      <c r="C9842" s="1110" t="s">
        <v>6699</v>
      </c>
      <c r="D9842" s="120" t="s">
        <v>16</v>
      </c>
      <c r="E9842" s="120" t="s">
        <v>16</v>
      </c>
      <c r="F9842" s="120">
        <v>32986</v>
      </c>
      <c r="G9842" s="120" t="s">
        <v>16</v>
      </c>
      <c r="H9842" s="120" t="s">
        <v>16</v>
      </c>
      <c r="I9842" s="120" t="s">
        <v>16</v>
      </c>
      <c r="J9842" s="120" t="s">
        <v>16</v>
      </c>
      <c r="K9842" s="40"/>
      <c r="L9842" s="72" t="s">
        <v>6703</v>
      </c>
      <c r="M9842" s="1110" t="s">
        <v>6704</v>
      </c>
      <c r="N9842" s="66">
        <v>7</v>
      </c>
      <c r="O9842" s="120" t="s">
        <v>16</v>
      </c>
      <c r="P9842" s="120">
        <v>4400</v>
      </c>
      <c r="Q9842" s="120" t="s">
        <v>16</v>
      </c>
      <c r="R9842" s="120" t="s">
        <v>16</v>
      </c>
      <c r="S9842" s="120" t="s">
        <v>16</v>
      </c>
      <c r="T9842" s="120" t="s">
        <v>16</v>
      </c>
    </row>
    <row r="9843" spans="2:20" ht="25.05" customHeight="1" x14ac:dyDescent="0.3">
      <c r="B9843" s="120" t="s">
        <v>16</v>
      </c>
      <c r="C9843" s="1218" t="s">
        <v>2461</v>
      </c>
      <c r="D9843" s="120" t="s">
        <v>16</v>
      </c>
      <c r="E9843" s="120" t="s">
        <v>16</v>
      </c>
      <c r="F9843" s="120" t="s">
        <v>16</v>
      </c>
      <c r="G9843" s="120" t="s">
        <v>16</v>
      </c>
      <c r="H9843" s="120" t="s">
        <v>16</v>
      </c>
      <c r="I9843" s="120" t="s">
        <v>16</v>
      </c>
      <c r="J9843" s="120" t="s">
        <v>16</v>
      </c>
      <c r="K9843" s="40"/>
      <c r="L9843" s="72" t="s">
        <v>6703</v>
      </c>
      <c r="M9843" s="1110" t="s">
        <v>6705</v>
      </c>
      <c r="N9843" s="135">
        <v>8</v>
      </c>
      <c r="O9843" s="120" t="s">
        <v>16</v>
      </c>
      <c r="P9843" s="120">
        <v>4300</v>
      </c>
      <c r="Q9843" s="120" t="s">
        <v>16</v>
      </c>
      <c r="R9843" s="120" t="s">
        <v>16</v>
      </c>
      <c r="S9843" s="120" t="s">
        <v>16</v>
      </c>
      <c r="T9843" s="120" t="s">
        <v>16</v>
      </c>
    </row>
    <row r="9844" spans="2:20" ht="29.4" customHeight="1" x14ac:dyDescent="0.3">
      <c r="B9844" s="72" t="s">
        <v>6604</v>
      </c>
      <c r="C9844" s="1144" t="s">
        <v>6612</v>
      </c>
      <c r="D9844" s="72">
        <v>3</v>
      </c>
      <c r="E9844" s="120" t="s">
        <v>16</v>
      </c>
      <c r="F9844" s="120">
        <v>134000</v>
      </c>
      <c r="G9844" s="120" t="s">
        <v>16</v>
      </c>
      <c r="H9844" s="120" t="s">
        <v>16</v>
      </c>
      <c r="I9844" s="120" t="s">
        <v>16</v>
      </c>
      <c r="J9844" s="120" t="s">
        <v>16</v>
      </c>
      <c r="K9844" s="40"/>
      <c r="L9844" s="120" t="s">
        <v>16</v>
      </c>
      <c r="M9844" s="1218" t="s">
        <v>2461</v>
      </c>
      <c r="N9844" s="120" t="s">
        <v>16</v>
      </c>
      <c r="O9844" s="120" t="s">
        <v>16</v>
      </c>
      <c r="P9844" s="120" t="s">
        <v>16</v>
      </c>
      <c r="Q9844" s="120" t="s">
        <v>16</v>
      </c>
      <c r="R9844" s="120" t="s">
        <v>16</v>
      </c>
      <c r="S9844" s="120" t="s">
        <v>16</v>
      </c>
      <c r="T9844" s="120" t="s">
        <v>16</v>
      </c>
    </row>
    <row r="9845" spans="2:20" ht="38.4" customHeight="1" x14ac:dyDescent="0.3">
      <c r="B9845" s="120" t="s">
        <v>16</v>
      </c>
      <c r="C9845" s="120" t="s">
        <v>16</v>
      </c>
      <c r="D9845" s="120" t="s">
        <v>16</v>
      </c>
      <c r="E9845" s="120" t="s">
        <v>16</v>
      </c>
      <c r="F9845" s="120" t="s">
        <v>16</v>
      </c>
      <c r="G9845" s="120" t="s">
        <v>16</v>
      </c>
      <c r="H9845" s="120" t="s">
        <v>16</v>
      </c>
      <c r="I9845" s="120" t="s">
        <v>16</v>
      </c>
      <c r="J9845" s="120" t="s">
        <v>16</v>
      </c>
      <c r="K9845" s="40"/>
      <c r="L9845" s="120" t="s">
        <v>6688</v>
      </c>
      <c r="M9845" s="1144" t="s">
        <v>6706</v>
      </c>
      <c r="N9845" s="135">
        <v>9</v>
      </c>
      <c r="O9845" s="120" t="s">
        <v>16</v>
      </c>
      <c r="P9845" s="120">
        <v>128710</v>
      </c>
      <c r="Q9845" s="120" t="s">
        <v>16</v>
      </c>
      <c r="R9845" s="120" t="s">
        <v>16</v>
      </c>
      <c r="S9845" s="120" t="s">
        <v>16</v>
      </c>
      <c r="T9845" s="120" t="s">
        <v>16</v>
      </c>
    </row>
    <row r="9846" spans="2:20" x14ac:dyDescent="0.3">
      <c r="B9846" s="196"/>
      <c r="C9846" s="503" t="s">
        <v>49</v>
      </c>
      <c r="D9846" s="196" t="s">
        <v>1850</v>
      </c>
      <c r="E9846" s="197">
        <f>SUM(E9845:E9845)</f>
        <v>0</v>
      </c>
      <c r="F9846" s="197">
        <f>SUM(F9836:F9845)</f>
        <v>568286</v>
      </c>
      <c r="G9846" s="197">
        <f>SUM(G9836:G9845)</f>
        <v>20000</v>
      </c>
      <c r="H9846" s="504">
        <f>SUM(H9836:H9845)</f>
        <v>0</v>
      </c>
      <c r="I9846" s="197"/>
      <c r="J9846" s="197"/>
      <c r="K9846" s="183">
        <f>SUM(I9846:J9846)</f>
        <v>0</v>
      </c>
      <c r="L9846" s="120" t="s">
        <v>16</v>
      </c>
      <c r="M9846" s="120" t="s">
        <v>16</v>
      </c>
      <c r="N9846" s="120" t="s">
        <v>16</v>
      </c>
      <c r="O9846" s="120" t="s">
        <v>16</v>
      </c>
      <c r="P9846" s="120" t="s">
        <v>16</v>
      </c>
      <c r="Q9846" s="120" t="s">
        <v>16</v>
      </c>
      <c r="R9846" s="120" t="s">
        <v>16</v>
      </c>
      <c r="S9846" s="120" t="s">
        <v>16</v>
      </c>
      <c r="T9846" s="120" t="s">
        <v>16</v>
      </c>
    </row>
    <row r="9847" spans="2:20" x14ac:dyDescent="0.3">
      <c r="B9847" s="815"/>
      <c r="C9847" s="958"/>
      <c r="D9847" s="384"/>
      <c r="E9847" s="818"/>
      <c r="F9847" s="818"/>
      <c r="G9847" s="818"/>
      <c r="H9847" s="818"/>
      <c r="I9847" s="818"/>
      <c r="J9847" s="819"/>
      <c r="K9847" s="1"/>
      <c r="L9847" s="1041"/>
      <c r="M9847" s="1042"/>
      <c r="N9847" s="1042"/>
      <c r="O9847" s="1042"/>
      <c r="P9847" s="1042"/>
      <c r="Q9847" s="1042"/>
      <c r="R9847" s="1042"/>
      <c r="S9847" s="1042"/>
      <c r="T9847" s="1043"/>
    </row>
    <row r="9848" spans="2:20" x14ac:dyDescent="0.3">
      <c r="B9848" s="25"/>
      <c r="C9848" s="26" t="s">
        <v>50</v>
      </c>
      <c r="D9848" s="26" t="s">
        <v>16</v>
      </c>
      <c r="E9848" s="28">
        <f>E9846</f>
        <v>0</v>
      </c>
      <c r="F9848" s="28">
        <f>F9835+F9846</f>
        <v>731656</v>
      </c>
      <c r="G9848" s="28">
        <f>G9835+G9846</f>
        <v>3402069</v>
      </c>
      <c r="H9848" s="28">
        <f>H9835+H9846</f>
        <v>3802915</v>
      </c>
      <c r="I9848" s="28">
        <f>I9835+I9846</f>
        <v>282097</v>
      </c>
      <c r="J9848" s="28">
        <f>J9835+J9846</f>
        <v>4260</v>
      </c>
      <c r="K9848" s="1"/>
      <c r="L9848" s="574" t="s">
        <v>16</v>
      </c>
      <c r="M9848" s="26" t="s">
        <v>50</v>
      </c>
      <c r="N9848" s="193" t="s">
        <v>16</v>
      </c>
      <c r="O9848" s="934">
        <f>SUM(O9845:O9847)</f>
        <v>0</v>
      </c>
      <c r="P9848" s="28">
        <f>SUM(P9836:P9847)</f>
        <v>396590</v>
      </c>
      <c r="Q9848" s="938">
        <f>SUM(Q9845:Q9847)</f>
        <v>0</v>
      </c>
      <c r="R9848" s="28">
        <f>SUM(R9843:R9847)</f>
        <v>0</v>
      </c>
      <c r="S9848" s="28">
        <f>SUM(S9845:S9847)</f>
        <v>0</v>
      </c>
      <c r="T9848" s="28">
        <f>SUM(T9834:T9847)</f>
        <v>0</v>
      </c>
    </row>
    <row r="9849" spans="2:20" x14ac:dyDescent="0.3">
      <c r="F9849" s="314"/>
      <c r="G9849" s="215"/>
      <c r="H9849" s="215"/>
      <c r="I9849" s="314"/>
      <c r="L9849" s="2"/>
      <c r="M9849" s="3" t="s">
        <v>12</v>
      </c>
      <c r="N9849" s="15"/>
      <c r="O9849" s="16">
        <f>E9848-O9848</f>
        <v>0</v>
      </c>
      <c r="P9849" s="62">
        <f>F9848-P9848</f>
        <v>335066</v>
      </c>
      <c r="Q9849" s="62">
        <f>G9848-Q9848</f>
        <v>3402069</v>
      </c>
      <c r="R9849" s="62">
        <f t="shared" ref="R9849" si="973">H9848-R9848</f>
        <v>3802915</v>
      </c>
      <c r="S9849" s="62">
        <f t="shared" ref="S9849" si="974">I9848-S9848</f>
        <v>282097</v>
      </c>
      <c r="T9849" s="62">
        <f t="shared" ref="T9849" si="975">J9848-T9848</f>
        <v>4260</v>
      </c>
    </row>
    <row r="9850" spans="2:20" x14ac:dyDescent="0.3">
      <c r="B9850" s="1355"/>
      <c r="C9850" s="1355"/>
      <c r="D9850" s="1355"/>
      <c r="E9850" s="1355"/>
      <c r="F9850" s="1355"/>
      <c r="G9850" s="118"/>
      <c r="H9850" s="240"/>
      <c r="I9850" s="321"/>
      <c r="J9850" s="321"/>
      <c r="M9850" s="1356" t="s">
        <v>23</v>
      </c>
      <c r="N9850" s="1356"/>
      <c r="O9850" s="314"/>
      <c r="P9850" s="314"/>
      <c r="Q9850" s="314"/>
      <c r="R9850" s="314"/>
    </row>
    <row r="9851" spans="2:20" x14ac:dyDescent="0.3">
      <c r="B9851" s="1173"/>
      <c r="C9851" s="1174"/>
      <c r="D9851" s="1174"/>
      <c r="E9851" s="1174"/>
      <c r="F9851" s="1175"/>
      <c r="G9851" s="949"/>
      <c r="H9851" s="1212"/>
      <c r="I9851" s="1215"/>
      <c r="J9851" s="145"/>
      <c r="M9851" s="346" t="s">
        <v>17</v>
      </c>
      <c r="N9851" s="126">
        <f>P9849</f>
        <v>335066</v>
      </c>
      <c r="O9851" s="606"/>
      <c r="P9851" s="944"/>
      <c r="Q9851" s="944"/>
      <c r="R9851" s="944"/>
      <c r="S9851" s="944"/>
      <c r="T9851" s="944"/>
    </row>
    <row r="9852" spans="2:20" x14ac:dyDescent="0.3">
      <c r="B9852" s="1176"/>
      <c r="C9852" s="1177"/>
      <c r="D9852" s="1176"/>
      <c r="E9852" s="1178"/>
      <c r="F9852" s="1179"/>
      <c r="G9852" s="949"/>
      <c r="H9852" s="949"/>
      <c r="I9852" s="280"/>
      <c r="J9852" s="280"/>
      <c r="M9852" s="346" t="s">
        <v>18</v>
      </c>
      <c r="N9852" s="126">
        <f>Q9849</f>
        <v>3402069</v>
      </c>
      <c r="O9852" s="1015"/>
      <c r="P9852" s="944"/>
      <c r="Q9852" s="1212"/>
      <c r="R9852" s="944"/>
      <c r="S9852" s="944"/>
      <c r="T9852" s="944"/>
    </row>
    <row r="9853" spans="2:20" x14ac:dyDescent="0.3">
      <c r="B9853" s="1176"/>
      <c r="C9853" s="1180"/>
      <c r="D9853" s="1180"/>
      <c r="E9853" s="1178"/>
      <c r="F9853" s="1181"/>
      <c r="G9853" s="948"/>
      <c r="H9853" s="948"/>
      <c r="I9853" s="280"/>
      <c r="J9853" s="280"/>
      <c r="M9853" s="346" t="s">
        <v>19</v>
      </c>
      <c r="N9853" s="126">
        <f>R9849</f>
        <v>3802915</v>
      </c>
      <c r="O9853" s="1015"/>
      <c r="P9853" s="948"/>
      <c r="Q9853" s="1213"/>
      <c r="R9853" s="948"/>
      <c r="S9853" s="948"/>
      <c r="T9853" s="948"/>
    </row>
    <row r="9854" spans="2:20" x14ac:dyDescent="0.3">
      <c r="B9854" s="326"/>
      <c r="C9854" s="326"/>
      <c r="D9854" s="326"/>
      <c r="E9854" s="326"/>
      <c r="F9854" s="326"/>
      <c r="G9854" s="321"/>
      <c r="H9854" s="321"/>
      <c r="I9854" s="280"/>
      <c r="J9854" s="281"/>
      <c r="M9854" s="346" t="s">
        <v>20</v>
      </c>
      <c r="N9854" s="126">
        <f>S9849</f>
        <v>282097</v>
      </c>
      <c r="O9854" s="1214"/>
      <c r="P9854" s="1016"/>
      <c r="Q9854" s="1017"/>
      <c r="R9854" s="894"/>
      <c r="S9854" s="894"/>
      <c r="T9854" s="894"/>
    </row>
    <row r="9855" spans="2:20" x14ac:dyDescent="0.3">
      <c r="B9855" s="326"/>
      <c r="C9855" s="326"/>
      <c r="D9855" s="326"/>
      <c r="E9855" s="326"/>
      <c r="F9855" s="326"/>
      <c r="G9855" s="321"/>
      <c r="H9855" s="321"/>
      <c r="I9855" s="280"/>
      <c r="J9855" s="281"/>
      <c r="M9855" s="346" t="s">
        <v>21</v>
      </c>
      <c r="N9855" s="126">
        <f>T9849</f>
        <v>4260</v>
      </c>
      <c r="O9855" s="1015"/>
      <c r="P9855" s="949"/>
      <c r="Q9855" s="1018"/>
      <c r="R9855" s="949"/>
      <c r="S9855" s="949"/>
      <c r="T9855" s="949"/>
    </row>
    <row r="9856" spans="2:20" ht="16.2" thickBot="1" x14ac:dyDescent="0.35">
      <c r="B9856" s="326"/>
      <c r="C9856" s="326"/>
      <c r="D9856" s="326"/>
      <c r="E9856" s="326"/>
      <c r="F9856" s="326"/>
      <c r="G9856" s="322"/>
      <c r="H9856" s="321"/>
      <c r="I9856" s="280"/>
      <c r="J9856" s="281"/>
      <c r="M9856" s="768" t="s">
        <v>22</v>
      </c>
      <c r="N9856" s="794">
        <f>SUM(N9851:N9855)</f>
        <v>7826407</v>
      </c>
      <c r="O9856" s="1015"/>
      <c r="P9856" s="994"/>
      <c r="Q9856" s="994"/>
      <c r="R9856" s="943"/>
      <c r="S9856" s="943"/>
      <c r="T9856" s="929"/>
    </row>
    <row r="9857" spans="2:20" ht="16.2" thickTop="1" x14ac:dyDescent="0.3">
      <c r="B9857" s="326"/>
      <c r="C9857" s="326"/>
      <c r="D9857" s="326"/>
      <c r="E9857" s="326"/>
      <c r="F9857" s="326"/>
      <c r="G9857" s="322"/>
      <c r="H9857" s="321"/>
      <c r="I9857" s="280"/>
      <c r="J9857" s="281"/>
      <c r="M9857" s="768"/>
      <c r="N9857" s="121"/>
      <c r="O9857" s="1015"/>
      <c r="P9857" s="994"/>
      <c r="Q9857" s="994"/>
      <c r="R9857" s="943"/>
      <c r="S9857" s="943"/>
      <c r="T9857" s="929"/>
    </row>
    <row r="9858" spans="2:20" ht="15.6" x14ac:dyDescent="0.3">
      <c r="B9858" s="326"/>
      <c r="C9858" s="326"/>
      <c r="D9858" s="326"/>
      <c r="E9858" s="326"/>
      <c r="F9858" s="326"/>
      <c r="G9858" s="322"/>
      <c r="H9858" s="321"/>
      <c r="I9858" s="280"/>
      <c r="J9858" s="281"/>
      <c r="M9858" s="768"/>
      <c r="N9858" s="121"/>
      <c r="O9858" s="1015"/>
      <c r="P9858" s="994"/>
      <c r="Q9858" s="994"/>
      <c r="R9858" s="943"/>
      <c r="S9858" s="943"/>
      <c r="T9858" s="929"/>
    </row>
    <row r="9859" spans="2:20" ht="15.6" x14ac:dyDescent="0.3">
      <c r="B9859" s="321"/>
      <c r="C9859" s="321"/>
      <c r="D9859" s="321"/>
      <c r="E9859" s="321"/>
      <c r="F9859" s="321"/>
      <c r="G9859" s="322"/>
      <c r="H9859" s="321"/>
      <c r="I9859" s="280"/>
      <c r="J9859" s="281"/>
      <c r="M9859" s="768"/>
      <c r="N9859" s="121"/>
      <c r="O9859" s="1015"/>
      <c r="P9859" s="994"/>
      <c r="Q9859" s="994"/>
      <c r="R9859" s="943"/>
      <c r="S9859" s="943"/>
      <c r="T9859" s="929"/>
    </row>
    <row r="9860" spans="2:20" ht="15.6" x14ac:dyDescent="0.3">
      <c r="B9860" s="321"/>
      <c r="C9860" s="321"/>
      <c r="D9860" s="321"/>
      <c r="E9860" s="321"/>
      <c r="F9860" s="321"/>
      <c r="G9860" s="322"/>
      <c r="H9860" s="321"/>
      <c r="I9860" s="280"/>
      <c r="J9860" s="281"/>
      <c r="M9860" s="768"/>
      <c r="N9860" s="121"/>
      <c r="O9860" s="1015"/>
      <c r="P9860" s="994"/>
      <c r="Q9860" s="994"/>
      <c r="R9860" s="943"/>
      <c r="S9860" s="943"/>
      <c r="T9860" s="929"/>
    </row>
    <row r="9861" spans="2:20" ht="15.6" x14ac:dyDescent="0.3">
      <c r="G9861" s="314"/>
      <c r="H9861" s="321"/>
      <c r="I9861" s="280"/>
      <c r="J9861" s="281"/>
      <c r="M9861" s="768"/>
      <c r="N9861" s="121"/>
      <c r="O9861" s="1015"/>
      <c r="P9861" s="994"/>
      <c r="Q9861" s="994"/>
      <c r="R9861" s="943"/>
      <c r="S9861" s="943"/>
      <c r="T9861" s="929"/>
    </row>
    <row r="9862" spans="2:20" ht="15.6" x14ac:dyDescent="0.3">
      <c r="G9862" s="314"/>
      <c r="H9862" s="321"/>
      <c r="I9862" s="280"/>
      <c r="J9862" s="281"/>
      <c r="M9862" s="768"/>
      <c r="N9862" s="121"/>
      <c r="O9862" s="1015"/>
      <c r="P9862" s="994"/>
      <c r="Q9862" s="994"/>
      <c r="R9862" s="943"/>
      <c r="S9862" s="943"/>
      <c r="T9862" s="929"/>
    </row>
    <row r="9863" spans="2:20" x14ac:dyDescent="0.3">
      <c r="B9863" s="1357" t="s">
        <v>6214</v>
      </c>
      <c r="C9863" s="1357"/>
      <c r="D9863" s="1357"/>
      <c r="E9863" s="1357"/>
      <c r="F9863" s="1357"/>
      <c r="G9863" s="1357"/>
      <c r="H9863" s="1357"/>
      <c r="I9863" s="1357"/>
      <c r="J9863" s="1357"/>
      <c r="K9863" s="1357"/>
      <c r="L9863" s="1357"/>
      <c r="M9863" s="1357"/>
      <c r="N9863" s="1357"/>
      <c r="O9863" s="1357"/>
      <c r="P9863" s="1357"/>
      <c r="Q9863" s="1357"/>
      <c r="R9863" s="1357"/>
      <c r="S9863" s="1357"/>
      <c r="T9863" s="1357"/>
    </row>
    <row r="9867" spans="2:20" ht="15.6" x14ac:dyDescent="0.3">
      <c r="B9867" s="1349" t="s">
        <v>6711</v>
      </c>
      <c r="C9867" s="1349"/>
      <c r="D9867" s="1349"/>
      <c r="E9867" s="1349"/>
      <c r="F9867" s="1349"/>
      <c r="G9867" s="1349"/>
      <c r="H9867" s="1349"/>
      <c r="I9867" s="1349"/>
      <c r="J9867" s="1349"/>
      <c r="K9867" s="1349"/>
      <c r="L9867" s="1349"/>
      <c r="M9867" s="1349"/>
      <c r="N9867" s="1349"/>
      <c r="O9867" s="1349"/>
      <c r="P9867" s="1349"/>
      <c r="Q9867" s="1349"/>
      <c r="R9867" s="1349"/>
      <c r="S9867" s="1349"/>
      <c r="T9867" s="1349"/>
    </row>
    <row r="9868" spans="2:20" ht="15.6" x14ac:dyDescent="0.3">
      <c r="B9868" s="1350" t="s">
        <v>10</v>
      </c>
      <c r="C9868" s="1350"/>
      <c r="D9868" s="1350"/>
      <c r="E9868" s="1350"/>
      <c r="F9868" s="1350"/>
      <c r="G9868" s="1350"/>
      <c r="H9868" s="1350"/>
      <c r="I9868" s="1350"/>
      <c r="J9868" s="1350"/>
      <c r="K9868" s="1350"/>
      <c r="L9868" s="1350"/>
      <c r="M9868" s="1350"/>
      <c r="N9868" s="1350"/>
      <c r="O9868" s="1350"/>
      <c r="P9868" s="1350"/>
      <c r="Q9868" s="1350"/>
      <c r="R9868" s="1350"/>
      <c r="S9868" s="1350"/>
      <c r="T9868" s="1350"/>
    </row>
    <row r="9869" spans="2:20" x14ac:dyDescent="0.3">
      <c r="B9869" s="1351" t="s">
        <v>11</v>
      </c>
      <c r="C9869" s="1351"/>
      <c r="D9869" s="1351"/>
      <c r="E9869" s="1351"/>
      <c r="F9869" s="1351"/>
      <c r="G9869" s="1351"/>
      <c r="H9869" s="1351"/>
      <c r="I9869" s="1351"/>
      <c r="J9869" s="1351"/>
      <c r="K9869" s="1351"/>
      <c r="L9869" s="1351"/>
      <c r="M9869" s="1351"/>
      <c r="N9869" s="1351"/>
      <c r="O9869" s="1351"/>
      <c r="P9869" s="1351"/>
      <c r="Q9869" s="1351"/>
      <c r="R9869" s="1351"/>
      <c r="S9869" s="1351"/>
      <c r="T9869" s="1351"/>
    </row>
    <row r="9870" spans="2:20" x14ac:dyDescent="0.3">
      <c r="B9870" s="1352" t="s">
        <v>6712</v>
      </c>
      <c r="C9870" s="1352"/>
      <c r="D9870" s="1352"/>
      <c r="E9870" s="1352"/>
      <c r="F9870" s="1352"/>
      <c r="G9870" s="1352"/>
      <c r="H9870" s="1352"/>
      <c r="I9870" s="1352"/>
      <c r="J9870" s="1352"/>
      <c r="K9870" s="1352"/>
      <c r="L9870" s="1352"/>
      <c r="M9870" s="1352"/>
      <c r="N9870" s="1352"/>
      <c r="O9870" s="1352"/>
      <c r="P9870" s="1352"/>
      <c r="Q9870" s="1352"/>
      <c r="R9870" s="1352"/>
      <c r="S9870" s="1352"/>
      <c r="T9870" s="1352"/>
    </row>
    <row r="9871" spans="2:20" ht="15" thickBot="1" x14ac:dyDescent="0.35">
      <c r="B9871" s="309"/>
      <c r="C9871" s="309"/>
      <c r="D9871" s="309"/>
      <c r="E9871" s="309"/>
      <c r="F9871" s="309"/>
      <c r="G9871" s="309"/>
      <c r="H9871" s="309"/>
      <c r="I9871" s="309"/>
      <c r="J9871" s="309"/>
      <c r="L9871" s="309"/>
      <c r="M9871" s="309"/>
      <c r="N9871" s="309"/>
      <c r="O9871" s="309"/>
      <c r="P9871" s="309"/>
      <c r="Q9871" s="309"/>
      <c r="R9871" s="1353" t="s">
        <v>6713</v>
      </c>
      <c r="S9871" s="1353"/>
      <c r="T9871" s="1353"/>
    </row>
    <row r="9872" spans="2:20" ht="15" thickTop="1" x14ac:dyDescent="0.3">
      <c r="B9872" s="1354" t="s">
        <v>8</v>
      </c>
      <c r="C9872" s="1354"/>
      <c r="D9872" s="1354"/>
      <c r="E9872" s="1354"/>
      <c r="F9872" s="1354"/>
      <c r="G9872" s="1354"/>
      <c r="H9872" s="1354"/>
      <c r="I9872" s="1354"/>
      <c r="J9872" s="1354"/>
      <c r="L9872" s="1354" t="s">
        <v>9</v>
      </c>
      <c r="M9872" s="1354"/>
      <c r="N9872" s="1354"/>
      <c r="O9872" s="1354"/>
      <c r="P9872" s="1354"/>
      <c r="Q9872" s="1354"/>
      <c r="R9872" s="1354"/>
      <c r="S9872" s="1354"/>
      <c r="T9872" s="1354"/>
    </row>
    <row r="9873" spans="2:20" ht="27.6" x14ac:dyDescent="0.3">
      <c r="B9873" s="950" t="s">
        <v>0</v>
      </c>
      <c r="C9873" s="950" t="s">
        <v>1</v>
      </c>
      <c r="D9873" s="950" t="s">
        <v>2</v>
      </c>
      <c r="E9873" s="950" t="s">
        <v>13</v>
      </c>
      <c r="F9873" s="950" t="s">
        <v>3</v>
      </c>
      <c r="G9873" s="950" t="s">
        <v>4</v>
      </c>
      <c r="H9873" s="950" t="s">
        <v>5</v>
      </c>
      <c r="I9873" s="950" t="s">
        <v>6</v>
      </c>
      <c r="J9873" s="950" t="s">
        <v>7</v>
      </c>
      <c r="K9873" s="180"/>
      <c r="L9873" s="950" t="s">
        <v>0</v>
      </c>
      <c r="M9873" s="950" t="s">
        <v>1</v>
      </c>
      <c r="N9873" s="503" t="s">
        <v>1234</v>
      </c>
      <c r="O9873" s="950" t="s">
        <v>13</v>
      </c>
      <c r="P9873" s="950" t="s">
        <v>3</v>
      </c>
      <c r="Q9873" s="950" t="s">
        <v>4</v>
      </c>
      <c r="R9873" s="950" t="s">
        <v>5</v>
      </c>
      <c r="S9873" s="950" t="s">
        <v>6</v>
      </c>
      <c r="T9873" s="950" t="s">
        <v>7</v>
      </c>
    </row>
    <row r="9874" spans="2:20" x14ac:dyDescent="0.3">
      <c r="B9874" s="954"/>
      <c r="C9874" s="955"/>
      <c r="D9874" s="955"/>
      <c r="E9874" s="956"/>
      <c r="F9874" s="956"/>
      <c r="G9874" s="956"/>
      <c r="H9874" s="956"/>
      <c r="I9874" s="956"/>
      <c r="J9874" s="957"/>
      <c r="L9874" s="954"/>
      <c r="M9874" s="955"/>
      <c r="N9874" s="955"/>
      <c r="O9874" s="956"/>
      <c r="P9874" s="956"/>
      <c r="Q9874" s="956"/>
      <c r="R9874" s="956"/>
      <c r="S9874" s="956"/>
      <c r="T9874" s="957"/>
    </row>
    <row r="9875" spans="2:20" x14ac:dyDescent="0.3">
      <c r="B9875" s="72" t="s">
        <v>6714</v>
      </c>
      <c r="C9875" s="44" t="s">
        <v>2421</v>
      </c>
      <c r="D9875" s="91" t="s">
        <v>16</v>
      </c>
      <c r="E9875" s="91" t="s">
        <v>16</v>
      </c>
      <c r="F9875" s="91">
        <f>N9851</f>
        <v>335066</v>
      </c>
      <c r="G9875" s="764">
        <f>N9852</f>
        <v>3402069</v>
      </c>
      <c r="H9875" s="764">
        <f>N9853</f>
        <v>3802915</v>
      </c>
      <c r="I9875" s="764">
        <f>N9854</f>
        <v>282097</v>
      </c>
      <c r="J9875" s="764">
        <f>N9855</f>
        <v>4260</v>
      </c>
      <c r="K9875" s="40"/>
      <c r="L9875" s="72"/>
      <c r="M9875" s="1202"/>
      <c r="N9875" s="120"/>
      <c r="O9875" s="120"/>
      <c r="P9875" s="1145"/>
      <c r="Q9875" s="1145"/>
      <c r="R9875" s="72"/>
      <c r="S9875" s="120"/>
      <c r="T9875" s="72"/>
    </row>
    <row r="9876" spans="2:20" ht="36" x14ac:dyDescent="0.3">
      <c r="B9876" s="72" t="s">
        <v>6714</v>
      </c>
      <c r="C9876" s="1110" t="s">
        <v>6719</v>
      </c>
      <c r="D9876" s="1139" t="s">
        <v>6715</v>
      </c>
      <c r="E9876" s="120" t="s">
        <v>16</v>
      </c>
      <c r="F9876" s="120">
        <v>100000</v>
      </c>
      <c r="G9876" s="120" t="s">
        <v>16</v>
      </c>
      <c r="H9876" s="120" t="s">
        <v>16</v>
      </c>
      <c r="I9876" s="120" t="s">
        <v>16</v>
      </c>
      <c r="J9876" s="120" t="s">
        <v>16</v>
      </c>
      <c r="K9876" s="1140"/>
      <c r="L9876" s="72" t="s">
        <v>6714</v>
      </c>
      <c r="M9876" s="1110" t="s">
        <v>6307</v>
      </c>
      <c r="N9876" s="66">
        <v>1</v>
      </c>
      <c r="O9876" s="120" t="s">
        <v>16</v>
      </c>
      <c r="P9876" s="120">
        <v>4280</v>
      </c>
      <c r="Q9876" s="120" t="s">
        <v>16</v>
      </c>
      <c r="R9876" s="120" t="s">
        <v>16</v>
      </c>
      <c r="S9876" s="120" t="s">
        <v>16</v>
      </c>
      <c r="T9876" s="120" t="s">
        <v>16</v>
      </c>
    </row>
    <row r="9877" spans="2:20" ht="40.799999999999997" customHeight="1" x14ac:dyDescent="0.3">
      <c r="B9877" s="72" t="s">
        <v>6714</v>
      </c>
      <c r="C9877" s="1110" t="s">
        <v>6720</v>
      </c>
      <c r="D9877" s="1139" t="s">
        <v>6716</v>
      </c>
      <c r="E9877" s="120" t="s">
        <v>16</v>
      </c>
      <c r="F9877" s="120">
        <v>300000</v>
      </c>
      <c r="G9877" s="120" t="s">
        <v>16</v>
      </c>
      <c r="H9877" s="120" t="s">
        <v>16</v>
      </c>
      <c r="I9877" s="120" t="s">
        <v>16</v>
      </c>
      <c r="J9877" s="120" t="s">
        <v>16</v>
      </c>
      <c r="K9877" s="1140"/>
      <c r="L9877" s="72" t="s">
        <v>6714</v>
      </c>
      <c r="M9877" s="1110" t="s">
        <v>6700</v>
      </c>
      <c r="N9877" s="135">
        <v>2</v>
      </c>
      <c r="O9877" s="120" t="s">
        <v>16</v>
      </c>
      <c r="P9877" s="73">
        <v>5240</v>
      </c>
      <c r="Q9877" s="120" t="s">
        <v>16</v>
      </c>
      <c r="R9877" s="120" t="s">
        <v>16</v>
      </c>
      <c r="S9877" s="120" t="s">
        <v>16</v>
      </c>
      <c r="T9877" s="120" t="s">
        <v>16</v>
      </c>
    </row>
    <row r="9878" spans="2:20" ht="37.799999999999997" customHeight="1" x14ac:dyDescent="0.3">
      <c r="B9878" s="72" t="s">
        <v>6714</v>
      </c>
      <c r="C9878" s="1110" t="s">
        <v>6721</v>
      </c>
      <c r="D9878" s="1139" t="s">
        <v>6717</v>
      </c>
      <c r="E9878" s="120" t="s">
        <v>16</v>
      </c>
      <c r="F9878" s="120">
        <v>5000</v>
      </c>
      <c r="G9878" s="120" t="s">
        <v>16</v>
      </c>
      <c r="H9878" s="120" t="s">
        <v>16</v>
      </c>
      <c r="I9878" s="120" t="s">
        <v>16</v>
      </c>
      <c r="J9878" s="120" t="s">
        <v>16</v>
      </c>
      <c r="K9878" s="1140"/>
      <c r="L9878" s="72" t="s">
        <v>6714</v>
      </c>
      <c r="M9878" s="1110" t="s">
        <v>6723</v>
      </c>
      <c r="N9878" s="66">
        <v>3</v>
      </c>
      <c r="O9878" s="120" t="s">
        <v>16</v>
      </c>
      <c r="P9878" s="120">
        <v>30000</v>
      </c>
      <c r="Q9878" s="120" t="s">
        <v>16</v>
      </c>
      <c r="R9878" s="120" t="s">
        <v>16</v>
      </c>
      <c r="S9878" s="120" t="s">
        <v>16</v>
      </c>
      <c r="T9878" s="120" t="s">
        <v>16</v>
      </c>
    </row>
    <row r="9879" spans="2:20" ht="28.8" customHeight="1" x14ac:dyDescent="0.3">
      <c r="B9879" s="72" t="s">
        <v>6714</v>
      </c>
      <c r="C9879" s="1110" t="s">
        <v>6722</v>
      </c>
      <c r="D9879" s="1139" t="s">
        <v>6718</v>
      </c>
      <c r="E9879" s="120" t="s">
        <v>16</v>
      </c>
      <c r="F9879" s="120">
        <v>40000</v>
      </c>
      <c r="G9879" s="120" t="s">
        <v>16</v>
      </c>
      <c r="H9879" s="120" t="s">
        <v>16</v>
      </c>
      <c r="I9879" s="120" t="s">
        <v>16</v>
      </c>
      <c r="J9879" s="120" t="s">
        <v>16</v>
      </c>
      <c r="K9879" s="1140"/>
      <c r="L9879" s="72" t="s">
        <v>6714</v>
      </c>
      <c r="M9879" s="1110" t="s">
        <v>6724</v>
      </c>
      <c r="N9879" s="135">
        <v>4</v>
      </c>
      <c r="O9879" s="120" t="s">
        <v>16</v>
      </c>
      <c r="P9879" s="120">
        <v>20000</v>
      </c>
      <c r="Q9879" s="120" t="s">
        <v>16</v>
      </c>
      <c r="R9879" s="120" t="s">
        <v>16</v>
      </c>
      <c r="S9879" s="120" t="s">
        <v>16</v>
      </c>
      <c r="T9879" s="120" t="s">
        <v>16</v>
      </c>
    </row>
    <row r="9880" spans="2:20" ht="33" customHeight="1" x14ac:dyDescent="0.3">
      <c r="B9880" s="72" t="s">
        <v>6714</v>
      </c>
      <c r="C9880" s="1110" t="s">
        <v>6725</v>
      </c>
      <c r="D9880" s="1139" t="s">
        <v>6726</v>
      </c>
      <c r="E9880" s="120" t="s">
        <v>16</v>
      </c>
      <c r="F9880" s="120">
        <v>1300</v>
      </c>
      <c r="G9880" s="120" t="s">
        <v>16</v>
      </c>
      <c r="H9880" s="120" t="s">
        <v>16</v>
      </c>
      <c r="I9880" s="120" t="s">
        <v>16</v>
      </c>
      <c r="J9880" s="120" t="s">
        <v>16</v>
      </c>
      <c r="K9880" s="1140"/>
      <c r="L9880" s="72" t="s">
        <v>6714</v>
      </c>
      <c r="M9880" s="1110" t="s">
        <v>4177</v>
      </c>
      <c r="N9880" s="66">
        <v>5</v>
      </c>
      <c r="O9880" s="120" t="s">
        <v>16</v>
      </c>
      <c r="P9880" s="120">
        <v>2755</v>
      </c>
      <c r="Q9880" s="120" t="s">
        <v>16</v>
      </c>
      <c r="R9880" s="120" t="s">
        <v>16</v>
      </c>
      <c r="S9880" s="120" t="s">
        <v>16</v>
      </c>
      <c r="T9880" s="120" t="s">
        <v>16</v>
      </c>
    </row>
    <row r="9881" spans="2:20" ht="21" customHeight="1" x14ac:dyDescent="0.3">
      <c r="B9881" s="72"/>
      <c r="C9881" s="1218" t="s">
        <v>2461</v>
      </c>
      <c r="D9881" s="120" t="s">
        <v>16</v>
      </c>
      <c r="E9881" s="120" t="s">
        <v>16</v>
      </c>
      <c r="F9881" s="120" t="s">
        <v>16</v>
      </c>
      <c r="G9881" s="120" t="s">
        <v>16</v>
      </c>
      <c r="H9881" s="120" t="s">
        <v>16</v>
      </c>
      <c r="I9881" s="120" t="s">
        <v>16</v>
      </c>
      <c r="J9881" s="120" t="s">
        <v>16</v>
      </c>
      <c r="K9881" s="1140"/>
      <c r="L9881" s="72"/>
      <c r="M9881" s="1218" t="s">
        <v>2461</v>
      </c>
      <c r="N9881" s="120" t="s">
        <v>16</v>
      </c>
      <c r="O9881" s="120" t="s">
        <v>16</v>
      </c>
      <c r="P9881" s="120" t="s">
        <v>16</v>
      </c>
      <c r="Q9881" s="120" t="s">
        <v>16</v>
      </c>
      <c r="R9881" s="120" t="s">
        <v>16</v>
      </c>
      <c r="S9881" s="120" t="s">
        <v>16</v>
      </c>
      <c r="T9881" s="120" t="s">
        <v>16</v>
      </c>
    </row>
    <row r="9882" spans="2:20" ht="38.4" customHeight="1" x14ac:dyDescent="0.3">
      <c r="B9882" s="72" t="s">
        <v>6586</v>
      </c>
      <c r="C9882" s="1223" t="s">
        <v>6596</v>
      </c>
      <c r="D9882" s="72">
        <v>345</v>
      </c>
      <c r="E9882" s="120" t="s">
        <v>16</v>
      </c>
      <c r="F9882" s="120">
        <v>4000</v>
      </c>
      <c r="G9882" s="120" t="s">
        <v>16</v>
      </c>
      <c r="H9882" s="120" t="s">
        <v>16</v>
      </c>
      <c r="I9882" s="120" t="s">
        <v>16</v>
      </c>
      <c r="J9882" s="120" t="s">
        <v>16</v>
      </c>
      <c r="K9882" s="1140"/>
      <c r="L9882" s="72" t="s">
        <v>6714</v>
      </c>
      <c r="M9882" s="1110" t="s">
        <v>6727</v>
      </c>
      <c r="N9882" s="66">
        <v>6</v>
      </c>
      <c r="O9882" s="120" t="s">
        <v>16</v>
      </c>
      <c r="P9882" s="120">
        <v>1000</v>
      </c>
      <c r="Q9882" s="120" t="s">
        <v>16</v>
      </c>
      <c r="R9882" s="120" t="s">
        <v>16</v>
      </c>
      <c r="S9882" s="120" t="s">
        <v>16</v>
      </c>
      <c r="T9882" s="120" t="s">
        <v>16</v>
      </c>
    </row>
    <row r="9883" spans="2:20" ht="30.6" customHeight="1" x14ac:dyDescent="0.3">
      <c r="B9883" s="72" t="s">
        <v>6502</v>
      </c>
      <c r="C9883" s="1144" t="s">
        <v>2550</v>
      </c>
      <c r="D9883" s="72">
        <v>13</v>
      </c>
      <c r="E9883" s="120" t="s">
        <v>16</v>
      </c>
      <c r="F9883" s="120">
        <v>5000</v>
      </c>
      <c r="G9883" s="120" t="s">
        <v>16</v>
      </c>
      <c r="H9883" s="120" t="s">
        <v>16</v>
      </c>
      <c r="I9883" s="120" t="s">
        <v>16</v>
      </c>
      <c r="J9883" s="120" t="s">
        <v>16</v>
      </c>
      <c r="K9883" s="1140"/>
      <c r="L9883" s="72" t="s">
        <v>6714</v>
      </c>
      <c r="M9883" s="1110" t="s">
        <v>6728</v>
      </c>
      <c r="N9883" s="66">
        <v>7</v>
      </c>
      <c r="O9883" s="120" t="s">
        <v>16</v>
      </c>
      <c r="P9883" s="120">
        <v>7000</v>
      </c>
      <c r="Q9883" s="120" t="s">
        <v>16</v>
      </c>
      <c r="R9883" s="120" t="s">
        <v>16</v>
      </c>
      <c r="S9883" s="120" t="s">
        <v>16</v>
      </c>
      <c r="T9883" s="120" t="s">
        <v>16</v>
      </c>
    </row>
    <row r="9884" spans="2:20" ht="30" customHeight="1" x14ac:dyDescent="0.3">
      <c r="B9884" s="120" t="s">
        <v>16</v>
      </c>
      <c r="C9884" s="120" t="s">
        <v>16</v>
      </c>
      <c r="D9884" s="120" t="s">
        <v>16</v>
      </c>
      <c r="E9884" s="120" t="s">
        <v>16</v>
      </c>
      <c r="F9884" s="120" t="s">
        <v>16</v>
      </c>
      <c r="G9884" s="120" t="s">
        <v>16</v>
      </c>
      <c r="H9884" s="120" t="s">
        <v>16</v>
      </c>
      <c r="I9884" s="120" t="s">
        <v>16</v>
      </c>
      <c r="J9884" s="120" t="s">
        <v>16</v>
      </c>
      <c r="K9884" s="1140"/>
      <c r="L9884" s="72" t="s">
        <v>6714</v>
      </c>
      <c r="M9884" s="1110" t="s">
        <v>6729</v>
      </c>
      <c r="N9884" s="66">
        <v>8</v>
      </c>
      <c r="O9884" s="120" t="s">
        <v>16</v>
      </c>
      <c r="P9884" s="120">
        <v>4670</v>
      </c>
      <c r="Q9884" s="120" t="s">
        <v>16</v>
      </c>
      <c r="R9884" s="120" t="s">
        <v>16</v>
      </c>
      <c r="S9884" s="120" t="s">
        <v>16</v>
      </c>
      <c r="T9884" s="120" t="s">
        <v>16</v>
      </c>
    </row>
    <row r="9885" spans="2:20" ht="30" customHeight="1" x14ac:dyDescent="0.3">
      <c r="B9885" s="120" t="s">
        <v>16</v>
      </c>
      <c r="C9885" s="120" t="s">
        <v>16</v>
      </c>
      <c r="D9885" s="120" t="s">
        <v>16</v>
      </c>
      <c r="E9885" s="120" t="s">
        <v>16</v>
      </c>
      <c r="F9885" s="120" t="s">
        <v>16</v>
      </c>
      <c r="G9885" s="120" t="s">
        <v>16</v>
      </c>
      <c r="H9885" s="120" t="s">
        <v>16</v>
      </c>
      <c r="I9885" s="120" t="s">
        <v>16</v>
      </c>
      <c r="J9885" s="120" t="s">
        <v>16</v>
      </c>
      <c r="K9885" s="1140"/>
      <c r="L9885" s="72" t="s">
        <v>6714</v>
      </c>
      <c r="M9885" s="1110" t="s">
        <v>6730</v>
      </c>
      <c r="N9885" s="66">
        <v>9</v>
      </c>
      <c r="O9885" s="120" t="s">
        <v>16</v>
      </c>
      <c r="P9885" s="120">
        <v>1000</v>
      </c>
      <c r="Q9885" s="120" t="s">
        <v>16</v>
      </c>
      <c r="R9885" s="120" t="s">
        <v>16</v>
      </c>
      <c r="S9885" s="120" t="s">
        <v>16</v>
      </c>
      <c r="T9885" s="120" t="s">
        <v>16</v>
      </c>
    </row>
    <row r="9886" spans="2:20" x14ac:dyDescent="0.3">
      <c r="B9886" s="196"/>
      <c r="C9886" s="503" t="s">
        <v>49</v>
      </c>
      <c r="D9886" s="196" t="s">
        <v>1850</v>
      </c>
      <c r="E9886" s="197"/>
      <c r="F9886" s="197">
        <f>SUM(F9876:F9885)</f>
        <v>455300</v>
      </c>
      <c r="G9886" s="197">
        <f>SUM(G9876:G9879)</f>
        <v>0</v>
      </c>
      <c r="H9886" s="504">
        <f>SUM(H9876:H9879)</f>
        <v>0</v>
      </c>
      <c r="I9886" s="197"/>
      <c r="J9886" s="197"/>
      <c r="K9886" s="183">
        <f>SUM(I9886:J9886)</f>
        <v>0</v>
      </c>
      <c r="L9886" s="120" t="s">
        <v>16</v>
      </c>
      <c r="M9886" s="120"/>
      <c r="N9886" s="120" t="s">
        <v>16</v>
      </c>
      <c r="O9886" s="120" t="s">
        <v>16</v>
      </c>
      <c r="P9886" s="120" t="s">
        <v>16</v>
      </c>
      <c r="Q9886" s="120" t="s">
        <v>16</v>
      </c>
      <c r="R9886" s="120" t="s">
        <v>16</v>
      </c>
      <c r="S9886" s="120" t="s">
        <v>16</v>
      </c>
      <c r="T9886" s="120" t="s">
        <v>16</v>
      </c>
    </row>
    <row r="9887" spans="2:20" x14ac:dyDescent="0.3">
      <c r="B9887" s="815"/>
      <c r="C9887" s="958"/>
      <c r="D9887" s="384"/>
      <c r="E9887" s="818"/>
      <c r="F9887" s="818"/>
      <c r="G9887" s="818"/>
      <c r="H9887" s="818"/>
      <c r="I9887" s="818"/>
      <c r="J9887" s="819"/>
      <c r="K9887" s="1"/>
      <c r="L9887" s="1041"/>
      <c r="M9887" s="1042"/>
      <c r="N9887" s="1042"/>
      <c r="O9887" s="1042"/>
      <c r="P9887" s="1042"/>
      <c r="Q9887" s="1042"/>
      <c r="R9887" s="1042"/>
      <c r="S9887" s="1042"/>
      <c r="T9887" s="1043"/>
    </row>
    <row r="9888" spans="2:20" x14ac:dyDescent="0.3">
      <c r="B9888" s="25"/>
      <c r="C9888" s="26" t="s">
        <v>50</v>
      </c>
      <c r="D9888" s="26" t="s">
        <v>16</v>
      </c>
      <c r="E9888" s="28">
        <f>E9886</f>
        <v>0</v>
      </c>
      <c r="F9888" s="28">
        <f>F9875+F9886</f>
        <v>790366</v>
      </c>
      <c r="G9888" s="28">
        <f>G9875+G9886</f>
        <v>3402069</v>
      </c>
      <c r="H9888" s="28">
        <f>H9875+H9886</f>
        <v>3802915</v>
      </c>
      <c r="I9888" s="28">
        <f>I9875+I9886</f>
        <v>282097</v>
      </c>
      <c r="J9888" s="28">
        <f>J9875+J9886</f>
        <v>4260</v>
      </c>
      <c r="K9888" s="1"/>
      <c r="L9888" s="574" t="s">
        <v>16</v>
      </c>
      <c r="M9888" s="26" t="s">
        <v>50</v>
      </c>
      <c r="N9888" s="193" t="s">
        <v>16</v>
      </c>
      <c r="O9888" s="934">
        <f>SUM(O9886:O9887)</f>
        <v>0</v>
      </c>
      <c r="P9888" s="28">
        <f>SUM(P9876:P9887)</f>
        <v>75945</v>
      </c>
      <c r="Q9888" s="938">
        <f>SUM(Q9886:Q9887)</f>
        <v>0</v>
      </c>
      <c r="R9888" s="28">
        <f>SUM(R9886:R9887)</f>
        <v>0</v>
      </c>
      <c r="S9888" s="28">
        <f>SUM(S9886:S9887)</f>
        <v>0</v>
      </c>
      <c r="T9888" s="28">
        <f>SUM(T9874:T9887)</f>
        <v>0</v>
      </c>
    </row>
    <row r="9889" spans="2:20" x14ac:dyDescent="0.3">
      <c r="F9889" s="314"/>
      <c r="G9889" s="215"/>
      <c r="H9889" s="215"/>
      <c r="I9889" s="314"/>
      <c r="L9889" s="2"/>
      <c r="M9889" s="3" t="s">
        <v>12</v>
      </c>
      <c r="N9889" s="15"/>
      <c r="O9889" s="16">
        <f>E9888-O9888</f>
        <v>0</v>
      </c>
      <c r="P9889" s="62">
        <f>F9888-P9888</f>
        <v>714421</v>
      </c>
      <c r="Q9889" s="62">
        <f>G9888-Q9888</f>
        <v>3402069</v>
      </c>
      <c r="R9889" s="62">
        <f t="shared" ref="R9889" si="976">H9888-R9888</f>
        <v>3802915</v>
      </c>
      <c r="S9889" s="62">
        <f t="shared" ref="S9889" si="977">I9888-S9888</f>
        <v>282097</v>
      </c>
      <c r="T9889" s="62">
        <f t="shared" ref="T9889" si="978">J9888-T9888</f>
        <v>4260</v>
      </c>
    </row>
    <row r="9890" spans="2:20" x14ac:dyDescent="0.3">
      <c r="B9890" s="1355"/>
      <c r="C9890" s="1355"/>
      <c r="D9890" s="1355"/>
      <c r="E9890" s="1355"/>
      <c r="F9890" s="1355"/>
      <c r="G9890" s="118"/>
      <c r="H9890" s="240"/>
      <c r="I9890" s="321"/>
      <c r="J9890" s="321"/>
      <c r="M9890" s="1356" t="s">
        <v>23</v>
      </c>
      <c r="N9890" s="1356"/>
      <c r="O9890" s="314"/>
      <c r="P9890" s="314"/>
      <c r="Q9890" s="314"/>
      <c r="R9890" s="314"/>
    </row>
    <row r="9891" spans="2:20" x14ac:dyDescent="0.3">
      <c r="B9891" s="1173"/>
      <c r="C9891" s="1174"/>
      <c r="D9891" s="1174"/>
      <c r="E9891" s="1174"/>
      <c r="F9891" s="1175"/>
      <c r="G9891" s="949"/>
      <c r="H9891" s="1219"/>
      <c r="I9891" s="1221"/>
      <c r="J9891" s="145"/>
      <c r="M9891" s="346" t="s">
        <v>17</v>
      </c>
      <c r="N9891" s="126">
        <f>P9889</f>
        <v>714421</v>
      </c>
      <c r="O9891" s="606" t="s">
        <v>6731</v>
      </c>
      <c r="P9891" s="944"/>
      <c r="Q9891" s="944"/>
      <c r="R9891" s="944"/>
      <c r="S9891" s="944"/>
      <c r="T9891" s="944"/>
    </row>
    <row r="9892" spans="2:20" x14ac:dyDescent="0.3">
      <c r="B9892" s="1176"/>
      <c r="C9892" s="1177"/>
      <c r="D9892" s="1176"/>
      <c r="E9892" s="1178"/>
      <c r="F9892" s="1179"/>
      <c r="G9892" s="949"/>
      <c r="H9892" s="949"/>
      <c r="I9892" s="280"/>
      <c r="J9892" s="280"/>
      <c r="M9892" s="346" t="s">
        <v>18</v>
      </c>
      <c r="N9892" s="126">
        <f>Q9889</f>
        <v>3402069</v>
      </c>
      <c r="O9892" s="1015"/>
      <c r="P9892" s="944"/>
      <c r="Q9892" s="1219"/>
      <c r="R9892" s="944"/>
      <c r="S9892" s="944"/>
      <c r="T9892" s="944"/>
    </row>
    <row r="9893" spans="2:20" x14ac:dyDescent="0.3">
      <c r="B9893" s="1176"/>
      <c r="C9893" s="1180"/>
      <c r="D9893" s="1180"/>
      <c r="E9893" s="1178"/>
      <c r="F9893" s="1181"/>
      <c r="G9893" s="948"/>
      <c r="H9893" s="948"/>
      <c r="I9893" s="280"/>
      <c r="J9893" s="280"/>
      <c r="M9893" s="346" t="s">
        <v>19</v>
      </c>
      <c r="N9893" s="126">
        <f>R9889</f>
        <v>3802915</v>
      </c>
      <c r="O9893" s="1015"/>
      <c r="P9893" s="948"/>
      <c r="Q9893" s="1220"/>
      <c r="R9893" s="948"/>
      <c r="S9893" s="948"/>
      <c r="T9893" s="948"/>
    </row>
    <row r="9894" spans="2:20" x14ac:dyDescent="0.3">
      <c r="B9894" s="326"/>
      <c r="C9894" s="326"/>
      <c r="D9894" s="326"/>
      <c r="E9894" s="326"/>
      <c r="F9894" s="326"/>
      <c r="G9894" s="321"/>
      <c r="H9894" s="321"/>
      <c r="I9894" s="280"/>
      <c r="J9894" s="281"/>
      <c r="M9894" s="346" t="s">
        <v>20</v>
      </c>
      <c r="N9894" s="126">
        <f>S9889</f>
        <v>282097</v>
      </c>
      <c r="O9894" s="1222"/>
      <c r="P9894" s="1016"/>
      <c r="Q9894" s="1017"/>
      <c r="R9894" s="894"/>
      <c r="S9894" s="894"/>
      <c r="T9894" s="894"/>
    </row>
    <row r="9895" spans="2:20" x14ac:dyDescent="0.3">
      <c r="B9895" s="326"/>
      <c r="C9895" s="326"/>
      <c r="D9895" s="326"/>
      <c r="E9895" s="326"/>
      <c r="F9895" s="326"/>
      <c r="G9895" s="321"/>
      <c r="H9895" s="321"/>
      <c r="I9895" s="280"/>
      <c r="J9895" s="281"/>
      <c r="M9895" s="346" t="s">
        <v>21</v>
      </c>
      <c r="N9895" s="126">
        <f>T9889</f>
        <v>4260</v>
      </c>
      <c r="O9895" s="1015"/>
      <c r="P9895" s="949"/>
      <c r="Q9895" s="1018"/>
      <c r="R9895" s="949"/>
      <c r="S9895" s="949"/>
      <c r="T9895" s="949"/>
    </row>
    <row r="9896" spans="2:20" ht="16.2" thickBot="1" x14ac:dyDescent="0.35">
      <c r="B9896" s="326"/>
      <c r="C9896" s="326"/>
      <c r="D9896" s="326"/>
      <c r="E9896" s="326"/>
      <c r="F9896" s="326"/>
      <c r="G9896" s="322"/>
      <c r="H9896" s="321"/>
      <c r="I9896" s="280"/>
      <c r="J9896" s="281"/>
      <c r="M9896" s="768" t="s">
        <v>22</v>
      </c>
      <c r="N9896" s="794">
        <f>SUM(N9891:N9895)</f>
        <v>8205762</v>
      </c>
      <c r="O9896" s="1015"/>
      <c r="P9896" s="994"/>
      <c r="Q9896" s="994"/>
      <c r="R9896" s="943"/>
      <c r="S9896" s="943"/>
      <c r="T9896" s="929"/>
    </row>
    <row r="9897" spans="2:20" ht="16.2" thickTop="1" x14ac:dyDescent="0.3">
      <c r="B9897" s="326"/>
      <c r="C9897" s="326"/>
      <c r="D9897" s="326"/>
      <c r="E9897" s="326"/>
      <c r="F9897" s="326"/>
      <c r="G9897" s="322"/>
      <c r="H9897" s="321"/>
      <c r="I9897" s="280"/>
      <c r="J9897" s="281"/>
      <c r="M9897" s="768"/>
      <c r="N9897" s="121"/>
      <c r="O9897" s="1015"/>
      <c r="P9897" s="994"/>
      <c r="Q9897" s="994"/>
      <c r="R9897" s="943"/>
      <c r="S9897" s="943"/>
      <c r="T9897" s="929"/>
    </row>
    <row r="9898" spans="2:20" ht="15.6" x14ac:dyDescent="0.3">
      <c r="B9898" s="326"/>
      <c r="C9898" s="326"/>
      <c r="D9898" s="326"/>
      <c r="E9898" s="326"/>
      <c r="F9898" s="326"/>
      <c r="G9898" s="322"/>
      <c r="H9898" s="321"/>
      <c r="I9898" s="280"/>
      <c r="J9898" s="281"/>
      <c r="M9898" s="768"/>
      <c r="N9898" s="121"/>
      <c r="O9898" s="1015"/>
      <c r="P9898" s="994"/>
      <c r="Q9898" s="994"/>
      <c r="R9898" s="943"/>
      <c r="S9898" s="943"/>
      <c r="T9898" s="929"/>
    </row>
    <row r="9899" spans="2:20" ht="15.6" x14ac:dyDescent="0.3">
      <c r="B9899" s="321"/>
      <c r="C9899" s="321"/>
      <c r="D9899" s="321"/>
      <c r="E9899" s="321"/>
      <c r="F9899" s="321"/>
      <c r="G9899" s="322"/>
      <c r="H9899" s="321"/>
      <c r="I9899" s="280"/>
      <c r="J9899" s="281"/>
      <c r="M9899" s="768"/>
      <c r="N9899" s="121"/>
      <c r="O9899" s="1015"/>
      <c r="P9899" s="994"/>
      <c r="Q9899" s="994"/>
      <c r="R9899" s="943"/>
      <c r="S9899" s="943"/>
      <c r="T9899" s="929"/>
    </row>
    <row r="9900" spans="2:20" ht="15.6" x14ac:dyDescent="0.3">
      <c r="B9900" s="321"/>
      <c r="C9900" s="321"/>
      <c r="D9900" s="321"/>
      <c r="E9900" s="321"/>
      <c r="F9900" s="321"/>
      <c r="G9900" s="322"/>
      <c r="H9900" s="321"/>
      <c r="I9900" s="280"/>
      <c r="J9900" s="281"/>
      <c r="M9900" s="768"/>
      <c r="N9900" s="121"/>
      <c r="O9900" s="1015"/>
      <c r="P9900" s="994"/>
      <c r="Q9900" s="994"/>
      <c r="R9900" s="943"/>
      <c r="S9900" s="943"/>
      <c r="T9900" s="929"/>
    </row>
    <row r="9901" spans="2:20" ht="15.6" x14ac:dyDescent="0.3">
      <c r="G9901" s="314"/>
      <c r="H9901" s="321"/>
      <c r="I9901" s="280"/>
      <c r="J9901" s="281"/>
      <c r="M9901" s="768"/>
      <c r="N9901" s="121"/>
      <c r="O9901" s="1015"/>
      <c r="P9901" s="994"/>
      <c r="Q9901" s="994"/>
      <c r="R9901" s="943"/>
      <c r="S9901" s="943"/>
      <c r="T9901" s="929"/>
    </row>
    <row r="9902" spans="2:20" ht="15.6" x14ac:dyDescent="0.3">
      <c r="G9902" s="314"/>
      <c r="H9902" s="321"/>
      <c r="I9902" s="280"/>
      <c r="J9902" s="281"/>
      <c r="M9902" s="768"/>
      <c r="N9902" s="121"/>
      <c r="O9902" s="1015"/>
      <c r="P9902" s="994"/>
      <c r="Q9902" s="994"/>
      <c r="R9902" s="943"/>
      <c r="S9902" s="943"/>
      <c r="T9902" s="929"/>
    </row>
    <row r="9903" spans="2:20" x14ac:dyDescent="0.3">
      <c r="B9903" s="1357" t="s">
        <v>6214</v>
      </c>
      <c r="C9903" s="1357"/>
      <c r="D9903" s="1357"/>
      <c r="E9903" s="1357"/>
      <c r="F9903" s="1357"/>
      <c r="G9903" s="1357"/>
      <c r="H9903" s="1357"/>
      <c r="I9903" s="1357"/>
      <c r="J9903" s="1357"/>
      <c r="K9903" s="1357"/>
      <c r="L9903" s="1357"/>
      <c r="M9903" s="1357"/>
      <c r="N9903" s="1357"/>
      <c r="O9903" s="1357"/>
      <c r="P9903" s="1357"/>
      <c r="Q9903" s="1357"/>
      <c r="R9903" s="1357"/>
      <c r="S9903" s="1357"/>
      <c r="T9903" s="1357"/>
    </row>
    <row r="9908" spans="2:20" ht="15.6" x14ac:dyDescent="0.3">
      <c r="B9908" s="1349" t="s">
        <v>6733</v>
      </c>
      <c r="C9908" s="1349"/>
      <c r="D9908" s="1349"/>
      <c r="E9908" s="1349"/>
      <c r="F9908" s="1349"/>
      <c r="G9908" s="1349"/>
      <c r="H9908" s="1349"/>
      <c r="I9908" s="1349"/>
      <c r="J9908" s="1349"/>
      <c r="K9908" s="1349"/>
      <c r="L9908" s="1349"/>
      <c r="M9908" s="1349"/>
      <c r="N9908" s="1349"/>
      <c r="O9908" s="1349"/>
      <c r="P9908" s="1349"/>
      <c r="Q9908" s="1349"/>
      <c r="R9908" s="1349"/>
      <c r="S9908" s="1349"/>
      <c r="T9908" s="1349"/>
    </row>
    <row r="9909" spans="2:20" ht="15.6" x14ac:dyDescent="0.3">
      <c r="B9909" s="1350" t="s">
        <v>10</v>
      </c>
      <c r="C9909" s="1350"/>
      <c r="D9909" s="1350"/>
      <c r="E9909" s="1350"/>
      <c r="F9909" s="1350"/>
      <c r="G9909" s="1350"/>
      <c r="H9909" s="1350"/>
      <c r="I9909" s="1350"/>
      <c r="J9909" s="1350"/>
      <c r="K9909" s="1350"/>
      <c r="L9909" s="1350"/>
      <c r="M9909" s="1350"/>
      <c r="N9909" s="1350"/>
      <c r="O9909" s="1350"/>
      <c r="P9909" s="1350"/>
      <c r="Q9909" s="1350"/>
      <c r="R9909" s="1350"/>
      <c r="S9909" s="1350"/>
      <c r="T9909" s="1350"/>
    </row>
    <row r="9910" spans="2:20" x14ac:dyDescent="0.3">
      <c r="B9910" s="1351" t="s">
        <v>11</v>
      </c>
      <c r="C9910" s="1351"/>
      <c r="D9910" s="1351"/>
      <c r="E9910" s="1351"/>
      <c r="F9910" s="1351"/>
      <c r="G9910" s="1351"/>
      <c r="H9910" s="1351"/>
      <c r="I9910" s="1351"/>
      <c r="J9910" s="1351"/>
      <c r="K9910" s="1351"/>
      <c r="L9910" s="1351"/>
      <c r="M9910" s="1351"/>
      <c r="N9910" s="1351"/>
      <c r="O9910" s="1351"/>
      <c r="P9910" s="1351"/>
      <c r="Q9910" s="1351"/>
      <c r="R9910" s="1351"/>
      <c r="S9910" s="1351"/>
      <c r="T9910" s="1351"/>
    </row>
    <row r="9911" spans="2:20" x14ac:dyDescent="0.3">
      <c r="B9911" s="1352" t="s">
        <v>6734</v>
      </c>
      <c r="C9911" s="1352"/>
      <c r="D9911" s="1352"/>
      <c r="E9911" s="1352"/>
      <c r="F9911" s="1352"/>
      <c r="G9911" s="1352"/>
      <c r="H9911" s="1352"/>
      <c r="I9911" s="1352"/>
      <c r="J9911" s="1352"/>
      <c r="K9911" s="1352"/>
      <c r="L9911" s="1352"/>
      <c r="M9911" s="1352"/>
      <c r="N9911" s="1352"/>
      <c r="O9911" s="1352"/>
      <c r="P9911" s="1352"/>
      <c r="Q9911" s="1352"/>
      <c r="R9911" s="1352"/>
      <c r="S9911" s="1352"/>
      <c r="T9911" s="1352"/>
    </row>
    <row r="9912" spans="2:20" ht="15" thickBot="1" x14ac:dyDescent="0.35">
      <c r="B9912" s="309"/>
      <c r="C9912" s="309"/>
      <c r="D9912" s="309"/>
      <c r="E9912" s="309"/>
      <c r="F9912" s="309"/>
      <c r="G9912" s="309"/>
      <c r="H9912" s="309"/>
      <c r="I9912" s="309"/>
      <c r="J9912" s="309"/>
      <c r="L9912" s="309"/>
      <c r="M9912" s="309"/>
      <c r="N9912" s="309"/>
      <c r="O9912" s="309"/>
      <c r="P9912" s="309"/>
      <c r="Q9912" s="309"/>
      <c r="R9912" s="1353" t="s">
        <v>6735</v>
      </c>
      <c r="S9912" s="1353"/>
      <c r="T9912" s="1353"/>
    </row>
    <row r="9913" spans="2:20" ht="15" thickTop="1" x14ac:dyDescent="0.3">
      <c r="B9913" s="1354" t="s">
        <v>8</v>
      </c>
      <c r="C9913" s="1354"/>
      <c r="D9913" s="1354"/>
      <c r="E9913" s="1354"/>
      <c r="F9913" s="1354"/>
      <c r="G9913" s="1354"/>
      <c r="H9913" s="1354"/>
      <c r="I9913" s="1354"/>
      <c r="J9913" s="1354"/>
      <c r="L9913" s="1354" t="s">
        <v>9</v>
      </c>
      <c r="M9913" s="1354"/>
      <c r="N9913" s="1354"/>
      <c r="O9913" s="1354"/>
      <c r="P9913" s="1354"/>
      <c r="Q9913" s="1354"/>
      <c r="R9913" s="1354"/>
      <c r="S9913" s="1354"/>
      <c r="T9913" s="1354"/>
    </row>
    <row r="9914" spans="2:20" ht="27.6" x14ac:dyDescent="0.3">
      <c r="B9914" s="950" t="s">
        <v>0</v>
      </c>
      <c r="C9914" s="950" t="s">
        <v>1</v>
      </c>
      <c r="D9914" s="950" t="s">
        <v>2</v>
      </c>
      <c r="E9914" s="950" t="s">
        <v>13</v>
      </c>
      <c r="F9914" s="950" t="s">
        <v>3</v>
      </c>
      <c r="G9914" s="950" t="s">
        <v>4</v>
      </c>
      <c r="H9914" s="950" t="s">
        <v>5</v>
      </c>
      <c r="I9914" s="950" t="s">
        <v>6</v>
      </c>
      <c r="J9914" s="950" t="s">
        <v>7</v>
      </c>
      <c r="K9914" s="180"/>
      <c r="L9914" s="950" t="s">
        <v>0</v>
      </c>
      <c r="M9914" s="950" t="s">
        <v>1</v>
      </c>
      <c r="N9914" s="503" t="s">
        <v>1234</v>
      </c>
      <c r="O9914" s="950" t="s">
        <v>13</v>
      </c>
      <c r="P9914" s="950" t="s">
        <v>3</v>
      </c>
      <c r="Q9914" s="950" t="s">
        <v>4</v>
      </c>
      <c r="R9914" s="950" t="s">
        <v>5</v>
      </c>
      <c r="S9914" s="950" t="s">
        <v>6</v>
      </c>
      <c r="T9914" s="950" t="s">
        <v>7</v>
      </c>
    </row>
    <row r="9915" spans="2:20" x14ac:dyDescent="0.3">
      <c r="B9915" s="954"/>
      <c r="C9915" s="955"/>
      <c r="D9915" s="955"/>
      <c r="E9915" s="956"/>
      <c r="F9915" s="956"/>
      <c r="G9915" s="956"/>
      <c r="H9915" s="956"/>
      <c r="I9915" s="956"/>
      <c r="J9915" s="957"/>
      <c r="L9915" s="954"/>
      <c r="M9915" s="955"/>
      <c r="N9915" s="955"/>
      <c r="O9915" s="956"/>
      <c r="P9915" s="956"/>
      <c r="Q9915" s="956"/>
      <c r="R9915" s="956"/>
      <c r="S9915" s="956"/>
      <c r="T9915" s="957"/>
    </row>
    <row r="9916" spans="2:20" x14ac:dyDescent="0.3">
      <c r="B9916" s="37" t="s">
        <v>6736</v>
      </c>
      <c r="C9916" s="44" t="s">
        <v>2421</v>
      </c>
      <c r="D9916" s="91" t="s">
        <v>16</v>
      </c>
      <c r="E9916" s="91" t="s">
        <v>16</v>
      </c>
      <c r="F9916" s="91">
        <f>N9891</f>
        <v>714421</v>
      </c>
      <c r="G9916" s="764">
        <f>N9892</f>
        <v>3402069</v>
      </c>
      <c r="H9916" s="764">
        <f>N9893</f>
        <v>3802915</v>
      </c>
      <c r="I9916" s="764">
        <f>N9894</f>
        <v>282097</v>
      </c>
      <c r="J9916" s="764">
        <f>N9895</f>
        <v>4260</v>
      </c>
      <c r="K9916" s="40"/>
      <c r="L9916" s="72"/>
      <c r="M9916" s="1202"/>
      <c r="N9916" s="120"/>
      <c r="O9916" s="120"/>
      <c r="P9916" s="1145"/>
      <c r="Q9916" s="1145"/>
      <c r="R9916" s="72"/>
      <c r="S9916" s="120"/>
      <c r="T9916" s="72"/>
    </row>
    <row r="9917" spans="2:20" ht="24" x14ac:dyDescent="0.3">
      <c r="B9917" s="72" t="s">
        <v>6736</v>
      </c>
      <c r="C9917" s="1110" t="s">
        <v>6746</v>
      </c>
      <c r="D9917" s="1139" t="s">
        <v>6737</v>
      </c>
      <c r="E9917" s="120">
        <v>5000</v>
      </c>
      <c r="F9917" s="120" t="s">
        <v>16</v>
      </c>
      <c r="G9917" s="120" t="s">
        <v>16</v>
      </c>
      <c r="H9917" s="120" t="s">
        <v>16</v>
      </c>
      <c r="I9917" s="120" t="s">
        <v>16</v>
      </c>
      <c r="J9917" s="120" t="s">
        <v>16</v>
      </c>
      <c r="K9917" s="1140"/>
      <c r="L9917" s="72" t="s">
        <v>6736</v>
      </c>
      <c r="M9917" s="1110" t="s">
        <v>6747</v>
      </c>
      <c r="N9917" s="1139" t="s">
        <v>6737</v>
      </c>
      <c r="O9917" s="120">
        <v>5000</v>
      </c>
      <c r="P9917" s="120" t="s">
        <v>16</v>
      </c>
      <c r="Q9917" s="120" t="s">
        <v>16</v>
      </c>
      <c r="R9917" s="120" t="s">
        <v>16</v>
      </c>
      <c r="S9917" s="120" t="s">
        <v>16</v>
      </c>
      <c r="T9917" s="120" t="s">
        <v>16</v>
      </c>
    </row>
    <row r="9918" spans="2:20" ht="24" x14ac:dyDescent="0.3">
      <c r="B9918" s="72" t="s">
        <v>6736</v>
      </c>
      <c r="C9918" s="1110" t="s">
        <v>4863</v>
      </c>
      <c r="D9918" s="1139" t="s">
        <v>6738</v>
      </c>
      <c r="E9918" s="120">
        <v>2000</v>
      </c>
      <c r="F9918" s="120">
        <v>113000</v>
      </c>
      <c r="G9918" s="120" t="s">
        <v>16</v>
      </c>
      <c r="H9918" s="120" t="s">
        <v>16</v>
      </c>
      <c r="I9918" s="120" t="s">
        <v>16</v>
      </c>
      <c r="J9918" s="120" t="s">
        <v>16</v>
      </c>
      <c r="K9918" s="1140"/>
      <c r="L9918" s="72" t="s">
        <v>6736</v>
      </c>
      <c r="M9918" s="1110" t="s">
        <v>6748</v>
      </c>
      <c r="N9918" s="1139" t="s">
        <v>6738</v>
      </c>
      <c r="O9918" s="120">
        <v>2000</v>
      </c>
      <c r="P9918" s="120" t="s">
        <v>16</v>
      </c>
      <c r="Q9918" s="120" t="s">
        <v>16</v>
      </c>
      <c r="R9918" s="120" t="s">
        <v>16</v>
      </c>
      <c r="S9918" s="120" t="s">
        <v>16</v>
      </c>
      <c r="T9918" s="120" t="s">
        <v>16</v>
      </c>
    </row>
    <row r="9919" spans="2:20" ht="24" x14ac:dyDescent="0.3">
      <c r="B9919" s="72" t="s">
        <v>6736</v>
      </c>
      <c r="C9919" s="1110" t="s">
        <v>6749</v>
      </c>
      <c r="D9919" s="1139" t="s">
        <v>6739</v>
      </c>
      <c r="E9919" s="120" t="s">
        <v>16</v>
      </c>
      <c r="F9919" s="120" t="s">
        <v>16</v>
      </c>
      <c r="G9919" s="120" t="s">
        <v>16</v>
      </c>
      <c r="H9919" s="120">
        <v>100000</v>
      </c>
      <c r="I9919" s="120"/>
      <c r="J9919" s="120"/>
      <c r="K9919" s="1140"/>
      <c r="L9919" s="72" t="s">
        <v>6736</v>
      </c>
      <c r="M9919" s="1110" t="s">
        <v>6751</v>
      </c>
      <c r="N9919" s="1139" t="s">
        <v>6740</v>
      </c>
      <c r="O9919" s="120">
        <v>90000</v>
      </c>
      <c r="P9919" s="120" t="s">
        <v>16</v>
      </c>
      <c r="Q9919" s="120" t="s">
        <v>16</v>
      </c>
      <c r="R9919" s="120" t="s">
        <v>16</v>
      </c>
      <c r="S9919" s="120" t="s">
        <v>16</v>
      </c>
      <c r="T9919" s="120" t="s">
        <v>16</v>
      </c>
    </row>
    <row r="9920" spans="2:20" ht="27.6" customHeight="1" x14ac:dyDescent="0.3">
      <c r="B9920" s="72" t="s">
        <v>6736</v>
      </c>
      <c r="C9920" s="1110" t="s">
        <v>6750</v>
      </c>
      <c r="D9920" s="1139" t="s">
        <v>6740</v>
      </c>
      <c r="E9920" s="120">
        <v>90000</v>
      </c>
      <c r="F9920" s="120">
        <v>10000</v>
      </c>
      <c r="G9920" s="120" t="s">
        <v>16</v>
      </c>
      <c r="H9920" s="120" t="s">
        <v>16</v>
      </c>
      <c r="I9920" s="120" t="s">
        <v>16</v>
      </c>
      <c r="J9920" s="120" t="s">
        <v>16</v>
      </c>
      <c r="K9920" s="1140"/>
      <c r="L9920" s="72" t="s">
        <v>6736</v>
      </c>
      <c r="M9920" s="1110" t="s">
        <v>6755</v>
      </c>
      <c r="N9920" s="1139" t="s">
        <v>6742</v>
      </c>
      <c r="O9920" s="120">
        <v>200000</v>
      </c>
      <c r="P9920" s="120" t="s">
        <v>16</v>
      </c>
      <c r="Q9920" s="120" t="s">
        <v>16</v>
      </c>
      <c r="R9920" s="120" t="s">
        <v>16</v>
      </c>
      <c r="S9920" s="120" t="s">
        <v>16</v>
      </c>
      <c r="T9920" s="120" t="s">
        <v>16</v>
      </c>
    </row>
    <row r="9921" spans="2:20" ht="48" x14ac:dyDescent="0.3">
      <c r="B9921" s="72" t="s">
        <v>6736</v>
      </c>
      <c r="C9921" s="1110" t="s">
        <v>6752</v>
      </c>
      <c r="D9921" s="1139" t="s">
        <v>6741</v>
      </c>
      <c r="E9921" s="120" t="s">
        <v>16</v>
      </c>
      <c r="F9921" s="120">
        <v>300000</v>
      </c>
      <c r="G9921" s="120" t="s">
        <v>16</v>
      </c>
      <c r="H9921" s="120" t="s">
        <v>16</v>
      </c>
      <c r="I9921" s="120" t="s">
        <v>16</v>
      </c>
      <c r="J9921" s="120" t="s">
        <v>16</v>
      </c>
      <c r="K9921" s="1140"/>
      <c r="L9921" s="72" t="s">
        <v>6736</v>
      </c>
      <c r="M9921" s="1110" t="s">
        <v>6758</v>
      </c>
      <c r="N9921" s="66">
        <v>1</v>
      </c>
      <c r="O9921" s="120" t="s">
        <v>16</v>
      </c>
      <c r="P9921" s="120">
        <v>20000</v>
      </c>
      <c r="Q9921" s="120" t="s">
        <v>16</v>
      </c>
      <c r="R9921" s="120" t="s">
        <v>16</v>
      </c>
      <c r="S9921" s="120" t="s">
        <v>16</v>
      </c>
      <c r="T9921" s="120" t="s">
        <v>16</v>
      </c>
    </row>
    <row r="9922" spans="2:20" ht="36" x14ac:dyDescent="0.3">
      <c r="B9922" s="72" t="s">
        <v>6736</v>
      </c>
      <c r="C9922" s="1110" t="s">
        <v>6753</v>
      </c>
      <c r="D9922" s="1139" t="s">
        <v>6742</v>
      </c>
      <c r="E9922" s="120">
        <v>200000</v>
      </c>
      <c r="F9922" s="120">
        <v>100000</v>
      </c>
      <c r="G9922" s="120" t="s">
        <v>16</v>
      </c>
      <c r="H9922" s="120" t="s">
        <v>16</v>
      </c>
      <c r="I9922" s="120" t="s">
        <v>16</v>
      </c>
      <c r="J9922" s="120" t="s">
        <v>16</v>
      </c>
      <c r="K9922" s="1140"/>
      <c r="L9922" s="72" t="s">
        <v>6736</v>
      </c>
      <c r="M9922" s="1110" t="s">
        <v>6759</v>
      </c>
      <c r="N9922" s="135">
        <v>2</v>
      </c>
      <c r="O9922" s="120" t="s">
        <v>16</v>
      </c>
      <c r="P9922" s="120">
        <v>4900</v>
      </c>
      <c r="Q9922" s="120" t="s">
        <v>16</v>
      </c>
      <c r="R9922" s="120" t="s">
        <v>16</v>
      </c>
      <c r="S9922" s="120" t="s">
        <v>16</v>
      </c>
      <c r="T9922" s="120" t="s">
        <v>16</v>
      </c>
    </row>
    <row r="9923" spans="2:20" ht="36" x14ac:dyDescent="0.3">
      <c r="B9923" s="72" t="s">
        <v>6736</v>
      </c>
      <c r="C9923" s="1110" t="s">
        <v>6757</v>
      </c>
      <c r="D9923" s="1139" t="s">
        <v>6743</v>
      </c>
      <c r="E9923" s="120" t="s">
        <v>16</v>
      </c>
      <c r="F9923" s="120">
        <v>300000</v>
      </c>
      <c r="G9923" s="120" t="s">
        <v>16</v>
      </c>
      <c r="H9923" s="120" t="s">
        <v>16</v>
      </c>
      <c r="I9923" s="120" t="s">
        <v>16</v>
      </c>
      <c r="J9923" s="120" t="s">
        <v>16</v>
      </c>
      <c r="K9923" s="1140"/>
      <c r="L9923" s="72" t="s">
        <v>6736</v>
      </c>
      <c r="M9923" s="1110" t="s">
        <v>6700</v>
      </c>
      <c r="N9923" s="66">
        <v>3</v>
      </c>
      <c r="O9923" s="120" t="s">
        <v>16</v>
      </c>
      <c r="P9923" s="120">
        <v>4330</v>
      </c>
      <c r="Q9923" s="120" t="s">
        <v>16</v>
      </c>
      <c r="R9923" s="120" t="s">
        <v>16</v>
      </c>
      <c r="S9923" s="120" t="s">
        <v>16</v>
      </c>
      <c r="T9923" s="120" t="s">
        <v>16</v>
      </c>
    </row>
    <row r="9924" spans="2:20" ht="36" x14ac:dyDescent="0.3">
      <c r="B9924" s="1159" t="s">
        <v>6736</v>
      </c>
      <c r="C9924" s="1228" t="s">
        <v>6754</v>
      </c>
      <c r="D9924" s="1238" t="s">
        <v>6744</v>
      </c>
      <c r="E9924" s="1229" t="s">
        <v>16</v>
      </c>
      <c r="F9924" s="1229">
        <v>300000</v>
      </c>
      <c r="G9924" s="120" t="s">
        <v>16</v>
      </c>
      <c r="H9924" s="120" t="s">
        <v>16</v>
      </c>
      <c r="I9924" s="120" t="s">
        <v>16</v>
      </c>
      <c r="J9924" s="120" t="s">
        <v>16</v>
      </c>
      <c r="K9924" s="1140"/>
      <c r="L9924" s="72" t="s">
        <v>6736</v>
      </c>
      <c r="M9924" s="1110" t="s">
        <v>6760</v>
      </c>
      <c r="N9924" s="135">
        <v>4</v>
      </c>
      <c r="O9924" s="120" t="s">
        <v>16</v>
      </c>
      <c r="P9924" s="120">
        <v>5000</v>
      </c>
      <c r="Q9924" s="120" t="s">
        <v>16</v>
      </c>
      <c r="R9924" s="120" t="s">
        <v>16</v>
      </c>
      <c r="S9924" s="120" t="s">
        <v>16</v>
      </c>
      <c r="T9924" s="120" t="s">
        <v>16</v>
      </c>
    </row>
    <row r="9925" spans="2:20" ht="36" x14ac:dyDescent="0.3">
      <c r="B9925" s="72" t="s">
        <v>6736</v>
      </c>
      <c r="C9925" s="1110" t="s">
        <v>5369</v>
      </c>
      <c r="D9925" s="1139" t="s">
        <v>6745</v>
      </c>
      <c r="E9925" s="120" t="s">
        <v>16</v>
      </c>
      <c r="F9925" s="120">
        <v>30000</v>
      </c>
      <c r="G9925" s="120" t="s">
        <v>16</v>
      </c>
      <c r="H9925" s="120" t="s">
        <v>16</v>
      </c>
      <c r="I9925" s="120" t="s">
        <v>16</v>
      </c>
      <c r="J9925" s="120" t="s">
        <v>16</v>
      </c>
      <c r="K9925" s="1140"/>
      <c r="L9925" s="72" t="s">
        <v>6736</v>
      </c>
      <c r="M9925" s="1110" t="s">
        <v>6761</v>
      </c>
      <c r="N9925" s="66">
        <v>5</v>
      </c>
      <c r="O9925" s="120" t="s">
        <v>16</v>
      </c>
      <c r="P9925" s="120">
        <v>3000</v>
      </c>
      <c r="Q9925" s="120" t="s">
        <v>16</v>
      </c>
      <c r="R9925" s="120" t="s">
        <v>16</v>
      </c>
      <c r="S9925" s="120" t="s">
        <v>16</v>
      </c>
      <c r="T9925" s="120" t="s">
        <v>16</v>
      </c>
    </row>
    <row r="9926" spans="2:20" ht="36" x14ac:dyDescent="0.3">
      <c r="B9926" s="72" t="s">
        <v>6736</v>
      </c>
      <c r="C9926" s="1110" t="s">
        <v>5370</v>
      </c>
      <c r="D9926" s="1139" t="s">
        <v>6756</v>
      </c>
      <c r="E9926" s="120" t="s">
        <v>16</v>
      </c>
      <c r="F9926" s="120">
        <v>15000</v>
      </c>
      <c r="G9926" s="120" t="s">
        <v>16</v>
      </c>
      <c r="H9926" s="120" t="s">
        <v>16</v>
      </c>
      <c r="I9926" s="120" t="s">
        <v>16</v>
      </c>
      <c r="J9926" s="120" t="s">
        <v>16</v>
      </c>
      <c r="K9926" s="1140"/>
      <c r="L9926" s="120" t="s">
        <v>16</v>
      </c>
      <c r="M9926" s="120" t="s">
        <v>16</v>
      </c>
      <c r="N9926" s="120" t="s">
        <v>16</v>
      </c>
      <c r="O9926" s="120" t="s">
        <v>16</v>
      </c>
      <c r="P9926" s="120" t="s">
        <v>16</v>
      </c>
      <c r="Q9926" s="120" t="s">
        <v>16</v>
      </c>
      <c r="R9926" s="120" t="s">
        <v>16</v>
      </c>
      <c r="S9926" s="120" t="s">
        <v>16</v>
      </c>
      <c r="T9926" s="120" t="s">
        <v>16</v>
      </c>
    </row>
    <row r="9927" spans="2:20" x14ac:dyDescent="0.3">
      <c r="B9927" s="196"/>
      <c r="C9927" s="503" t="s">
        <v>49</v>
      </c>
      <c r="D9927" s="196" t="s">
        <v>1850</v>
      </c>
      <c r="E9927" s="197">
        <f>SUM(E9917:E9926)</f>
        <v>297000</v>
      </c>
      <c r="F9927" s="197">
        <f>SUM(F9918:F9926)</f>
        <v>1168000</v>
      </c>
      <c r="G9927" s="197">
        <f>SUM(G9917:G9920)</f>
        <v>0</v>
      </c>
      <c r="H9927" s="504">
        <f>SUM(H9917:H9926)</f>
        <v>100000</v>
      </c>
      <c r="I9927" s="197"/>
      <c r="J9927" s="197"/>
      <c r="K9927" s="183">
        <f>SUM(I9927:J9927)</f>
        <v>0</v>
      </c>
      <c r="L9927" s="120" t="s">
        <v>16</v>
      </c>
      <c r="M9927" s="120" t="s">
        <v>16</v>
      </c>
      <c r="N9927" s="120" t="s">
        <v>16</v>
      </c>
      <c r="O9927" s="120" t="s">
        <v>16</v>
      </c>
      <c r="P9927" s="120" t="s">
        <v>16</v>
      </c>
      <c r="Q9927" s="120" t="s">
        <v>16</v>
      </c>
      <c r="R9927" s="120" t="s">
        <v>16</v>
      </c>
      <c r="S9927" s="120" t="s">
        <v>16</v>
      </c>
      <c r="T9927" s="120" t="s">
        <v>16</v>
      </c>
    </row>
    <row r="9928" spans="2:20" x14ac:dyDescent="0.3">
      <c r="B9928" s="815"/>
      <c r="C9928" s="958"/>
      <c r="D9928" s="384"/>
      <c r="E9928" s="818"/>
      <c r="F9928" s="818"/>
      <c r="G9928" s="818"/>
      <c r="H9928" s="818"/>
      <c r="I9928" s="818"/>
      <c r="J9928" s="819"/>
      <c r="K9928" s="1"/>
      <c r="L9928" s="1041"/>
      <c r="M9928" s="1042"/>
      <c r="N9928" s="1042"/>
      <c r="O9928" s="1042"/>
      <c r="P9928" s="1042"/>
      <c r="Q9928" s="1042"/>
      <c r="R9928" s="1042"/>
      <c r="S9928" s="1042"/>
      <c r="T9928" s="1043"/>
    </row>
    <row r="9929" spans="2:20" x14ac:dyDescent="0.3">
      <c r="B9929" s="25"/>
      <c r="C9929" s="26" t="s">
        <v>50</v>
      </c>
      <c r="D9929" s="26" t="s">
        <v>16</v>
      </c>
      <c r="E9929" s="28">
        <f>E9927</f>
        <v>297000</v>
      </c>
      <c r="F9929" s="28">
        <f>F9916+F9927</f>
        <v>1882421</v>
      </c>
      <c r="G9929" s="28">
        <f>G9916+G9927</f>
        <v>3402069</v>
      </c>
      <c r="H9929" s="28">
        <f>H9916+H9927</f>
        <v>3902915</v>
      </c>
      <c r="I9929" s="28">
        <f>I9916+I9927</f>
        <v>282097</v>
      </c>
      <c r="J9929" s="28">
        <f>J9916+J9927</f>
        <v>4260</v>
      </c>
      <c r="K9929" s="1"/>
      <c r="L9929" s="574" t="s">
        <v>16</v>
      </c>
      <c r="M9929" s="26" t="s">
        <v>50</v>
      </c>
      <c r="N9929" s="193" t="s">
        <v>16</v>
      </c>
      <c r="O9929" s="934">
        <f>SUM(O9917:O9928)</f>
        <v>297000</v>
      </c>
      <c r="P9929" s="28">
        <f>SUM(P9917:P9928)</f>
        <v>37230</v>
      </c>
      <c r="Q9929" s="938">
        <f>SUM(Q9927:Q9928)</f>
        <v>0</v>
      </c>
      <c r="R9929" s="28">
        <f>SUM(R9927:R9928)</f>
        <v>0</v>
      </c>
      <c r="S9929" s="28">
        <f>SUM(S9927:S9928)</f>
        <v>0</v>
      </c>
      <c r="T9929" s="28">
        <f>SUM(T9915:T9928)</f>
        <v>0</v>
      </c>
    </row>
    <row r="9930" spans="2:20" x14ac:dyDescent="0.3">
      <c r="F9930" s="314"/>
      <c r="G9930" s="215"/>
      <c r="H9930" s="215"/>
      <c r="I9930" s="314"/>
      <c r="L9930" s="2"/>
      <c r="M9930" s="3" t="s">
        <v>12</v>
      </c>
      <c r="N9930" s="15"/>
      <c r="O9930" s="16">
        <f>E9929-O9929</f>
        <v>0</v>
      </c>
      <c r="P9930" s="62">
        <f>F9929-P9929</f>
        <v>1845191</v>
      </c>
      <c r="Q9930" s="62">
        <f>G9929-Q9929</f>
        <v>3402069</v>
      </c>
      <c r="R9930" s="62">
        <f t="shared" ref="R9930" si="979">H9929-R9929</f>
        <v>3902915</v>
      </c>
      <c r="S9930" s="62">
        <f t="shared" ref="S9930" si="980">I9929-S9929</f>
        <v>282097</v>
      </c>
      <c r="T9930" s="62">
        <f t="shared" ref="T9930" si="981">J9929-T9929</f>
        <v>4260</v>
      </c>
    </row>
    <row r="9931" spans="2:20" x14ac:dyDescent="0.3">
      <c r="B9931" s="1355"/>
      <c r="C9931" s="1355"/>
      <c r="D9931" s="1355"/>
      <c r="E9931" s="1355"/>
      <c r="F9931" s="1355"/>
      <c r="G9931" s="118"/>
      <c r="H9931" s="240"/>
      <c r="I9931" s="321"/>
      <c r="J9931" s="321"/>
      <c r="M9931" s="1356" t="s">
        <v>23</v>
      </c>
      <c r="N9931" s="1356"/>
      <c r="O9931" s="314"/>
      <c r="P9931" s="314"/>
      <c r="Q9931" s="314"/>
      <c r="R9931" s="314"/>
    </row>
    <row r="9932" spans="2:20" x14ac:dyDescent="0.3">
      <c r="B9932" s="1173"/>
      <c r="C9932" s="1174"/>
      <c r="D9932" s="1174"/>
      <c r="E9932" s="1174"/>
      <c r="F9932" s="1175"/>
      <c r="G9932" s="949"/>
      <c r="H9932" s="1224"/>
      <c r="I9932" s="1227"/>
      <c r="J9932" s="145"/>
      <c r="M9932" s="346" t="s">
        <v>17</v>
      </c>
      <c r="N9932" s="126">
        <f>P9930</f>
        <v>1845191</v>
      </c>
      <c r="O9932" s="606" t="s">
        <v>6762</v>
      </c>
      <c r="P9932" s="944"/>
      <c r="Q9932" s="944"/>
      <c r="R9932" s="944"/>
      <c r="S9932" s="944"/>
      <c r="T9932" s="944"/>
    </row>
    <row r="9933" spans="2:20" x14ac:dyDescent="0.3">
      <c r="B9933" s="1176"/>
      <c r="C9933" s="1177"/>
      <c r="D9933" s="1176"/>
      <c r="E9933" s="1178"/>
      <c r="F9933" s="1179"/>
      <c r="G9933" s="949"/>
      <c r="H9933" s="949"/>
      <c r="I9933" s="280"/>
      <c r="J9933" s="280"/>
      <c r="M9933" s="346" t="s">
        <v>18</v>
      </c>
      <c r="N9933" s="126">
        <f>Q9930</f>
        <v>3402069</v>
      </c>
      <c r="O9933" s="1015"/>
      <c r="P9933" s="944"/>
      <c r="Q9933" s="1224"/>
      <c r="R9933" s="944"/>
      <c r="S9933" s="944"/>
      <c r="T9933" s="944"/>
    </row>
    <row r="9934" spans="2:20" x14ac:dyDescent="0.3">
      <c r="B9934" s="1176"/>
      <c r="C9934" s="1180"/>
      <c r="D9934" s="1180"/>
      <c r="E9934" s="1178"/>
      <c r="F9934" s="1181"/>
      <c r="G9934" s="948"/>
      <c r="H9934" s="948"/>
      <c r="I9934" s="280"/>
      <c r="J9934" s="280"/>
      <c r="M9934" s="346" t="s">
        <v>19</v>
      </c>
      <c r="N9934" s="126">
        <f>R9930</f>
        <v>3902915</v>
      </c>
      <c r="O9934" s="1015"/>
      <c r="P9934" s="948"/>
      <c r="Q9934" s="1225"/>
      <c r="R9934" s="948"/>
      <c r="S9934" s="948"/>
      <c r="T9934" s="948"/>
    </row>
    <row r="9935" spans="2:20" x14ac:dyDescent="0.3">
      <c r="B9935" s="326"/>
      <c r="C9935" s="326"/>
      <c r="D9935" s="326"/>
      <c r="E9935" s="326"/>
      <c r="F9935" s="326"/>
      <c r="G9935" s="321"/>
      <c r="H9935" s="321"/>
      <c r="I9935" s="280"/>
      <c r="J9935" s="281"/>
      <c r="M9935" s="346" t="s">
        <v>20</v>
      </c>
      <c r="N9935" s="126">
        <f>S9930</f>
        <v>282097</v>
      </c>
      <c r="O9935" s="1226"/>
      <c r="P9935" s="1016"/>
      <c r="Q9935" s="1017"/>
      <c r="R9935" s="894"/>
      <c r="S9935" s="894"/>
      <c r="T9935" s="894"/>
    </row>
    <row r="9936" spans="2:20" x14ac:dyDescent="0.3">
      <c r="B9936" s="326"/>
      <c r="C9936" s="326"/>
      <c r="D9936" s="326"/>
      <c r="E9936" s="326"/>
      <c r="F9936" s="326"/>
      <c r="G9936" s="321"/>
      <c r="H9936" s="321"/>
      <c r="I9936" s="280"/>
      <c r="J9936" s="281"/>
      <c r="M9936" s="346" t="s">
        <v>21</v>
      </c>
      <c r="N9936" s="126">
        <f>T9930</f>
        <v>4260</v>
      </c>
      <c r="O9936" s="1015"/>
      <c r="P9936" s="949"/>
      <c r="Q9936" s="1018"/>
      <c r="R9936" s="949"/>
      <c r="S9936" s="949"/>
      <c r="T9936" s="949"/>
    </row>
    <row r="9937" spans="2:20" ht="16.2" thickBot="1" x14ac:dyDescent="0.35">
      <c r="B9937" s="326"/>
      <c r="C9937" s="326"/>
      <c r="D9937" s="326"/>
      <c r="E9937" s="326"/>
      <c r="F9937" s="326"/>
      <c r="G9937" s="322"/>
      <c r="H9937" s="321"/>
      <c r="I9937" s="280"/>
      <c r="J9937" s="281"/>
      <c r="M9937" s="768" t="s">
        <v>22</v>
      </c>
      <c r="N9937" s="794">
        <f>SUM(N9932:N9936)</f>
        <v>9436532</v>
      </c>
      <c r="O9937" s="1015"/>
      <c r="P9937" s="994"/>
      <c r="Q9937" s="994"/>
      <c r="R9937" s="943"/>
      <c r="S9937" s="943"/>
      <c r="T9937" s="929"/>
    </row>
    <row r="9938" spans="2:20" ht="16.2" thickTop="1" x14ac:dyDescent="0.3">
      <c r="B9938" s="326"/>
      <c r="C9938" s="326"/>
      <c r="D9938" s="326"/>
      <c r="E9938" s="326"/>
      <c r="F9938" s="326"/>
      <c r="G9938" s="322"/>
      <c r="H9938" s="321"/>
      <c r="I9938" s="280"/>
      <c r="J9938" s="281"/>
      <c r="M9938" s="768"/>
      <c r="N9938" s="121"/>
      <c r="O9938" s="1015"/>
      <c r="P9938" s="994"/>
      <c r="Q9938" s="994"/>
      <c r="R9938" s="943"/>
      <c r="S9938" s="943"/>
      <c r="T9938" s="929"/>
    </row>
    <row r="9939" spans="2:20" ht="15.6" x14ac:dyDescent="0.3">
      <c r="B9939" s="326"/>
      <c r="C9939" s="326"/>
      <c r="D9939" s="326"/>
      <c r="E9939" s="326"/>
      <c r="F9939" s="326"/>
      <c r="G9939" s="322"/>
      <c r="H9939" s="321"/>
      <c r="I9939" s="280"/>
      <c r="J9939" s="281"/>
      <c r="M9939" s="768"/>
      <c r="N9939" s="121"/>
      <c r="O9939" s="1015"/>
      <c r="P9939" s="994"/>
      <c r="Q9939" s="994"/>
      <c r="R9939" s="943"/>
      <c r="S9939" s="943"/>
      <c r="T9939" s="929"/>
    </row>
    <row r="9940" spans="2:20" ht="15.6" x14ac:dyDescent="0.3">
      <c r="B9940" s="321"/>
      <c r="C9940" s="321"/>
      <c r="D9940" s="321"/>
      <c r="E9940" s="321"/>
      <c r="F9940" s="321"/>
      <c r="G9940" s="322"/>
      <c r="H9940" s="321"/>
      <c r="I9940" s="280"/>
      <c r="J9940" s="281"/>
      <c r="M9940" s="768"/>
      <c r="N9940" s="121"/>
      <c r="O9940" s="1015"/>
      <c r="P9940" s="994"/>
      <c r="Q9940" s="994"/>
      <c r="R9940" s="943"/>
      <c r="S9940" s="943"/>
      <c r="T9940" s="929"/>
    </row>
    <row r="9941" spans="2:20" ht="15.6" x14ac:dyDescent="0.3">
      <c r="B9941" s="321"/>
      <c r="C9941" s="321"/>
      <c r="D9941" s="321"/>
      <c r="E9941" s="321"/>
      <c r="F9941" s="321"/>
      <c r="G9941" s="322"/>
      <c r="H9941" s="321"/>
      <c r="I9941" s="280"/>
      <c r="J9941" s="281"/>
      <c r="M9941" s="768"/>
      <c r="N9941" s="121"/>
      <c r="O9941" s="1015"/>
      <c r="P9941" s="994"/>
      <c r="Q9941" s="994"/>
      <c r="R9941" s="943"/>
      <c r="S9941" s="943"/>
      <c r="T9941" s="929"/>
    </row>
    <row r="9942" spans="2:20" ht="15.6" x14ac:dyDescent="0.3">
      <c r="G9942" s="314"/>
      <c r="H9942" s="321"/>
      <c r="I9942" s="280"/>
      <c r="J9942" s="281"/>
      <c r="M9942" s="768"/>
      <c r="N9942" s="121"/>
      <c r="O9942" s="1015"/>
      <c r="P9942" s="994"/>
      <c r="Q9942" s="994"/>
      <c r="R9942" s="943"/>
      <c r="S9942" s="943"/>
      <c r="T9942" s="929"/>
    </row>
    <row r="9943" spans="2:20" ht="15.6" x14ac:dyDescent="0.3">
      <c r="G9943" s="314"/>
      <c r="H9943" s="321"/>
      <c r="I9943" s="280"/>
      <c r="J9943" s="281"/>
      <c r="M9943" s="768"/>
      <c r="N9943" s="121"/>
      <c r="O9943" s="1015"/>
      <c r="P9943" s="994"/>
      <c r="Q9943" s="994"/>
      <c r="R9943" s="943"/>
      <c r="S9943" s="943"/>
      <c r="T9943" s="929"/>
    </row>
    <row r="9944" spans="2:20" x14ac:dyDescent="0.3">
      <c r="B9944" s="1357" t="s">
        <v>6214</v>
      </c>
      <c r="C9944" s="1357"/>
      <c r="D9944" s="1357"/>
      <c r="E9944" s="1357"/>
      <c r="F9944" s="1357"/>
      <c r="G9944" s="1357"/>
      <c r="H9944" s="1357"/>
      <c r="I9944" s="1357"/>
      <c r="J9944" s="1357"/>
      <c r="K9944" s="1357"/>
      <c r="L9944" s="1357"/>
      <c r="M9944" s="1357"/>
      <c r="N9944" s="1357"/>
      <c r="O9944" s="1357"/>
      <c r="P9944" s="1357"/>
      <c r="Q9944" s="1357"/>
      <c r="R9944" s="1357"/>
      <c r="S9944" s="1357"/>
      <c r="T9944" s="1357"/>
    </row>
    <row r="9945" spans="2:20" x14ac:dyDescent="0.3">
      <c r="B9945" s="1233"/>
      <c r="C9945" s="1233"/>
      <c r="D9945" s="1233"/>
      <c r="E9945" s="1233"/>
      <c r="F9945" s="1233"/>
      <c r="G9945" s="1233"/>
      <c r="H9945" s="1233"/>
      <c r="I9945" s="1233"/>
      <c r="J9945" s="1233"/>
      <c r="K9945" s="1233"/>
      <c r="L9945" s="1233"/>
      <c r="M9945" s="1233"/>
      <c r="N9945" s="1233"/>
      <c r="O9945" s="1233"/>
      <c r="P9945" s="1233"/>
      <c r="Q9945" s="1233"/>
      <c r="R9945" s="1233"/>
      <c r="S9945" s="1233"/>
      <c r="T9945" s="1233"/>
    </row>
    <row r="9946" spans="2:20" x14ac:dyDescent="0.3">
      <c r="B9946" s="1233"/>
      <c r="C9946" s="1233"/>
      <c r="D9946" s="1233"/>
      <c r="E9946" s="1233"/>
      <c r="F9946" s="1233"/>
      <c r="G9946" s="1233"/>
      <c r="H9946" s="1233"/>
      <c r="I9946" s="1233"/>
      <c r="J9946" s="1233"/>
      <c r="K9946" s="1233"/>
      <c r="L9946" s="1233"/>
      <c r="M9946" s="1233"/>
      <c r="N9946" s="1233"/>
      <c r="O9946" s="1233"/>
      <c r="P9946" s="1233"/>
      <c r="Q9946" s="1233"/>
      <c r="R9946" s="1233"/>
      <c r="S9946" s="1233"/>
      <c r="T9946" s="1233"/>
    </row>
    <row r="9948" spans="2:20" ht="15.6" x14ac:dyDescent="0.3">
      <c r="B9948" s="1349" t="s">
        <v>6763</v>
      </c>
      <c r="C9948" s="1349"/>
      <c r="D9948" s="1349"/>
      <c r="E9948" s="1349"/>
      <c r="F9948" s="1349"/>
      <c r="G9948" s="1349"/>
      <c r="H9948" s="1349"/>
      <c r="I9948" s="1349"/>
      <c r="J9948" s="1349"/>
      <c r="K9948" s="1349"/>
      <c r="L9948" s="1349"/>
      <c r="M9948" s="1349"/>
      <c r="N9948" s="1349"/>
      <c r="O9948" s="1349"/>
      <c r="P9948" s="1349"/>
      <c r="Q9948" s="1349"/>
      <c r="R9948" s="1349"/>
      <c r="S9948" s="1349"/>
      <c r="T9948" s="1349"/>
    </row>
    <row r="9949" spans="2:20" ht="15.6" x14ac:dyDescent="0.3">
      <c r="B9949" s="1350" t="s">
        <v>10</v>
      </c>
      <c r="C9949" s="1350"/>
      <c r="D9949" s="1350"/>
      <c r="E9949" s="1350"/>
      <c r="F9949" s="1350"/>
      <c r="G9949" s="1350"/>
      <c r="H9949" s="1350"/>
      <c r="I9949" s="1350"/>
      <c r="J9949" s="1350"/>
      <c r="K9949" s="1350"/>
      <c r="L9949" s="1350"/>
      <c r="M9949" s="1350"/>
      <c r="N9949" s="1350"/>
      <c r="O9949" s="1350"/>
      <c r="P9949" s="1350"/>
      <c r="Q9949" s="1350"/>
      <c r="R9949" s="1350"/>
      <c r="S9949" s="1350"/>
      <c r="T9949" s="1350"/>
    </row>
    <row r="9950" spans="2:20" x14ac:dyDescent="0.3">
      <c r="B9950" s="1351" t="s">
        <v>11</v>
      </c>
      <c r="C9950" s="1351"/>
      <c r="D9950" s="1351"/>
      <c r="E9950" s="1351"/>
      <c r="F9950" s="1351"/>
      <c r="G9950" s="1351"/>
      <c r="H9950" s="1351"/>
      <c r="I9950" s="1351"/>
      <c r="J9950" s="1351"/>
      <c r="K9950" s="1351"/>
      <c r="L9950" s="1351"/>
      <c r="M9950" s="1351"/>
      <c r="N9950" s="1351"/>
      <c r="O9950" s="1351"/>
      <c r="P9950" s="1351"/>
      <c r="Q9950" s="1351"/>
      <c r="R9950" s="1351"/>
      <c r="S9950" s="1351"/>
      <c r="T9950" s="1351"/>
    </row>
    <row r="9951" spans="2:20" x14ac:dyDescent="0.3">
      <c r="B9951" s="1352" t="s">
        <v>6788</v>
      </c>
      <c r="C9951" s="1352"/>
      <c r="D9951" s="1352"/>
      <c r="E9951" s="1352"/>
      <c r="F9951" s="1352"/>
      <c r="G9951" s="1352"/>
      <c r="H9951" s="1352"/>
      <c r="I9951" s="1352"/>
      <c r="J9951" s="1352"/>
      <c r="K9951" s="1352"/>
      <c r="L9951" s="1352"/>
      <c r="M9951" s="1352"/>
      <c r="N9951" s="1352"/>
      <c r="O9951" s="1352"/>
      <c r="P9951" s="1352"/>
      <c r="Q9951" s="1352"/>
      <c r="R9951" s="1352"/>
      <c r="S9951" s="1352"/>
      <c r="T9951" s="1352"/>
    </row>
    <row r="9952" spans="2:20" ht="15" thickBot="1" x14ac:dyDescent="0.35">
      <c r="B9952" s="309"/>
      <c r="C9952" s="309"/>
      <c r="D9952" s="309"/>
      <c r="E9952" s="309"/>
      <c r="F9952" s="309"/>
      <c r="G9952" s="309"/>
      <c r="H9952" s="309"/>
      <c r="I9952" s="309"/>
      <c r="J9952" s="309"/>
      <c r="L9952" s="309"/>
      <c r="M9952" s="309"/>
      <c r="N9952" s="309"/>
      <c r="O9952" s="309"/>
      <c r="P9952" s="309"/>
      <c r="Q9952" s="309"/>
      <c r="R9952" s="1353" t="s">
        <v>6789</v>
      </c>
      <c r="S9952" s="1353"/>
      <c r="T9952" s="1353"/>
    </row>
    <row r="9953" spans="2:20" ht="15" thickTop="1" x14ac:dyDescent="0.3">
      <c r="B9953" s="1354" t="s">
        <v>8</v>
      </c>
      <c r="C9953" s="1354"/>
      <c r="D9953" s="1354"/>
      <c r="E9953" s="1354"/>
      <c r="F9953" s="1354"/>
      <c r="G9953" s="1354"/>
      <c r="H9953" s="1354"/>
      <c r="I9953" s="1354"/>
      <c r="J9953" s="1354"/>
      <c r="L9953" s="1354" t="s">
        <v>9</v>
      </c>
      <c r="M9953" s="1354"/>
      <c r="N9953" s="1354"/>
      <c r="O9953" s="1354"/>
      <c r="P9953" s="1354"/>
      <c r="Q9953" s="1354"/>
      <c r="R9953" s="1354"/>
      <c r="S9953" s="1354"/>
      <c r="T9953" s="1354"/>
    </row>
    <row r="9954" spans="2:20" ht="27.6" x14ac:dyDescent="0.3">
      <c r="B9954" s="950" t="s">
        <v>0</v>
      </c>
      <c r="C9954" s="950" t="s">
        <v>1</v>
      </c>
      <c r="D9954" s="950" t="s">
        <v>2</v>
      </c>
      <c r="E9954" s="950" t="s">
        <v>13</v>
      </c>
      <c r="F9954" s="950" t="s">
        <v>3</v>
      </c>
      <c r="G9954" s="950" t="s">
        <v>4</v>
      </c>
      <c r="H9954" s="950" t="s">
        <v>5</v>
      </c>
      <c r="I9954" s="950" t="s">
        <v>6</v>
      </c>
      <c r="J9954" s="950" t="s">
        <v>7</v>
      </c>
      <c r="K9954" s="180"/>
      <c r="L9954" s="950" t="s">
        <v>0</v>
      </c>
      <c r="M9954" s="950" t="s">
        <v>1</v>
      </c>
      <c r="N9954" s="503" t="s">
        <v>1234</v>
      </c>
      <c r="O9954" s="950" t="s">
        <v>13</v>
      </c>
      <c r="P9954" s="950" t="s">
        <v>3</v>
      </c>
      <c r="Q9954" s="950" t="s">
        <v>4</v>
      </c>
      <c r="R9954" s="950" t="s">
        <v>5</v>
      </c>
      <c r="S9954" s="950" t="s">
        <v>6</v>
      </c>
      <c r="T9954" s="950" t="s">
        <v>7</v>
      </c>
    </row>
    <row r="9955" spans="2:20" x14ac:dyDescent="0.3">
      <c r="B9955" s="954"/>
      <c r="C9955" s="955"/>
      <c r="D9955" s="955"/>
      <c r="E9955" s="956"/>
      <c r="F9955" s="956"/>
      <c r="G9955" s="956"/>
      <c r="H9955" s="956"/>
      <c r="I9955" s="956"/>
      <c r="J9955" s="957"/>
      <c r="L9955" s="954"/>
      <c r="M9955" s="955"/>
      <c r="N9955" s="955"/>
      <c r="O9955" s="956"/>
      <c r="P9955" s="956"/>
      <c r="Q9955" s="956"/>
      <c r="R9955" s="956"/>
      <c r="S9955" s="956"/>
      <c r="T9955" s="957"/>
    </row>
    <row r="9956" spans="2:20" x14ac:dyDescent="0.3">
      <c r="B9956" s="37" t="s">
        <v>6764</v>
      </c>
      <c r="C9956" s="44" t="s">
        <v>2421</v>
      </c>
      <c r="D9956" s="91" t="s">
        <v>16</v>
      </c>
      <c r="E9956" s="91" t="s">
        <v>16</v>
      </c>
      <c r="F9956" s="91">
        <f>N9932</f>
        <v>1845191</v>
      </c>
      <c r="G9956" s="764">
        <f>N9933</f>
        <v>3402069</v>
      </c>
      <c r="H9956" s="764">
        <f>N9934</f>
        <v>3902915</v>
      </c>
      <c r="I9956" s="764">
        <f>N9935</f>
        <v>282097</v>
      </c>
      <c r="J9956" s="764">
        <f>N9936</f>
        <v>4260</v>
      </c>
      <c r="K9956" s="40"/>
      <c r="L9956" s="72"/>
      <c r="M9956" s="1202"/>
      <c r="N9956" s="120"/>
      <c r="O9956" s="120"/>
      <c r="P9956" s="1145"/>
      <c r="Q9956" s="1145"/>
      <c r="R9956" s="72"/>
      <c r="S9956" s="120"/>
      <c r="T9956" s="72"/>
    </row>
    <row r="9957" spans="2:20" x14ac:dyDescent="0.3">
      <c r="B9957" s="37" t="s">
        <v>6764</v>
      </c>
      <c r="C9957" s="41" t="s">
        <v>5435</v>
      </c>
      <c r="D9957" s="39" t="s">
        <v>16</v>
      </c>
      <c r="E9957" s="39" t="s">
        <v>16</v>
      </c>
      <c r="F9957" s="39" t="s">
        <v>16</v>
      </c>
      <c r="G9957" s="39" t="s">
        <v>16</v>
      </c>
      <c r="H9957" s="42">
        <v>100000</v>
      </c>
      <c r="I9957" s="39" t="s">
        <v>16</v>
      </c>
      <c r="J9957" s="39" t="s">
        <v>16</v>
      </c>
      <c r="K9957" s="41"/>
      <c r="L9957" s="37" t="s">
        <v>6764</v>
      </c>
      <c r="M9957" s="41" t="s">
        <v>5435</v>
      </c>
      <c r="N9957" s="39" t="s">
        <v>16</v>
      </c>
      <c r="O9957" s="39" t="s">
        <v>16</v>
      </c>
      <c r="P9957" s="39">
        <v>100000</v>
      </c>
      <c r="Q9957" s="39" t="s">
        <v>16</v>
      </c>
      <c r="R9957" s="39" t="s">
        <v>16</v>
      </c>
      <c r="S9957" s="39" t="s">
        <v>16</v>
      </c>
      <c r="T9957" s="39" t="s">
        <v>16</v>
      </c>
    </row>
    <row r="9958" spans="2:20" x14ac:dyDescent="0.3">
      <c r="B9958" s="37" t="s">
        <v>6764</v>
      </c>
      <c r="C9958" s="41" t="s">
        <v>5473</v>
      </c>
      <c r="D9958" s="39" t="s">
        <v>16</v>
      </c>
      <c r="E9958" s="39" t="s">
        <v>16</v>
      </c>
      <c r="F9958" s="39" t="s">
        <v>16</v>
      </c>
      <c r="G9958" s="42">
        <v>700000</v>
      </c>
      <c r="H9958" s="39" t="s">
        <v>16</v>
      </c>
      <c r="I9958" s="39" t="s">
        <v>16</v>
      </c>
      <c r="J9958" s="39" t="s">
        <v>16</v>
      </c>
      <c r="K9958" s="41"/>
      <c r="L9958" s="37" t="s">
        <v>6764</v>
      </c>
      <c r="M9958" s="41" t="s">
        <v>5473</v>
      </c>
      <c r="N9958" s="39" t="s">
        <v>16</v>
      </c>
      <c r="O9958" s="39" t="s">
        <v>16</v>
      </c>
      <c r="P9958" s="39">
        <v>700000</v>
      </c>
      <c r="Q9958" s="39" t="s">
        <v>16</v>
      </c>
      <c r="R9958" s="39" t="s">
        <v>16</v>
      </c>
      <c r="S9958" s="39" t="s">
        <v>16</v>
      </c>
      <c r="T9958" s="39" t="s">
        <v>16</v>
      </c>
    </row>
    <row r="9959" spans="2:20" x14ac:dyDescent="0.3">
      <c r="B9959" s="37" t="s">
        <v>6775</v>
      </c>
      <c r="C9959" s="41" t="s">
        <v>6776</v>
      </c>
      <c r="D9959" s="39" t="s">
        <v>16</v>
      </c>
      <c r="E9959" s="39" t="s">
        <v>16</v>
      </c>
      <c r="F9959" s="39" t="s">
        <v>16</v>
      </c>
      <c r="G9959" s="39" t="s">
        <v>16</v>
      </c>
      <c r="H9959" s="39" t="s">
        <v>16</v>
      </c>
      <c r="I9959" s="39">
        <v>300000</v>
      </c>
      <c r="J9959" s="39"/>
      <c r="K9959" s="41"/>
      <c r="L9959" s="37" t="s">
        <v>6775</v>
      </c>
      <c r="M9959" s="41" t="s">
        <v>6776</v>
      </c>
      <c r="N9959" s="39" t="s">
        <v>16</v>
      </c>
      <c r="O9959" s="39" t="s">
        <v>16</v>
      </c>
      <c r="P9959" s="39">
        <v>300000</v>
      </c>
      <c r="Q9959" s="39" t="s">
        <v>16</v>
      </c>
      <c r="R9959" s="39" t="s">
        <v>16</v>
      </c>
      <c r="S9959" s="39" t="s">
        <v>16</v>
      </c>
      <c r="T9959" s="39" t="s">
        <v>16</v>
      </c>
    </row>
    <row r="9960" spans="2:20" x14ac:dyDescent="0.3">
      <c r="B9960" s="751" t="s">
        <v>6764</v>
      </c>
      <c r="C9960" s="1001" t="s">
        <v>2250</v>
      </c>
      <c r="D9960" s="731" t="s">
        <v>16</v>
      </c>
      <c r="E9960" s="731" t="s">
        <v>16</v>
      </c>
      <c r="F9960" s="731" t="s">
        <v>16</v>
      </c>
      <c r="G9960" s="1000">
        <v>400000</v>
      </c>
      <c r="H9960" s="39" t="s">
        <v>16</v>
      </c>
      <c r="I9960" s="39" t="s">
        <v>16</v>
      </c>
      <c r="J9960" s="39" t="s">
        <v>16</v>
      </c>
      <c r="K9960" s="41"/>
      <c r="L9960" s="37" t="s">
        <v>6764</v>
      </c>
      <c r="M9960" s="41" t="s">
        <v>2250</v>
      </c>
      <c r="N9960" s="39" t="s">
        <v>16</v>
      </c>
      <c r="O9960" s="39" t="s">
        <v>16</v>
      </c>
      <c r="P9960" s="42">
        <v>400000</v>
      </c>
      <c r="Q9960" s="39" t="s">
        <v>16</v>
      </c>
      <c r="R9960" s="39" t="s">
        <v>16</v>
      </c>
      <c r="S9960" s="39" t="s">
        <v>16</v>
      </c>
      <c r="T9960" s="39" t="s">
        <v>16</v>
      </c>
    </row>
    <row r="9961" spans="2:20" x14ac:dyDescent="0.3">
      <c r="B9961" s="37" t="s">
        <v>6787</v>
      </c>
      <c r="C9961" s="41" t="s">
        <v>5473</v>
      </c>
      <c r="D9961" s="39" t="s">
        <v>16</v>
      </c>
      <c r="E9961" s="39" t="s">
        <v>16</v>
      </c>
      <c r="F9961" s="39" t="s">
        <v>16</v>
      </c>
      <c r="G9961" s="42">
        <v>300000</v>
      </c>
      <c r="H9961" s="39" t="s">
        <v>16</v>
      </c>
      <c r="I9961" s="39" t="s">
        <v>16</v>
      </c>
      <c r="J9961" s="39" t="s">
        <v>16</v>
      </c>
      <c r="K9961" s="41"/>
      <c r="L9961" s="37" t="s">
        <v>6787</v>
      </c>
      <c r="M9961" s="41" t="s">
        <v>5473</v>
      </c>
      <c r="N9961" s="39" t="s">
        <v>16</v>
      </c>
      <c r="O9961" s="39" t="s">
        <v>16</v>
      </c>
      <c r="P9961" s="42">
        <v>300000</v>
      </c>
      <c r="Q9961" s="39" t="s">
        <v>16</v>
      </c>
      <c r="R9961" s="39" t="s">
        <v>16</v>
      </c>
      <c r="S9961" s="39" t="s">
        <v>16</v>
      </c>
      <c r="T9961" s="39" t="s">
        <v>16</v>
      </c>
    </row>
    <row r="9962" spans="2:20" ht="27.6" x14ac:dyDescent="0.3">
      <c r="B9962" s="37" t="s">
        <v>6764</v>
      </c>
      <c r="C9962" s="38" t="s">
        <v>4591</v>
      </c>
      <c r="D9962" s="116" t="s">
        <v>6765</v>
      </c>
      <c r="E9962" s="39" t="s">
        <v>16</v>
      </c>
      <c r="F9962" s="39">
        <v>20000</v>
      </c>
      <c r="G9962" s="39" t="s">
        <v>16</v>
      </c>
      <c r="H9962" s="39">
        <v>80000</v>
      </c>
      <c r="I9962" s="39" t="s">
        <v>16</v>
      </c>
      <c r="J9962" s="39" t="s">
        <v>16</v>
      </c>
      <c r="K9962" s="41"/>
      <c r="L9962" s="37" t="s">
        <v>6775</v>
      </c>
      <c r="M9962" s="38" t="s">
        <v>6779</v>
      </c>
      <c r="N9962" s="116" t="s">
        <v>6768</v>
      </c>
      <c r="O9962" s="39">
        <v>35000</v>
      </c>
      <c r="P9962" s="39" t="s">
        <v>16</v>
      </c>
      <c r="Q9962" s="39" t="s">
        <v>16</v>
      </c>
      <c r="R9962" s="39" t="s">
        <v>16</v>
      </c>
      <c r="S9962" s="39" t="s">
        <v>16</v>
      </c>
      <c r="T9962" s="39" t="s">
        <v>16</v>
      </c>
    </row>
    <row r="9963" spans="2:20" ht="30" customHeight="1" x14ac:dyDescent="0.3">
      <c r="B9963" s="37" t="s">
        <v>6764</v>
      </c>
      <c r="C9963" s="38" t="s">
        <v>3147</v>
      </c>
      <c r="D9963" s="116" t="s">
        <v>6766</v>
      </c>
      <c r="E9963" s="39" t="s">
        <v>16</v>
      </c>
      <c r="F9963" s="39">
        <v>2200</v>
      </c>
      <c r="G9963" s="39" t="s">
        <v>16</v>
      </c>
      <c r="H9963" s="39" t="s">
        <v>16</v>
      </c>
      <c r="I9963" s="39" t="s">
        <v>16</v>
      </c>
      <c r="J9963" s="39" t="s">
        <v>16</v>
      </c>
      <c r="K9963" s="41"/>
      <c r="L9963" s="37" t="s">
        <v>6764</v>
      </c>
      <c r="M9963" s="38" t="s">
        <v>6770</v>
      </c>
      <c r="N9963" s="368">
        <v>1</v>
      </c>
      <c r="O9963" s="39" t="s">
        <v>16</v>
      </c>
      <c r="P9963" s="39">
        <v>13973</v>
      </c>
      <c r="Q9963" s="39" t="s">
        <v>16</v>
      </c>
      <c r="R9963" s="39" t="s">
        <v>16</v>
      </c>
      <c r="S9963" s="39" t="s">
        <v>16</v>
      </c>
      <c r="T9963" s="39" t="s">
        <v>16</v>
      </c>
    </row>
    <row r="9964" spans="2:20" ht="31.2" customHeight="1" x14ac:dyDescent="0.3">
      <c r="B9964" s="37" t="s">
        <v>6764</v>
      </c>
      <c r="C9964" s="38" t="s">
        <v>6769</v>
      </c>
      <c r="D9964" s="116" t="s">
        <v>6767</v>
      </c>
      <c r="E9964" s="39" t="s">
        <v>16</v>
      </c>
      <c r="F9964" s="39">
        <v>1100</v>
      </c>
      <c r="G9964" s="39" t="s">
        <v>16</v>
      </c>
      <c r="H9964" s="39" t="s">
        <v>16</v>
      </c>
      <c r="I9964" s="39" t="s">
        <v>16</v>
      </c>
      <c r="J9964" s="39" t="s">
        <v>16</v>
      </c>
      <c r="K9964" s="41"/>
      <c r="L9964" s="37" t="s">
        <v>6764</v>
      </c>
      <c r="M9964" s="38" t="s">
        <v>6759</v>
      </c>
      <c r="N9964" s="368">
        <v>2</v>
      </c>
      <c r="O9964" s="39" t="s">
        <v>16</v>
      </c>
      <c r="P9964" s="39">
        <v>5360</v>
      </c>
      <c r="Q9964" s="39" t="s">
        <v>16</v>
      </c>
      <c r="R9964" s="39" t="s">
        <v>16</v>
      </c>
      <c r="S9964" s="39" t="s">
        <v>16</v>
      </c>
      <c r="T9964" s="39" t="s">
        <v>16</v>
      </c>
    </row>
    <row r="9965" spans="2:20" ht="30.6" customHeight="1" x14ac:dyDescent="0.3">
      <c r="B9965" s="37" t="s">
        <v>6764</v>
      </c>
      <c r="C9965" s="38" t="s">
        <v>3599</v>
      </c>
      <c r="D9965" s="116" t="s">
        <v>6768</v>
      </c>
      <c r="E9965" s="39" t="s">
        <v>16</v>
      </c>
      <c r="F9965" s="39">
        <v>1100</v>
      </c>
      <c r="G9965" s="39" t="s">
        <v>16</v>
      </c>
      <c r="H9965" s="39" t="s">
        <v>16</v>
      </c>
      <c r="I9965" s="39" t="s">
        <v>16</v>
      </c>
      <c r="J9965" s="39" t="s">
        <v>16</v>
      </c>
      <c r="K9965" s="41"/>
      <c r="L9965" s="37" t="s">
        <v>6764</v>
      </c>
      <c r="M9965" s="38" t="s">
        <v>5049</v>
      </c>
      <c r="N9965" s="368">
        <v>3</v>
      </c>
      <c r="O9965" s="39" t="s">
        <v>16</v>
      </c>
      <c r="P9965" s="39">
        <v>20500</v>
      </c>
      <c r="Q9965" s="39" t="s">
        <v>16</v>
      </c>
      <c r="R9965" s="39" t="s">
        <v>16</v>
      </c>
      <c r="S9965" s="39" t="s">
        <v>16</v>
      </c>
      <c r="T9965" s="39" t="s">
        <v>16</v>
      </c>
    </row>
    <row r="9966" spans="2:20" ht="30.6" customHeight="1" x14ac:dyDescent="0.3">
      <c r="B9966" s="37" t="s">
        <v>6775</v>
      </c>
      <c r="C9966" s="38" t="s">
        <v>6780</v>
      </c>
      <c r="D9966" s="116" t="s">
        <v>6783</v>
      </c>
      <c r="E9966" s="39">
        <v>35000</v>
      </c>
      <c r="F9966" s="39" t="s">
        <v>16</v>
      </c>
      <c r="G9966" s="39" t="s">
        <v>16</v>
      </c>
      <c r="H9966" s="39" t="s">
        <v>16</v>
      </c>
      <c r="I9966" s="39" t="s">
        <v>16</v>
      </c>
      <c r="J9966" s="39" t="s">
        <v>16</v>
      </c>
      <c r="K9966" s="41"/>
      <c r="L9966" s="37" t="s">
        <v>6764</v>
      </c>
      <c r="M9966" s="38" t="s">
        <v>6771</v>
      </c>
      <c r="N9966" s="368">
        <v>4</v>
      </c>
      <c r="O9966" s="39" t="s">
        <v>16</v>
      </c>
      <c r="P9966" s="39">
        <v>2000</v>
      </c>
      <c r="Q9966" s="39" t="s">
        <v>16</v>
      </c>
      <c r="R9966" s="39" t="s">
        <v>16</v>
      </c>
      <c r="S9966" s="39" t="s">
        <v>16</v>
      </c>
      <c r="T9966" s="39" t="s">
        <v>16</v>
      </c>
    </row>
    <row r="9967" spans="2:20" ht="33.6" customHeight="1" x14ac:dyDescent="0.3">
      <c r="B9967" s="37" t="s">
        <v>6775</v>
      </c>
      <c r="C9967" s="38" t="s">
        <v>6777</v>
      </c>
      <c r="D9967" s="116" t="s">
        <v>6784</v>
      </c>
      <c r="E9967" s="39" t="s">
        <v>16</v>
      </c>
      <c r="F9967" s="39">
        <v>100000</v>
      </c>
      <c r="G9967" s="39"/>
      <c r="H9967" s="39"/>
      <c r="I9967" s="39"/>
      <c r="J9967" s="39"/>
      <c r="K9967" s="41"/>
      <c r="L9967" s="37" t="s">
        <v>6764</v>
      </c>
      <c r="M9967" s="38" t="s">
        <v>6772</v>
      </c>
      <c r="N9967" s="368">
        <v>5</v>
      </c>
      <c r="O9967" s="39" t="s">
        <v>16</v>
      </c>
      <c r="P9967" s="39">
        <v>5000</v>
      </c>
      <c r="Q9967" s="39" t="s">
        <v>16</v>
      </c>
      <c r="R9967" s="39" t="s">
        <v>16</v>
      </c>
      <c r="S9967" s="39" t="s">
        <v>16</v>
      </c>
      <c r="T9967" s="39" t="s">
        <v>16</v>
      </c>
    </row>
    <row r="9968" spans="2:20" ht="31.2" customHeight="1" x14ac:dyDescent="0.3">
      <c r="B9968" s="37" t="s">
        <v>6775</v>
      </c>
      <c r="C9968" s="38" t="s">
        <v>6778</v>
      </c>
      <c r="D9968" s="116" t="s">
        <v>6785</v>
      </c>
      <c r="E9968" s="39" t="s">
        <v>16</v>
      </c>
      <c r="F9968" s="39">
        <v>100000</v>
      </c>
      <c r="G9968" s="39" t="s">
        <v>16</v>
      </c>
      <c r="H9968" s="39" t="s">
        <v>16</v>
      </c>
      <c r="I9968" s="39" t="s">
        <v>16</v>
      </c>
      <c r="J9968" s="39" t="s">
        <v>16</v>
      </c>
      <c r="K9968" s="41"/>
      <c r="L9968" s="37" t="s">
        <v>6764</v>
      </c>
      <c r="M9968" s="38" t="s">
        <v>6774</v>
      </c>
      <c r="N9968" s="368">
        <v>6</v>
      </c>
      <c r="O9968" s="39" t="s">
        <v>16</v>
      </c>
      <c r="P9968" s="39">
        <v>6000</v>
      </c>
      <c r="Q9968" s="39" t="s">
        <v>16</v>
      </c>
      <c r="R9968" s="39" t="s">
        <v>16</v>
      </c>
      <c r="S9968" s="39" t="s">
        <v>16</v>
      </c>
      <c r="T9968" s="39" t="s">
        <v>16</v>
      </c>
    </row>
    <row r="9969" spans="2:20" ht="29.4" customHeight="1" x14ac:dyDescent="0.3">
      <c r="B9969" s="37" t="s">
        <v>6787</v>
      </c>
      <c r="C9969" s="38" t="s">
        <v>6791</v>
      </c>
      <c r="D9969" s="116" t="s">
        <v>6790</v>
      </c>
      <c r="E9969" s="39" t="s">
        <v>16</v>
      </c>
      <c r="F9969" s="39">
        <v>1300</v>
      </c>
      <c r="G9969" s="39" t="s">
        <v>16</v>
      </c>
      <c r="H9969" s="39" t="s">
        <v>16</v>
      </c>
      <c r="I9969" s="39" t="s">
        <v>16</v>
      </c>
      <c r="J9969" s="39" t="s">
        <v>16</v>
      </c>
      <c r="K9969" s="41"/>
      <c r="L9969" s="37" t="s">
        <v>6775</v>
      </c>
      <c r="M9969" s="38" t="s">
        <v>6759</v>
      </c>
      <c r="N9969" s="368">
        <v>7</v>
      </c>
      <c r="O9969" s="39" t="s">
        <v>16</v>
      </c>
      <c r="P9969" s="42">
        <v>4890</v>
      </c>
      <c r="Q9969" s="39" t="s">
        <v>16</v>
      </c>
      <c r="R9969" s="39" t="s">
        <v>16</v>
      </c>
      <c r="S9969" s="39" t="s">
        <v>16</v>
      </c>
      <c r="T9969" s="39" t="s">
        <v>16</v>
      </c>
    </row>
    <row r="9970" spans="2:20" ht="41.4" x14ac:dyDescent="0.3">
      <c r="B9970" s="39" t="s">
        <v>16</v>
      </c>
      <c r="C9970" s="1239" t="s">
        <v>2461</v>
      </c>
      <c r="D9970" s="39" t="s">
        <v>16</v>
      </c>
      <c r="E9970" s="39" t="s">
        <v>16</v>
      </c>
      <c r="F9970" s="39" t="s">
        <v>16</v>
      </c>
      <c r="G9970" s="39" t="s">
        <v>16</v>
      </c>
      <c r="H9970" s="39" t="s">
        <v>16</v>
      </c>
      <c r="I9970" s="39" t="s">
        <v>16</v>
      </c>
      <c r="J9970" s="39" t="s">
        <v>16</v>
      </c>
      <c r="K9970" s="41"/>
      <c r="L9970" s="37" t="s">
        <v>6775</v>
      </c>
      <c r="M9970" s="38" t="s">
        <v>6781</v>
      </c>
      <c r="N9970" s="368">
        <v>8</v>
      </c>
      <c r="O9970" s="39" t="s">
        <v>16</v>
      </c>
      <c r="P9970" s="39">
        <v>2500</v>
      </c>
      <c r="Q9970" s="39" t="s">
        <v>16</v>
      </c>
      <c r="R9970" s="39" t="s">
        <v>16</v>
      </c>
      <c r="S9970" s="39" t="s">
        <v>16</v>
      </c>
      <c r="T9970" s="39" t="s">
        <v>16</v>
      </c>
    </row>
    <row r="9971" spans="2:20" ht="33.6" customHeight="1" x14ac:dyDescent="0.3">
      <c r="B9971" s="37" t="s">
        <v>6688</v>
      </c>
      <c r="C9971" s="38" t="s">
        <v>6702</v>
      </c>
      <c r="D9971" s="368">
        <v>4</v>
      </c>
      <c r="E9971" s="39" t="s">
        <v>16</v>
      </c>
      <c r="F9971" s="39">
        <v>5000</v>
      </c>
      <c r="G9971" s="39" t="s">
        <v>16</v>
      </c>
      <c r="H9971" s="39" t="s">
        <v>16</v>
      </c>
      <c r="I9971" s="39" t="s">
        <v>16</v>
      </c>
      <c r="J9971" s="39" t="s">
        <v>16</v>
      </c>
      <c r="K9971" s="41"/>
      <c r="L9971" s="37" t="s">
        <v>6775</v>
      </c>
      <c r="M9971" s="38" t="s">
        <v>6782</v>
      </c>
      <c r="N9971" s="368">
        <v>9</v>
      </c>
      <c r="O9971" s="39" t="s">
        <v>16</v>
      </c>
      <c r="P9971" s="39">
        <v>20000</v>
      </c>
      <c r="Q9971" s="39" t="s">
        <v>16</v>
      </c>
      <c r="R9971" s="39" t="s">
        <v>16</v>
      </c>
      <c r="S9971" s="39" t="s">
        <v>16</v>
      </c>
      <c r="T9971" s="39" t="s">
        <v>16</v>
      </c>
    </row>
    <row r="9972" spans="2:20" ht="32.4" customHeight="1" x14ac:dyDescent="0.3">
      <c r="B9972" s="39" t="s">
        <v>16</v>
      </c>
      <c r="C9972" s="39" t="s">
        <v>16</v>
      </c>
      <c r="D9972" s="39" t="s">
        <v>16</v>
      </c>
      <c r="E9972" s="39" t="s">
        <v>16</v>
      </c>
      <c r="F9972" s="39" t="s">
        <v>16</v>
      </c>
      <c r="G9972" s="39" t="s">
        <v>16</v>
      </c>
      <c r="H9972" s="39" t="s">
        <v>16</v>
      </c>
      <c r="I9972" s="39" t="s">
        <v>16</v>
      </c>
      <c r="J9972" s="39" t="s">
        <v>16</v>
      </c>
      <c r="K9972" s="41"/>
      <c r="L9972" s="37" t="s">
        <v>6775</v>
      </c>
      <c r="M9972" s="38" t="s">
        <v>6786</v>
      </c>
      <c r="N9972" s="368">
        <v>10</v>
      </c>
      <c r="O9972" s="39" t="s">
        <v>16</v>
      </c>
      <c r="P9972" s="39">
        <v>31000</v>
      </c>
      <c r="Q9972" s="39" t="s">
        <v>16</v>
      </c>
      <c r="R9972" s="39" t="s">
        <v>16</v>
      </c>
      <c r="S9972" s="39" t="s">
        <v>16</v>
      </c>
      <c r="T9972" s="39" t="s">
        <v>16</v>
      </c>
    </row>
    <row r="9973" spans="2:20" ht="34.799999999999997" customHeight="1" x14ac:dyDescent="0.3">
      <c r="B9973" s="39" t="s">
        <v>16</v>
      </c>
      <c r="C9973" s="39" t="s">
        <v>16</v>
      </c>
      <c r="D9973" s="39" t="s">
        <v>16</v>
      </c>
      <c r="E9973" s="39" t="s">
        <v>16</v>
      </c>
      <c r="F9973" s="39" t="s">
        <v>16</v>
      </c>
      <c r="G9973" s="39" t="s">
        <v>16</v>
      </c>
      <c r="H9973" s="39" t="s">
        <v>16</v>
      </c>
      <c r="I9973" s="39" t="s">
        <v>16</v>
      </c>
      <c r="J9973" s="39" t="s">
        <v>16</v>
      </c>
      <c r="K9973" s="41"/>
      <c r="L9973" s="37" t="s">
        <v>6787</v>
      </c>
      <c r="M9973" s="38" t="s">
        <v>6792</v>
      </c>
      <c r="N9973" s="368">
        <v>11</v>
      </c>
      <c r="O9973" s="39" t="s">
        <v>16</v>
      </c>
      <c r="P9973" s="39">
        <v>9940</v>
      </c>
      <c r="Q9973" s="39" t="s">
        <v>16</v>
      </c>
      <c r="R9973" s="39" t="s">
        <v>16</v>
      </c>
      <c r="S9973" s="39" t="s">
        <v>16</v>
      </c>
      <c r="T9973" s="39" t="s">
        <v>16</v>
      </c>
    </row>
    <row r="9974" spans="2:20" ht="41.4" x14ac:dyDescent="0.3">
      <c r="B9974" s="39" t="s">
        <v>16</v>
      </c>
      <c r="C9974" s="39" t="s">
        <v>16</v>
      </c>
      <c r="D9974" s="39" t="s">
        <v>16</v>
      </c>
      <c r="E9974" s="39" t="s">
        <v>16</v>
      </c>
      <c r="F9974" s="39" t="s">
        <v>16</v>
      </c>
      <c r="G9974" s="39" t="s">
        <v>16</v>
      </c>
      <c r="H9974" s="39" t="s">
        <v>16</v>
      </c>
      <c r="I9974" s="39" t="s">
        <v>16</v>
      </c>
      <c r="J9974" s="39" t="s">
        <v>16</v>
      </c>
      <c r="K9974" s="41"/>
      <c r="L9974" s="37" t="s">
        <v>6787</v>
      </c>
      <c r="M9974" s="38" t="s">
        <v>6793</v>
      </c>
      <c r="N9974" s="368">
        <v>12</v>
      </c>
      <c r="O9974" s="39" t="s">
        <v>16</v>
      </c>
      <c r="P9974" s="39">
        <v>6381</v>
      </c>
      <c r="Q9974" s="39" t="s">
        <v>16</v>
      </c>
      <c r="R9974" s="39" t="s">
        <v>16</v>
      </c>
      <c r="S9974" s="39" t="s">
        <v>16</v>
      </c>
      <c r="T9974" s="39" t="s">
        <v>16</v>
      </c>
    </row>
    <row r="9975" spans="2:20" ht="20.399999999999999" customHeight="1" x14ac:dyDescent="0.3">
      <c r="B9975" s="39" t="s">
        <v>16</v>
      </c>
      <c r="C9975" s="39" t="s">
        <v>16</v>
      </c>
      <c r="D9975" s="39" t="s">
        <v>16</v>
      </c>
      <c r="E9975" s="39" t="s">
        <v>16</v>
      </c>
      <c r="F9975" s="39" t="s">
        <v>16</v>
      </c>
      <c r="G9975" s="39" t="s">
        <v>16</v>
      </c>
      <c r="H9975" s="39" t="s">
        <v>16</v>
      </c>
      <c r="I9975" s="39" t="s">
        <v>16</v>
      </c>
      <c r="J9975" s="39" t="s">
        <v>16</v>
      </c>
      <c r="K9975" s="41"/>
      <c r="L9975" s="39" t="s">
        <v>16</v>
      </c>
      <c r="M9975" s="1239" t="s">
        <v>2461</v>
      </c>
      <c r="N9975" s="368"/>
      <c r="O9975" s="39" t="s">
        <v>16</v>
      </c>
      <c r="P9975" s="39" t="s">
        <v>16</v>
      </c>
      <c r="Q9975" s="39" t="s">
        <v>16</v>
      </c>
      <c r="R9975" s="39" t="s">
        <v>16</v>
      </c>
      <c r="S9975" s="39" t="s">
        <v>16</v>
      </c>
      <c r="T9975" s="39" t="s">
        <v>16</v>
      </c>
    </row>
    <row r="9976" spans="2:20" ht="31.2" customHeight="1" x14ac:dyDescent="0.3">
      <c r="B9976" s="39" t="s">
        <v>16</v>
      </c>
      <c r="C9976" s="39" t="s">
        <v>16</v>
      </c>
      <c r="D9976" s="39" t="s">
        <v>16</v>
      </c>
      <c r="E9976" s="39" t="s">
        <v>16</v>
      </c>
      <c r="F9976" s="39" t="s">
        <v>16</v>
      </c>
      <c r="G9976" s="39" t="s">
        <v>16</v>
      </c>
      <c r="H9976" s="39" t="s">
        <v>16</v>
      </c>
      <c r="I9976" s="39" t="s">
        <v>16</v>
      </c>
      <c r="J9976" s="39" t="s">
        <v>16</v>
      </c>
      <c r="K9976" s="41"/>
      <c r="L9976" s="37" t="s">
        <v>6764</v>
      </c>
      <c r="M9976" s="38" t="s">
        <v>6773</v>
      </c>
      <c r="N9976" s="368">
        <v>7</v>
      </c>
      <c r="O9976" s="39" t="s">
        <v>16</v>
      </c>
      <c r="P9976" s="39">
        <v>14000</v>
      </c>
      <c r="Q9976" s="39" t="s">
        <v>16</v>
      </c>
      <c r="R9976" s="39" t="s">
        <v>16</v>
      </c>
      <c r="S9976" s="39" t="s">
        <v>16</v>
      </c>
      <c r="T9976" s="39" t="s">
        <v>16</v>
      </c>
    </row>
    <row r="9977" spans="2:20" x14ac:dyDescent="0.3">
      <c r="B9977" s="196"/>
      <c r="C9977" s="503" t="s">
        <v>49</v>
      </c>
      <c r="D9977" s="196" t="s">
        <v>1850</v>
      </c>
      <c r="E9977" s="197">
        <f>SUM(E9957:E9976)</f>
        <v>35000</v>
      </c>
      <c r="F9977" s="197">
        <f>SUM(F9957:F9976)</f>
        <v>230700</v>
      </c>
      <c r="G9977" s="197">
        <f>SUM(G9957:G9976)</f>
        <v>1400000</v>
      </c>
      <c r="H9977" s="504">
        <f>SUM(H9957:H9976)</f>
        <v>180000</v>
      </c>
      <c r="I9977" s="197">
        <f>SUM(I9957:I9976)</f>
        <v>300000</v>
      </c>
      <c r="J9977" s="197"/>
      <c r="K9977" s="187">
        <f>SUM(I9977:J9977)</f>
        <v>300000</v>
      </c>
      <c r="L9977" s="120" t="s">
        <v>16</v>
      </c>
      <c r="M9977" s="120" t="s">
        <v>16</v>
      </c>
      <c r="N9977" s="120" t="s">
        <v>16</v>
      </c>
      <c r="O9977" s="39" t="s">
        <v>16</v>
      </c>
      <c r="P9977" s="120" t="s">
        <v>16</v>
      </c>
      <c r="Q9977" s="39" t="s">
        <v>16</v>
      </c>
      <c r="R9977" s="39" t="s">
        <v>16</v>
      </c>
      <c r="S9977" s="39" t="s">
        <v>16</v>
      </c>
      <c r="T9977" s="39" t="s">
        <v>16</v>
      </c>
    </row>
    <row r="9978" spans="2:20" x14ac:dyDescent="0.3">
      <c r="B9978" s="815"/>
      <c r="C9978" s="958"/>
      <c r="D9978" s="384"/>
      <c r="E9978" s="818"/>
      <c r="F9978" s="818"/>
      <c r="G9978" s="818"/>
      <c r="H9978" s="818"/>
      <c r="I9978" s="818"/>
      <c r="J9978" s="819"/>
      <c r="K9978" s="1"/>
      <c r="L9978" s="1041"/>
      <c r="M9978" s="1042"/>
      <c r="N9978" s="1042"/>
      <c r="O9978" s="1042"/>
      <c r="P9978" s="1042"/>
      <c r="Q9978" s="1042"/>
      <c r="R9978" s="1042"/>
      <c r="S9978" s="1042"/>
      <c r="T9978" s="1043"/>
    </row>
    <row r="9979" spans="2:20" x14ac:dyDescent="0.3">
      <c r="B9979" s="25"/>
      <c r="C9979" s="26" t="s">
        <v>50</v>
      </c>
      <c r="D9979" s="26" t="s">
        <v>16</v>
      </c>
      <c r="E9979" s="28">
        <f>E9977</f>
        <v>35000</v>
      </c>
      <c r="F9979" s="28">
        <f>F9956+F9977</f>
        <v>2075891</v>
      </c>
      <c r="G9979" s="28">
        <f>G9956+G9977</f>
        <v>4802069</v>
      </c>
      <c r="H9979" s="28">
        <f>H9956+H9977</f>
        <v>4082915</v>
      </c>
      <c r="I9979" s="28">
        <f>I9956+I9977</f>
        <v>582097</v>
      </c>
      <c r="J9979" s="28">
        <f>J9956+J9977</f>
        <v>4260</v>
      </c>
      <c r="K9979" s="1"/>
      <c r="L9979" s="574" t="s">
        <v>16</v>
      </c>
      <c r="M9979" s="26" t="s">
        <v>50</v>
      </c>
      <c r="N9979" s="193" t="s">
        <v>16</v>
      </c>
      <c r="O9979" s="934">
        <f>SUM(O9957:O9978)</f>
        <v>35000</v>
      </c>
      <c r="P9979" s="28">
        <f>SUM(P9957:P9978)</f>
        <v>1941544</v>
      </c>
      <c r="Q9979" s="938">
        <f>SUM(Q9977:Q9978)</f>
        <v>0</v>
      </c>
      <c r="R9979" s="28">
        <f>SUM(R9977:R9978)</f>
        <v>0</v>
      </c>
      <c r="S9979" s="28">
        <f>SUM(S9977:S9978)</f>
        <v>0</v>
      </c>
      <c r="T9979" s="28">
        <f>SUM(T9955:T9978)</f>
        <v>0</v>
      </c>
    </row>
    <row r="9980" spans="2:20" x14ac:dyDescent="0.3">
      <c r="F9980" s="314"/>
      <c r="G9980" s="215"/>
      <c r="H9980" s="215"/>
      <c r="I9980" s="314"/>
      <c r="L9980" s="2"/>
      <c r="M9980" s="3" t="s">
        <v>12</v>
      </c>
      <c r="N9980" s="15"/>
      <c r="O9980" s="16">
        <f>E9979-O9979</f>
        <v>0</v>
      </c>
      <c r="P9980" s="62">
        <f>F9979-P9979</f>
        <v>134347</v>
      </c>
      <c r="Q9980" s="62">
        <f>G9979-Q9979</f>
        <v>4802069</v>
      </c>
      <c r="R9980" s="62">
        <f t="shared" ref="R9980" si="982">H9979-R9979</f>
        <v>4082915</v>
      </c>
      <c r="S9980" s="62">
        <f t="shared" ref="S9980" si="983">I9979-S9979</f>
        <v>582097</v>
      </c>
      <c r="T9980" s="62">
        <f t="shared" ref="T9980" si="984">J9979-T9979</f>
        <v>4260</v>
      </c>
    </row>
    <row r="9981" spans="2:20" x14ac:dyDescent="0.3">
      <c r="B9981" s="1355"/>
      <c r="C9981" s="1355"/>
      <c r="D9981" s="1355"/>
      <c r="E9981" s="1355"/>
      <c r="F9981" s="1355"/>
      <c r="G9981" s="118"/>
      <c r="H9981" s="240"/>
      <c r="I9981" s="321"/>
      <c r="J9981" s="321"/>
      <c r="M9981" s="1356" t="s">
        <v>23</v>
      </c>
      <c r="N9981" s="1356"/>
      <c r="O9981" s="314"/>
      <c r="P9981" s="314"/>
      <c r="Q9981" s="314"/>
      <c r="R9981" s="314"/>
    </row>
    <row r="9982" spans="2:20" x14ac:dyDescent="0.3">
      <c r="B9982" s="1173"/>
      <c r="C9982" s="1174"/>
      <c r="D9982" s="1174"/>
      <c r="E9982" s="1174"/>
      <c r="F9982" s="1175"/>
      <c r="G9982" s="949"/>
      <c r="H9982" s="1234"/>
      <c r="I9982" s="1236"/>
      <c r="J9982" s="145"/>
      <c r="M9982" s="346" t="s">
        <v>17</v>
      </c>
      <c r="N9982" s="126">
        <f>P9980</f>
        <v>134347</v>
      </c>
      <c r="O9982" s="606"/>
      <c r="P9982" s="944"/>
      <c r="Q9982" s="944"/>
      <c r="R9982" s="944"/>
      <c r="S9982" s="944"/>
      <c r="T9982" s="944"/>
    </row>
    <row r="9983" spans="2:20" x14ac:dyDescent="0.3">
      <c r="B9983" s="1176"/>
      <c r="C9983" s="1177"/>
      <c r="D9983" s="1176"/>
      <c r="E9983" s="1178"/>
      <c r="F9983" s="1179"/>
      <c r="G9983" s="949"/>
      <c r="H9983" s="949"/>
      <c r="I9983" s="280"/>
      <c r="J9983" s="280"/>
      <c r="M9983" s="346" t="s">
        <v>18</v>
      </c>
      <c r="N9983" s="126">
        <f>Q9980</f>
        <v>4802069</v>
      </c>
      <c r="O9983" s="1015"/>
      <c r="P9983" s="944"/>
      <c r="Q9983" s="1234"/>
      <c r="R9983" s="944"/>
      <c r="S9983" s="944"/>
      <c r="T9983" s="944"/>
    </row>
    <row r="9984" spans="2:20" x14ac:dyDescent="0.3">
      <c r="B9984" s="1176"/>
      <c r="C9984" s="1180"/>
      <c r="D9984" s="1180"/>
      <c r="E9984" s="1178"/>
      <c r="F9984" s="1181"/>
      <c r="G9984" s="948"/>
      <c r="H9984" s="948"/>
      <c r="I9984" s="280"/>
      <c r="J9984" s="280"/>
      <c r="M9984" s="346" t="s">
        <v>19</v>
      </c>
      <c r="N9984" s="126">
        <f>R9980</f>
        <v>4082915</v>
      </c>
      <c r="O9984" s="1015"/>
      <c r="P9984" s="948"/>
      <c r="Q9984" s="1235"/>
      <c r="R9984" s="948"/>
      <c r="S9984" s="948"/>
      <c r="T9984" s="948"/>
    </row>
    <row r="9985" spans="2:20" x14ac:dyDescent="0.3">
      <c r="B9985" s="326"/>
      <c r="C9985" s="326"/>
      <c r="D9985" s="326"/>
      <c r="E9985" s="326"/>
      <c r="F9985" s="326"/>
      <c r="G9985" s="321"/>
      <c r="H9985" s="321"/>
      <c r="I9985" s="280"/>
      <c r="J9985" s="281"/>
      <c r="M9985" s="346" t="s">
        <v>20</v>
      </c>
      <c r="N9985" s="126">
        <f>S9980</f>
        <v>582097</v>
      </c>
      <c r="O9985" s="1237"/>
      <c r="P9985" s="1016"/>
      <c r="Q9985" s="1017"/>
      <c r="R9985" s="894"/>
      <c r="S9985" s="894"/>
      <c r="T9985" s="894"/>
    </row>
    <row r="9986" spans="2:20" x14ac:dyDescent="0.3">
      <c r="B9986" s="326"/>
      <c r="C9986" s="326"/>
      <c r="D9986" s="326"/>
      <c r="E9986" s="326"/>
      <c r="F9986" s="326"/>
      <c r="G9986" s="321"/>
      <c r="H9986" s="321"/>
      <c r="I9986" s="280"/>
      <c r="J9986" s="281"/>
      <c r="M9986" s="346" t="s">
        <v>21</v>
      </c>
      <c r="N9986" s="126">
        <f>T9980</f>
        <v>4260</v>
      </c>
      <c r="O9986" s="1015"/>
      <c r="P9986" s="949"/>
      <c r="Q9986" s="1018"/>
      <c r="R9986" s="949"/>
      <c r="S9986" s="949"/>
      <c r="T9986" s="949"/>
    </row>
    <row r="9987" spans="2:20" ht="16.2" thickBot="1" x14ac:dyDescent="0.35">
      <c r="B9987" s="326"/>
      <c r="C9987" s="326"/>
      <c r="D9987" s="326"/>
      <c r="E9987" s="326"/>
      <c r="F9987" s="326"/>
      <c r="G9987" s="322"/>
      <c r="H9987" s="321"/>
      <c r="I9987" s="280"/>
      <c r="J9987" s="281"/>
      <c r="M9987" s="768" t="s">
        <v>22</v>
      </c>
      <c r="N9987" s="794">
        <f>SUM(N9982:N9986)</f>
        <v>9605688</v>
      </c>
      <c r="O9987" s="1015"/>
      <c r="P9987" s="994"/>
      <c r="Q9987" s="994"/>
      <c r="R9987" s="943"/>
      <c r="S9987" s="943"/>
      <c r="T9987" s="929"/>
    </row>
    <row r="9988" spans="2:20" ht="16.2" thickTop="1" x14ac:dyDescent="0.3">
      <c r="B9988" s="326"/>
      <c r="C9988" s="326"/>
      <c r="D9988" s="326"/>
      <c r="E9988" s="326"/>
      <c r="F9988" s="326"/>
      <c r="G9988" s="322"/>
      <c r="H9988" s="321"/>
      <c r="I9988" s="280"/>
      <c r="J9988" s="281"/>
      <c r="M9988" s="768"/>
      <c r="N9988" s="121"/>
      <c r="O9988" s="1015"/>
      <c r="P9988" s="994"/>
      <c r="Q9988" s="994"/>
      <c r="R9988" s="943"/>
      <c r="S9988" s="943"/>
      <c r="T9988" s="929"/>
    </row>
    <row r="9989" spans="2:20" ht="15.6" x14ac:dyDescent="0.3">
      <c r="B9989" s="326"/>
      <c r="C9989" s="326"/>
      <c r="D9989" s="326"/>
      <c r="E9989" s="326"/>
      <c r="F9989" s="326"/>
      <c r="G9989" s="322"/>
      <c r="H9989" s="321"/>
      <c r="I9989" s="280"/>
      <c r="J9989" s="281"/>
      <c r="M9989" s="768"/>
      <c r="N9989" s="121"/>
      <c r="O9989" s="1015"/>
      <c r="P9989" s="994"/>
      <c r="Q9989" s="994"/>
      <c r="R9989" s="943"/>
      <c r="S9989" s="943"/>
      <c r="T9989" s="929"/>
    </row>
    <row r="9990" spans="2:20" ht="15.6" x14ac:dyDescent="0.3">
      <c r="B9990" s="321"/>
      <c r="C9990" s="321"/>
      <c r="D9990" s="321"/>
      <c r="E9990" s="321"/>
      <c r="F9990" s="321"/>
      <c r="G9990" s="322"/>
      <c r="H9990" s="321"/>
      <c r="I9990" s="280"/>
      <c r="J9990" s="281"/>
      <c r="M9990" s="768"/>
      <c r="N9990" s="121"/>
      <c r="O9990" s="1015"/>
      <c r="P9990" s="994"/>
      <c r="Q9990" s="994"/>
      <c r="R9990" s="943"/>
      <c r="S9990" s="943"/>
      <c r="T9990" s="929"/>
    </row>
    <row r="9991" spans="2:20" ht="15.6" x14ac:dyDescent="0.3">
      <c r="B9991" s="321"/>
      <c r="C9991" s="321"/>
      <c r="D9991" s="321"/>
      <c r="E9991" s="321"/>
      <c r="F9991" s="321"/>
      <c r="G9991" s="322"/>
      <c r="H9991" s="321"/>
      <c r="I9991" s="280"/>
      <c r="J9991" s="281"/>
      <c r="M9991" s="768"/>
      <c r="N9991" s="121"/>
      <c r="O9991" s="1015"/>
      <c r="P9991" s="994"/>
      <c r="Q9991" s="994"/>
      <c r="R9991" s="943"/>
      <c r="S9991" s="943"/>
      <c r="T9991" s="929"/>
    </row>
    <row r="9992" spans="2:20" ht="15.6" x14ac:dyDescent="0.3">
      <c r="G9992" s="314"/>
      <c r="H9992" s="321"/>
      <c r="I9992" s="280"/>
      <c r="J9992" s="281"/>
      <c r="M9992" s="768"/>
      <c r="N9992" s="121"/>
      <c r="O9992" s="1015"/>
      <c r="P9992" s="994"/>
      <c r="Q9992" s="994"/>
      <c r="R9992" s="943"/>
      <c r="S9992" s="943"/>
      <c r="T9992" s="929"/>
    </row>
    <row r="9993" spans="2:20" ht="15.6" x14ac:dyDescent="0.3">
      <c r="G9993" s="314"/>
      <c r="H9993" s="321"/>
      <c r="I9993" s="280"/>
      <c r="J9993" s="281"/>
      <c r="M9993" s="768"/>
      <c r="N9993" s="121"/>
      <c r="O9993" s="1015"/>
      <c r="P9993" s="994"/>
      <c r="Q9993" s="994"/>
      <c r="R9993" s="943"/>
      <c r="S9993" s="943"/>
      <c r="T9993" s="929"/>
    </row>
    <row r="9994" spans="2:20" x14ac:dyDescent="0.3">
      <c r="B9994" s="1357" t="s">
        <v>6214</v>
      </c>
      <c r="C9994" s="1357"/>
      <c r="D9994" s="1357"/>
      <c r="E9994" s="1357"/>
      <c r="F9994" s="1357"/>
      <c r="G9994" s="1357"/>
      <c r="H9994" s="1357"/>
      <c r="I9994" s="1357"/>
      <c r="J9994" s="1357"/>
      <c r="K9994" s="1357"/>
      <c r="L9994" s="1357"/>
      <c r="M9994" s="1357"/>
      <c r="N9994" s="1357"/>
      <c r="O9994" s="1357"/>
      <c r="P9994" s="1357"/>
      <c r="Q9994" s="1357"/>
      <c r="R9994" s="1357"/>
      <c r="S9994" s="1357"/>
      <c r="T9994" s="1357"/>
    </row>
    <row r="10000" spans="2:20" ht="15.6" x14ac:dyDescent="0.3">
      <c r="B10000" s="1349" t="s">
        <v>6794</v>
      </c>
      <c r="C10000" s="1349"/>
      <c r="D10000" s="1349"/>
      <c r="E10000" s="1349"/>
      <c r="F10000" s="1349"/>
      <c r="G10000" s="1349"/>
      <c r="H10000" s="1349"/>
      <c r="I10000" s="1349"/>
      <c r="J10000" s="1349"/>
      <c r="K10000" s="1349"/>
      <c r="L10000" s="1349"/>
      <c r="M10000" s="1349"/>
      <c r="N10000" s="1349"/>
      <c r="O10000" s="1349"/>
      <c r="P10000" s="1349"/>
      <c r="Q10000" s="1349"/>
      <c r="R10000" s="1349"/>
      <c r="S10000" s="1349"/>
      <c r="T10000" s="1349"/>
    </row>
    <row r="10001" spans="2:20" ht="15.6" x14ac:dyDescent="0.3">
      <c r="B10001" s="1350" t="s">
        <v>10</v>
      </c>
      <c r="C10001" s="1350"/>
      <c r="D10001" s="1350"/>
      <c r="E10001" s="1350"/>
      <c r="F10001" s="1350"/>
      <c r="G10001" s="1350"/>
      <c r="H10001" s="1350"/>
      <c r="I10001" s="1350"/>
      <c r="J10001" s="1350"/>
      <c r="K10001" s="1350"/>
      <c r="L10001" s="1350"/>
      <c r="M10001" s="1350"/>
      <c r="N10001" s="1350"/>
      <c r="O10001" s="1350"/>
      <c r="P10001" s="1350"/>
      <c r="Q10001" s="1350"/>
      <c r="R10001" s="1350"/>
      <c r="S10001" s="1350"/>
      <c r="T10001" s="1350"/>
    </row>
    <row r="10002" spans="2:20" x14ac:dyDescent="0.3">
      <c r="B10002" s="1351" t="s">
        <v>11</v>
      </c>
      <c r="C10002" s="1351"/>
      <c r="D10002" s="1351"/>
      <c r="E10002" s="1351"/>
      <c r="F10002" s="1351"/>
      <c r="G10002" s="1351"/>
      <c r="H10002" s="1351"/>
      <c r="I10002" s="1351"/>
      <c r="J10002" s="1351"/>
      <c r="K10002" s="1351"/>
      <c r="L10002" s="1351"/>
      <c r="M10002" s="1351"/>
      <c r="N10002" s="1351"/>
      <c r="O10002" s="1351"/>
      <c r="P10002" s="1351"/>
      <c r="Q10002" s="1351"/>
      <c r="R10002" s="1351"/>
      <c r="S10002" s="1351"/>
      <c r="T10002" s="1351"/>
    </row>
    <row r="10003" spans="2:20" x14ac:dyDescent="0.3">
      <c r="B10003" s="1352" t="s">
        <v>6810</v>
      </c>
      <c r="C10003" s="1352"/>
      <c r="D10003" s="1352"/>
      <c r="E10003" s="1352"/>
      <c r="F10003" s="1352"/>
      <c r="G10003" s="1352"/>
      <c r="H10003" s="1352"/>
      <c r="I10003" s="1352"/>
      <c r="J10003" s="1352"/>
      <c r="K10003" s="1352"/>
      <c r="L10003" s="1352"/>
      <c r="M10003" s="1352"/>
      <c r="N10003" s="1352"/>
      <c r="O10003" s="1352"/>
      <c r="P10003" s="1352"/>
      <c r="Q10003" s="1352"/>
      <c r="R10003" s="1352"/>
      <c r="S10003" s="1352"/>
      <c r="T10003" s="1352"/>
    </row>
    <row r="10004" spans="2:20" ht="15" thickBot="1" x14ac:dyDescent="0.35">
      <c r="B10004" s="309"/>
      <c r="C10004" s="309"/>
      <c r="D10004" s="309"/>
      <c r="E10004" s="309"/>
      <c r="F10004" s="309"/>
      <c r="G10004" s="309"/>
      <c r="H10004" s="309"/>
      <c r="I10004" s="309"/>
      <c r="J10004" s="309"/>
      <c r="L10004" s="309"/>
      <c r="M10004" s="309"/>
      <c r="N10004" s="309"/>
      <c r="O10004" s="309"/>
      <c r="P10004" s="309"/>
      <c r="Q10004" s="309"/>
      <c r="R10004" s="1353" t="s">
        <v>6811</v>
      </c>
      <c r="S10004" s="1353"/>
      <c r="T10004" s="1353"/>
    </row>
    <row r="10005" spans="2:20" ht="15" thickTop="1" x14ac:dyDescent="0.3">
      <c r="B10005" s="1354" t="s">
        <v>8</v>
      </c>
      <c r="C10005" s="1354"/>
      <c r="D10005" s="1354"/>
      <c r="E10005" s="1354"/>
      <c r="F10005" s="1354"/>
      <c r="G10005" s="1354"/>
      <c r="H10005" s="1354"/>
      <c r="I10005" s="1354"/>
      <c r="J10005" s="1354"/>
      <c r="L10005" s="1354" t="s">
        <v>9</v>
      </c>
      <c r="M10005" s="1354"/>
      <c r="N10005" s="1354"/>
      <c r="O10005" s="1354"/>
      <c r="P10005" s="1354"/>
      <c r="Q10005" s="1354"/>
      <c r="R10005" s="1354"/>
      <c r="S10005" s="1354"/>
      <c r="T10005" s="1354"/>
    </row>
    <row r="10006" spans="2:20" ht="27.6" x14ac:dyDescent="0.3">
      <c r="B10006" s="950" t="s">
        <v>0</v>
      </c>
      <c r="C10006" s="950" t="s">
        <v>1</v>
      </c>
      <c r="D10006" s="950" t="s">
        <v>2</v>
      </c>
      <c r="E10006" s="950" t="s">
        <v>13</v>
      </c>
      <c r="F10006" s="950" t="s">
        <v>3</v>
      </c>
      <c r="G10006" s="950" t="s">
        <v>4</v>
      </c>
      <c r="H10006" s="950" t="s">
        <v>5</v>
      </c>
      <c r="I10006" s="950" t="s">
        <v>6</v>
      </c>
      <c r="J10006" s="950" t="s">
        <v>7</v>
      </c>
      <c r="K10006" s="180"/>
      <c r="L10006" s="950" t="s">
        <v>0</v>
      </c>
      <c r="M10006" s="950" t="s">
        <v>1</v>
      </c>
      <c r="N10006" s="503" t="s">
        <v>1234</v>
      </c>
      <c r="O10006" s="950" t="s">
        <v>13</v>
      </c>
      <c r="P10006" s="950" t="s">
        <v>3</v>
      </c>
      <c r="Q10006" s="950" t="s">
        <v>4</v>
      </c>
      <c r="R10006" s="950" t="s">
        <v>5</v>
      </c>
      <c r="S10006" s="950" t="s">
        <v>6</v>
      </c>
      <c r="T10006" s="950" t="s">
        <v>7</v>
      </c>
    </row>
    <row r="10007" spans="2:20" x14ac:dyDescent="0.3">
      <c r="B10007" s="954"/>
      <c r="C10007" s="955"/>
      <c r="D10007" s="955"/>
      <c r="E10007" s="956"/>
      <c r="F10007" s="956"/>
      <c r="G10007" s="956"/>
      <c r="H10007" s="956"/>
      <c r="I10007" s="956"/>
      <c r="J10007" s="957"/>
      <c r="L10007" s="954"/>
      <c r="M10007" s="955"/>
      <c r="N10007" s="955"/>
      <c r="O10007" s="956"/>
      <c r="P10007" s="956"/>
      <c r="Q10007" s="956"/>
      <c r="R10007" s="956"/>
      <c r="S10007" s="956"/>
      <c r="T10007" s="957"/>
    </row>
    <row r="10008" spans="2:20" x14ac:dyDescent="0.3">
      <c r="B10008" s="37" t="s">
        <v>6795</v>
      </c>
      <c r="C10008" s="44" t="s">
        <v>2421</v>
      </c>
      <c r="D10008" s="91" t="s">
        <v>16</v>
      </c>
      <c r="E10008" s="91" t="s">
        <v>16</v>
      </c>
      <c r="F10008" s="91">
        <f>N9982</f>
        <v>134347</v>
      </c>
      <c r="G10008" s="764">
        <f>N9983</f>
        <v>4802069</v>
      </c>
      <c r="H10008" s="764">
        <f>N9984</f>
        <v>4082915</v>
      </c>
      <c r="I10008" s="764">
        <f>N9985</f>
        <v>582097</v>
      </c>
      <c r="J10008" s="764">
        <f>N9986</f>
        <v>4260</v>
      </c>
      <c r="K10008" s="40"/>
      <c r="L10008" s="72"/>
      <c r="M10008" s="1202"/>
      <c r="N10008" s="120"/>
      <c r="O10008" s="120"/>
      <c r="P10008" s="1145"/>
      <c r="Q10008" s="1145"/>
      <c r="R10008" s="72"/>
      <c r="S10008" s="120"/>
      <c r="T10008" s="72"/>
    </row>
    <row r="10009" spans="2:20" ht="27.6" x14ac:dyDescent="0.3">
      <c r="B10009" s="37" t="s">
        <v>6795</v>
      </c>
      <c r="C10009" s="38" t="s">
        <v>2009</v>
      </c>
      <c r="D10009" s="116" t="s">
        <v>6796</v>
      </c>
      <c r="E10009" s="39" t="s">
        <v>16</v>
      </c>
      <c r="F10009" s="39">
        <v>2000</v>
      </c>
      <c r="G10009" s="39" t="s">
        <v>16</v>
      </c>
      <c r="H10009" s="39" t="s">
        <v>16</v>
      </c>
      <c r="I10009" s="39" t="s">
        <v>16</v>
      </c>
      <c r="J10009" s="39" t="s">
        <v>16</v>
      </c>
      <c r="K10009" s="41"/>
      <c r="L10009" s="37" t="s">
        <v>6795</v>
      </c>
      <c r="M10009" s="38" t="s">
        <v>5049</v>
      </c>
      <c r="N10009" s="368">
        <v>1</v>
      </c>
      <c r="O10009" s="39" t="s">
        <v>16</v>
      </c>
      <c r="P10009" s="39">
        <v>100000</v>
      </c>
      <c r="Q10009" s="39" t="s">
        <v>16</v>
      </c>
      <c r="R10009" s="39" t="s">
        <v>16</v>
      </c>
      <c r="S10009" s="39" t="s">
        <v>16</v>
      </c>
      <c r="T10009" s="39" t="s">
        <v>16</v>
      </c>
    </row>
    <row r="10010" spans="2:20" ht="41.4" x14ac:dyDescent="0.3">
      <c r="B10010" s="37" t="s">
        <v>6795</v>
      </c>
      <c r="C10010" s="38" t="s">
        <v>6804</v>
      </c>
      <c r="D10010" s="116" t="s">
        <v>6803</v>
      </c>
      <c r="E10010" s="39" t="s">
        <v>16</v>
      </c>
      <c r="F10010" s="39">
        <v>1300</v>
      </c>
      <c r="G10010" s="39" t="s">
        <v>16</v>
      </c>
      <c r="H10010" s="39" t="s">
        <v>16</v>
      </c>
      <c r="I10010" s="39" t="s">
        <v>16</v>
      </c>
      <c r="J10010" s="39" t="s">
        <v>16</v>
      </c>
      <c r="K10010" s="41"/>
      <c r="L10010" s="37" t="s">
        <v>6795</v>
      </c>
      <c r="M10010" s="38" t="s">
        <v>6799</v>
      </c>
      <c r="N10010" s="368">
        <v>2</v>
      </c>
      <c r="O10010" s="39" t="s">
        <v>16</v>
      </c>
      <c r="P10010" s="39">
        <v>12000</v>
      </c>
      <c r="Q10010" s="39" t="s">
        <v>16</v>
      </c>
      <c r="R10010" s="39" t="s">
        <v>16</v>
      </c>
      <c r="S10010" s="39" t="s">
        <v>16</v>
      </c>
      <c r="T10010" s="39" t="s">
        <v>16</v>
      </c>
    </row>
    <row r="10011" spans="2:20" ht="41.4" x14ac:dyDescent="0.3">
      <c r="B10011" s="37" t="s">
        <v>6795</v>
      </c>
      <c r="C10011" s="38" t="s">
        <v>6798</v>
      </c>
      <c r="D10011" s="116" t="s">
        <v>6797</v>
      </c>
      <c r="E10011" s="39" t="s">
        <v>16</v>
      </c>
      <c r="F10011" s="39">
        <v>108500</v>
      </c>
      <c r="G10011" s="39" t="s">
        <v>16</v>
      </c>
      <c r="H10011" s="39" t="s">
        <v>16</v>
      </c>
      <c r="I10011" s="39" t="s">
        <v>16</v>
      </c>
      <c r="J10011" s="39" t="s">
        <v>16</v>
      </c>
      <c r="K10011" s="41"/>
      <c r="L10011" s="37" t="s">
        <v>6795</v>
      </c>
      <c r="M10011" s="38" t="s">
        <v>6800</v>
      </c>
      <c r="N10011" s="368">
        <v>3</v>
      </c>
      <c r="O10011" s="39" t="s">
        <v>16</v>
      </c>
      <c r="P10011" s="39">
        <v>20000</v>
      </c>
      <c r="Q10011" s="39" t="s">
        <v>16</v>
      </c>
      <c r="R10011" s="39" t="s">
        <v>16</v>
      </c>
      <c r="S10011" s="39" t="s">
        <v>16</v>
      </c>
      <c r="T10011" s="39" t="s">
        <v>16</v>
      </c>
    </row>
    <row r="10012" spans="2:20" ht="27.6" x14ac:dyDescent="0.3">
      <c r="B10012" s="37"/>
      <c r="C10012" s="1239" t="s">
        <v>2461</v>
      </c>
      <c r="D10012" s="116"/>
      <c r="E10012" s="39" t="s">
        <v>16</v>
      </c>
      <c r="F10012" s="39" t="s">
        <v>16</v>
      </c>
      <c r="G10012" s="39" t="s">
        <v>16</v>
      </c>
      <c r="H10012" s="39" t="s">
        <v>16</v>
      </c>
      <c r="I10012" s="39" t="s">
        <v>16</v>
      </c>
      <c r="J10012" s="39" t="s">
        <v>16</v>
      </c>
      <c r="K10012" s="41"/>
      <c r="L10012" s="37" t="s">
        <v>6795</v>
      </c>
      <c r="M10012" s="38" t="s">
        <v>6801</v>
      </c>
      <c r="N10012" s="368">
        <v>4</v>
      </c>
      <c r="O10012" s="39" t="s">
        <v>16</v>
      </c>
      <c r="P10012" s="39">
        <v>15000</v>
      </c>
      <c r="Q10012" s="39" t="s">
        <v>16</v>
      </c>
      <c r="R10012" s="39" t="s">
        <v>16</v>
      </c>
      <c r="S10012" s="39" t="s">
        <v>16</v>
      </c>
      <c r="T10012" s="39" t="s">
        <v>16</v>
      </c>
    </row>
    <row r="10013" spans="2:20" ht="36" x14ac:dyDescent="0.3">
      <c r="B10013" s="72" t="s">
        <v>6688</v>
      </c>
      <c r="C10013" s="1110" t="s">
        <v>6684</v>
      </c>
      <c r="D10013" s="368">
        <v>346</v>
      </c>
      <c r="E10013" s="39" t="s">
        <v>16</v>
      </c>
      <c r="F10013" s="120">
        <v>3000</v>
      </c>
      <c r="G10013" s="39" t="s">
        <v>16</v>
      </c>
      <c r="H10013" s="39" t="s">
        <v>16</v>
      </c>
      <c r="I10013" s="39" t="s">
        <v>16</v>
      </c>
      <c r="J10013" s="39" t="s">
        <v>16</v>
      </c>
      <c r="K10013" s="41"/>
      <c r="L10013" s="37" t="s">
        <v>6795</v>
      </c>
      <c r="M10013" s="38" t="s">
        <v>6802</v>
      </c>
      <c r="N10013" s="368">
        <v>5</v>
      </c>
      <c r="O10013" s="39" t="s">
        <v>16</v>
      </c>
      <c r="P10013" s="39">
        <v>25500</v>
      </c>
      <c r="Q10013" s="39" t="s">
        <v>16</v>
      </c>
      <c r="R10013" s="39" t="s">
        <v>16</v>
      </c>
      <c r="S10013" s="39" t="s">
        <v>16</v>
      </c>
      <c r="T10013" s="39" t="s">
        <v>16</v>
      </c>
    </row>
    <row r="10014" spans="2:20" ht="27.6" x14ac:dyDescent="0.3">
      <c r="B10014" s="39" t="s">
        <v>16</v>
      </c>
      <c r="C10014" s="39" t="s">
        <v>16</v>
      </c>
      <c r="D10014" s="39" t="s">
        <v>16</v>
      </c>
      <c r="E10014" s="39" t="s">
        <v>16</v>
      </c>
      <c r="F10014" s="39" t="s">
        <v>16</v>
      </c>
      <c r="G10014" s="39" t="s">
        <v>16</v>
      </c>
      <c r="H10014" s="39" t="s">
        <v>16</v>
      </c>
      <c r="I10014" s="39" t="s">
        <v>16</v>
      </c>
      <c r="J10014" s="39" t="s">
        <v>16</v>
      </c>
      <c r="K10014" s="41"/>
      <c r="L10014" s="37" t="s">
        <v>6795</v>
      </c>
      <c r="M10014" s="38" t="s">
        <v>6874</v>
      </c>
      <c r="N10014" s="368">
        <v>6</v>
      </c>
      <c r="O10014" s="39" t="s">
        <v>16</v>
      </c>
      <c r="P10014" s="39">
        <v>10000</v>
      </c>
      <c r="Q10014" s="39" t="s">
        <v>16</v>
      </c>
      <c r="R10014" s="39" t="s">
        <v>16</v>
      </c>
      <c r="S10014" s="39" t="s">
        <v>16</v>
      </c>
      <c r="T10014" s="39" t="s">
        <v>16</v>
      </c>
    </row>
    <row r="10015" spans="2:20" ht="41.4" x14ac:dyDescent="0.3">
      <c r="B10015" s="39" t="s">
        <v>16</v>
      </c>
      <c r="C10015" s="39" t="s">
        <v>16</v>
      </c>
      <c r="D10015" s="39" t="s">
        <v>16</v>
      </c>
      <c r="E10015" s="39" t="s">
        <v>16</v>
      </c>
      <c r="F10015" s="39" t="s">
        <v>16</v>
      </c>
      <c r="G10015" s="39" t="s">
        <v>16</v>
      </c>
      <c r="H10015" s="39" t="s">
        <v>16</v>
      </c>
      <c r="I10015" s="39" t="s">
        <v>16</v>
      </c>
      <c r="J10015" s="39" t="s">
        <v>16</v>
      </c>
      <c r="K10015" s="41"/>
      <c r="L10015" s="37" t="s">
        <v>6795</v>
      </c>
      <c r="M10015" s="38" t="s">
        <v>6806</v>
      </c>
      <c r="N10015" s="368">
        <v>7</v>
      </c>
      <c r="O10015" s="39" t="s">
        <v>16</v>
      </c>
      <c r="P10015" s="39">
        <v>15000</v>
      </c>
      <c r="Q10015" s="39" t="s">
        <v>16</v>
      </c>
      <c r="R10015" s="39" t="s">
        <v>16</v>
      </c>
      <c r="S10015" s="39" t="s">
        <v>16</v>
      </c>
      <c r="T10015" s="39" t="s">
        <v>16</v>
      </c>
    </row>
    <row r="10016" spans="2:20" ht="27.6" x14ac:dyDescent="0.3">
      <c r="B10016" s="39" t="s">
        <v>16</v>
      </c>
      <c r="C10016" s="39" t="s">
        <v>16</v>
      </c>
      <c r="D10016" s="39" t="s">
        <v>16</v>
      </c>
      <c r="E10016" s="39" t="s">
        <v>16</v>
      </c>
      <c r="F10016" s="39" t="s">
        <v>16</v>
      </c>
      <c r="G10016" s="39" t="s">
        <v>16</v>
      </c>
      <c r="H10016" s="39" t="s">
        <v>16</v>
      </c>
      <c r="I10016" s="39" t="s">
        <v>16</v>
      </c>
      <c r="J10016" s="39" t="s">
        <v>16</v>
      </c>
      <c r="K10016" s="41"/>
      <c r="L10016" s="37" t="s">
        <v>6795</v>
      </c>
      <c r="M10016" s="38" t="s">
        <v>6807</v>
      </c>
      <c r="N10016" s="368">
        <v>8</v>
      </c>
      <c r="O10016" s="39" t="s">
        <v>16</v>
      </c>
      <c r="P10016" s="39">
        <v>10000</v>
      </c>
      <c r="Q10016" s="39" t="s">
        <v>16</v>
      </c>
      <c r="R10016" s="39" t="s">
        <v>16</v>
      </c>
      <c r="S10016" s="39" t="s">
        <v>16</v>
      </c>
      <c r="T10016" s="39" t="s">
        <v>16</v>
      </c>
    </row>
    <row r="10017" spans="2:20" ht="27.6" x14ac:dyDescent="0.3">
      <c r="B10017" s="39" t="s">
        <v>16</v>
      </c>
      <c r="C10017" s="39" t="s">
        <v>16</v>
      </c>
      <c r="D10017" s="39" t="s">
        <v>16</v>
      </c>
      <c r="E10017" s="39" t="s">
        <v>16</v>
      </c>
      <c r="F10017" s="39" t="s">
        <v>16</v>
      </c>
      <c r="G10017" s="39" t="s">
        <v>16</v>
      </c>
      <c r="H10017" s="39" t="s">
        <v>16</v>
      </c>
      <c r="I10017" s="39" t="s">
        <v>16</v>
      </c>
      <c r="J10017" s="39" t="s">
        <v>16</v>
      </c>
      <c r="K10017" s="41"/>
      <c r="L10017" s="37" t="s">
        <v>6809</v>
      </c>
      <c r="M10017" s="38" t="s">
        <v>6808</v>
      </c>
      <c r="N10017" s="368">
        <v>9</v>
      </c>
      <c r="O10017" s="39" t="s">
        <v>16</v>
      </c>
      <c r="P10017" s="39">
        <v>25000</v>
      </c>
      <c r="Q10017" s="39" t="s">
        <v>16</v>
      </c>
      <c r="R10017" s="39" t="s">
        <v>16</v>
      </c>
      <c r="S10017" s="39" t="s">
        <v>16</v>
      </c>
      <c r="T10017" s="39" t="s">
        <v>16</v>
      </c>
    </row>
    <row r="10018" spans="2:20" ht="21.6" customHeight="1" x14ac:dyDescent="0.3">
      <c r="B10018" s="39" t="s">
        <v>16</v>
      </c>
      <c r="C10018" s="39" t="s">
        <v>16</v>
      </c>
      <c r="D10018" s="39" t="s">
        <v>16</v>
      </c>
      <c r="E10018" s="39" t="s">
        <v>16</v>
      </c>
      <c r="F10018" s="39" t="s">
        <v>16</v>
      </c>
      <c r="G10018" s="39" t="s">
        <v>16</v>
      </c>
      <c r="H10018" s="39" t="s">
        <v>16</v>
      </c>
      <c r="I10018" s="39" t="s">
        <v>16</v>
      </c>
      <c r="J10018" s="39" t="s">
        <v>16</v>
      </c>
      <c r="K10018" s="41"/>
      <c r="L10018" s="37"/>
      <c r="M10018" s="1239" t="s">
        <v>2461</v>
      </c>
      <c r="N10018" s="39" t="s">
        <v>16</v>
      </c>
      <c r="O10018" s="39" t="s">
        <v>16</v>
      </c>
      <c r="P10018" s="39" t="s">
        <v>16</v>
      </c>
      <c r="Q10018" s="39" t="s">
        <v>16</v>
      </c>
      <c r="R10018" s="39" t="s">
        <v>16</v>
      </c>
      <c r="S10018" s="39" t="s">
        <v>16</v>
      </c>
      <c r="T10018" s="39" t="s">
        <v>16</v>
      </c>
    </row>
    <row r="10019" spans="2:20" ht="27.6" x14ac:dyDescent="0.3">
      <c r="B10019" s="39" t="s">
        <v>16</v>
      </c>
      <c r="C10019" s="39" t="s">
        <v>16</v>
      </c>
      <c r="D10019" s="39" t="s">
        <v>16</v>
      </c>
      <c r="E10019" s="39" t="s">
        <v>16</v>
      </c>
      <c r="F10019" s="39" t="s">
        <v>16</v>
      </c>
      <c r="G10019" s="39" t="s">
        <v>16</v>
      </c>
      <c r="H10019" s="39" t="s">
        <v>16</v>
      </c>
      <c r="I10019" s="39" t="s">
        <v>16</v>
      </c>
      <c r="J10019" s="39" t="s">
        <v>16</v>
      </c>
      <c r="K10019" s="41"/>
      <c r="L10019" s="37" t="s">
        <v>6795</v>
      </c>
      <c r="M10019" s="38" t="s">
        <v>6805</v>
      </c>
      <c r="N10019" s="368">
        <v>10</v>
      </c>
      <c r="O10019" s="39" t="s">
        <v>16</v>
      </c>
      <c r="P10019" s="39">
        <v>15640</v>
      </c>
      <c r="Q10019" s="39" t="s">
        <v>16</v>
      </c>
      <c r="R10019" s="39" t="s">
        <v>16</v>
      </c>
      <c r="S10019" s="39" t="s">
        <v>16</v>
      </c>
      <c r="T10019" s="39" t="s">
        <v>16</v>
      </c>
    </row>
    <row r="10020" spans="2:20" x14ac:dyDescent="0.3">
      <c r="B10020" s="196"/>
      <c r="C10020" s="503" t="s">
        <v>49</v>
      </c>
      <c r="D10020" s="196" t="s">
        <v>1850</v>
      </c>
      <c r="E10020" s="197">
        <f>SUM(E10009:E10019)</f>
        <v>0</v>
      </c>
      <c r="F10020" s="197">
        <f>SUM(F10009:F10019)</f>
        <v>114800</v>
      </c>
      <c r="G10020" s="197">
        <f>SUM(G10009:G10019)</f>
        <v>0</v>
      </c>
      <c r="H10020" s="504">
        <f>SUM(H10009:H10019)</f>
        <v>0</v>
      </c>
      <c r="I10020" s="197">
        <f>SUM(I10009:I10019)</f>
        <v>0</v>
      </c>
      <c r="J10020" s="197"/>
      <c r="K10020" s="187">
        <f>SUM(I10020:J10020)</f>
        <v>0</v>
      </c>
      <c r="L10020" s="120"/>
      <c r="M10020" s="120"/>
      <c r="N10020" s="120"/>
      <c r="O10020" s="39"/>
      <c r="P10020" s="120"/>
      <c r="Q10020" s="39"/>
      <c r="R10020" s="39"/>
      <c r="S10020" s="39"/>
      <c r="T10020" s="39"/>
    </row>
    <row r="10021" spans="2:20" x14ac:dyDescent="0.3">
      <c r="B10021" s="815"/>
      <c r="C10021" s="958"/>
      <c r="D10021" s="384"/>
      <c r="E10021" s="818"/>
      <c r="F10021" s="818"/>
      <c r="G10021" s="818"/>
      <c r="H10021" s="818"/>
      <c r="I10021" s="818"/>
      <c r="J10021" s="819"/>
      <c r="K10021" s="1"/>
      <c r="L10021" s="1041"/>
      <c r="M10021" s="1042"/>
      <c r="N10021" s="1042"/>
      <c r="O10021" s="1042"/>
      <c r="P10021" s="1042"/>
      <c r="Q10021" s="1042"/>
      <c r="R10021" s="1042"/>
      <c r="S10021" s="1042"/>
      <c r="T10021" s="1043"/>
    </row>
    <row r="10022" spans="2:20" x14ac:dyDescent="0.3">
      <c r="B10022" s="25"/>
      <c r="C10022" s="26" t="s">
        <v>50</v>
      </c>
      <c r="D10022" s="26" t="s">
        <v>16</v>
      </c>
      <c r="E10022" s="28">
        <f>E10020</f>
        <v>0</v>
      </c>
      <c r="F10022" s="28">
        <f>F10008+F10020</f>
        <v>249147</v>
      </c>
      <c r="G10022" s="28">
        <f>G10008+G10020</f>
        <v>4802069</v>
      </c>
      <c r="H10022" s="28">
        <f>H10008+H10020</f>
        <v>4082915</v>
      </c>
      <c r="I10022" s="28">
        <f>I10008+I10020</f>
        <v>582097</v>
      </c>
      <c r="J10022" s="28">
        <f>J10008+J10020</f>
        <v>4260</v>
      </c>
      <c r="K10022" s="1"/>
      <c r="L10022" s="574" t="s">
        <v>16</v>
      </c>
      <c r="M10022" s="26" t="s">
        <v>50</v>
      </c>
      <c r="N10022" s="193" t="s">
        <v>16</v>
      </c>
      <c r="O10022" s="934">
        <f>SUM(O10009:O10021)</f>
        <v>0</v>
      </c>
      <c r="P10022" s="28">
        <f>SUM(P10009:P10021)</f>
        <v>248140</v>
      </c>
      <c r="Q10022" s="938">
        <f>SUM(Q10020:Q10021)</f>
        <v>0</v>
      </c>
      <c r="R10022" s="28">
        <f>SUM(R10020:R10021)</f>
        <v>0</v>
      </c>
      <c r="S10022" s="28">
        <f>SUM(S10020:S10021)</f>
        <v>0</v>
      </c>
      <c r="T10022" s="28">
        <f>SUM(T10007:T10021)</f>
        <v>0</v>
      </c>
    </row>
    <row r="10023" spans="2:20" x14ac:dyDescent="0.3">
      <c r="F10023" s="314"/>
      <c r="G10023" s="215"/>
      <c r="H10023" s="215"/>
      <c r="I10023" s="314"/>
      <c r="L10023" s="2"/>
      <c r="M10023" s="3" t="s">
        <v>12</v>
      </c>
      <c r="N10023" s="15"/>
      <c r="O10023" s="16">
        <f>E10022-O10022</f>
        <v>0</v>
      </c>
      <c r="P10023" s="62">
        <f>F10022-P10022</f>
        <v>1007</v>
      </c>
      <c r="Q10023" s="62">
        <f>G10022-Q10022</f>
        <v>4802069</v>
      </c>
      <c r="R10023" s="62">
        <f t="shared" ref="R10023" si="985">H10022-R10022</f>
        <v>4082915</v>
      </c>
      <c r="S10023" s="62">
        <f t="shared" ref="S10023" si="986">I10022-S10022</f>
        <v>582097</v>
      </c>
      <c r="T10023" s="62">
        <f t="shared" ref="T10023" si="987">J10022-T10022</f>
        <v>4260</v>
      </c>
    </row>
    <row r="10024" spans="2:20" x14ac:dyDescent="0.3">
      <c r="B10024" s="1355"/>
      <c r="C10024" s="1355"/>
      <c r="D10024" s="1355"/>
      <c r="E10024" s="1355"/>
      <c r="F10024" s="1355"/>
      <c r="G10024" s="118"/>
      <c r="H10024" s="240"/>
      <c r="I10024" s="321"/>
      <c r="J10024" s="321"/>
      <c r="M10024" s="1356" t="s">
        <v>23</v>
      </c>
      <c r="N10024" s="1356"/>
      <c r="O10024" s="314"/>
      <c r="P10024" s="314"/>
      <c r="Q10024" s="314"/>
      <c r="R10024" s="314"/>
    </row>
    <row r="10025" spans="2:20" x14ac:dyDescent="0.3">
      <c r="B10025" s="1173"/>
      <c r="C10025" s="1174"/>
      <c r="D10025" s="1174"/>
      <c r="E10025" s="1174"/>
      <c r="F10025" s="1175"/>
      <c r="G10025" s="949"/>
      <c r="H10025" s="1240"/>
      <c r="I10025" s="1243"/>
      <c r="J10025" s="145"/>
      <c r="M10025" s="346" t="s">
        <v>17</v>
      </c>
      <c r="N10025" s="126">
        <f>P10023</f>
        <v>1007</v>
      </c>
      <c r="O10025" s="606"/>
      <c r="P10025" s="944"/>
      <c r="Q10025" s="944"/>
      <c r="R10025" s="944"/>
      <c r="S10025" s="944"/>
      <c r="T10025" s="944"/>
    </row>
    <row r="10026" spans="2:20" x14ac:dyDescent="0.3">
      <c r="B10026" s="1176"/>
      <c r="C10026" s="1177"/>
      <c r="D10026" s="1176"/>
      <c r="E10026" s="1178"/>
      <c r="F10026" s="1179"/>
      <c r="G10026" s="949"/>
      <c r="H10026" s="949"/>
      <c r="I10026" s="280"/>
      <c r="J10026" s="280"/>
      <c r="M10026" s="346" t="s">
        <v>18</v>
      </c>
      <c r="N10026" s="126">
        <f>Q10023</f>
        <v>4802069</v>
      </c>
      <c r="O10026" s="1015"/>
      <c r="P10026" s="944"/>
      <c r="Q10026" s="1240"/>
      <c r="R10026" s="944"/>
      <c r="S10026" s="944"/>
      <c r="T10026" s="944"/>
    </row>
    <row r="10027" spans="2:20" x14ac:dyDescent="0.3">
      <c r="B10027" s="1176"/>
      <c r="C10027" s="1180"/>
      <c r="D10027" s="1180"/>
      <c r="E10027" s="1178"/>
      <c r="F10027" s="1181"/>
      <c r="G10027" s="948"/>
      <c r="H10027" s="948"/>
      <c r="I10027" s="280"/>
      <c r="J10027" s="280"/>
      <c r="M10027" s="346" t="s">
        <v>19</v>
      </c>
      <c r="N10027" s="126">
        <f>R10023</f>
        <v>4082915</v>
      </c>
      <c r="O10027" s="1015"/>
      <c r="P10027" s="948"/>
      <c r="Q10027" s="1241"/>
      <c r="R10027" s="948"/>
      <c r="S10027" s="948"/>
      <c r="T10027" s="948"/>
    </row>
    <row r="10028" spans="2:20" x14ac:dyDescent="0.3">
      <c r="B10028" s="326"/>
      <c r="C10028" s="326"/>
      <c r="D10028" s="326"/>
      <c r="E10028" s="326"/>
      <c r="F10028" s="326"/>
      <c r="G10028" s="321"/>
      <c r="H10028" s="321"/>
      <c r="I10028" s="280"/>
      <c r="J10028" s="281"/>
      <c r="M10028" s="346" t="s">
        <v>20</v>
      </c>
      <c r="N10028" s="126">
        <f>S10023</f>
        <v>582097</v>
      </c>
      <c r="O10028" s="1242"/>
      <c r="P10028" s="1016"/>
      <c r="Q10028" s="1017"/>
      <c r="R10028" s="894"/>
      <c r="S10028" s="894"/>
      <c r="T10028" s="894"/>
    </row>
    <row r="10029" spans="2:20" x14ac:dyDescent="0.3">
      <c r="B10029" s="326"/>
      <c r="C10029" s="326"/>
      <c r="D10029" s="326"/>
      <c r="E10029" s="326"/>
      <c r="F10029" s="326"/>
      <c r="G10029" s="321"/>
      <c r="H10029" s="321"/>
      <c r="I10029" s="280"/>
      <c r="J10029" s="281"/>
      <c r="M10029" s="346" t="s">
        <v>21</v>
      </c>
      <c r="N10029" s="126">
        <f>T10023</f>
        <v>4260</v>
      </c>
      <c r="O10029" s="1015"/>
      <c r="P10029" s="949"/>
      <c r="Q10029" s="1018"/>
      <c r="R10029" s="949"/>
      <c r="S10029" s="949"/>
      <c r="T10029" s="949"/>
    </row>
    <row r="10030" spans="2:20" ht="16.2" thickBot="1" x14ac:dyDescent="0.35">
      <c r="B10030" s="326"/>
      <c r="C10030" s="326"/>
      <c r="D10030" s="326"/>
      <c r="E10030" s="326"/>
      <c r="F10030" s="326"/>
      <c r="G10030" s="322"/>
      <c r="H10030" s="321"/>
      <c r="I10030" s="280"/>
      <c r="J10030" s="281"/>
      <c r="M10030" s="768" t="s">
        <v>22</v>
      </c>
      <c r="N10030" s="794">
        <f>SUM(N10025:N10029)</f>
        <v>9472348</v>
      </c>
      <c r="O10030" s="1015"/>
      <c r="P10030" s="994"/>
      <c r="Q10030" s="994"/>
      <c r="R10030" s="943"/>
      <c r="S10030" s="943"/>
      <c r="T10030" s="929"/>
    </row>
    <row r="10031" spans="2:20" ht="16.2" thickTop="1" x14ac:dyDescent="0.3">
      <c r="B10031" s="326"/>
      <c r="C10031" s="326"/>
      <c r="D10031" s="326"/>
      <c r="E10031" s="326"/>
      <c r="F10031" s="326"/>
      <c r="G10031" s="322"/>
      <c r="H10031" s="321"/>
      <c r="I10031" s="280"/>
      <c r="J10031" s="281"/>
      <c r="M10031" s="768"/>
      <c r="N10031" s="121"/>
      <c r="O10031" s="1015"/>
      <c r="P10031" s="994"/>
      <c r="Q10031" s="994"/>
      <c r="R10031" s="943"/>
      <c r="S10031" s="943"/>
      <c r="T10031" s="929"/>
    </row>
    <row r="10032" spans="2:20" ht="15.6" x14ac:dyDescent="0.3">
      <c r="B10032" s="326"/>
      <c r="C10032" s="326"/>
      <c r="D10032" s="326"/>
      <c r="E10032" s="326"/>
      <c r="F10032" s="326"/>
      <c r="G10032" s="322"/>
      <c r="H10032" s="321"/>
      <c r="I10032" s="280"/>
      <c r="J10032" s="281"/>
      <c r="M10032" s="768"/>
      <c r="N10032" s="121"/>
      <c r="O10032" s="1015"/>
      <c r="P10032" s="994"/>
      <c r="Q10032" s="994"/>
      <c r="R10032" s="943"/>
      <c r="S10032" s="943"/>
      <c r="T10032" s="929"/>
    </row>
    <row r="10033" spans="2:20" ht="15.6" x14ac:dyDescent="0.3">
      <c r="B10033" s="321"/>
      <c r="C10033" s="321"/>
      <c r="D10033" s="321"/>
      <c r="E10033" s="321"/>
      <c r="F10033" s="321"/>
      <c r="G10033" s="322"/>
      <c r="H10033" s="321"/>
      <c r="I10033" s="280"/>
      <c r="J10033" s="281"/>
      <c r="M10033" s="768"/>
      <c r="N10033" s="121"/>
      <c r="O10033" s="1015"/>
      <c r="P10033" s="994"/>
      <c r="Q10033" s="994"/>
      <c r="R10033" s="943"/>
      <c r="S10033" s="943"/>
      <c r="T10033" s="929"/>
    </row>
    <row r="10034" spans="2:20" ht="15.6" x14ac:dyDescent="0.3">
      <c r="B10034" s="321"/>
      <c r="C10034" s="321"/>
      <c r="D10034" s="321"/>
      <c r="E10034" s="321"/>
      <c r="F10034" s="321"/>
      <c r="G10034" s="322"/>
      <c r="H10034" s="321"/>
      <c r="I10034" s="280"/>
      <c r="J10034" s="281"/>
      <c r="M10034" s="768"/>
      <c r="N10034" s="121"/>
      <c r="O10034" s="1015"/>
      <c r="P10034" s="994"/>
      <c r="Q10034" s="994"/>
      <c r="R10034" s="943"/>
      <c r="S10034" s="943"/>
      <c r="T10034" s="929"/>
    </row>
    <row r="10035" spans="2:20" ht="15.6" x14ac:dyDescent="0.3">
      <c r="G10035" s="314"/>
      <c r="H10035" s="321"/>
      <c r="I10035" s="280"/>
      <c r="J10035" s="281"/>
      <c r="M10035" s="768"/>
      <c r="N10035" s="121"/>
      <c r="O10035" s="1015"/>
      <c r="P10035" s="994"/>
      <c r="Q10035" s="994"/>
      <c r="R10035" s="943"/>
      <c r="S10035" s="943"/>
      <c r="T10035" s="929"/>
    </row>
    <row r="10036" spans="2:20" ht="15.6" x14ac:dyDescent="0.3">
      <c r="G10036" s="314"/>
      <c r="H10036" s="321"/>
      <c r="I10036" s="280"/>
      <c r="J10036" s="281"/>
      <c r="M10036" s="768"/>
      <c r="N10036" s="121"/>
      <c r="O10036" s="1015"/>
      <c r="P10036" s="994"/>
      <c r="Q10036" s="994"/>
      <c r="R10036" s="943"/>
      <c r="S10036" s="943"/>
      <c r="T10036" s="929"/>
    </row>
    <row r="10037" spans="2:20" x14ac:dyDescent="0.3">
      <c r="B10037" s="1357" t="s">
        <v>6214</v>
      </c>
      <c r="C10037" s="1357"/>
      <c r="D10037" s="1357"/>
      <c r="E10037" s="1357"/>
      <c r="F10037" s="1357"/>
      <c r="G10037" s="1357"/>
      <c r="H10037" s="1357"/>
      <c r="I10037" s="1357"/>
      <c r="J10037" s="1357"/>
      <c r="K10037" s="1357"/>
      <c r="L10037" s="1357"/>
      <c r="M10037" s="1357"/>
      <c r="N10037" s="1357"/>
      <c r="O10037" s="1357"/>
      <c r="P10037" s="1357"/>
      <c r="Q10037" s="1357"/>
      <c r="R10037" s="1357"/>
      <c r="S10037" s="1357"/>
      <c r="T10037" s="1357"/>
    </row>
    <row r="10042" spans="2:20" ht="15.6" x14ac:dyDescent="0.3">
      <c r="B10042" s="1349" t="s">
        <v>6812</v>
      </c>
      <c r="C10042" s="1349"/>
      <c r="D10042" s="1349"/>
      <c r="E10042" s="1349"/>
      <c r="F10042" s="1349"/>
      <c r="G10042" s="1349"/>
      <c r="H10042" s="1349"/>
      <c r="I10042" s="1349"/>
      <c r="J10042" s="1349"/>
      <c r="K10042" s="1349"/>
      <c r="L10042" s="1349"/>
      <c r="M10042" s="1349"/>
      <c r="N10042" s="1349"/>
      <c r="O10042" s="1349"/>
      <c r="P10042" s="1349"/>
      <c r="Q10042" s="1349"/>
      <c r="R10042" s="1349"/>
      <c r="S10042" s="1349"/>
      <c r="T10042" s="1349"/>
    </row>
    <row r="10043" spans="2:20" ht="15.6" x14ac:dyDescent="0.3">
      <c r="B10043" s="1350" t="s">
        <v>10</v>
      </c>
      <c r="C10043" s="1350"/>
      <c r="D10043" s="1350"/>
      <c r="E10043" s="1350"/>
      <c r="F10043" s="1350"/>
      <c r="G10043" s="1350"/>
      <c r="H10043" s="1350"/>
      <c r="I10043" s="1350"/>
      <c r="J10043" s="1350"/>
      <c r="K10043" s="1350"/>
      <c r="L10043" s="1350"/>
      <c r="M10043" s="1350"/>
      <c r="N10043" s="1350"/>
      <c r="O10043" s="1350"/>
      <c r="P10043" s="1350"/>
      <c r="Q10043" s="1350"/>
      <c r="R10043" s="1350"/>
      <c r="S10043" s="1350"/>
      <c r="T10043" s="1350"/>
    </row>
    <row r="10044" spans="2:20" x14ac:dyDescent="0.3">
      <c r="B10044" s="1351" t="s">
        <v>11</v>
      </c>
      <c r="C10044" s="1351"/>
      <c r="D10044" s="1351"/>
      <c r="E10044" s="1351"/>
      <c r="F10044" s="1351"/>
      <c r="G10044" s="1351"/>
      <c r="H10044" s="1351"/>
      <c r="I10044" s="1351"/>
      <c r="J10044" s="1351"/>
      <c r="K10044" s="1351"/>
      <c r="L10044" s="1351"/>
      <c r="M10044" s="1351"/>
      <c r="N10044" s="1351"/>
      <c r="O10044" s="1351"/>
      <c r="P10044" s="1351"/>
      <c r="Q10044" s="1351"/>
      <c r="R10044" s="1351"/>
      <c r="S10044" s="1351"/>
      <c r="T10044" s="1351"/>
    </row>
    <row r="10045" spans="2:20" x14ac:dyDescent="0.3">
      <c r="B10045" s="1352" t="s">
        <v>6813</v>
      </c>
      <c r="C10045" s="1352"/>
      <c r="D10045" s="1352"/>
      <c r="E10045" s="1352"/>
      <c r="F10045" s="1352"/>
      <c r="G10045" s="1352"/>
      <c r="H10045" s="1352"/>
      <c r="I10045" s="1352"/>
      <c r="J10045" s="1352"/>
      <c r="K10045" s="1352"/>
      <c r="L10045" s="1352"/>
      <c r="M10045" s="1352"/>
      <c r="N10045" s="1352"/>
      <c r="O10045" s="1352"/>
      <c r="P10045" s="1352"/>
      <c r="Q10045" s="1352"/>
      <c r="R10045" s="1352"/>
      <c r="S10045" s="1352"/>
      <c r="T10045" s="1352"/>
    </row>
    <row r="10046" spans="2:20" ht="15" thickBot="1" x14ac:dyDescent="0.35">
      <c r="B10046" s="309"/>
      <c r="C10046" s="309"/>
      <c r="D10046" s="309"/>
      <c r="E10046" s="309"/>
      <c r="F10046" s="309"/>
      <c r="G10046" s="309"/>
      <c r="H10046" s="309"/>
      <c r="I10046" s="309"/>
      <c r="J10046" s="309"/>
      <c r="L10046" s="309"/>
      <c r="M10046" s="309"/>
      <c r="N10046" s="309"/>
      <c r="O10046" s="309"/>
      <c r="P10046" s="309"/>
      <c r="Q10046" s="309"/>
      <c r="R10046" s="1353" t="s">
        <v>6814</v>
      </c>
      <c r="S10046" s="1353"/>
      <c r="T10046" s="1353"/>
    </row>
    <row r="10047" spans="2:20" ht="15" thickTop="1" x14ac:dyDescent="0.3">
      <c r="B10047" s="1354" t="s">
        <v>8</v>
      </c>
      <c r="C10047" s="1354"/>
      <c r="D10047" s="1354"/>
      <c r="E10047" s="1354"/>
      <c r="F10047" s="1354"/>
      <c r="G10047" s="1354"/>
      <c r="H10047" s="1354"/>
      <c r="I10047" s="1354"/>
      <c r="J10047" s="1354"/>
      <c r="L10047" s="1354" t="s">
        <v>9</v>
      </c>
      <c r="M10047" s="1354"/>
      <c r="N10047" s="1354"/>
      <c r="O10047" s="1354"/>
      <c r="P10047" s="1354"/>
      <c r="Q10047" s="1354"/>
      <c r="R10047" s="1354"/>
      <c r="S10047" s="1354"/>
      <c r="T10047" s="1354"/>
    </row>
    <row r="10048" spans="2:20" ht="27.6" x14ac:dyDescent="0.3">
      <c r="B10048" s="950" t="s">
        <v>0</v>
      </c>
      <c r="C10048" s="950" t="s">
        <v>1</v>
      </c>
      <c r="D10048" s="950" t="s">
        <v>2</v>
      </c>
      <c r="E10048" s="950" t="s">
        <v>13</v>
      </c>
      <c r="F10048" s="950" t="s">
        <v>3</v>
      </c>
      <c r="G10048" s="950" t="s">
        <v>4</v>
      </c>
      <c r="H10048" s="950" t="s">
        <v>5</v>
      </c>
      <c r="I10048" s="950" t="s">
        <v>6</v>
      </c>
      <c r="J10048" s="950" t="s">
        <v>7</v>
      </c>
      <c r="K10048" s="180"/>
      <c r="L10048" s="950" t="s">
        <v>0</v>
      </c>
      <c r="M10048" s="950" t="s">
        <v>1</v>
      </c>
      <c r="N10048" s="503" t="s">
        <v>1234</v>
      </c>
      <c r="O10048" s="950" t="s">
        <v>13</v>
      </c>
      <c r="P10048" s="950" t="s">
        <v>3</v>
      </c>
      <c r="Q10048" s="950" t="s">
        <v>4</v>
      </c>
      <c r="R10048" s="950" t="s">
        <v>5</v>
      </c>
      <c r="S10048" s="950" t="s">
        <v>6</v>
      </c>
      <c r="T10048" s="950" t="s">
        <v>7</v>
      </c>
    </row>
    <row r="10049" spans="2:20" x14ac:dyDescent="0.3">
      <c r="B10049" s="954"/>
      <c r="C10049" s="955"/>
      <c r="D10049" s="955"/>
      <c r="E10049" s="956"/>
      <c r="F10049" s="956"/>
      <c r="G10049" s="956"/>
      <c r="H10049" s="956"/>
      <c r="I10049" s="956"/>
      <c r="J10049" s="957"/>
      <c r="L10049" s="954"/>
      <c r="M10049" s="955"/>
      <c r="N10049" s="955"/>
      <c r="O10049" s="956"/>
      <c r="P10049" s="956"/>
      <c r="Q10049" s="956"/>
      <c r="R10049" s="956"/>
      <c r="S10049" s="956"/>
      <c r="T10049" s="957"/>
    </row>
    <row r="10050" spans="2:20" x14ac:dyDescent="0.3">
      <c r="B10050" s="37" t="s">
        <v>6821</v>
      </c>
      <c r="C10050" s="44" t="s">
        <v>2421</v>
      </c>
      <c r="D10050" s="91" t="s">
        <v>16</v>
      </c>
      <c r="E10050" s="91" t="s">
        <v>16</v>
      </c>
      <c r="F10050" s="91">
        <f>N10025</f>
        <v>1007</v>
      </c>
      <c r="G10050" s="764">
        <f>N10026</f>
        <v>4802069</v>
      </c>
      <c r="H10050" s="764">
        <f>N10027</f>
        <v>4082915</v>
      </c>
      <c r="I10050" s="764">
        <f>N10028</f>
        <v>582097</v>
      </c>
      <c r="J10050" s="764">
        <f>N10029</f>
        <v>4260</v>
      </c>
      <c r="K10050" s="40"/>
      <c r="L10050" s="72"/>
      <c r="M10050" s="1202"/>
      <c r="N10050" s="120"/>
      <c r="O10050" s="120"/>
      <c r="P10050" s="1145"/>
      <c r="Q10050" s="1145"/>
      <c r="R10050" s="72"/>
      <c r="S10050" s="120"/>
      <c r="T10050" s="72"/>
    </row>
    <row r="10051" spans="2:20" ht="27.6" x14ac:dyDescent="0.3">
      <c r="B10051" s="37" t="s">
        <v>6821</v>
      </c>
      <c r="C10051" s="38" t="s">
        <v>3176</v>
      </c>
      <c r="D10051" s="116" t="s">
        <v>6815</v>
      </c>
      <c r="E10051" s="39" t="s">
        <v>16</v>
      </c>
      <c r="F10051" s="39">
        <v>1100</v>
      </c>
      <c r="G10051" s="39" t="s">
        <v>16</v>
      </c>
      <c r="H10051" s="39" t="s">
        <v>16</v>
      </c>
      <c r="I10051" s="39" t="s">
        <v>16</v>
      </c>
      <c r="J10051" s="39" t="s">
        <v>16</v>
      </c>
      <c r="K10051" s="41"/>
      <c r="L10051" s="37" t="s">
        <v>6821</v>
      </c>
      <c r="M10051" s="38" t="s">
        <v>6843</v>
      </c>
      <c r="N10051" s="116" t="s">
        <v>6826</v>
      </c>
      <c r="O10051" s="39">
        <v>30000</v>
      </c>
      <c r="P10051" s="39" t="s">
        <v>16</v>
      </c>
      <c r="Q10051" s="39" t="s">
        <v>16</v>
      </c>
      <c r="R10051" s="39" t="s">
        <v>16</v>
      </c>
      <c r="S10051" s="39" t="s">
        <v>16</v>
      </c>
      <c r="T10051" s="39" t="s">
        <v>16</v>
      </c>
    </row>
    <row r="10052" spans="2:20" ht="41.4" x14ac:dyDescent="0.3">
      <c r="B10052" s="37" t="s">
        <v>6821</v>
      </c>
      <c r="C10052" s="38" t="s">
        <v>6822</v>
      </c>
      <c r="D10052" s="116" t="s">
        <v>6816</v>
      </c>
      <c r="E10052" s="39" t="s">
        <v>16</v>
      </c>
      <c r="F10052" s="39">
        <v>5000</v>
      </c>
      <c r="G10052" s="39" t="s">
        <v>16</v>
      </c>
      <c r="H10052" s="39" t="s">
        <v>16</v>
      </c>
      <c r="I10052" s="39" t="s">
        <v>16</v>
      </c>
      <c r="J10052" s="39" t="s">
        <v>16</v>
      </c>
      <c r="K10052" s="41"/>
      <c r="L10052" s="37" t="s">
        <v>6821</v>
      </c>
      <c r="M10052" s="38" t="s">
        <v>6844</v>
      </c>
      <c r="N10052" s="368">
        <v>1</v>
      </c>
      <c r="O10052" s="39" t="s">
        <v>16</v>
      </c>
      <c r="P10052" s="39">
        <v>92000</v>
      </c>
      <c r="Q10052" s="39" t="s">
        <v>16</v>
      </c>
      <c r="R10052" s="39" t="s">
        <v>16</v>
      </c>
      <c r="S10052" s="39" t="s">
        <v>16</v>
      </c>
      <c r="T10052" s="39" t="s">
        <v>16</v>
      </c>
    </row>
    <row r="10053" spans="2:20" ht="41.4" x14ac:dyDescent="0.3">
      <c r="B10053" s="37" t="s">
        <v>6821</v>
      </c>
      <c r="C10053" s="38" t="s">
        <v>6823</v>
      </c>
      <c r="D10053" s="116" t="s">
        <v>6817</v>
      </c>
      <c r="E10053" s="39" t="s">
        <v>16</v>
      </c>
      <c r="F10053" s="39">
        <v>50000</v>
      </c>
      <c r="G10053" s="39" t="s">
        <v>16</v>
      </c>
      <c r="H10053" s="39" t="s">
        <v>16</v>
      </c>
      <c r="I10053" s="39" t="s">
        <v>16</v>
      </c>
      <c r="J10053" s="39" t="s">
        <v>16</v>
      </c>
      <c r="K10053" s="41"/>
      <c r="L10053" s="751" t="s">
        <v>6821</v>
      </c>
      <c r="M10053" s="790" t="s">
        <v>6845</v>
      </c>
      <c r="N10053" s="751">
        <v>2</v>
      </c>
      <c r="O10053" s="731" t="s">
        <v>16</v>
      </c>
      <c r="P10053" s="731">
        <v>2040</v>
      </c>
      <c r="Q10053" s="39" t="s">
        <v>16</v>
      </c>
      <c r="R10053" s="39" t="s">
        <v>16</v>
      </c>
      <c r="S10053" s="39" t="s">
        <v>16</v>
      </c>
      <c r="T10053" s="39" t="s">
        <v>16</v>
      </c>
    </row>
    <row r="10054" spans="2:20" ht="41.4" x14ac:dyDescent="0.3">
      <c r="B10054" s="37" t="s">
        <v>6821</v>
      </c>
      <c r="C10054" s="38" t="s">
        <v>4591</v>
      </c>
      <c r="D10054" s="116" t="s">
        <v>6818</v>
      </c>
      <c r="E10054" s="39" t="s">
        <v>16</v>
      </c>
      <c r="F10054" s="39">
        <v>300000</v>
      </c>
      <c r="G10054" s="39" t="s">
        <v>16</v>
      </c>
      <c r="H10054" s="39" t="s">
        <v>16</v>
      </c>
      <c r="I10054" s="39" t="s">
        <v>16</v>
      </c>
      <c r="J10054" s="39" t="s">
        <v>16</v>
      </c>
      <c r="K10054" s="41"/>
      <c r="L10054" s="37" t="s">
        <v>6821</v>
      </c>
      <c r="M10054" s="38" t="s">
        <v>6846</v>
      </c>
      <c r="N10054" s="368">
        <v>3</v>
      </c>
      <c r="O10054" s="39" t="s">
        <v>16</v>
      </c>
      <c r="P10054" s="39">
        <v>3070</v>
      </c>
      <c r="Q10054" s="39" t="s">
        <v>16</v>
      </c>
      <c r="R10054" s="39" t="s">
        <v>16</v>
      </c>
      <c r="S10054" s="39" t="s">
        <v>16</v>
      </c>
      <c r="T10054" s="39" t="s">
        <v>16</v>
      </c>
    </row>
    <row r="10055" spans="2:20" ht="30" customHeight="1" x14ac:dyDescent="0.3">
      <c r="B10055" s="37" t="s">
        <v>6821</v>
      </c>
      <c r="C10055" s="38" t="s">
        <v>6824</v>
      </c>
      <c r="D10055" s="116" t="s">
        <v>6819</v>
      </c>
      <c r="E10055" s="39" t="s">
        <v>16</v>
      </c>
      <c r="F10055" s="120">
        <v>100000</v>
      </c>
      <c r="G10055" s="39" t="s">
        <v>16</v>
      </c>
      <c r="H10055" s="39" t="s">
        <v>16</v>
      </c>
      <c r="I10055" s="39" t="s">
        <v>16</v>
      </c>
      <c r="J10055" s="39" t="s">
        <v>16</v>
      </c>
      <c r="K10055" s="41"/>
      <c r="L10055" s="37" t="s">
        <v>6821</v>
      </c>
      <c r="M10055" s="38" t="s">
        <v>6851</v>
      </c>
      <c r="N10055" s="368">
        <v>4</v>
      </c>
      <c r="O10055" s="39" t="s">
        <v>16</v>
      </c>
      <c r="P10055" s="39">
        <v>9500</v>
      </c>
      <c r="Q10055" s="39" t="s">
        <v>16</v>
      </c>
      <c r="R10055" s="39" t="s">
        <v>16</v>
      </c>
      <c r="S10055" s="39" t="s">
        <v>16</v>
      </c>
      <c r="T10055" s="39" t="s">
        <v>16</v>
      </c>
    </row>
    <row r="10056" spans="2:20" ht="30.6" customHeight="1" x14ac:dyDescent="0.3">
      <c r="B10056" s="37" t="s">
        <v>6821</v>
      </c>
      <c r="C10056" s="38" t="s">
        <v>6825</v>
      </c>
      <c r="D10056" s="116" t="s">
        <v>6820</v>
      </c>
      <c r="E10056" s="39" t="s">
        <v>16</v>
      </c>
      <c r="F10056" s="39">
        <v>10000</v>
      </c>
      <c r="G10056" s="39" t="s">
        <v>16</v>
      </c>
      <c r="H10056" s="39" t="s">
        <v>16</v>
      </c>
      <c r="I10056" s="39" t="s">
        <v>16</v>
      </c>
      <c r="J10056" s="39" t="s">
        <v>16</v>
      </c>
      <c r="K10056" s="41"/>
      <c r="L10056" s="37" t="s">
        <v>6821</v>
      </c>
      <c r="M10056" s="38" t="s">
        <v>6855</v>
      </c>
      <c r="N10056" s="368">
        <v>5</v>
      </c>
      <c r="O10056" s="39" t="s">
        <v>16</v>
      </c>
      <c r="P10056" s="39">
        <v>3100</v>
      </c>
      <c r="Q10056" s="39" t="s">
        <v>16</v>
      </c>
      <c r="R10056" s="39" t="s">
        <v>16</v>
      </c>
      <c r="S10056" s="39" t="s">
        <v>16</v>
      </c>
      <c r="T10056" s="39" t="s">
        <v>16</v>
      </c>
    </row>
    <row r="10057" spans="2:20" ht="27.6" x14ac:dyDescent="0.3">
      <c r="B10057" s="37" t="s">
        <v>6821</v>
      </c>
      <c r="C10057" s="38" t="s">
        <v>5904</v>
      </c>
      <c r="D10057" s="116" t="s">
        <v>6826</v>
      </c>
      <c r="E10057" s="39">
        <v>30000</v>
      </c>
      <c r="F10057" s="39" t="s">
        <v>16</v>
      </c>
      <c r="G10057" s="39" t="s">
        <v>16</v>
      </c>
      <c r="H10057" s="39" t="s">
        <v>16</v>
      </c>
      <c r="I10057" s="39" t="s">
        <v>16</v>
      </c>
      <c r="J10057" s="39" t="s">
        <v>16</v>
      </c>
      <c r="K10057" s="41"/>
      <c r="L10057" s="39" t="s">
        <v>16</v>
      </c>
      <c r="M10057" s="39" t="s">
        <v>16</v>
      </c>
      <c r="N10057" s="39" t="s">
        <v>16</v>
      </c>
      <c r="O10057" s="39" t="s">
        <v>16</v>
      </c>
      <c r="P10057" s="39" t="s">
        <v>16</v>
      </c>
      <c r="Q10057" s="39" t="s">
        <v>16</v>
      </c>
      <c r="R10057" s="39" t="s">
        <v>16</v>
      </c>
      <c r="S10057" s="39" t="s">
        <v>16</v>
      </c>
      <c r="T10057" s="39" t="s">
        <v>16</v>
      </c>
    </row>
    <row r="10058" spans="2:20" ht="30.6" customHeight="1" x14ac:dyDescent="0.3">
      <c r="B10058" s="37" t="s">
        <v>6821</v>
      </c>
      <c r="C10058" s="38" t="s">
        <v>6835</v>
      </c>
      <c r="D10058" s="116" t="s">
        <v>6827</v>
      </c>
      <c r="E10058" s="39" t="s">
        <v>16</v>
      </c>
      <c r="F10058" s="39">
        <v>1100</v>
      </c>
      <c r="G10058" s="39" t="s">
        <v>16</v>
      </c>
      <c r="H10058" s="39" t="s">
        <v>16</v>
      </c>
      <c r="I10058" s="39" t="s">
        <v>16</v>
      </c>
      <c r="J10058" s="39" t="s">
        <v>16</v>
      </c>
      <c r="K10058" s="41"/>
      <c r="L10058" s="39" t="s">
        <v>16</v>
      </c>
      <c r="M10058" s="39" t="s">
        <v>16</v>
      </c>
      <c r="N10058" s="39" t="s">
        <v>16</v>
      </c>
      <c r="O10058" s="39" t="s">
        <v>16</v>
      </c>
      <c r="P10058" s="39" t="s">
        <v>16</v>
      </c>
      <c r="Q10058" s="39" t="s">
        <v>16</v>
      </c>
      <c r="R10058" s="39" t="s">
        <v>16</v>
      </c>
      <c r="S10058" s="39" t="s">
        <v>16</v>
      </c>
      <c r="T10058" s="39" t="s">
        <v>16</v>
      </c>
    </row>
    <row r="10059" spans="2:20" ht="28.8" customHeight="1" x14ac:dyDescent="0.3">
      <c r="B10059" s="37" t="s">
        <v>6821</v>
      </c>
      <c r="C10059" s="38" t="s">
        <v>6836</v>
      </c>
      <c r="D10059" s="116" t="s">
        <v>6828</v>
      </c>
      <c r="E10059" s="39" t="s">
        <v>16</v>
      </c>
      <c r="F10059" s="39">
        <v>1100</v>
      </c>
      <c r="G10059" s="39" t="s">
        <v>16</v>
      </c>
      <c r="H10059" s="39" t="s">
        <v>16</v>
      </c>
      <c r="I10059" s="39" t="s">
        <v>16</v>
      </c>
      <c r="J10059" s="39" t="s">
        <v>16</v>
      </c>
      <c r="K10059" s="41"/>
      <c r="L10059" s="39" t="s">
        <v>16</v>
      </c>
      <c r="M10059" s="39" t="s">
        <v>16</v>
      </c>
      <c r="N10059" s="39" t="s">
        <v>16</v>
      </c>
      <c r="O10059" s="39" t="s">
        <v>16</v>
      </c>
      <c r="P10059" s="39" t="s">
        <v>16</v>
      </c>
      <c r="Q10059" s="39" t="s">
        <v>16</v>
      </c>
      <c r="R10059" s="39" t="s">
        <v>16</v>
      </c>
      <c r="S10059" s="39" t="s">
        <v>16</v>
      </c>
      <c r="T10059" s="39" t="s">
        <v>16</v>
      </c>
    </row>
    <row r="10060" spans="2:20" ht="30.6" customHeight="1" x14ac:dyDescent="0.3">
      <c r="B10060" s="37" t="s">
        <v>6821</v>
      </c>
      <c r="C10060" s="38" t="s">
        <v>6837</v>
      </c>
      <c r="D10060" s="116" t="s">
        <v>6829</v>
      </c>
      <c r="E10060" s="39" t="s">
        <v>16</v>
      </c>
      <c r="F10060" s="39">
        <v>1100</v>
      </c>
      <c r="G10060" s="39" t="s">
        <v>16</v>
      </c>
      <c r="H10060" s="39" t="s">
        <v>16</v>
      </c>
      <c r="I10060" s="39" t="s">
        <v>16</v>
      </c>
      <c r="J10060" s="39" t="s">
        <v>16</v>
      </c>
      <c r="K10060" s="41"/>
      <c r="L10060" s="39" t="s">
        <v>16</v>
      </c>
      <c r="M10060" s="39" t="s">
        <v>16</v>
      </c>
      <c r="N10060" s="39" t="s">
        <v>16</v>
      </c>
      <c r="O10060" s="39" t="s">
        <v>16</v>
      </c>
      <c r="P10060" s="39" t="s">
        <v>16</v>
      </c>
      <c r="Q10060" s="39" t="s">
        <v>16</v>
      </c>
      <c r="R10060" s="39" t="s">
        <v>16</v>
      </c>
      <c r="S10060" s="39" t="s">
        <v>16</v>
      </c>
      <c r="T10060" s="39" t="s">
        <v>16</v>
      </c>
    </row>
    <row r="10061" spans="2:20" ht="27.6" x14ac:dyDescent="0.3">
      <c r="B10061" s="37" t="s">
        <v>6821</v>
      </c>
      <c r="C10061" s="38" t="s">
        <v>6838</v>
      </c>
      <c r="D10061" s="116" t="s">
        <v>6830</v>
      </c>
      <c r="E10061" s="39" t="s">
        <v>16</v>
      </c>
      <c r="F10061" s="39">
        <v>1100</v>
      </c>
      <c r="G10061" s="39" t="s">
        <v>16</v>
      </c>
      <c r="H10061" s="39" t="s">
        <v>16</v>
      </c>
      <c r="I10061" s="39" t="s">
        <v>16</v>
      </c>
      <c r="J10061" s="39" t="s">
        <v>16</v>
      </c>
      <c r="K10061" s="41"/>
      <c r="L10061" s="39" t="s">
        <v>16</v>
      </c>
      <c r="M10061" s="39" t="s">
        <v>16</v>
      </c>
      <c r="N10061" s="39" t="s">
        <v>16</v>
      </c>
      <c r="O10061" s="39" t="s">
        <v>16</v>
      </c>
      <c r="P10061" s="39" t="s">
        <v>16</v>
      </c>
      <c r="Q10061" s="39" t="s">
        <v>16</v>
      </c>
      <c r="R10061" s="39" t="s">
        <v>16</v>
      </c>
      <c r="S10061" s="39" t="s">
        <v>16</v>
      </c>
      <c r="T10061" s="39" t="s">
        <v>16</v>
      </c>
    </row>
    <row r="10062" spans="2:20" ht="33" customHeight="1" x14ac:dyDescent="0.3">
      <c r="B10062" s="37" t="s">
        <v>6821</v>
      </c>
      <c r="C10062" s="38" t="s">
        <v>6839</v>
      </c>
      <c r="D10062" s="116" t="s">
        <v>6831</v>
      </c>
      <c r="E10062" s="39" t="s">
        <v>16</v>
      </c>
      <c r="F10062" s="39">
        <v>1100</v>
      </c>
      <c r="G10062" s="39" t="s">
        <v>16</v>
      </c>
      <c r="H10062" s="39" t="s">
        <v>16</v>
      </c>
      <c r="I10062" s="39" t="s">
        <v>16</v>
      </c>
      <c r="J10062" s="39" t="s">
        <v>16</v>
      </c>
      <c r="K10062" s="41"/>
      <c r="L10062" s="39" t="s">
        <v>16</v>
      </c>
      <c r="M10062" s="39" t="s">
        <v>16</v>
      </c>
      <c r="N10062" s="39" t="s">
        <v>16</v>
      </c>
      <c r="O10062" s="39" t="s">
        <v>16</v>
      </c>
      <c r="P10062" s="39" t="s">
        <v>16</v>
      </c>
      <c r="Q10062" s="39" t="s">
        <v>16</v>
      </c>
      <c r="R10062" s="39" t="s">
        <v>16</v>
      </c>
      <c r="S10062" s="39" t="s">
        <v>16</v>
      </c>
      <c r="T10062" s="39" t="s">
        <v>16</v>
      </c>
    </row>
    <row r="10063" spans="2:20" ht="30.6" customHeight="1" x14ac:dyDescent="0.3">
      <c r="B10063" s="37" t="s">
        <v>6821</v>
      </c>
      <c r="C10063" s="38" t="s">
        <v>6840</v>
      </c>
      <c r="D10063" s="116" t="s">
        <v>6832</v>
      </c>
      <c r="E10063" s="39" t="s">
        <v>16</v>
      </c>
      <c r="F10063" s="39">
        <v>1100</v>
      </c>
      <c r="G10063" s="39" t="s">
        <v>16</v>
      </c>
      <c r="H10063" s="39" t="s">
        <v>16</v>
      </c>
      <c r="I10063" s="39" t="s">
        <v>16</v>
      </c>
      <c r="J10063" s="39" t="s">
        <v>16</v>
      </c>
      <c r="K10063" s="41"/>
      <c r="L10063" s="39" t="s">
        <v>16</v>
      </c>
      <c r="M10063" s="39" t="s">
        <v>16</v>
      </c>
      <c r="N10063" s="39" t="s">
        <v>16</v>
      </c>
      <c r="O10063" s="39" t="s">
        <v>16</v>
      </c>
      <c r="P10063" s="39" t="s">
        <v>16</v>
      </c>
      <c r="Q10063" s="39" t="s">
        <v>16</v>
      </c>
      <c r="R10063" s="39" t="s">
        <v>16</v>
      </c>
      <c r="S10063" s="39" t="s">
        <v>16</v>
      </c>
      <c r="T10063" s="39" t="s">
        <v>16</v>
      </c>
    </row>
    <row r="10064" spans="2:20" ht="34.200000000000003" customHeight="1" x14ac:dyDescent="0.3">
      <c r="B10064" s="37" t="s">
        <v>6821</v>
      </c>
      <c r="C10064" s="38" t="s">
        <v>6841</v>
      </c>
      <c r="D10064" s="116" t="s">
        <v>6833</v>
      </c>
      <c r="E10064" s="39" t="s">
        <v>16</v>
      </c>
      <c r="F10064" s="39">
        <v>1100</v>
      </c>
      <c r="G10064" s="39" t="s">
        <v>16</v>
      </c>
      <c r="H10064" s="39" t="s">
        <v>16</v>
      </c>
      <c r="I10064" s="39" t="s">
        <v>16</v>
      </c>
      <c r="J10064" s="39" t="s">
        <v>16</v>
      </c>
      <c r="K10064" s="41"/>
      <c r="L10064" s="39" t="s">
        <v>16</v>
      </c>
      <c r="M10064" s="39" t="s">
        <v>16</v>
      </c>
      <c r="N10064" s="39" t="s">
        <v>16</v>
      </c>
      <c r="O10064" s="39" t="s">
        <v>16</v>
      </c>
      <c r="P10064" s="39" t="s">
        <v>16</v>
      </c>
      <c r="Q10064" s="39" t="s">
        <v>16</v>
      </c>
      <c r="R10064" s="39" t="s">
        <v>16</v>
      </c>
      <c r="S10064" s="39" t="s">
        <v>16</v>
      </c>
      <c r="T10064" s="39" t="s">
        <v>16</v>
      </c>
    </row>
    <row r="10065" spans="2:20" ht="34.200000000000003" customHeight="1" x14ac:dyDescent="0.3">
      <c r="B10065" s="37" t="s">
        <v>6821</v>
      </c>
      <c r="C10065" s="38" t="s">
        <v>6842</v>
      </c>
      <c r="D10065" s="116" t="s">
        <v>6834</v>
      </c>
      <c r="E10065" s="39" t="s">
        <v>16</v>
      </c>
      <c r="F10065" s="39">
        <v>1100</v>
      </c>
      <c r="G10065" s="39" t="s">
        <v>16</v>
      </c>
      <c r="H10065" s="39" t="s">
        <v>16</v>
      </c>
      <c r="I10065" s="39" t="s">
        <v>16</v>
      </c>
      <c r="J10065" s="39" t="s">
        <v>16</v>
      </c>
      <c r="K10065" s="41"/>
      <c r="L10065" s="39" t="s">
        <v>16</v>
      </c>
      <c r="M10065" s="39" t="s">
        <v>16</v>
      </c>
      <c r="N10065" s="39" t="s">
        <v>16</v>
      </c>
      <c r="O10065" s="39" t="s">
        <v>16</v>
      </c>
      <c r="P10065" s="39" t="s">
        <v>16</v>
      </c>
      <c r="Q10065" s="39" t="s">
        <v>16</v>
      </c>
      <c r="R10065" s="39" t="s">
        <v>16</v>
      </c>
      <c r="S10065" s="39" t="s">
        <v>16</v>
      </c>
      <c r="T10065" s="39" t="s">
        <v>16</v>
      </c>
    </row>
    <row r="10066" spans="2:20" ht="35.4" customHeight="1" x14ac:dyDescent="0.3">
      <c r="B10066" s="37" t="s">
        <v>6821</v>
      </c>
      <c r="C10066" s="38" t="s">
        <v>1097</v>
      </c>
      <c r="D10066" s="116" t="s">
        <v>6847</v>
      </c>
      <c r="E10066" s="39" t="s">
        <v>16</v>
      </c>
      <c r="F10066" s="39">
        <v>4400</v>
      </c>
      <c r="G10066" s="39" t="s">
        <v>16</v>
      </c>
      <c r="H10066" s="39" t="s">
        <v>16</v>
      </c>
      <c r="I10066" s="39" t="s">
        <v>16</v>
      </c>
      <c r="J10066" s="39" t="s">
        <v>16</v>
      </c>
      <c r="K10066" s="41"/>
      <c r="L10066" s="39" t="s">
        <v>16</v>
      </c>
      <c r="M10066" s="39" t="s">
        <v>16</v>
      </c>
      <c r="N10066" s="39" t="s">
        <v>16</v>
      </c>
      <c r="O10066" s="39" t="s">
        <v>16</v>
      </c>
      <c r="P10066" s="39" t="s">
        <v>16</v>
      </c>
      <c r="Q10066" s="39" t="s">
        <v>16</v>
      </c>
      <c r="R10066" s="39" t="s">
        <v>16</v>
      </c>
      <c r="S10066" s="39" t="s">
        <v>16</v>
      </c>
      <c r="T10066" s="39" t="s">
        <v>16</v>
      </c>
    </row>
    <row r="10067" spans="2:20" ht="34.200000000000003" customHeight="1" x14ac:dyDescent="0.3">
      <c r="B10067" s="37" t="s">
        <v>6821</v>
      </c>
      <c r="C10067" s="38" t="s">
        <v>6849</v>
      </c>
      <c r="D10067" s="116" t="s">
        <v>6848</v>
      </c>
      <c r="E10067" s="39" t="s">
        <v>16</v>
      </c>
      <c r="F10067" s="39">
        <v>3300</v>
      </c>
      <c r="G10067" s="39" t="s">
        <v>16</v>
      </c>
      <c r="H10067" s="39" t="s">
        <v>16</v>
      </c>
      <c r="I10067" s="39" t="s">
        <v>16</v>
      </c>
      <c r="J10067" s="39" t="s">
        <v>16</v>
      </c>
      <c r="K10067" s="41"/>
      <c r="L10067" s="39" t="s">
        <v>16</v>
      </c>
      <c r="M10067" s="39" t="s">
        <v>16</v>
      </c>
      <c r="N10067" s="39" t="s">
        <v>16</v>
      </c>
      <c r="O10067" s="39" t="s">
        <v>16</v>
      </c>
      <c r="P10067" s="39" t="s">
        <v>16</v>
      </c>
      <c r="Q10067" s="39" t="s">
        <v>16</v>
      </c>
      <c r="R10067" s="39" t="s">
        <v>16</v>
      </c>
      <c r="S10067" s="39" t="s">
        <v>16</v>
      </c>
      <c r="T10067" s="39" t="s">
        <v>16</v>
      </c>
    </row>
    <row r="10068" spans="2:20" ht="34.200000000000003" customHeight="1" x14ac:dyDescent="0.3">
      <c r="B10068" s="37" t="s">
        <v>6821</v>
      </c>
      <c r="C10068" s="38" t="s">
        <v>6850</v>
      </c>
      <c r="D10068" s="116" t="s">
        <v>6852</v>
      </c>
      <c r="E10068" s="39" t="s">
        <v>16</v>
      </c>
      <c r="F10068" s="39">
        <v>3300</v>
      </c>
      <c r="G10068" s="39" t="s">
        <v>16</v>
      </c>
      <c r="H10068" s="39" t="s">
        <v>16</v>
      </c>
      <c r="I10068" s="39" t="s">
        <v>16</v>
      </c>
      <c r="J10068" s="39" t="s">
        <v>16</v>
      </c>
      <c r="K10068" s="41"/>
      <c r="L10068" s="39" t="s">
        <v>16</v>
      </c>
      <c r="M10068" s="39" t="s">
        <v>16</v>
      </c>
      <c r="N10068" s="39" t="s">
        <v>16</v>
      </c>
      <c r="O10068" s="39" t="s">
        <v>16</v>
      </c>
      <c r="P10068" s="39" t="s">
        <v>16</v>
      </c>
      <c r="Q10068" s="39" t="s">
        <v>16</v>
      </c>
      <c r="R10068" s="39" t="s">
        <v>16</v>
      </c>
      <c r="S10068" s="39" t="s">
        <v>16</v>
      </c>
      <c r="T10068" s="39" t="s">
        <v>16</v>
      </c>
    </row>
    <row r="10069" spans="2:20" ht="34.200000000000003" customHeight="1" x14ac:dyDescent="0.3">
      <c r="B10069" s="37" t="s">
        <v>6821</v>
      </c>
      <c r="C10069" s="38" t="s">
        <v>6856</v>
      </c>
      <c r="D10069" s="116" t="s">
        <v>6853</v>
      </c>
      <c r="E10069" s="39" t="s">
        <v>16</v>
      </c>
      <c r="F10069" s="39">
        <v>1300</v>
      </c>
      <c r="G10069" s="39" t="s">
        <v>16</v>
      </c>
      <c r="H10069" s="39" t="s">
        <v>16</v>
      </c>
      <c r="I10069" s="39" t="s">
        <v>16</v>
      </c>
      <c r="J10069" s="39" t="s">
        <v>16</v>
      </c>
      <c r="K10069" s="41"/>
      <c r="L10069" s="39" t="s">
        <v>16</v>
      </c>
      <c r="M10069" s="39" t="s">
        <v>16</v>
      </c>
      <c r="N10069" s="39" t="s">
        <v>16</v>
      </c>
      <c r="O10069" s="39" t="s">
        <v>16</v>
      </c>
      <c r="P10069" s="39" t="s">
        <v>16</v>
      </c>
      <c r="Q10069" s="39" t="s">
        <v>16</v>
      </c>
      <c r="R10069" s="39" t="s">
        <v>16</v>
      </c>
      <c r="S10069" s="39" t="s">
        <v>16</v>
      </c>
      <c r="T10069" s="39" t="s">
        <v>16</v>
      </c>
    </row>
    <row r="10070" spans="2:20" ht="34.200000000000003" customHeight="1" x14ac:dyDescent="0.3">
      <c r="B10070" s="37" t="s">
        <v>6821</v>
      </c>
      <c r="C10070" s="38" t="s">
        <v>6857</v>
      </c>
      <c r="D10070" s="116" t="s">
        <v>6854</v>
      </c>
      <c r="E10070" s="39" t="s">
        <v>16</v>
      </c>
      <c r="F10070" s="39">
        <v>1300</v>
      </c>
      <c r="G10070" s="39" t="s">
        <v>16</v>
      </c>
      <c r="H10070" s="39" t="s">
        <v>16</v>
      </c>
      <c r="I10070" s="39" t="s">
        <v>16</v>
      </c>
      <c r="J10070" s="39" t="s">
        <v>16</v>
      </c>
      <c r="K10070" s="41"/>
      <c r="L10070" s="39" t="s">
        <v>16</v>
      </c>
      <c r="M10070" s="39" t="s">
        <v>16</v>
      </c>
      <c r="N10070" s="39" t="s">
        <v>16</v>
      </c>
      <c r="O10070" s="39" t="s">
        <v>16</v>
      </c>
      <c r="P10070" s="39" t="s">
        <v>16</v>
      </c>
      <c r="Q10070" s="39" t="s">
        <v>16</v>
      </c>
      <c r="R10070" s="39" t="s">
        <v>16</v>
      </c>
      <c r="S10070" s="39" t="s">
        <v>16</v>
      </c>
      <c r="T10070" s="39" t="s">
        <v>16</v>
      </c>
    </row>
    <row r="10071" spans="2:20" x14ac:dyDescent="0.3">
      <c r="B10071" s="196"/>
      <c r="C10071" s="503" t="s">
        <v>49</v>
      </c>
      <c r="D10071" s="196" t="s">
        <v>1850</v>
      </c>
      <c r="E10071" s="197">
        <f>SUM(E10051:E10068)</f>
        <v>30000</v>
      </c>
      <c r="F10071" s="197">
        <f>SUM(F10051:F10070)</f>
        <v>488500</v>
      </c>
      <c r="G10071" s="197">
        <f>SUM(G10051:G10068)</f>
        <v>0</v>
      </c>
      <c r="H10071" s="504">
        <f>SUM(H10051:H10068)</f>
        <v>0</v>
      </c>
      <c r="I10071" s="197">
        <f>SUM(I10051:I10068)</f>
        <v>0</v>
      </c>
      <c r="J10071" s="197"/>
      <c r="K10071" s="187">
        <f>SUM(I10071:J10071)</f>
        <v>0</v>
      </c>
      <c r="L10071" s="120"/>
      <c r="M10071" s="120"/>
      <c r="N10071" s="120"/>
      <c r="O10071" s="39"/>
      <c r="P10071" s="120"/>
      <c r="Q10071" s="39"/>
      <c r="R10071" s="39"/>
      <c r="S10071" s="39"/>
      <c r="T10071" s="39"/>
    </row>
    <row r="10072" spans="2:20" x14ac:dyDescent="0.3">
      <c r="B10072" s="815"/>
      <c r="C10072" s="958"/>
      <c r="D10072" s="384"/>
      <c r="E10072" s="818"/>
      <c r="F10072" s="818"/>
      <c r="G10072" s="818"/>
      <c r="H10072" s="818"/>
      <c r="I10072" s="818"/>
      <c r="J10072" s="819"/>
      <c r="K10072" s="1"/>
      <c r="L10072" s="1041"/>
      <c r="M10072" s="1042"/>
      <c r="N10072" s="1042"/>
      <c r="O10072" s="1042"/>
      <c r="P10072" s="1042"/>
      <c r="Q10072" s="1042"/>
      <c r="R10072" s="1042"/>
      <c r="S10072" s="1042"/>
      <c r="T10072" s="1043"/>
    </row>
    <row r="10073" spans="2:20" x14ac:dyDescent="0.3">
      <c r="B10073" s="25"/>
      <c r="C10073" s="26" t="s">
        <v>50</v>
      </c>
      <c r="D10073" s="26" t="s">
        <v>16</v>
      </c>
      <c r="E10073" s="28">
        <f>E10071</f>
        <v>30000</v>
      </c>
      <c r="F10073" s="28">
        <f>F10050+F10071</f>
        <v>489507</v>
      </c>
      <c r="G10073" s="28">
        <f>G10050+G10071</f>
        <v>4802069</v>
      </c>
      <c r="H10073" s="28">
        <f>H10050+H10071</f>
        <v>4082915</v>
      </c>
      <c r="I10073" s="28">
        <f>I10050+I10071</f>
        <v>582097</v>
      </c>
      <c r="J10073" s="28">
        <f>J10050+J10071</f>
        <v>4260</v>
      </c>
      <c r="K10073" s="1"/>
      <c r="L10073" s="574" t="s">
        <v>16</v>
      </c>
      <c r="M10073" s="26" t="s">
        <v>50</v>
      </c>
      <c r="N10073" s="193" t="s">
        <v>16</v>
      </c>
      <c r="O10073" s="934">
        <f>SUM(O10051:O10072)</f>
        <v>30000</v>
      </c>
      <c r="P10073" s="28">
        <f>SUM(P10051:P10072)</f>
        <v>109710</v>
      </c>
      <c r="Q10073" s="938">
        <f>SUM(Q10071:Q10072)</f>
        <v>0</v>
      </c>
      <c r="R10073" s="28">
        <f>SUM(R10071:R10072)</f>
        <v>0</v>
      </c>
      <c r="S10073" s="28">
        <f>SUM(S10071:S10072)</f>
        <v>0</v>
      </c>
      <c r="T10073" s="28">
        <f>SUM(T10049:T10072)</f>
        <v>0</v>
      </c>
    </row>
    <row r="10074" spans="2:20" x14ac:dyDescent="0.3">
      <c r="F10074" s="314"/>
      <c r="G10074" s="215"/>
      <c r="H10074" s="215"/>
      <c r="I10074" s="314"/>
      <c r="L10074" s="2"/>
      <c r="M10074" s="3" t="s">
        <v>12</v>
      </c>
      <c r="N10074" s="15"/>
      <c r="O10074" s="16">
        <f>E10073-O10073</f>
        <v>0</v>
      </c>
      <c r="P10074" s="62">
        <f>F10073-P10073</f>
        <v>379797</v>
      </c>
      <c r="Q10074" s="62">
        <f>G10073-Q10073</f>
        <v>4802069</v>
      </c>
      <c r="R10074" s="62">
        <f t="shared" ref="R10074" si="988">H10073-R10073</f>
        <v>4082915</v>
      </c>
      <c r="S10074" s="62">
        <f t="shared" ref="S10074" si="989">I10073-S10073</f>
        <v>582097</v>
      </c>
      <c r="T10074" s="62">
        <f t="shared" ref="T10074" si="990">J10073-T10073</f>
        <v>4260</v>
      </c>
    </row>
    <row r="10075" spans="2:20" x14ac:dyDescent="0.3">
      <c r="B10075" s="1355"/>
      <c r="C10075" s="1355"/>
      <c r="D10075" s="1355"/>
      <c r="E10075" s="1355"/>
      <c r="F10075" s="1355"/>
      <c r="G10075" s="118"/>
      <c r="H10075" s="240"/>
      <c r="I10075" s="321"/>
      <c r="J10075" s="321"/>
      <c r="M10075" s="1356" t="s">
        <v>23</v>
      </c>
      <c r="N10075" s="1356"/>
      <c r="O10075" s="314"/>
      <c r="P10075" s="314"/>
      <c r="Q10075" s="314"/>
      <c r="R10075" s="314"/>
    </row>
    <row r="10076" spans="2:20" x14ac:dyDescent="0.3">
      <c r="B10076" s="1173"/>
      <c r="C10076" s="1174"/>
      <c r="D10076" s="1174"/>
      <c r="E10076" s="1174"/>
      <c r="F10076" s="1175"/>
      <c r="G10076" s="949"/>
      <c r="H10076" s="1244"/>
      <c r="I10076" s="1247"/>
      <c r="J10076" s="145"/>
      <c r="M10076" s="346" t="s">
        <v>17</v>
      </c>
      <c r="N10076" s="126">
        <f>P10074</f>
        <v>379797</v>
      </c>
      <c r="O10076" s="606"/>
      <c r="P10076" s="944"/>
      <c r="Q10076" s="944"/>
      <c r="R10076" s="944"/>
      <c r="S10076" s="944"/>
      <c r="T10076" s="944"/>
    </row>
    <row r="10077" spans="2:20" x14ac:dyDescent="0.3">
      <c r="B10077" s="1176"/>
      <c r="C10077" s="1177"/>
      <c r="D10077" s="1176"/>
      <c r="E10077" s="1178"/>
      <c r="F10077" s="1179"/>
      <c r="G10077" s="949"/>
      <c r="H10077" s="949"/>
      <c r="I10077" s="280"/>
      <c r="J10077" s="280"/>
      <c r="M10077" s="346" t="s">
        <v>18</v>
      </c>
      <c r="N10077" s="126">
        <f>Q10074</f>
        <v>4802069</v>
      </c>
      <c r="O10077" s="1015"/>
      <c r="P10077" s="944"/>
      <c r="Q10077" s="1244"/>
      <c r="R10077" s="944"/>
      <c r="S10077" s="944"/>
      <c r="T10077" s="944"/>
    </row>
    <row r="10078" spans="2:20" x14ac:dyDescent="0.3">
      <c r="B10078" s="1176"/>
      <c r="C10078" s="1180"/>
      <c r="D10078" s="1180"/>
      <c r="E10078" s="1178"/>
      <c r="F10078" s="1181"/>
      <c r="G10078" s="948"/>
      <c r="H10078" s="948"/>
      <c r="I10078" s="280"/>
      <c r="J10078" s="280"/>
      <c r="M10078" s="346" t="s">
        <v>19</v>
      </c>
      <c r="N10078" s="126">
        <f>R10074</f>
        <v>4082915</v>
      </c>
      <c r="O10078" s="1015"/>
      <c r="P10078" s="948"/>
      <c r="Q10078" s="1245"/>
      <c r="R10078" s="948"/>
      <c r="S10078" s="948"/>
      <c r="T10078" s="948"/>
    </row>
    <row r="10079" spans="2:20" x14ac:dyDescent="0.3">
      <c r="B10079" s="326"/>
      <c r="C10079" s="326"/>
      <c r="D10079" s="326"/>
      <c r="E10079" s="326"/>
      <c r="F10079" s="326"/>
      <c r="G10079" s="321"/>
      <c r="H10079" s="321"/>
      <c r="I10079" s="280"/>
      <c r="J10079" s="281"/>
      <c r="M10079" s="346" t="s">
        <v>20</v>
      </c>
      <c r="N10079" s="126">
        <f>S10074</f>
        <v>582097</v>
      </c>
      <c r="O10079" s="1246"/>
      <c r="P10079" s="1016"/>
      <c r="Q10079" s="1017"/>
      <c r="R10079" s="894"/>
      <c r="S10079" s="894"/>
      <c r="T10079" s="894"/>
    </row>
    <row r="10080" spans="2:20" x14ac:dyDescent="0.3">
      <c r="B10080" s="326"/>
      <c r="C10080" s="326"/>
      <c r="D10080" s="326"/>
      <c r="E10080" s="326"/>
      <c r="F10080" s="326"/>
      <c r="G10080" s="321"/>
      <c r="H10080" s="321"/>
      <c r="I10080" s="280"/>
      <c r="J10080" s="281"/>
      <c r="M10080" s="346" t="s">
        <v>21</v>
      </c>
      <c r="N10080" s="126">
        <f>T10074</f>
        <v>4260</v>
      </c>
      <c r="O10080" s="1015"/>
      <c r="P10080" s="949"/>
      <c r="Q10080" s="1018"/>
      <c r="R10080" s="949"/>
      <c r="S10080" s="949"/>
      <c r="T10080" s="949"/>
    </row>
    <row r="10081" spans="2:20" ht="16.2" thickBot="1" x14ac:dyDescent="0.35">
      <c r="B10081" s="326"/>
      <c r="C10081" s="326"/>
      <c r="D10081" s="326"/>
      <c r="E10081" s="326"/>
      <c r="F10081" s="326"/>
      <c r="G10081" s="322"/>
      <c r="H10081" s="321"/>
      <c r="I10081" s="280"/>
      <c r="J10081" s="281"/>
      <c r="M10081" s="768" t="s">
        <v>22</v>
      </c>
      <c r="N10081" s="794">
        <f>SUM(N10076:N10080)</f>
        <v>9851138</v>
      </c>
      <c r="O10081" s="1015"/>
      <c r="P10081" s="994"/>
      <c r="Q10081" s="994"/>
      <c r="R10081" s="943"/>
      <c r="S10081" s="943"/>
      <c r="T10081" s="929"/>
    </row>
    <row r="10082" spans="2:20" ht="16.2" thickTop="1" x14ac:dyDescent="0.3">
      <c r="B10082" s="326"/>
      <c r="C10082" s="326"/>
      <c r="D10082" s="326"/>
      <c r="E10082" s="326"/>
      <c r="F10082" s="326"/>
      <c r="G10082" s="322"/>
      <c r="H10082" s="321"/>
      <c r="I10082" s="280"/>
      <c r="J10082" s="281"/>
      <c r="M10082" s="768"/>
      <c r="N10082" s="121"/>
      <c r="O10082" s="1015"/>
      <c r="P10082" s="994"/>
      <c r="Q10082" s="994"/>
      <c r="R10082" s="943"/>
      <c r="S10082" s="943"/>
      <c r="T10082" s="929"/>
    </row>
    <row r="10083" spans="2:20" ht="15.6" x14ac:dyDescent="0.3">
      <c r="B10083" s="326"/>
      <c r="C10083" s="326"/>
      <c r="D10083" s="326"/>
      <c r="E10083" s="326"/>
      <c r="F10083" s="326"/>
      <c r="G10083" s="322"/>
      <c r="H10083" s="321"/>
      <c r="I10083" s="280"/>
      <c r="J10083" s="281"/>
      <c r="M10083" s="768"/>
      <c r="N10083" s="121"/>
      <c r="O10083" s="1015"/>
      <c r="P10083" s="994"/>
      <c r="Q10083" s="994"/>
      <c r="R10083" s="943"/>
      <c r="S10083" s="943"/>
      <c r="T10083" s="929"/>
    </row>
    <row r="10084" spans="2:20" ht="15.6" x14ac:dyDescent="0.3">
      <c r="B10084" s="321"/>
      <c r="C10084" s="321"/>
      <c r="D10084" s="321"/>
      <c r="E10084" s="321"/>
      <c r="F10084" s="321"/>
      <c r="G10084" s="322"/>
      <c r="H10084" s="321"/>
      <c r="I10084" s="280"/>
      <c r="J10084" s="281"/>
      <c r="M10084" s="768"/>
      <c r="N10084" s="121"/>
      <c r="O10084" s="1015"/>
      <c r="P10084" s="994"/>
      <c r="Q10084" s="994"/>
      <c r="R10084" s="943"/>
      <c r="S10084" s="943"/>
      <c r="T10084" s="929"/>
    </row>
    <row r="10085" spans="2:20" ht="15.6" x14ac:dyDescent="0.3">
      <c r="B10085" s="321"/>
      <c r="C10085" s="321"/>
      <c r="D10085" s="321"/>
      <c r="E10085" s="321"/>
      <c r="F10085" s="321"/>
      <c r="G10085" s="322"/>
      <c r="H10085" s="321"/>
      <c r="I10085" s="280"/>
      <c r="J10085" s="281"/>
      <c r="M10085" s="768"/>
      <c r="N10085" s="121"/>
      <c r="O10085" s="1015"/>
      <c r="P10085" s="994"/>
      <c r="Q10085" s="994"/>
      <c r="R10085" s="943"/>
      <c r="S10085" s="943"/>
      <c r="T10085" s="929"/>
    </row>
    <row r="10086" spans="2:20" ht="15.6" x14ac:dyDescent="0.3">
      <c r="G10086" s="314"/>
      <c r="H10086" s="321"/>
      <c r="I10086" s="280"/>
      <c r="J10086" s="281"/>
      <c r="M10086" s="768"/>
      <c r="N10086" s="121"/>
      <c r="O10086" s="1015"/>
      <c r="P10086" s="994"/>
      <c r="Q10086" s="994"/>
      <c r="R10086" s="943"/>
      <c r="S10086" s="943"/>
      <c r="T10086" s="929"/>
    </row>
    <row r="10087" spans="2:20" ht="15.6" x14ac:dyDescent="0.3">
      <c r="G10087" s="314"/>
      <c r="H10087" s="321"/>
      <c r="I10087" s="280"/>
      <c r="J10087" s="281"/>
      <c r="M10087" s="768"/>
      <c r="N10087" s="121"/>
      <c r="O10087" s="1015"/>
      <c r="P10087" s="994"/>
      <c r="Q10087" s="994"/>
      <c r="R10087" s="943"/>
      <c r="S10087" s="943"/>
      <c r="T10087" s="929"/>
    </row>
    <row r="10088" spans="2:20" x14ac:dyDescent="0.3">
      <c r="B10088" s="1357" t="s">
        <v>6214</v>
      </c>
      <c r="C10088" s="1357"/>
      <c r="D10088" s="1357"/>
      <c r="E10088" s="1357"/>
      <c r="F10088" s="1357"/>
      <c r="G10088" s="1357"/>
      <c r="H10088" s="1357"/>
      <c r="I10088" s="1357"/>
      <c r="J10088" s="1357"/>
      <c r="K10088" s="1357"/>
      <c r="L10088" s="1357"/>
      <c r="M10088" s="1357"/>
      <c r="N10088" s="1357"/>
      <c r="O10088" s="1357"/>
      <c r="P10088" s="1357"/>
      <c r="Q10088" s="1357"/>
      <c r="R10088" s="1357"/>
      <c r="S10088" s="1357"/>
      <c r="T10088" s="1357"/>
    </row>
    <row r="10095" spans="2:20" ht="15.6" x14ac:dyDescent="0.3">
      <c r="B10095" s="1349" t="s">
        <v>6858</v>
      </c>
      <c r="C10095" s="1349"/>
      <c r="D10095" s="1349"/>
      <c r="E10095" s="1349"/>
      <c r="F10095" s="1349"/>
      <c r="G10095" s="1349"/>
      <c r="H10095" s="1349"/>
      <c r="I10095" s="1349"/>
      <c r="J10095" s="1349"/>
      <c r="K10095" s="1349"/>
      <c r="L10095" s="1349"/>
      <c r="M10095" s="1349"/>
      <c r="N10095" s="1349"/>
      <c r="O10095" s="1349"/>
      <c r="P10095" s="1349"/>
      <c r="Q10095" s="1349"/>
      <c r="R10095" s="1349"/>
      <c r="S10095" s="1349"/>
      <c r="T10095" s="1349"/>
    </row>
    <row r="10096" spans="2:20" ht="15.6" x14ac:dyDescent="0.3">
      <c r="B10096" s="1350" t="s">
        <v>10</v>
      </c>
      <c r="C10096" s="1350"/>
      <c r="D10096" s="1350"/>
      <c r="E10096" s="1350"/>
      <c r="F10096" s="1350"/>
      <c r="G10096" s="1350"/>
      <c r="H10096" s="1350"/>
      <c r="I10096" s="1350"/>
      <c r="J10096" s="1350"/>
      <c r="K10096" s="1350"/>
      <c r="L10096" s="1350"/>
      <c r="M10096" s="1350"/>
      <c r="N10096" s="1350"/>
      <c r="O10096" s="1350"/>
      <c r="P10096" s="1350"/>
      <c r="Q10096" s="1350"/>
      <c r="R10096" s="1350"/>
      <c r="S10096" s="1350"/>
      <c r="T10096" s="1350"/>
    </row>
    <row r="10097" spans="2:20" x14ac:dyDescent="0.3">
      <c r="B10097" s="1351" t="s">
        <v>11</v>
      </c>
      <c r="C10097" s="1351"/>
      <c r="D10097" s="1351"/>
      <c r="E10097" s="1351"/>
      <c r="F10097" s="1351"/>
      <c r="G10097" s="1351"/>
      <c r="H10097" s="1351"/>
      <c r="I10097" s="1351"/>
      <c r="J10097" s="1351"/>
      <c r="K10097" s="1351"/>
      <c r="L10097" s="1351"/>
      <c r="M10097" s="1351"/>
      <c r="N10097" s="1351"/>
      <c r="O10097" s="1351"/>
      <c r="P10097" s="1351"/>
      <c r="Q10097" s="1351"/>
      <c r="R10097" s="1351"/>
      <c r="S10097" s="1351"/>
      <c r="T10097" s="1351"/>
    </row>
    <row r="10098" spans="2:20" x14ac:dyDescent="0.3">
      <c r="B10098" s="1352" t="s">
        <v>6859</v>
      </c>
      <c r="C10098" s="1352"/>
      <c r="D10098" s="1352"/>
      <c r="E10098" s="1352"/>
      <c r="F10098" s="1352"/>
      <c r="G10098" s="1352"/>
      <c r="H10098" s="1352"/>
      <c r="I10098" s="1352"/>
      <c r="J10098" s="1352"/>
      <c r="K10098" s="1352"/>
      <c r="L10098" s="1352"/>
      <c r="M10098" s="1352"/>
      <c r="N10098" s="1352"/>
      <c r="O10098" s="1352"/>
      <c r="P10098" s="1352"/>
      <c r="Q10098" s="1352"/>
      <c r="R10098" s="1352"/>
      <c r="S10098" s="1352"/>
      <c r="T10098" s="1352"/>
    </row>
    <row r="10099" spans="2:20" ht="15" thickBot="1" x14ac:dyDescent="0.35">
      <c r="B10099" s="309"/>
      <c r="C10099" s="309"/>
      <c r="D10099" s="309"/>
      <c r="E10099" s="309"/>
      <c r="F10099" s="309"/>
      <c r="G10099" s="309"/>
      <c r="H10099" s="309"/>
      <c r="I10099" s="309"/>
      <c r="J10099" s="309"/>
      <c r="L10099" s="309"/>
      <c r="M10099" s="309"/>
      <c r="N10099" s="309"/>
      <c r="O10099" s="309"/>
      <c r="P10099" s="309"/>
      <c r="Q10099" s="309"/>
      <c r="R10099" s="1353" t="s">
        <v>6860</v>
      </c>
      <c r="S10099" s="1353"/>
      <c r="T10099" s="1353"/>
    </row>
    <row r="10100" spans="2:20" ht="15" thickTop="1" x14ac:dyDescent="0.3">
      <c r="B10100" s="1354" t="s">
        <v>8</v>
      </c>
      <c r="C10100" s="1354"/>
      <c r="D10100" s="1354"/>
      <c r="E10100" s="1354"/>
      <c r="F10100" s="1354"/>
      <c r="G10100" s="1354"/>
      <c r="H10100" s="1354"/>
      <c r="I10100" s="1354"/>
      <c r="J10100" s="1354"/>
      <c r="L10100" s="1354" t="s">
        <v>9</v>
      </c>
      <c r="M10100" s="1354"/>
      <c r="N10100" s="1354"/>
      <c r="O10100" s="1354"/>
      <c r="P10100" s="1354"/>
      <c r="Q10100" s="1354"/>
      <c r="R10100" s="1354"/>
      <c r="S10100" s="1354"/>
      <c r="T10100" s="1354"/>
    </row>
    <row r="10101" spans="2:20" ht="27.6" x14ac:dyDescent="0.3">
      <c r="B10101" s="950" t="s">
        <v>0</v>
      </c>
      <c r="C10101" s="950" t="s">
        <v>1</v>
      </c>
      <c r="D10101" s="950" t="s">
        <v>2</v>
      </c>
      <c r="E10101" s="950" t="s">
        <v>13</v>
      </c>
      <c r="F10101" s="950" t="s">
        <v>3</v>
      </c>
      <c r="G10101" s="950" t="s">
        <v>4</v>
      </c>
      <c r="H10101" s="950" t="s">
        <v>5</v>
      </c>
      <c r="I10101" s="950" t="s">
        <v>6</v>
      </c>
      <c r="J10101" s="950" t="s">
        <v>7</v>
      </c>
      <c r="K10101" s="180"/>
      <c r="L10101" s="950" t="s">
        <v>0</v>
      </c>
      <c r="M10101" s="950" t="s">
        <v>1</v>
      </c>
      <c r="N10101" s="503" t="s">
        <v>1234</v>
      </c>
      <c r="O10101" s="950" t="s">
        <v>13</v>
      </c>
      <c r="P10101" s="950" t="s">
        <v>3</v>
      </c>
      <c r="Q10101" s="950" t="s">
        <v>4</v>
      </c>
      <c r="R10101" s="950" t="s">
        <v>5</v>
      </c>
      <c r="S10101" s="950" t="s">
        <v>6</v>
      </c>
      <c r="T10101" s="950" t="s">
        <v>7</v>
      </c>
    </row>
    <row r="10102" spans="2:20" x14ac:dyDescent="0.3">
      <c r="B10102" s="954"/>
      <c r="C10102" s="955"/>
      <c r="D10102" s="955"/>
      <c r="E10102" s="956"/>
      <c r="F10102" s="956"/>
      <c r="G10102" s="956"/>
      <c r="H10102" s="956"/>
      <c r="I10102" s="956"/>
      <c r="J10102" s="957"/>
      <c r="L10102" s="954"/>
      <c r="M10102" s="955"/>
      <c r="N10102" s="955"/>
      <c r="O10102" s="956"/>
      <c r="P10102" s="956"/>
      <c r="Q10102" s="956"/>
      <c r="R10102" s="956"/>
      <c r="S10102" s="956"/>
      <c r="T10102" s="957"/>
    </row>
    <row r="10103" spans="2:20" x14ac:dyDescent="0.3">
      <c r="B10103" s="37" t="s">
        <v>6861</v>
      </c>
      <c r="C10103" s="44" t="s">
        <v>2421</v>
      </c>
      <c r="D10103" s="91" t="s">
        <v>16</v>
      </c>
      <c r="E10103" s="91" t="s">
        <v>16</v>
      </c>
      <c r="F10103" s="91">
        <f>N10076</f>
        <v>379797</v>
      </c>
      <c r="G10103" s="764">
        <f>N10077</f>
        <v>4802069</v>
      </c>
      <c r="H10103" s="764">
        <f>N10078</f>
        <v>4082915</v>
      </c>
      <c r="I10103" s="764">
        <f>N10079</f>
        <v>582097</v>
      </c>
      <c r="J10103" s="764">
        <f>N10080</f>
        <v>4260</v>
      </c>
      <c r="K10103" s="41"/>
      <c r="L10103" s="72"/>
      <c r="M10103" s="1202"/>
      <c r="N10103" s="120"/>
      <c r="O10103" s="120"/>
      <c r="P10103" s="1145"/>
      <c r="Q10103" s="1145"/>
      <c r="R10103" s="72"/>
      <c r="S10103" s="120"/>
      <c r="T10103" s="72"/>
    </row>
    <row r="10104" spans="2:20" ht="43.2" customHeight="1" x14ac:dyDescent="0.3">
      <c r="B10104" s="37" t="s">
        <v>6861</v>
      </c>
      <c r="C10104" s="38" t="s">
        <v>4292</v>
      </c>
      <c r="D10104" s="116" t="s">
        <v>6862</v>
      </c>
      <c r="E10104" s="39" t="s">
        <v>16</v>
      </c>
      <c r="F10104" s="39">
        <v>250000</v>
      </c>
      <c r="G10104" s="39" t="s">
        <v>16</v>
      </c>
      <c r="H10104" s="39" t="s">
        <v>16</v>
      </c>
      <c r="I10104" s="39" t="s">
        <v>16</v>
      </c>
      <c r="J10104" s="39" t="s">
        <v>16</v>
      </c>
      <c r="K10104" s="41"/>
      <c r="L10104" s="37" t="s">
        <v>6861</v>
      </c>
      <c r="M10104" s="509" t="s">
        <v>6872</v>
      </c>
      <c r="N10104" s="39" t="s">
        <v>192</v>
      </c>
      <c r="O10104" s="39" t="s">
        <v>16</v>
      </c>
      <c r="P10104" s="39">
        <v>80000</v>
      </c>
      <c r="Q10104" s="39" t="s">
        <v>16</v>
      </c>
      <c r="R10104" s="39" t="s">
        <v>16</v>
      </c>
      <c r="S10104" s="39" t="s">
        <v>16</v>
      </c>
      <c r="T10104" s="39" t="s">
        <v>16</v>
      </c>
    </row>
    <row r="10105" spans="2:20" ht="40.799999999999997" customHeight="1" x14ac:dyDescent="0.3">
      <c r="B10105" s="37" t="s">
        <v>6861</v>
      </c>
      <c r="C10105" s="38" t="s">
        <v>4864</v>
      </c>
      <c r="D10105" s="116" t="s">
        <v>6863</v>
      </c>
      <c r="E10105" s="39" t="s">
        <v>16</v>
      </c>
      <c r="F10105" s="39">
        <v>150000</v>
      </c>
      <c r="G10105" s="39" t="s">
        <v>16</v>
      </c>
      <c r="H10105" s="39" t="s">
        <v>16</v>
      </c>
      <c r="I10105" s="39" t="s">
        <v>16</v>
      </c>
      <c r="J10105" s="39" t="s">
        <v>16</v>
      </c>
      <c r="K10105" s="41"/>
      <c r="L10105" s="37" t="s">
        <v>6861</v>
      </c>
      <c r="M10105" s="38" t="s">
        <v>6869</v>
      </c>
      <c r="N10105" s="116" t="s">
        <v>6865</v>
      </c>
      <c r="O10105" s="39">
        <v>10000</v>
      </c>
      <c r="P10105" s="39" t="s">
        <v>16</v>
      </c>
      <c r="Q10105" s="39" t="s">
        <v>16</v>
      </c>
      <c r="R10105" s="39" t="s">
        <v>16</v>
      </c>
      <c r="S10105" s="39" t="s">
        <v>16</v>
      </c>
      <c r="T10105" s="39" t="s">
        <v>16</v>
      </c>
    </row>
    <row r="10106" spans="2:20" ht="34.200000000000003" customHeight="1" x14ac:dyDescent="0.3">
      <c r="B10106" s="37" t="s">
        <v>6861</v>
      </c>
      <c r="C10106" s="38" t="s">
        <v>4075</v>
      </c>
      <c r="D10106" s="116" t="s">
        <v>6864</v>
      </c>
      <c r="E10106" s="39" t="s">
        <v>16</v>
      </c>
      <c r="F10106" s="39">
        <v>1100</v>
      </c>
      <c r="G10106" s="39" t="s">
        <v>16</v>
      </c>
      <c r="H10106" s="39" t="s">
        <v>16</v>
      </c>
      <c r="I10106" s="39" t="s">
        <v>16</v>
      </c>
      <c r="J10106" s="39" t="s">
        <v>16</v>
      </c>
      <c r="K10106" s="41"/>
      <c r="L10106" s="37" t="s">
        <v>6861</v>
      </c>
      <c r="M10106" s="38" t="s">
        <v>6873</v>
      </c>
      <c r="N10106" s="368">
        <v>1</v>
      </c>
      <c r="O10106" s="39" t="s">
        <v>16</v>
      </c>
      <c r="P10106" s="39">
        <v>22000</v>
      </c>
      <c r="Q10106" s="39" t="s">
        <v>16</v>
      </c>
      <c r="R10106" s="39" t="s">
        <v>16</v>
      </c>
      <c r="S10106" s="39" t="s">
        <v>16</v>
      </c>
      <c r="T10106" s="39" t="s">
        <v>16</v>
      </c>
    </row>
    <row r="10107" spans="2:20" ht="34.200000000000003" customHeight="1" x14ac:dyDescent="0.3">
      <c r="B10107" s="37" t="s">
        <v>6861</v>
      </c>
      <c r="C10107" s="38" t="s">
        <v>2189</v>
      </c>
      <c r="D10107" s="116" t="s">
        <v>6865</v>
      </c>
      <c r="E10107" s="39">
        <v>10000</v>
      </c>
      <c r="F10107" s="39">
        <v>190000</v>
      </c>
      <c r="G10107" s="39" t="s">
        <v>16</v>
      </c>
      <c r="H10107" s="39" t="s">
        <v>16</v>
      </c>
      <c r="I10107" s="39" t="s">
        <v>16</v>
      </c>
      <c r="J10107" s="39" t="s">
        <v>16</v>
      </c>
      <c r="K10107" s="41"/>
      <c r="L10107" s="37" t="s">
        <v>6861</v>
      </c>
      <c r="M10107" s="38" t="s">
        <v>6875</v>
      </c>
      <c r="N10107" s="368">
        <v>2</v>
      </c>
      <c r="O10107" s="39" t="s">
        <v>16</v>
      </c>
      <c r="P10107" s="39">
        <v>7500</v>
      </c>
      <c r="Q10107" s="39" t="s">
        <v>16</v>
      </c>
      <c r="R10107" s="39" t="s">
        <v>16</v>
      </c>
      <c r="S10107" s="39" t="s">
        <v>16</v>
      </c>
      <c r="T10107" s="39" t="s">
        <v>16</v>
      </c>
    </row>
    <row r="10108" spans="2:20" ht="41.4" x14ac:dyDescent="0.3">
      <c r="B10108" s="37" t="s">
        <v>6861</v>
      </c>
      <c r="C10108" s="38" t="s">
        <v>6870</v>
      </c>
      <c r="D10108" s="116" t="s">
        <v>6866</v>
      </c>
      <c r="E10108" s="39" t="s">
        <v>16</v>
      </c>
      <c r="F10108" s="120">
        <v>100000</v>
      </c>
      <c r="G10108" s="39" t="s">
        <v>16</v>
      </c>
      <c r="H10108" s="39" t="s">
        <v>16</v>
      </c>
      <c r="I10108" s="39" t="s">
        <v>16</v>
      </c>
      <c r="J10108" s="39" t="s">
        <v>16</v>
      </c>
      <c r="K10108" s="41"/>
      <c r="L10108" s="37" t="s">
        <v>6861</v>
      </c>
      <c r="M10108" s="38" t="s">
        <v>6876</v>
      </c>
      <c r="N10108" s="368">
        <v>3</v>
      </c>
      <c r="O10108" s="39" t="s">
        <v>16</v>
      </c>
      <c r="P10108" s="39">
        <v>1700</v>
      </c>
      <c r="Q10108" s="39" t="s">
        <v>16</v>
      </c>
      <c r="R10108" s="39" t="s">
        <v>16</v>
      </c>
      <c r="S10108" s="39" t="s">
        <v>16</v>
      </c>
      <c r="T10108" s="39" t="s">
        <v>16</v>
      </c>
    </row>
    <row r="10109" spans="2:20" ht="29.4" customHeight="1" x14ac:dyDescent="0.3">
      <c r="B10109" s="37" t="s">
        <v>6861</v>
      </c>
      <c r="C10109" s="38" t="s">
        <v>6871</v>
      </c>
      <c r="D10109" s="116" t="s">
        <v>6867</v>
      </c>
      <c r="E10109" s="39" t="s">
        <v>16</v>
      </c>
      <c r="F10109" s="39">
        <v>50000</v>
      </c>
      <c r="G10109" s="39" t="s">
        <v>16</v>
      </c>
      <c r="H10109" s="39" t="s">
        <v>16</v>
      </c>
      <c r="I10109" s="39" t="s">
        <v>16</v>
      </c>
      <c r="J10109" s="39" t="s">
        <v>16</v>
      </c>
      <c r="K10109" s="41"/>
      <c r="L10109" s="39" t="s">
        <v>16</v>
      </c>
      <c r="M10109" s="39" t="s">
        <v>16</v>
      </c>
      <c r="N10109" s="39" t="s">
        <v>16</v>
      </c>
      <c r="O10109" s="39" t="s">
        <v>16</v>
      </c>
      <c r="P10109" s="39" t="s">
        <v>16</v>
      </c>
      <c r="Q10109" s="39" t="s">
        <v>16</v>
      </c>
      <c r="R10109" s="39" t="s">
        <v>16</v>
      </c>
      <c r="S10109" s="39" t="s">
        <v>16</v>
      </c>
      <c r="T10109" s="39" t="s">
        <v>16</v>
      </c>
    </row>
    <row r="10110" spans="2:20" ht="34.200000000000003" customHeight="1" x14ac:dyDescent="0.3">
      <c r="B10110" s="37" t="s">
        <v>6861</v>
      </c>
      <c r="C10110" s="38" t="s">
        <v>2009</v>
      </c>
      <c r="D10110" s="116" t="s">
        <v>6868</v>
      </c>
      <c r="E10110" s="39" t="s">
        <v>16</v>
      </c>
      <c r="F10110" s="39">
        <v>2000</v>
      </c>
      <c r="G10110" s="39" t="s">
        <v>16</v>
      </c>
      <c r="H10110" s="39" t="s">
        <v>16</v>
      </c>
      <c r="I10110" s="39" t="s">
        <v>16</v>
      </c>
      <c r="J10110" s="39" t="s">
        <v>16</v>
      </c>
      <c r="K10110" s="41"/>
      <c r="L10110" s="39" t="s">
        <v>16</v>
      </c>
      <c r="M10110" s="39" t="s">
        <v>16</v>
      </c>
      <c r="N10110" s="39" t="s">
        <v>16</v>
      </c>
      <c r="O10110" s="39" t="s">
        <v>16</v>
      </c>
      <c r="P10110" s="39" t="s">
        <v>16</v>
      </c>
      <c r="Q10110" s="39" t="s">
        <v>16</v>
      </c>
      <c r="R10110" s="39" t="s">
        <v>16</v>
      </c>
      <c r="S10110" s="39" t="s">
        <v>16</v>
      </c>
      <c r="T10110" s="39" t="s">
        <v>16</v>
      </c>
    </row>
    <row r="10111" spans="2:20" x14ac:dyDescent="0.3">
      <c r="B10111" s="196"/>
      <c r="C10111" s="503" t="s">
        <v>49</v>
      </c>
      <c r="D10111" s="196" t="s">
        <v>1850</v>
      </c>
      <c r="E10111" s="197">
        <f>SUM(E10104:E10110)</f>
        <v>10000</v>
      </c>
      <c r="F10111" s="197">
        <f>SUM(F10104:F10110)</f>
        <v>743100</v>
      </c>
      <c r="G10111" s="940">
        <f>SUM(G10104:G10110)</f>
        <v>0</v>
      </c>
      <c r="H10111" s="1256">
        <f>SUM(H10104:H10110)</f>
        <v>0</v>
      </c>
      <c r="I10111" s="940">
        <f>SUM(I10104:I10110)</f>
        <v>0</v>
      </c>
      <c r="J10111" s="940"/>
      <c r="K10111" s="187">
        <f>SUM(I10111:J10111)</f>
        <v>0</v>
      </c>
      <c r="L10111" s="39" t="s">
        <v>16</v>
      </c>
      <c r="M10111" s="39" t="s">
        <v>16</v>
      </c>
      <c r="N10111" s="39" t="s">
        <v>16</v>
      </c>
      <c r="O10111" s="39" t="s">
        <v>16</v>
      </c>
      <c r="P10111" s="39" t="s">
        <v>16</v>
      </c>
      <c r="Q10111" s="39" t="s">
        <v>16</v>
      </c>
      <c r="R10111" s="39" t="s">
        <v>16</v>
      </c>
      <c r="S10111" s="39" t="s">
        <v>16</v>
      </c>
      <c r="T10111" s="39" t="s">
        <v>16</v>
      </c>
    </row>
    <row r="10112" spans="2:20" x14ac:dyDescent="0.3">
      <c r="B10112" s="815"/>
      <c r="C10112" s="958"/>
      <c r="D10112" s="384"/>
      <c r="E10112" s="818"/>
      <c r="F10112" s="818"/>
      <c r="G10112" s="818"/>
      <c r="H10112" s="818"/>
      <c r="I10112" s="818"/>
      <c r="J10112" s="819"/>
      <c r="K10112" s="1"/>
      <c r="L10112" s="1041"/>
      <c r="M10112" s="1042"/>
      <c r="N10112" s="1042"/>
      <c r="O10112" s="39"/>
      <c r="P10112" s="1042"/>
      <c r="Q10112" s="1042"/>
      <c r="R10112" s="1042"/>
      <c r="S10112" s="1042"/>
      <c r="T10112" s="1043"/>
    </row>
    <row r="10113" spans="2:20" x14ac:dyDescent="0.3">
      <c r="B10113" s="25"/>
      <c r="C10113" s="26" t="s">
        <v>50</v>
      </c>
      <c r="D10113" s="26" t="s">
        <v>16</v>
      </c>
      <c r="E10113" s="28">
        <f>E10111</f>
        <v>10000</v>
      </c>
      <c r="F10113" s="28">
        <f>F10103+F10111</f>
        <v>1122897</v>
      </c>
      <c r="G10113" s="28">
        <f>G10103+G10111</f>
        <v>4802069</v>
      </c>
      <c r="H10113" s="28">
        <f>H10103+H10111</f>
        <v>4082915</v>
      </c>
      <c r="I10113" s="28">
        <f>I10103+I10111</f>
        <v>582097</v>
      </c>
      <c r="J10113" s="28">
        <f>J10103+J10111</f>
        <v>4260</v>
      </c>
      <c r="K10113" s="1"/>
      <c r="L10113" s="574" t="s">
        <v>16</v>
      </c>
      <c r="M10113" s="26" t="s">
        <v>50</v>
      </c>
      <c r="N10113" s="193" t="s">
        <v>16</v>
      </c>
      <c r="O10113" s="934">
        <f>SUM(O10104:O10112)</f>
        <v>10000</v>
      </c>
      <c r="P10113" s="28">
        <f>SUM(P10104:P10112)</f>
        <v>111200</v>
      </c>
      <c r="Q10113" s="938">
        <f>SUM(Q10111:Q10112)</f>
        <v>0</v>
      </c>
      <c r="R10113" s="28">
        <f>SUM(R10111:R10112)</f>
        <v>0</v>
      </c>
      <c r="S10113" s="28">
        <f>SUM(S10111:S10112)</f>
        <v>0</v>
      </c>
      <c r="T10113" s="28">
        <f>SUM(T10102:T10112)</f>
        <v>0</v>
      </c>
    </row>
    <row r="10114" spans="2:20" x14ac:dyDescent="0.3">
      <c r="F10114" s="314"/>
      <c r="G10114" s="215"/>
      <c r="H10114" s="215"/>
      <c r="I10114" s="314"/>
      <c r="L10114" s="2"/>
      <c r="M10114" s="3" t="s">
        <v>12</v>
      </c>
      <c r="N10114" s="15"/>
      <c r="O10114" s="16">
        <f>E10113-O10113</f>
        <v>0</v>
      </c>
      <c r="P10114" s="62">
        <f>F10113-P10113</f>
        <v>1011697</v>
      </c>
      <c r="Q10114" s="62">
        <f>G10113-Q10113</f>
        <v>4802069</v>
      </c>
      <c r="R10114" s="62">
        <f t="shared" ref="R10114" si="991">H10113-R10113</f>
        <v>4082915</v>
      </c>
      <c r="S10114" s="62">
        <f t="shared" ref="S10114" si="992">I10113-S10113</f>
        <v>582097</v>
      </c>
      <c r="T10114" s="62">
        <f t="shared" ref="T10114" si="993">J10113-T10113</f>
        <v>4260</v>
      </c>
    </row>
    <row r="10115" spans="2:20" x14ac:dyDescent="0.3">
      <c r="B10115" s="1355"/>
      <c r="C10115" s="1355"/>
      <c r="D10115" s="1355"/>
      <c r="E10115" s="1355"/>
      <c r="F10115" s="1355"/>
      <c r="G10115" s="118"/>
      <c r="H10115" s="240"/>
      <c r="I10115" s="321"/>
      <c r="J10115" s="321"/>
      <c r="M10115" s="1356" t="s">
        <v>23</v>
      </c>
      <c r="N10115" s="1356"/>
      <c r="O10115" s="314"/>
      <c r="P10115" s="314"/>
      <c r="Q10115" s="314"/>
      <c r="R10115" s="314"/>
    </row>
    <row r="10116" spans="2:20" x14ac:dyDescent="0.3">
      <c r="B10116" s="1173"/>
      <c r="C10116" s="1174"/>
      <c r="D10116" s="1174"/>
      <c r="E10116" s="1174"/>
      <c r="F10116" s="1175"/>
      <c r="G10116" s="949"/>
      <c r="H10116" s="1250"/>
      <c r="I10116" s="1251"/>
      <c r="J10116" s="145"/>
      <c r="M10116" s="346" t="s">
        <v>17</v>
      </c>
      <c r="N10116" s="126">
        <f>P10114</f>
        <v>1011697</v>
      </c>
      <c r="O10116" s="606" t="s">
        <v>6877</v>
      </c>
      <c r="P10116" s="944"/>
      <c r="Q10116" s="944"/>
      <c r="R10116" s="944"/>
      <c r="S10116" s="944"/>
      <c r="T10116" s="944"/>
    </row>
    <row r="10117" spans="2:20" x14ac:dyDescent="0.3">
      <c r="B10117" s="1176"/>
      <c r="C10117" s="1177"/>
      <c r="D10117" s="1176"/>
      <c r="E10117" s="1178"/>
      <c r="F10117" s="1179"/>
      <c r="G10117" s="949"/>
      <c r="H10117" s="949"/>
      <c r="I10117" s="280"/>
      <c r="J10117" s="280"/>
      <c r="M10117" s="346" t="s">
        <v>18</v>
      </c>
      <c r="N10117" s="126">
        <f>Q10114</f>
        <v>4802069</v>
      </c>
      <c r="O10117" s="1015"/>
      <c r="P10117" s="944"/>
      <c r="Q10117" s="1250"/>
      <c r="R10117" s="944"/>
      <c r="S10117" s="944"/>
      <c r="T10117" s="944"/>
    </row>
    <row r="10118" spans="2:20" x14ac:dyDescent="0.3">
      <c r="B10118" s="1176"/>
      <c r="C10118" s="1180"/>
      <c r="D10118" s="1180"/>
      <c r="E10118" s="1178"/>
      <c r="F10118" s="1181"/>
      <c r="G10118" s="948"/>
      <c r="H10118" s="948"/>
      <c r="I10118" s="280"/>
      <c r="J10118" s="280"/>
      <c r="M10118" s="346" t="s">
        <v>19</v>
      </c>
      <c r="N10118" s="126">
        <f>R10114</f>
        <v>4082915</v>
      </c>
      <c r="O10118" s="1015"/>
      <c r="P10118" s="948"/>
      <c r="Q10118" s="1248"/>
      <c r="R10118" s="948"/>
      <c r="S10118" s="948"/>
      <c r="T10118" s="948"/>
    </row>
    <row r="10119" spans="2:20" x14ac:dyDescent="0.3">
      <c r="B10119" s="326"/>
      <c r="C10119" s="326"/>
      <c r="D10119" s="326"/>
      <c r="E10119" s="326"/>
      <c r="F10119" s="326"/>
      <c r="G10119" s="321"/>
      <c r="H10119" s="321"/>
      <c r="I10119" s="280"/>
      <c r="J10119" s="281"/>
      <c r="M10119" s="346" t="s">
        <v>20</v>
      </c>
      <c r="N10119" s="126">
        <f>S10114</f>
        <v>582097</v>
      </c>
      <c r="O10119" s="1249"/>
      <c r="P10119" s="1016"/>
      <c r="Q10119" s="1017"/>
      <c r="R10119" s="894"/>
      <c r="S10119" s="894"/>
      <c r="T10119" s="894"/>
    </row>
    <row r="10120" spans="2:20" x14ac:dyDescent="0.3">
      <c r="B10120" s="326"/>
      <c r="C10120" s="326"/>
      <c r="D10120" s="326"/>
      <c r="E10120" s="326"/>
      <c r="F10120" s="326"/>
      <c r="G10120" s="321"/>
      <c r="H10120" s="321"/>
      <c r="I10120" s="280"/>
      <c r="J10120" s="281"/>
      <c r="M10120" s="346" t="s">
        <v>21</v>
      </c>
      <c r="N10120" s="126">
        <f>T10114</f>
        <v>4260</v>
      </c>
      <c r="O10120" s="1015"/>
      <c r="P10120" s="949"/>
      <c r="Q10120" s="1018"/>
      <c r="R10120" s="949"/>
      <c r="S10120" s="949"/>
      <c r="T10120" s="949"/>
    </row>
    <row r="10121" spans="2:20" ht="16.2" thickBot="1" x14ac:dyDescent="0.35">
      <c r="B10121" s="326"/>
      <c r="C10121" s="326"/>
      <c r="D10121" s="326"/>
      <c r="E10121" s="326"/>
      <c r="F10121" s="326"/>
      <c r="G10121" s="322"/>
      <c r="H10121" s="321"/>
      <c r="I10121" s="280"/>
      <c r="J10121" s="281"/>
      <c r="M10121" s="768" t="s">
        <v>22</v>
      </c>
      <c r="N10121" s="794">
        <f>SUM(N10116:N10120)</f>
        <v>10483038</v>
      </c>
      <c r="O10121" s="1015"/>
      <c r="P10121" s="994"/>
      <c r="Q10121" s="994"/>
      <c r="R10121" s="943"/>
      <c r="S10121" s="943"/>
      <c r="T10121" s="929"/>
    </row>
    <row r="10122" spans="2:20" ht="16.2" thickTop="1" x14ac:dyDescent="0.3">
      <c r="B10122" s="326"/>
      <c r="C10122" s="326"/>
      <c r="D10122" s="326"/>
      <c r="E10122" s="326"/>
      <c r="F10122" s="326"/>
      <c r="G10122" s="322"/>
      <c r="H10122" s="321"/>
      <c r="I10122" s="280"/>
      <c r="J10122" s="281"/>
      <c r="M10122" s="768"/>
      <c r="N10122" s="121"/>
      <c r="O10122" s="1015"/>
      <c r="P10122" s="994"/>
      <c r="Q10122" s="994"/>
      <c r="R10122" s="943"/>
      <c r="S10122" s="943"/>
      <c r="T10122" s="929"/>
    </row>
    <row r="10123" spans="2:20" ht="15.6" x14ac:dyDescent="0.3">
      <c r="B10123" s="326"/>
      <c r="C10123" s="326"/>
      <c r="D10123" s="326"/>
      <c r="E10123" s="326"/>
      <c r="F10123" s="326"/>
      <c r="G10123" s="322"/>
      <c r="H10123" s="321"/>
      <c r="I10123" s="280"/>
      <c r="J10123" s="281"/>
      <c r="M10123" s="768"/>
      <c r="N10123" s="121"/>
      <c r="O10123" s="1015"/>
      <c r="P10123" s="994"/>
      <c r="Q10123" s="994"/>
      <c r="R10123" s="943"/>
      <c r="S10123" s="943"/>
      <c r="T10123" s="929"/>
    </row>
    <row r="10124" spans="2:20" ht="15.6" x14ac:dyDescent="0.3">
      <c r="B10124" s="321"/>
      <c r="C10124" s="321"/>
      <c r="D10124" s="321"/>
      <c r="E10124" s="321"/>
      <c r="F10124" s="321"/>
      <c r="G10124" s="322"/>
      <c r="H10124" s="321"/>
      <c r="I10124" s="280"/>
      <c r="J10124" s="281"/>
      <c r="M10124" s="768"/>
      <c r="N10124" s="121"/>
      <c r="O10124" s="1015"/>
      <c r="P10124" s="994"/>
      <c r="Q10124" s="994"/>
      <c r="R10124" s="943"/>
      <c r="S10124" s="943"/>
      <c r="T10124" s="929"/>
    </row>
    <row r="10125" spans="2:20" ht="15.6" x14ac:dyDescent="0.3">
      <c r="B10125" s="321"/>
      <c r="C10125" s="321"/>
      <c r="D10125" s="321"/>
      <c r="E10125" s="321"/>
      <c r="F10125" s="321"/>
      <c r="G10125" s="322"/>
      <c r="H10125" s="321"/>
      <c r="I10125" s="280"/>
      <c r="J10125" s="281"/>
      <c r="M10125" s="768"/>
      <c r="N10125" s="121"/>
      <c r="O10125" s="1015"/>
      <c r="P10125" s="994"/>
      <c r="Q10125" s="994"/>
      <c r="R10125" s="943"/>
      <c r="S10125" s="943"/>
      <c r="T10125" s="929"/>
    </row>
    <row r="10126" spans="2:20" ht="15.6" x14ac:dyDescent="0.3">
      <c r="G10126" s="314"/>
      <c r="H10126" s="321"/>
      <c r="I10126" s="280"/>
      <c r="J10126" s="281"/>
      <c r="M10126" s="768"/>
      <c r="N10126" s="121"/>
      <c r="O10126" s="1015"/>
      <c r="P10126" s="994"/>
      <c r="Q10126" s="994"/>
      <c r="R10126" s="943"/>
      <c r="S10126" s="943"/>
      <c r="T10126" s="929"/>
    </row>
    <row r="10127" spans="2:20" ht="15.6" x14ac:dyDescent="0.3">
      <c r="G10127" s="314"/>
      <c r="H10127" s="321"/>
      <c r="I10127" s="280"/>
      <c r="J10127" s="281"/>
      <c r="M10127" s="768"/>
      <c r="N10127" s="121"/>
      <c r="O10127" s="1015"/>
      <c r="P10127" s="994"/>
      <c r="Q10127" s="994"/>
      <c r="R10127" s="943"/>
      <c r="S10127" s="943"/>
      <c r="T10127" s="929"/>
    </row>
    <row r="10128" spans="2:20" x14ac:dyDescent="0.3">
      <c r="B10128" s="1357" t="s">
        <v>6214</v>
      </c>
      <c r="C10128" s="1357"/>
      <c r="D10128" s="1357"/>
      <c r="E10128" s="1357"/>
      <c r="F10128" s="1357"/>
      <c r="G10128" s="1357"/>
      <c r="H10128" s="1357"/>
      <c r="I10128" s="1357"/>
      <c r="J10128" s="1357"/>
      <c r="K10128" s="1357"/>
      <c r="L10128" s="1357"/>
      <c r="M10128" s="1357"/>
      <c r="N10128" s="1357"/>
      <c r="O10128" s="1357"/>
      <c r="P10128" s="1357"/>
      <c r="Q10128" s="1357"/>
      <c r="R10128" s="1357"/>
      <c r="S10128" s="1357"/>
      <c r="T10128" s="1357"/>
    </row>
    <row r="10134" spans="2:20" ht="15.6" x14ac:dyDescent="0.3">
      <c r="B10134" s="1349" t="s">
        <v>6878</v>
      </c>
      <c r="C10134" s="1349"/>
      <c r="D10134" s="1349"/>
      <c r="E10134" s="1349"/>
      <c r="F10134" s="1349"/>
      <c r="G10134" s="1349"/>
      <c r="H10134" s="1349"/>
      <c r="I10134" s="1349"/>
      <c r="J10134" s="1349"/>
      <c r="K10134" s="1349"/>
      <c r="L10134" s="1349"/>
      <c r="M10134" s="1349"/>
      <c r="N10134" s="1349"/>
      <c r="O10134" s="1349"/>
      <c r="P10134" s="1349"/>
      <c r="Q10134" s="1349"/>
      <c r="R10134" s="1349"/>
      <c r="S10134" s="1349"/>
      <c r="T10134" s="1349"/>
    </row>
    <row r="10135" spans="2:20" ht="15.6" x14ac:dyDescent="0.3">
      <c r="B10135" s="1350" t="s">
        <v>10</v>
      </c>
      <c r="C10135" s="1350"/>
      <c r="D10135" s="1350"/>
      <c r="E10135" s="1350"/>
      <c r="F10135" s="1350"/>
      <c r="G10135" s="1350"/>
      <c r="H10135" s="1350"/>
      <c r="I10135" s="1350"/>
      <c r="J10135" s="1350"/>
      <c r="K10135" s="1350"/>
      <c r="L10135" s="1350"/>
      <c r="M10135" s="1350"/>
      <c r="N10135" s="1350"/>
      <c r="O10135" s="1350"/>
      <c r="P10135" s="1350"/>
      <c r="Q10135" s="1350"/>
      <c r="R10135" s="1350"/>
      <c r="S10135" s="1350"/>
      <c r="T10135" s="1350"/>
    </row>
    <row r="10136" spans="2:20" x14ac:dyDescent="0.3">
      <c r="B10136" s="1351" t="s">
        <v>11</v>
      </c>
      <c r="C10136" s="1351"/>
      <c r="D10136" s="1351"/>
      <c r="E10136" s="1351"/>
      <c r="F10136" s="1351"/>
      <c r="G10136" s="1351"/>
      <c r="H10136" s="1351"/>
      <c r="I10136" s="1351"/>
      <c r="J10136" s="1351"/>
      <c r="K10136" s="1351"/>
      <c r="L10136" s="1351"/>
      <c r="M10136" s="1351"/>
      <c r="N10136" s="1351"/>
      <c r="O10136" s="1351"/>
      <c r="P10136" s="1351"/>
      <c r="Q10136" s="1351"/>
      <c r="R10136" s="1351"/>
      <c r="S10136" s="1351"/>
      <c r="T10136" s="1351"/>
    </row>
    <row r="10137" spans="2:20" x14ac:dyDescent="0.3">
      <c r="B10137" s="1352" t="s">
        <v>6879</v>
      </c>
      <c r="C10137" s="1352"/>
      <c r="D10137" s="1352"/>
      <c r="E10137" s="1352"/>
      <c r="F10137" s="1352"/>
      <c r="G10137" s="1352"/>
      <c r="H10137" s="1352"/>
      <c r="I10137" s="1352"/>
      <c r="J10137" s="1352"/>
      <c r="K10137" s="1352"/>
      <c r="L10137" s="1352"/>
      <c r="M10137" s="1352"/>
      <c r="N10137" s="1352"/>
      <c r="O10137" s="1352"/>
      <c r="P10137" s="1352"/>
      <c r="Q10137" s="1352"/>
      <c r="R10137" s="1352"/>
      <c r="S10137" s="1352"/>
      <c r="T10137" s="1352"/>
    </row>
    <row r="10138" spans="2:20" ht="15" thickBot="1" x14ac:dyDescent="0.35">
      <c r="B10138" s="309"/>
      <c r="C10138" s="309"/>
      <c r="D10138" s="309"/>
      <c r="E10138" s="309"/>
      <c r="F10138" s="309"/>
      <c r="G10138" s="309"/>
      <c r="H10138" s="309"/>
      <c r="I10138" s="309"/>
      <c r="J10138" s="309"/>
      <c r="L10138" s="309"/>
      <c r="M10138" s="309"/>
      <c r="N10138" s="309"/>
      <c r="O10138" s="309"/>
      <c r="P10138" s="309"/>
      <c r="Q10138" s="309"/>
      <c r="R10138" s="1353" t="s">
        <v>6880</v>
      </c>
      <c r="S10138" s="1353"/>
      <c r="T10138" s="1353"/>
    </row>
    <row r="10139" spans="2:20" ht="15" thickTop="1" x14ac:dyDescent="0.3">
      <c r="B10139" s="1354" t="s">
        <v>8</v>
      </c>
      <c r="C10139" s="1354"/>
      <c r="D10139" s="1354"/>
      <c r="E10139" s="1354"/>
      <c r="F10139" s="1354"/>
      <c r="G10139" s="1354"/>
      <c r="H10139" s="1354"/>
      <c r="I10139" s="1354"/>
      <c r="J10139" s="1354"/>
      <c r="L10139" s="1354" t="s">
        <v>9</v>
      </c>
      <c r="M10139" s="1354"/>
      <c r="N10139" s="1354"/>
      <c r="O10139" s="1354"/>
      <c r="P10139" s="1354"/>
      <c r="Q10139" s="1354"/>
      <c r="R10139" s="1354"/>
      <c r="S10139" s="1354"/>
      <c r="T10139" s="1354"/>
    </row>
    <row r="10140" spans="2:20" ht="27.6" x14ac:dyDescent="0.3">
      <c r="B10140" s="950" t="s">
        <v>0</v>
      </c>
      <c r="C10140" s="950" t="s">
        <v>1</v>
      </c>
      <c r="D10140" s="950" t="s">
        <v>2</v>
      </c>
      <c r="E10140" s="950" t="s">
        <v>13</v>
      </c>
      <c r="F10140" s="950" t="s">
        <v>3</v>
      </c>
      <c r="G10140" s="950" t="s">
        <v>4</v>
      </c>
      <c r="H10140" s="950" t="s">
        <v>5</v>
      </c>
      <c r="I10140" s="950" t="s">
        <v>6</v>
      </c>
      <c r="J10140" s="950" t="s">
        <v>7</v>
      </c>
      <c r="K10140" s="180"/>
      <c r="L10140" s="950" t="s">
        <v>0</v>
      </c>
      <c r="M10140" s="950" t="s">
        <v>1</v>
      </c>
      <c r="N10140" s="503" t="s">
        <v>1234</v>
      </c>
      <c r="O10140" s="950" t="s">
        <v>13</v>
      </c>
      <c r="P10140" s="950" t="s">
        <v>3</v>
      </c>
      <c r="Q10140" s="950" t="s">
        <v>4</v>
      </c>
      <c r="R10140" s="950" t="s">
        <v>5</v>
      </c>
      <c r="S10140" s="950" t="s">
        <v>6</v>
      </c>
      <c r="T10140" s="950" t="s">
        <v>7</v>
      </c>
    </row>
    <row r="10141" spans="2:20" x14ac:dyDescent="0.3">
      <c r="B10141" s="954"/>
      <c r="C10141" s="955"/>
      <c r="D10141" s="955"/>
      <c r="E10141" s="956"/>
      <c r="F10141" s="956"/>
      <c r="G10141" s="956"/>
      <c r="H10141" s="956"/>
      <c r="I10141" s="956"/>
      <c r="J10141" s="957"/>
      <c r="L10141" s="954"/>
      <c r="M10141" s="955"/>
      <c r="N10141" s="955"/>
      <c r="O10141" s="956"/>
      <c r="P10141" s="956"/>
      <c r="Q10141" s="956"/>
      <c r="R10141" s="956"/>
      <c r="S10141" s="956"/>
      <c r="T10141" s="957"/>
    </row>
    <row r="10142" spans="2:20" x14ac:dyDescent="0.3">
      <c r="B10142" s="37" t="s">
        <v>6881</v>
      </c>
      <c r="C10142" s="44" t="s">
        <v>2421</v>
      </c>
      <c r="D10142" s="91" t="s">
        <v>16</v>
      </c>
      <c r="E10142" s="91" t="s">
        <v>16</v>
      </c>
      <c r="F10142" s="91">
        <f>N10116</f>
        <v>1011697</v>
      </c>
      <c r="G10142" s="764">
        <f>N10117</f>
        <v>4802069</v>
      </c>
      <c r="H10142" s="764">
        <f>N10118</f>
        <v>4082915</v>
      </c>
      <c r="I10142" s="764">
        <f>N10119</f>
        <v>582097</v>
      </c>
      <c r="J10142" s="764">
        <f>N10120</f>
        <v>4260</v>
      </c>
      <c r="K10142" s="41"/>
      <c r="L10142" s="72"/>
      <c r="M10142" s="1202"/>
      <c r="N10142" s="120"/>
      <c r="O10142" s="120"/>
      <c r="P10142" s="1145"/>
      <c r="Q10142" s="1145"/>
      <c r="R10142" s="72"/>
      <c r="S10142" s="120"/>
      <c r="T10142" s="72"/>
    </row>
    <row r="10143" spans="2:20" x14ac:dyDescent="0.3">
      <c r="B10143" s="37" t="s">
        <v>6881</v>
      </c>
      <c r="C10143" s="44" t="s">
        <v>6776</v>
      </c>
      <c r="D10143" s="39" t="s">
        <v>16</v>
      </c>
      <c r="E10143" s="39" t="s">
        <v>16</v>
      </c>
      <c r="F10143" s="39" t="s">
        <v>16</v>
      </c>
      <c r="G10143" s="39" t="s">
        <v>16</v>
      </c>
      <c r="H10143" s="39" t="s">
        <v>16</v>
      </c>
      <c r="I10143" s="39">
        <v>100000</v>
      </c>
      <c r="J10143" s="39" t="s">
        <v>16</v>
      </c>
      <c r="K10143" s="41"/>
      <c r="L10143" s="37" t="s">
        <v>6881</v>
      </c>
      <c r="M10143" s="44" t="s">
        <v>6776</v>
      </c>
      <c r="N10143" s="39" t="s">
        <v>16</v>
      </c>
      <c r="O10143" s="39" t="s">
        <v>16</v>
      </c>
      <c r="P10143" s="39">
        <v>100000</v>
      </c>
      <c r="Q10143" s="39" t="s">
        <v>16</v>
      </c>
      <c r="R10143" s="39" t="s">
        <v>16</v>
      </c>
      <c r="S10143" s="39" t="s">
        <v>16</v>
      </c>
      <c r="T10143" s="39" t="s">
        <v>16</v>
      </c>
    </row>
    <row r="10144" spans="2:20" ht="41.4" x14ac:dyDescent="0.3">
      <c r="B10144" s="37" t="s">
        <v>6881</v>
      </c>
      <c r="C10144" s="790" t="s">
        <v>6891</v>
      </c>
      <c r="D10144" s="730" t="s">
        <v>6882</v>
      </c>
      <c r="E10144" s="731" t="s">
        <v>16</v>
      </c>
      <c r="F10144" s="731">
        <v>100000</v>
      </c>
      <c r="G10144" s="39" t="s">
        <v>16</v>
      </c>
      <c r="H10144" s="39" t="s">
        <v>16</v>
      </c>
      <c r="I10144" s="39" t="s">
        <v>16</v>
      </c>
      <c r="J10144" s="39" t="s">
        <v>16</v>
      </c>
      <c r="K10144" s="41"/>
      <c r="L10144" s="751" t="s">
        <v>6881</v>
      </c>
      <c r="M10144" s="760" t="s">
        <v>6892</v>
      </c>
      <c r="N10144" s="751">
        <v>347</v>
      </c>
      <c r="O10144" s="731" t="s">
        <v>16</v>
      </c>
      <c r="P10144" s="731">
        <v>900000</v>
      </c>
      <c r="Q10144" s="731" t="s">
        <v>16</v>
      </c>
      <c r="R10144" s="731">
        <v>1100000</v>
      </c>
      <c r="S10144" s="731" t="s">
        <v>16</v>
      </c>
      <c r="T10144" s="731" t="s">
        <v>16</v>
      </c>
    </row>
    <row r="10145" spans="2:20" ht="41.4" x14ac:dyDescent="0.3">
      <c r="B10145" s="37" t="s">
        <v>6881</v>
      </c>
      <c r="C10145" s="38" t="s">
        <v>6885</v>
      </c>
      <c r="D10145" s="116" t="s">
        <v>6883</v>
      </c>
      <c r="E10145" s="39" t="s">
        <v>16</v>
      </c>
      <c r="F10145" s="39">
        <v>100000</v>
      </c>
      <c r="G10145" s="39" t="s">
        <v>16</v>
      </c>
      <c r="H10145" s="39" t="s">
        <v>16</v>
      </c>
      <c r="I10145" s="39" t="s">
        <v>16</v>
      </c>
      <c r="J10145" s="39"/>
      <c r="K10145" s="41"/>
      <c r="L10145" s="751" t="s">
        <v>6881</v>
      </c>
      <c r="M10145" s="760" t="s">
        <v>7195</v>
      </c>
      <c r="N10145" s="751">
        <v>347</v>
      </c>
      <c r="O10145" s="731" t="s">
        <v>16</v>
      </c>
      <c r="P10145" s="731" t="s">
        <v>16</v>
      </c>
      <c r="Q10145" s="731" t="s">
        <v>16</v>
      </c>
      <c r="R10145" s="731">
        <v>20000</v>
      </c>
      <c r="S10145" s="731"/>
      <c r="T10145" s="731"/>
    </row>
    <row r="10146" spans="2:20" ht="41.4" x14ac:dyDescent="0.3">
      <c r="B10146" s="37" t="s">
        <v>6881</v>
      </c>
      <c r="C10146" s="38" t="s">
        <v>6886</v>
      </c>
      <c r="D10146" s="116" t="s">
        <v>6884</v>
      </c>
      <c r="E10146" s="39" t="s">
        <v>16</v>
      </c>
      <c r="F10146" s="39">
        <v>40000</v>
      </c>
      <c r="G10146" s="39" t="s">
        <v>16</v>
      </c>
      <c r="H10146" s="39" t="s">
        <v>16</v>
      </c>
      <c r="I10146" s="39" t="s">
        <v>16</v>
      </c>
      <c r="J10146" s="39" t="s">
        <v>16</v>
      </c>
      <c r="K10146" s="41"/>
      <c r="L10146" s="37" t="s">
        <v>6881</v>
      </c>
      <c r="M10146" s="38" t="s">
        <v>6874</v>
      </c>
      <c r="N10146" s="368">
        <v>1</v>
      </c>
      <c r="O10146" s="39" t="s">
        <v>16</v>
      </c>
      <c r="P10146" s="39">
        <v>14000</v>
      </c>
      <c r="Q10146" s="39" t="s">
        <v>16</v>
      </c>
      <c r="R10146" s="39" t="s">
        <v>16</v>
      </c>
      <c r="S10146" s="39" t="s">
        <v>16</v>
      </c>
      <c r="T10146" s="39" t="s">
        <v>16</v>
      </c>
    </row>
    <row r="10147" spans="2:20" ht="27.6" x14ac:dyDescent="0.3">
      <c r="B10147" s="37"/>
      <c r="C10147" s="1239" t="s">
        <v>2461</v>
      </c>
      <c r="D10147" s="39" t="s">
        <v>16</v>
      </c>
      <c r="E10147" s="39" t="s">
        <v>16</v>
      </c>
      <c r="F10147" s="39" t="s">
        <v>16</v>
      </c>
      <c r="G10147" s="39" t="s">
        <v>16</v>
      </c>
      <c r="H10147" s="39" t="s">
        <v>16</v>
      </c>
      <c r="I10147" s="39" t="s">
        <v>16</v>
      </c>
      <c r="J10147" s="39" t="s">
        <v>16</v>
      </c>
      <c r="K10147" s="41"/>
      <c r="L10147" s="37" t="s">
        <v>6881</v>
      </c>
      <c r="M10147" s="38" t="s">
        <v>6887</v>
      </c>
      <c r="N10147" s="368">
        <v>2</v>
      </c>
      <c r="O10147" s="39" t="s">
        <v>16</v>
      </c>
      <c r="P10147" s="39">
        <v>3780</v>
      </c>
      <c r="Q10147" s="39" t="s">
        <v>16</v>
      </c>
      <c r="R10147" s="39" t="s">
        <v>16</v>
      </c>
      <c r="S10147" s="39" t="s">
        <v>16</v>
      </c>
      <c r="T10147" s="39" t="s">
        <v>16</v>
      </c>
    </row>
    <row r="10148" spans="2:20" ht="27.6" x14ac:dyDescent="0.3">
      <c r="B10148" s="37" t="s">
        <v>6764</v>
      </c>
      <c r="C10148" s="38" t="s">
        <v>6772</v>
      </c>
      <c r="D10148" s="368">
        <v>5</v>
      </c>
      <c r="E10148" s="39" t="s">
        <v>16</v>
      </c>
      <c r="F10148" s="39">
        <v>5000</v>
      </c>
      <c r="G10148" s="39" t="s">
        <v>16</v>
      </c>
      <c r="H10148" s="39" t="s">
        <v>16</v>
      </c>
      <c r="I10148" s="39" t="s">
        <v>16</v>
      </c>
      <c r="J10148" s="39" t="s">
        <v>16</v>
      </c>
      <c r="K10148" s="41"/>
      <c r="L10148" s="37" t="s">
        <v>6881</v>
      </c>
      <c r="M10148" s="38" t="s">
        <v>6560</v>
      </c>
      <c r="N10148" s="368">
        <v>3</v>
      </c>
      <c r="O10148" s="39" t="s">
        <v>16</v>
      </c>
      <c r="P10148" s="39">
        <v>22500</v>
      </c>
      <c r="Q10148" s="39" t="s">
        <v>16</v>
      </c>
      <c r="R10148" s="39" t="s">
        <v>16</v>
      </c>
      <c r="S10148" s="39" t="s">
        <v>16</v>
      </c>
      <c r="T10148" s="39" t="s">
        <v>16</v>
      </c>
    </row>
    <row r="10149" spans="2:20" ht="41.4" x14ac:dyDescent="0.3">
      <c r="B10149" s="39" t="s">
        <v>16</v>
      </c>
      <c r="C10149" s="39" t="s">
        <v>16</v>
      </c>
      <c r="D10149" s="39" t="s">
        <v>16</v>
      </c>
      <c r="E10149" s="39" t="s">
        <v>16</v>
      </c>
      <c r="F10149" s="39" t="s">
        <v>16</v>
      </c>
      <c r="G10149" s="39" t="s">
        <v>16</v>
      </c>
      <c r="H10149" s="39" t="s">
        <v>16</v>
      </c>
      <c r="I10149" s="39" t="s">
        <v>16</v>
      </c>
      <c r="J10149" s="39" t="s">
        <v>16</v>
      </c>
      <c r="K10149" s="41"/>
      <c r="L10149" s="37" t="s">
        <v>6881</v>
      </c>
      <c r="M10149" s="38" t="s">
        <v>6888</v>
      </c>
      <c r="N10149" s="368">
        <v>4</v>
      </c>
      <c r="O10149" s="39" t="s">
        <v>16</v>
      </c>
      <c r="P10149" s="39">
        <v>5000</v>
      </c>
      <c r="Q10149" s="39" t="s">
        <v>16</v>
      </c>
      <c r="R10149" s="39" t="s">
        <v>16</v>
      </c>
      <c r="S10149" s="39" t="s">
        <v>16</v>
      </c>
      <c r="T10149" s="39" t="s">
        <v>16</v>
      </c>
    </row>
    <row r="10150" spans="2:20" ht="27.6" x14ac:dyDescent="0.3">
      <c r="B10150" s="39" t="s">
        <v>16</v>
      </c>
      <c r="C10150" s="39" t="s">
        <v>16</v>
      </c>
      <c r="D10150" s="39" t="s">
        <v>16</v>
      </c>
      <c r="E10150" s="39" t="s">
        <v>16</v>
      </c>
      <c r="F10150" s="39" t="s">
        <v>16</v>
      </c>
      <c r="G10150" s="39" t="s">
        <v>16</v>
      </c>
      <c r="H10150" s="39" t="s">
        <v>16</v>
      </c>
      <c r="I10150" s="39" t="s">
        <v>16</v>
      </c>
      <c r="J10150" s="39" t="s">
        <v>16</v>
      </c>
      <c r="K10150" s="41"/>
      <c r="L10150" s="37" t="s">
        <v>6881</v>
      </c>
      <c r="M10150" s="509" t="s">
        <v>6889</v>
      </c>
      <c r="N10150" s="368">
        <v>5</v>
      </c>
      <c r="O10150" s="39" t="s">
        <v>16</v>
      </c>
      <c r="P10150" s="39">
        <v>5000</v>
      </c>
      <c r="Q10150" s="39" t="s">
        <v>16</v>
      </c>
      <c r="R10150" s="39" t="s">
        <v>16</v>
      </c>
      <c r="S10150" s="39" t="s">
        <v>16</v>
      </c>
      <c r="T10150" s="39" t="s">
        <v>16</v>
      </c>
    </row>
    <row r="10151" spans="2:20" ht="23.4" customHeight="1" x14ac:dyDescent="0.3">
      <c r="B10151" s="39" t="s">
        <v>16</v>
      </c>
      <c r="C10151" s="39" t="s">
        <v>16</v>
      </c>
      <c r="D10151" s="39" t="s">
        <v>16</v>
      </c>
      <c r="E10151" s="39" t="s">
        <v>16</v>
      </c>
      <c r="F10151" s="39" t="s">
        <v>16</v>
      </c>
      <c r="G10151" s="39" t="s">
        <v>16</v>
      </c>
      <c r="H10151" s="39" t="s">
        <v>16</v>
      </c>
      <c r="I10151" s="39" t="s">
        <v>16</v>
      </c>
      <c r="J10151" s="39" t="s">
        <v>16</v>
      </c>
      <c r="K10151" s="41"/>
      <c r="L10151" s="37" t="s">
        <v>6881</v>
      </c>
      <c r="M10151" s="509" t="s">
        <v>6894</v>
      </c>
      <c r="N10151" s="368" t="s">
        <v>6488</v>
      </c>
      <c r="O10151" s="39" t="s">
        <v>16</v>
      </c>
      <c r="P10151" s="39" t="s">
        <v>16</v>
      </c>
      <c r="Q10151" s="39" t="s">
        <v>16</v>
      </c>
      <c r="R10151" s="39">
        <v>205632</v>
      </c>
      <c r="S10151" s="39" t="s">
        <v>16</v>
      </c>
      <c r="T10151" s="39" t="s">
        <v>16</v>
      </c>
    </row>
    <row r="10152" spans="2:20" ht="21.6" customHeight="1" x14ac:dyDescent="0.3">
      <c r="B10152" s="39" t="s">
        <v>16</v>
      </c>
      <c r="C10152" s="39" t="s">
        <v>16</v>
      </c>
      <c r="D10152" s="39" t="s">
        <v>16</v>
      </c>
      <c r="E10152" s="39" t="s">
        <v>16</v>
      </c>
      <c r="F10152" s="39" t="s">
        <v>16</v>
      </c>
      <c r="G10152" s="39" t="s">
        <v>16</v>
      </c>
      <c r="H10152" s="39" t="s">
        <v>16</v>
      </c>
      <c r="I10152" s="39" t="s">
        <v>16</v>
      </c>
      <c r="J10152" s="39" t="s">
        <v>16</v>
      </c>
      <c r="K10152" s="41"/>
      <c r="L10152" s="37"/>
      <c r="M10152" s="1239" t="s">
        <v>2461</v>
      </c>
      <c r="N10152" s="39" t="s">
        <v>16</v>
      </c>
      <c r="O10152" s="39" t="s">
        <v>16</v>
      </c>
      <c r="P10152" s="39" t="s">
        <v>16</v>
      </c>
      <c r="Q10152" s="39" t="s">
        <v>16</v>
      </c>
      <c r="R10152" s="39" t="s">
        <v>16</v>
      </c>
      <c r="S10152" s="39" t="s">
        <v>16</v>
      </c>
      <c r="T10152" s="39" t="s">
        <v>16</v>
      </c>
    </row>
    <row r="10153" spans="2:20" ht="27.6" x14ac:dyDescent="0.3">
      <c r="B10153" s="39" t="s">
        <v>16</v>
      </c>
      <c r="C10153" s="39" t="s">
        <v>16</v>
      </c>
      <c r="D10153" s="39" t="s">
        <v>16</v>
      </c>
      <c r="E10153" s="39" t="s">
        <v>16</v>
      </c>
      <c r="F10153" s="39" t="s">
        <v>16</v>
      </c>
      <c r="G10153" s="39" t="s">
        <v>16</v>
      </c>
      <c r="H10153" s="39" t="s">
        <v>16</v>
      </c>
      <c r="I10153" s="39" t="s">
        <v>16</v>
      </c>
      <c r="J10153" s="39" t="s">
        <v>16</v>
      </c>
      <c r="K10153" s="41"/>
      <c r="L10153" s="37" t="s">
        <v>6881</v>
      </c>
      <c r="M10153" s="509" t="s">
        <v>6893</v>
      </c>
      <c r="N10153" s="368">
        <v>6</v>
      </c>
      <c r="O10153" s="39"/>
      <c r="P10153" s="39">
        <v>8680</v>
      </c>
      <c r="Q10153" s="39" t="s">
        <v>16</v>
      </c>
      <c r="R10153" s="39" t="s">
        <v>16</v>
      </c>
      <c r="S10153" s="39" t="s">
        <v>16</v>
      </c>
      <c r="T10153" s="39" t="s">
        <v>16</v>
      </c>
    </row>
    <row r="10154" spans="2:20" x14ac:dyDescent="0.3">
      <c r="B10154" s="196"/>
      <c r="C10154" s="503" t="s">
        <v>49</v>
      </c>
      <c r="D10154" s="196" t="s">
        <v>1850</v>
      </c>
      <c r="E10154" s="197">
        <f>SUM(E10144:E10153)</f>
        <v>0</v>
      </c>
      <c r="F10154" s="197">
        <f>SUM(F10143:F10153)</f>
        <v>245000</v>
      </c>
      <c r="G10154" s="940">
        <f>SUM(G10143:G10153)</f>
        <v>0</v>
      </c>
      <c r="H10154" s="1256">
        <f>SUM(H10143:H10153)</f>
        <v>0</v>
      </c>
      <c r="I10154" s="940">
        <f>SUM(I10143:I10153)</f>
        <v>100000</v>
      </c>
      <c r="J10154" s="940"/>
      <c r="K10154" s="187">
        <f>SUM(I10154:J10154)</f>
        <v>100000</v>
      </c>
      <c r="L10154" s="39" t="s">
        <v>16</v>
      </c>
      <c r="M10154" s="39" t="s">
        <v>16</v>
      </c>
      <c r="N10154" s="39" t="s">
        <v>16</v>
      </c>
      <c r="O10154" s="39" t="s">
        <v>16</v>
      </c>
      <c r="P10154" s="39" t="s">
        <v>16</v>
      </c>
      <c r="Q10154" s="39" t="s">
        <v>16</v>
      </c>
      <c r="R10154" s="39" t="s">
        <v>16</v>
      </c>
      <c r="S10154" s="39" t="s">
        <v>16</v>
      </c>
      <c r="T10154" s="39" t="s">
        <v>16</v>
      </c>
    </row>
    <row r="10155" spans="2:20" x14ac:dyDescent="0.3">
      <c r="B10155" s="815"/>
      <c r="C10155" s="958"/>
      <c r="D10155" s="384"/>
      <c r="E10155" s="818"/>
      <c r="F10155" s="818"/>
      <c r="G10155" s="818"/>
      <c r="H10155" s="818"/>
      <c r="I10155" s="818"/>
      <c r="J10155" s="819"/>
      <c r="K10155" s="1"/>
      <c r="L10155" s="1041"/>
      <c r="M10155" s="1042"/>
      <c r="N10155" s="1042"/>
      <c r="O10155" s="39"/>
      <c r="P10155" s="1042"/>
      <c r="Q10155" s="1042"/>
      <c r="R10155" s="1042"/>
      <c r="S10155" s="1042"/>
      <c r="T10155" s="1043"/>
    </row>
    <row r="10156" spans="2:20" x14ac:dyDescent="0.3">
      <c r="B10156" s="25"/>
      <c r="C10156" s="26" t="s">
        <v>50</v>
      </c>
      <c r="D10156" s="26" t="s">
        <v>16</v>
      </c>
      <c r="E10156" s="28">
        <f>E10154</f>
        <v>0</v>
      </c>
      <c r="F10156" s="28">
        <f>F10142+F10154</f>
        <v>1256697</v>
      </c>
      <c r="G10156" s="28">
        <f>G10142+G10154</f>
        <v>4802069</v>
      </c>
      <c r="H10156" s="28">
        <f>H10142+H10154</f>
        <v>4082915</v>
      </c>
      <c r="I10156" s="28">
        <f>I10142+I10154</f>
        <v>682097</v>
      </c>
      <c r="J10156" s="28">
        <f>J10142+J10154</f>
        <v>4260</v>
      </c>
      <c r="K10156" s="1"/>
      <c r="L10156" s="574" t="s">
        <v>16</v>
      </c>
      <c r="M10156" s="26" t="s">
        <v>50</v>
      </c>
      <c r="N10156" s="193" t="s">
        <v>16</v>
      </c>
      <c r="O10156" s="934">
        <f>SUM(O10144:O10155)</f>
        <v>0</v>
      </c>
      <c r="P10156" s="28">
        <f>SUM(P10143:P10155)</f>
        <v>1058960</v>
      </c>
      <c r="Q10156" s="938">
        <f>SUM(Q10143:Q10155)</f>
        <v>0</v>
      </c>
      <c r="R10156" s="28">
        <f>SUM(R10143:R10155)</f>
        <v>1325632</v>
      </c>
      <c r="S10156" s="28">
        <f>SUM(S10154:S10155)</f>
        <v>0</v>
      </c>
      <c r="T10156" s="28">
        <f>SUM(T10141:T10155)</f>
        <v>0</v>
      </c>
    </row>
    <row r="10157" spans="2:20" x14ac:dyDescent="0.3">
      <c r="F10157" s="314"/>
      <c r="G10157" s="215"/>
      <c r="H10157" s="215"/>
      <c r="I10157" s="314"/>
      <c r="L10157" s="2"/>
      <c r="M10157" s="3" t="s">
        <v>12</v>
      </c>
      <c r="N10157" s="15"/>
      <c r="O10157" s="16">
        <f>E10156-O10156</f>
        <v>0</v>
      </c>
      <c r="P10157" s="62">
        <f>F10156-P10156</f>
        <v>197737</v>
      </c>
      <c r="Q10157" s="62">
        <f>G10156-Q10156</f>
        <v>4802069</v>
      </c>
      <c r="R10157" s="62">
        <f t="shared" ref="R10157" si="994">H10156-R10156</f>
        <v>2757283</v>
      </c>
      <c r="S10157" s="62">
        <f t="shared" ref="S10157" si="995">I10156-S10156</f>
        <v>682097</v>
      </c>
      <c r="T10157" s="62">
        <f t="shared" ref="T10157" si="996">J10156-T10156</f>
        <v>4260</v>
      </c>
    </row>
    <row r="10158" spans="2:20" x14ac:dyDescent="0.3">
      <c r="B10158" s="1355"/>
      <c r="C10158" s="1355"/>
      <c r="D10158" s="1355"/>
      <c r="E10158" s="1355"/>
      <c r="F10158" s="1355"/>
      <c r="G10158" s="118"/>
      <c r="H10158" s="240"/>
      <c r="I10158" s="321"/>
      <c r="J10158" s="321"/>
      <c r="M10158" s="1356" t="s">
        <v>23</v>
      </c>
      <c r="N10158" s="1356"/>
      <c r="O10158" s="314"/>
      <c r="P10158" s="314"/>
      <c r="Q10158" s="314"/>
      <c r="R10158" s="314"/>
    </row>
    <row r="10159" spans="2:20" x14ac:dyDescent="0.3">
      <c r="B10159" s="1173"/>
      <c r="C10159" s="1174"/>
      <c r="D10159" s="1174"/>
      <c r="E10159" s="1174"/>
      <c r="F10159" s="1175"/>
      <c r="G10159" s="949"/>
      <c r="H10159" s="1252"/>
      <c r="I10159" s="1254"/>
      <c r="J10159" s="145"/>
      <c r="M10159" s="346" t="s">
        <v>17</v>
      </c>
      <c r="N10159" s="126">
        <f>P10157</f>
        <v>197737</v>
      </c>
      <c r="O10159" s="606" t="s">
        <v>6890</v>
      </c>
      <c r="P10159" s="944"/>
      <c r="Q10159" s="944"/>
      <c r="R10159" s="944"/>
      <c r="S10159" s="944"/>
      <c r="T10159" s="944"/>
    </row>
    <row r="10160" spans="2:20" x14ac:dyDescent="0.3">
      <c r="B10160" s="1176"/>
      <c r="C10160" s="1177"/>
      <c r="D10160" s="1176"/>
      <c r="E10160" s="1178"/>
      <c r="F10160" s="1179"/>
      <c r="G10160" s="949"/>
      <c r="H10160" s="949"/>
      <c r="I10160" s="280"/>
      <c r="J10160" s="280"/>
      <c r="M10160" s="346" t="s">
        <v>18</v>
      </c>
      <c r="N10160" s="126">
        <f>Q10157</f>
        <v>4802069</v>
      </c>
      <c r="O10160" s="1015"/>
      <c r="P10160" s="944"/>
      <c r="Q10160" s="1252"/>
      <c r="R10160" s="944"/>
      <c r="S10160" s="944"/>
      <c r="T10160" s="944"/>
    </row>
    <row r="10161" spans="2:20" x14ac:dyDescent="0.3">
      <c r="B10161" s="1176"/>
      <c r="C10161" s="1180"/>
      <c r="D10161" s="1180"/>
      <c r="E10161" s="1178"/>
      <c r="F10161" s="1181"/>
      <c r="G10161" s="948"/>
      <c r="H10161" s="948"/>
      <c r="I10161" s="280"/>
      <c r="J10161" s="280"/>
      <c r="M10161" s="346" t="s">
        <v>19</v>
      </c>
      <c r="N10161" s="126">
        <f>R10157</f>
        <v>2757283</v>
      </c>
      <c r="O10161" s="1015"/>
      <c r="P10161" s="948"/>
      <c r="Q10161" s="1253"/>
      <c r="R10161" s="948"/>
      <c r="S10161" s="948"/>
      <c r="T10161" s="948"/>
    </row>
    <row r="10162" spans="2:20" x14ac:dyDescent="0.3">
      <c r="B10162" s="326"/>
      <c r="C10162" s="326"/>
      <c r="D10162" s="326"/>
      <c r="E10162" s="326"/>
      <c r="F10162" s="326"/>
      <c r="G10162" s="321"/>
      <c r="H10162" s="321"/>
      <c r="I10162" s="280"/>
      <c r="J10162" s="281"/>
      <c r="M10162" s="346" t="s">
        <v>20</v>
      </c>
      <c r="N10162" s="126">
        <f>S10157</f>
        <v>682097</v>
      </c>
      <c r="O10162" s="1255"/>
      <c r="P10162" s="1016"/>
      <c r="Q10162" s="1017"/>
      <c r="R10162" s="894"/>
      <c r="S10162" s="894"/>
      <c r="T10162" s="894"/>
    </row>
    <row r="10163" spans="2:20" x14ac:dyDescent="0.3">
      <c r="B10163" s="326"/>
      <c r="C10163" s="326"/>
      <c r="D10163" s="326"/>
      <c r="E10163" s="326"/>
      <c r="F10163" s="326"/>
      <c r="G10163" s="321"/>
      <c r="H10163" s="321"/>
      <c r="I10163" s="280"/>
      <c r="J10163" s="281"/>
      <c r="M10163" s="346" t="s">
        <v>21</v>
      </c>
      <c r="N10163" s="126">
        <f>T10157</f>
        <v>4260</v>
      </c>
      <c r="O10163" s="1015"/>
      <c r="P10163" s="949"/>
      <c r="Q10163" s="1018"/>
      <c r="R10163" s="949"/>
      <c r="S10163" s="949"/>
      <c r="T10163" s="949"/>
    </row>
    <row r="10164" spans="2:20" ht="16.2" thickBot="1" x14ac:dyDescent="0.35">
      <c r="B10164" s="326"/>
      <c r="C10164" s="326"/>
      <c r="D10164" s="326"/>
      <c r="E10164" s="326"/>
      <c r="F10164" s="326"/>
      <c r="G10164" s="322"/>
      <c r="H10164" s="321"/>
      <c r="I10164" s="280"/>
      <c r="J10164" s="281"/>
      <c r="M10164" s="768" t="s">
        <v>22</v>
      </c>
      <c r="N10164" s="794">
        <f>SUM(N10159:N10163)</f>
        <v>8443446</v>
      </c>
      <c r="O10164" s="1015"/>
      <c r="P10164" s="994"/>
      <c r="Q10164" s="994"/>
      <c r="R10164" s="943"/>
      <c r="S10164" s="943"/>
      <c r="T10164" s="929"/>
    </row>
    <row r="10165" spans="2:20" ht="16.2" thickTop="1" x14ac:dyDescent="0.3">
      <c r="B10165" s="326"/>
      <c r="C10165" s="326"/>
      <c r="D10165" s="326"/>
      <c r="E10165" s="326"/>
      <c r="F10165" s="326"/>
      <c r="G10165" s="322"/>
      <c r="H10165" s="321"/>
      <c r="I10165" s="280"/>
      <c r="J10165" s="281"/>
      <c r="M10165" s="768"/>
      <c r="N10165" s="121"/>
      <c r="O10165" s="1015"/>
      <c r="P10165" s="994"/>
      <c r="Q10165" s="994"/>
      <c r="R10165" s="943"/>
      <c r="S10165" s="943"/>
      <c r="T10165" s="929"/>
    </row>
    <row r="10166" spans="2:20" ht="15.6" x14ac:dyDescent="0.3">
      <c r="B10166" s="326"/>
      <c r="C10166" s="326"/>
      <c r="D10166" s="326"/>
      <c r="E10166" s="326"/>
      <c r="F10166" s="326"/>
      <c r="G10166" s="322"/>
      <c r="H10166" s="321"/>
      <c r="I10166" s="280"/>
      <c r="J10166" s="281"/>
      <c r="M10166" s="768"/>
      <c r="N10166" s="121"/>
      <c r="O10166" s="1015"/>
      <c r="P10166" s="994"/>
      <c r="Q10166" s="994"/>
      <c r="R10166" s="943"/>
      <c r="S10166" s="943"/>
      <c r="T10166" s="929"/>
    </row>
    <row r="10167" spans="2:20" ht="15.6" x14ac:dyDescent="0.3">
      <c r="B10167" s="321"/>
      <c r="C10167" s="321"/>
      <c r="D10167" s="321"/>
      <c r="E10167" s="321"/>
      <c r="F10167" s="321"/>
      <c r="G10167" s="322"/>
      <c r="H10167" s="321"/>
      <c r="I10167" s="280"/>
      <c r="J10167" s="281"/>
      <c r="M10167" s="768"/>
      <c r="N10167" s="121"/>
      <c r="O10167" s="1015"/>
      <c r="P10167" s="994"/>
      <c r="Q10167" s="994"/>
      <c r="R10167" s="943"/>
      <c r="S10167" s="943"/>
      <c r="T10167" s="929"/>
    </row>
    <row r="10168" spans="2:20" ht="15.6" x14ac:dyDescent="0.3">
      <c r="B10168" s="321"/>
      <c r="C10168" s="321"/>
      <c r="D10168" s="321"/>
      <c r="E10168" s="321"/>
      <c r="F10168" s="321"/>
      <c r="G10168" s="322"/>
      <c r="H10168" s="321"/>
      <c r="I10168" s="280"/>
      <c r="J10168" s="281"/>
      <c r="M10168" s="768"/>
      <c r="N10168" s="121"/>
      <c r="O10168" s="1015"/>
      <c r="P10168" s="994"/>
      <c r="Q10168" s="994"/>
      <c r="R10168" s="943"/>
      <c r="S10168" s="943"/>
      <c r="T10168" s="929"/>
    </row>
    <row r="10169" spans="2:20" ht="15.6" x14ac:dyDescent="0.3">
      <c r="G10169" s="314"/>
      <c r="H10169" s="321"/>
      <c r="I10169" s="280"/>
      <c r="J10169" s="281"/>
      <c r="M10169" s="768"/>
      <c r="N10169" s="121"/>
      <c r="O10169" s="1015"/>
      <c r="P10169" s="994"/>
      <c r="Q10169" s="994"/>
      <c r="R10169" s="943"/>
      <c r="S10169" s="943"/>
      <c r="T10169" s="929"/>
    </row>
    <row r="10170" spans="2:20" ht="15.6" x14ac:dyDescent="0.3">
      <c r="G10170" s="314"/>
      <c r="H10170" s="321"/>
      <c r="I10170" s="280"/>
      <c r="J10170" s="281"/>
      <c r="M10170" s="768"/>
      <c r="N10170" s="121"/>
      <c r="O10170" s="1015"/>
      <c r="P10170" s="994"/>
      <c r="Q10170" s="994"/>
      <c r="R10170" s="943"/>
      <c r="S10170" s="943"/>
      <c r="T10170" s="929"/>
    </row>
    <row r="10171" spans="2:20" x14ac:dyDescent="0.3">
      <c r="B10171" s="1357" t="s">
        <v>6214</v>
      </c>
      <c r="C10171" s="1357"/>
      <c r="D10171" s="1357"/>
      <c r="E10171" s="1357"/>
      <c r="F10171" s="1357"/>
      <c r="G10171" s="1357"/>
      <c r="H10171" s="1357"/>
      <c r="I10171" s="1357"/>
      <c r="J10171" s="1357"/>
      <c r="K10171" s="1357"/>
      <c r="L10171" s="1357"/>
      <c r="M10171" s="1357"/>
      <c r="N10171" s="1357"/>
      <c r="O10171" s="1357"/>
      <c r="P10171" s="1357"/>
      <c r="Q10171" s="1357"/>
      <c r="R10171" s="1357"/>
      <c r="S10171" s="1357"/>
      <c r="T10171" s="1357"/>
    </row>
    <row r="10177" spans="2:20" ht="15.6" x14ac:dyDescent="0.3">
      <c r="B10177" s="1349" t="s">
        <v>6895</v>
      </c>
      <c r="C10177" s="1349"/>
      <c r="D10177" s="1349"/>
      <c r="E10177" s="1349"/>
      <c r="F10177" s="1349"/>
      <c r="G10177" s="1349"/>
      <c r="H10177" s="1349"/>
      <c r="I10177" s="1349"/>
      <c r="J10177" s="1349"/>
      <c r="K10177" s="1349"/>
      <c r="L10177" s="1349"/>
      <c r="M10177" s="1349"/>
      <c r="N10177" s="1349"/>
      <c r="O10177" s="1349"/>
      <c r="P10177" s="1349"/>
      <c r="Q10177" s="1349"/>
      <c r="R10177" s="1349"/>
      <c r="S10177" s="1349"/>
      <c r="T10177" s="1349"/>
    </row>
    <row r="10178" spans="2:20" ht="15.6" x14ac:dyDescent="0.3">
      <c r="B10178" s="1350" t="s">
        <v>10</v>
      </c>
      <c r="C10178" s="1350"/>
      <c r="D10178" s="1350"/>
      <c r="E10178" s="1350"/>
      <c r="F10178" s="1350"/>
      <c r="G10178" s="1350"/>
      <c r="H10178" s="1350"/>
      <c r="I10178" s="1350"/>
      <c r="J10178" s="1350"/>
      <c r="K10178" s="1350"/>
      <c r="L10178" s="1350"/>
      <c r="M10178" s="1350"/>
      <c r="N10178" s="1350"/>
      <c r="O10178" s="1350"/>
      <c r="P10178" s="1350"/>
      <c r="Q10178" s="1350"/>
      <c r="R10178" s="1350"/>
      <c r="S10178" s="1350"/>
      <c r="T10178" s="1350"/>
    </row>
    <row r="10179" spans="2:20" x14ac:dyDescent="0.3">
      <c r="B10179" s="1351" t="s">
        <v>11</v>
      </c>
      <c r="C10179" s="1351"/>
      <c r="D10179" s="1351"/>
      <c r="E10179" s="1351"/>
      <c r="F10179" s="1351"/>
      <c r="G10179" s="1351"/>
      <c r="H10179" s="1351"/>
      <c r="I10179" s="1351"/>
      <c r="J10179" s="1351"/>
      <c r="K10179" s="1351"/>
      <c r="L10179" s="1351"/>
      <c r="M10179" s="1351"/>
      <c r="N10179" s="1351"/>
      <c r="O10179" s="1351"/>
      <c r="P10179" s="1351"/>
      <c r="Q10179" s="1351"/>
      <c r="R10179" s="1351"/>
      <c r="S10179" s="1351"/>
      <c r="T10179" s="1351"/>
    </row>
    <row r="10180" spans="2:20" x14ac:dyDescent="0.3">
      <c r="B10180" s="1352" t="s">
        <v>6896</v>
      </c>
      <c r="C10180" s="1352"/>
      <c r="D10180" s="1352"/>
      <c r="E10180" s="1352"/>
      <c r="F10180" s="1352"/>
      <c r="G10180" s="1352"/>
      <c r="H10180" s="1352"/>
      <c r="I10180" s="1352"/>
      <c r="J10180" s="1352"/>
      <c r="K10180" s="1352"/>
      <c r="L10180" s="1352"/>
      <c r="M10180" s="1352"/>
      <c r="N10180" s="1352"/>
      <c r="O10180" s="1352"/>
      <c r="P10180" s="1352"/>
      <c r="Q10180" s="1352"/>
      <c r="R10180" s="1352"/>
      <c r="S10180" s="1352"/>
      <c r="T10180" s="1352"/>
    </row>
    <row r="10181" spans="2:20" ht="15" thickBot="1" x14ac:dyDescent="0.35">
      <c r="B10181" s="309"/>
      <c r="C10181" s="309"/>
      <c r="D10181" s="309"/>
      <c r="E10181" s="309"/>
      <c r="F10181" s="309"/>
      <c r="G10181" s="309"/>
      <c r="H10181" s="309"/>
      <c r="I10181" s="309"/>
      <c r="J10181" s="309"/>
      <c r="L10181" s="309"/>
      <c r="M10181" s="309"/>
      <c r="N10181" s="309"/>
      <c r="O10181" s="309"/>
      <c r="P10181" s="309"/>
      <c r="Q10181" s="309"/>
      <c r="R10181" s="1353" t="s">
        <v>6897</v>
      </c>
      <c r="S10181" s="1353"/>
      <c r="T10181" s="1353"/>
    </row>
    <row r="10182" spans="2:20" ht="15" thickTop="1" x14ac:dyDescent="0.3">
      <c r="B10182" s="1354" t="s">
        <v>8</v>
      </c>
      <c r="C10182" s="1354"/>
      <c r="D10182" s="1354"/>
      <c r="E10182" s="1354"/>
      <c r="F10182" s="1354"/>
      <c r="G10182" s="1354"/>
      <c r="H10182" s="1354"/>
      <c r="I10182" s="1354"/>
      <c r="J10182" s="1354"/>
      <c r="L10182" s="1354" t="s">
        <v>9</v>
      </c>
      <c r="M10182" s="1354"/>
      <c r="N10182" s="1354"/>
      <c r="O10182" s="1354"/>
      <c r="P10182" s="1354"/>
      <c r="Q10182" s="1354"/>
      <c r="R10182" s="1354"/>
      <c r="S10182" s="1354"/>
      <c r="T10182" s="1354"/>
    </row>
    <row r="10183" spans="2:20" ht="27.6" x14ac:dyDescent="0.3">
      <c r="B10183" s="950" t="s">
        <v>0</v>
      </c>
      <c r="C10183" s="950" t="s">
        <v>1</v>
      </c>
      <c r="D10183" s="950" t="s">
        <v>2</v>
      </c>
      <c r="E10183" s="950" t="s">
        <v>13</v>
      </c>
      <c r="F10183" s="950" t="s">
        <v>3</v>
      </c>
      <c r="G10183" s="950" t="s">
        <v>4</v>
      </c>
      <c r="H10183" s="950" t="s">
        <v>5</v>
      </c>
      <c r="I10183" s="950" t="s">
        <v>6</v>
      </c>
      <c r="J10183" s="950" t="s">
        <v>7</v>
      </c>
      <c r="K10183" s="180"/>
      <c r="L10183" s="950" t="s">
        <v>0</v>
      </c>
      <c r="M10183" s="950" t="s">
        <v>1</v>
      </c>
      <c r="N10183" s="503" t="s">
        <v>1234</v>
      </c>
      <c r="O10183" s="950" t="s">
        <v>13</v>
      </c>
      <c r="P10183" s="950" t="s">
        <v>3</v>
      </c>
      <c r="Q10183" s="950" t="s">
        <v>4</v>
      </c>
      <c r="R10183" s="950" t="s">
        <v>5</v>
      </c>
      <c r="S10183" s="950" t="s">
        <v>6</v>
      </c>
      <c r="T10183" s="950" t="s">
        <v>7</v>
      </c>
    </row>
    <row r="10184" spans="2:20" x14ac:dyDescent="0.3">
      <c r="B10184" s="954"/>
      <c r="C10184" s="955"/>
      <c r="D10184" s="955"/>
      <c r="E10184" s="956"/>
      <c r="F10184" s="956"/>
      <c r="G10184" s="956"/>
      <c r="H10184" s="956"/>
      <c r="I10184" s="956"/>
      <c r="J10184" s="957"/>
      <c r="L10184" s="954"/>
      <c r="M10184" s="955"/>
      <c r="N10184" s="955"/>
      <c r="O10184" s="956"/>
      <c r="P10184" s="956"/>
      <c r="Q10184" s="956"/>
      <c r="R10184" s="956"/>
      <c r="S10184" s="956"/>
      <c r="T10184" s="957"/>
    </row>
    <row r="10185" spans="2:20" x14ac:dyDescent="0.3">
      <c r="B10185" s="37" t="s">
        <v>6898</v>
      </c>
      <c r="C10185" s="44" t="s">
        <v>2421</v>
      </c>
      <c r="D10185" s="91" t="s">
        <v>16</v>
      </c>
      <c r="E10185" s="91" t="s">
        <v>16</v>
      </c>
      <c r="F10185" s="91">
        <f>N10159</f>
        <v>197737</v>
      </c>
      <c r="G10185" s="764">
        <f>N10160</f>
        <v>4802069</v>
      </c>
      <c r="H10185" s="764">
        <f>N10161</f>
        <v>2757283</v>
      </c>
      <c r="I10185" s="764">
        <f>N10162</f>
        <v>682097</v>
      </c>
      <c r="J10185" s="764">
        <f>N10163</f>
        <v>4260</v>
      </c>
      <c r="K10185" s="41"/>
      <c r="L10185" s="72"/>
      <c r="M10185" s="1202"/>
      <c r="N10185" s="120"/>
      <c r="O10185" s="120"/>
      <c r="P10185" s="1145"/>
      <c r="Q10185" s="1145"/>
      <c r="R10185" s="72"/>
      <c r="S10185" s="120"/>
      <c r="T10185" s="72"/>
    </row>
    <row r="10186" spans="2:20" ht="36.6" customHeight="1" x14ac:dyDescent="0.3">
      <c r="B10186" s="37" t="s">
        <v>6898</v>
      </c>
      <c r="C10186" s="38" t="s">
        <v>6907</v>
      </c>
      <c r="D10186" s="116" t="s">
        <v>6899</v>
      </c>
      <c r="E10186" s="39" t="s">
        <v>16</v>
      </c>
      <c r="F10186" s="39">
        <v>1100</v>
      </c>
      <c r="G10186" s="39" t="s">
        <v>16</v>
      </c>
      <c r="H10186" s="39" t="s">
        <v>16</v>
      </c>
      <c r="I10186" s="39" t="s">
        <v>16</v>
      </c>
      <c r="J10186" s="39" t="s">
        <v>16</v>
      </c>
      <c r="K10186" s="41"/>
      <c r="L10186" s="37" t="s">
        <v>6898</v>
      </c>
      <c r="M10186" s="38" t="s">
        <v>5293</v>
      </c>
      <c r="N10186" s="116" t="s">
        <v>6900</v>
      </c>
      <c r="O10186" s="39">
        <v>200000</v>
      </c>
      <c r="P10186" s="39" t="s">
        <v>16</v>
      </c>
      <c r="Q10186" s="39" t="s">
        <v>16</v>
      </c>
      <c r="R10186" s="39" t="s">
        <v>16</v>
      </c>
      <c r="S10186" s="39" t="s">
        <v>16</v>
      </c>
      <c r="T10186" s="39" t="s">
        <v>16</v>
      </c>
    </row>
    <row r="10187" spans="2:20" ht="27.6" x14ac:dyDescent="0.3">
      <c r="B10187" s="37" t="s">
        <v>6898</v>
      </c>
      <c r="C10187" s="38" t="s">
        <v>6908</v>
      </c>
      <c r="D10187" s="116" t="s">
        <v>6900</v>
      </c>
      <c r="E10187" s="39">
        <v>200000</v>
      </c>
      <c r="F10187" s="39" t="s">
        <v>16</v>
      </c>
      <c r="G10187" s="39" t="s">
        <v>16</v>
      </c>
      <c r="H10187" s="39" t="s">
        <v>16</v>
      </c>
      <c r="I10187" s="39" t="s">
        <v>16</v>
      </c>
      <c r="J10187" s="39" t="s">
        <v>16</v>
      </c>
      <c r="K10187" s="41"/>
      <c r="L10187" s="37" t="s">
        <v>6898</v>
      </c>
      <c r="M10187" s="38" t="s">
        <v>5293</v>
      </c>
      <c r="N10187" s="116" t="s">
        <v>6901</v>
      </c>
      <c r="O10187" s="39">
        <v>200000</v>
      </c>
      <c r="P10187" s="39" t="s">
        <v>16</v>
      </c>
      <c r="Q10187" s="39" t="s">
        <v>16</v>
      </c>
      <c r="R10187" s="39" t="s">
        <v>16</v>
      </c>
      <c r="S10187" s="39" t="s">
        <v>16</v>
      </c>
      <c r="T10187" s="39" t="s">
        <v>16</v>
      </c>
    </row>
    <row r="10188" spans="2:20" ht="41.4" x14ac:dyDescent="0.3">
      <c r="B10188" s="37" t="s">
        <v>6898</v>
      </c>
      <c r="C10188" s="38" t="s">
        <v>6909</v>
      </c>
      <c r="D10188" s="116" t="s">
        <v>6901</v>
      </c>
      <c r="E10188" s="39">
        <v>200000</v>
      </c>
      <c r="F10188" s="39" t="s">
        <v>16</v>
      </c>
      <c r="G10188" s="39" t="s">
        <v>16</v>
      </c>
      <c r="H10188" s="39" t="s">
        <v>16</v>
      </c>
      <c r="I10188" s="39" t="s">
        <v>16</v>
      </c>
      <c r="J10188" s="39" t="s">
        <v>16</v>
      </c>
      <c r="K10188" s="41"/>
      <c r="L10188" s="37" t="s">
        <v>6898</v>
      </c>
      <c r="M10188" s="38" t="s">
        <v>5293</v>
      </c>
      <c r="N10188" s="116" t="s">
        <v>6902</v>
      </c>
      <c r="O10188" s="39">
        <v>200000</v>
      </c>
      <c r="P10188" s="39" t="s">
        <v>16</v>
      </c>
      <c r="Q10188" s="39" t="s">
        <v>16</v>
      </c>
      <c r="R10188" s="39" t="s">
        <v>16</v>
      </c>
      <c r="S10188" s="39" t="s">
        <v>16</v>
      </c>
      <c r="T10188" s="39" t="s">
        <v>16</v>
      </c>
    </row>
    <row r="10189" spans="2:20" ht="27.6" x14ac:dyDescent="0.3">
      <c r="B10189" s="37" t="s">
        <v>6898</v>
      </c>
      <c r="C10189" s="38" t="s">
        <v>6910</v>
      </c>
      <c r="D10189" s="116" t="s">
        <v>6902</v>
      </c>
      <c r="E10189" s="39">
        <v>200000</v>
      </c>
      <c r="F10189" s="39" t="s">
        <v>16</v>
      </c>
      <c r="G10189" s="39" t="s">
        <v>16</v>
      </c>
      <c r="H10189" s="39" t="s">
        <v>16</v>
      </c>
      <c r="I10189" s="39" t="s">
        <v>16</v>
      </c>
      <c r="J10189" s="39" t="s">
        <v>16</v>
      </c>
      <c r="K10189" s="41"/>
      <c r="L10189" s="37" t="s">
        <v>6898</v>
      </c>
      <c r="M10189" s="38" t="s">
        <v>6920</v>
      </c>
      <c r="N10189" s="116" t="s">
        <v>6903</v>
      </c>
      <c r="O10189" s="39">
        <v>20000</v>
      </c>
      <c r="P10189" s="39" t="s">
        <v>16</v>
      </c>
      <c r="Q10189" s="39" t="s">
        <v>16</v>
      </c>
      <c r="R10189" s="39" t="s">
        <v>16</v>
      </c>
      <c r="S10189" s="39" t="s">
        <v>16</v>
      </c>
      <c r="T10189" s="39" t="s">
        <v>16</v>
      </c>
    </row>
    <row r="10190" spans="2:20" ht="27.6" x14ac:dyDescent="0.3">
      <c r="B10190" s="37" t="s">
        <v>6898</v>
      </c>
      <c r="C10190" s="38" t="s">
        <v>6911</v>
      </c>
      <c r="D10190" s="116" t="s">
        <v>6903</v>
      </c>
      <c r="E10190" s="39">
        <v>20000</v>
      </c>
      <c r="F10190" s="39" t="s">
        <v>16</v>
      </c>
      <c r="G10190" s="39" t="s">
        <v>16</v>
      </c>
      <c r="H10190" s="39">
        <v>130000</v>
      </c>
      <c r="I10190" s="39" t="s">
        <v>16</v>
      </c>
      <c r="J10190" s="39" t="s">
        <v>16</v>
      </c>
      <c r="K10190" s="41"/>
      <c r="L10190" s="37" t="s">
        <v>6898</v>
      </c>
      <c r="M10190" s="38" t="s">
        <v>5293</v>
      </c>
      <c r="N10190" s="116" t="s">
        <v>6904</v>
      </c>
      <c r="O10190" s="39">
        <v>200000</v>
      </c>
      <c r="P10190" s="39" t="s">
        <v>16</v>
      </c>
      <c r="Q10190" s="39" t="s">
        <v>16</v>
      </c>
      <c r="R10190" s="39" t="s">
        <v>16</v>
      </c>
      <c r="S10190" s="39" t="s">
        <v>16</v>
      </c>
      <c r="T10190" s="39" t="s">
        <v>16</v>
      </c>
    </row>
    <row r="10191" spans="2:20" ht="27.6" x14ac:dyDescent="0.3">
      <c r="B10191" s="37" t="s">
        <v>6898</v>
      </c>
      <c r="C10191" s="38" t="s">
        <v>6912</v>
      </c>
      <c r="D10191" s="116" t="s">
        <v>6904</v>
      </c>
      <c r="E10191" s="39">
        <v>200000</v>
      </c>
      <c r="F10191" s="39" t="s">
        <v>16</v>
      </c>
      <c r="G10191" s="39" t="s">
        <v>16</v>
      </c>
      <c r="H10191" s="39" t="s">
        <v>16</v>
      </c>
      <c r="I10191" s="39" t="s">
        <v>16</v>
      </c>
      <c r="J10191" s="39" t="s">
        <v>16</v>
      </c>
      <c r="K10191" s="41"/>
      <c r="L10191" s="37" t="s">
        <v>6898</v>
      </c>
      <c r="M10191" s="38" t="s">
        <v>6916</v>
      </c>
      <c r="N10191" s="39" t="s">
        <v>3969</v>
      </c>
      <c r="O10191" s="39" t="s">
        <v>16</v>
      </c>
      <c r="P10191" s="39" t="s">
        <v>16</v>
      </c>
      <c r="Q10191" s="39" t="s">
        <v>16</v>
      </c>
      <c r="R10191" s="39" t="s">
        <v>16</v>
      </c>
      <c r="S10191" s="39">
        <v>185900</v>
      </c>
      <c r="T10191" s="39" t="s">
        <v>16</v>
      </c>
    </row>
    <row r="10192" spans="2:20" ht="27.6" x14ac:dyDescent="0.3">
      <c r="B10192" s="37" t="s">
        <v>6898</v>
      </c>
      <c r="C10192" s="38" t="s">
        <v>6913</v>
      </c>
      <c r="D10192" s="116" t="s">
        <v>6905</v>
      </c>
      <c r="E10192" s="39" t="s">
        <v>16</v>
      </c>
      <c r="F10192" s="39">
        <v>100000</v>
      </c>
      <c r="G10192" s="39" t="s">
        <v>16</v>
      </c>
      <c r="H10192" s="39" t="s">
        <v>16</v>
      </c>
      <c r="I10192" s="39" t="s">
        <v>16</v>
      </c>
      <c r="J10192" s="39" t="s">
        <v>16</v>
      </c>
      <c r="K10192" s="41"/>
      <c r="L10192" s="37" t="s">
        <v>6898</v>
      </c>
      <c r="M10192" s="509" t="s">
        <v>5049</v>
      </c>
      <c r="N10192" s="368">
        <v>1</v>
      </c>
      <c r="O10192" s="39" t="s">
        <v>16</v>
      </c>
      <c r="P10192" s="39">
        <v>150000</v>
      </c>
      <c r="Q10192" s="39" t="s">
        <v>16</v>
      </c>
      <c r="R10192" s="39" t="s">
        <v>16</v>
      </c>
      <c r="S10192" s="39" t="s">
        <v>16</v>
      </c>
      <c r="T10192" s="39" t="s">
        <v>16</v>
      </c>
    </row>
    <row r="10193" spans="2:20" ht="41.4" x14ac:dyDescent="0.3">
      <c r="B10193" s="37" t="s">
        <v>6898</v>
      </c>
      <c r="C10193" s="38" t="s">
        <v>6914</v>
      </c>
      <c r="D10193" s="116" t="s">
        <v>6906</v>
      </c>
      <c r="E10193" s="39" t="s">
        <v>16</v>
      </c>
      <c r="F10193" s="39" t="s">
        <v>16</v>
      </c>
      <c r="G10193" s="39" t="s">
        <v>16</v>
      </c>
      <c r="H10193" s="39" t="s">
        <v>16</v>
      </c>
      <c r="I10193" s="39">
        <v>100000</v>
      </c>
      <c r="J10193" s="39" t="s">
        <v>16</v>
      </c>
      <c r="K10193" s="41"/>
      <c r="L10193" s="37" t="s">
        <v>6898</v>
      </c>
      <c r="M10193" s="38" t="s">
        <v>6917</v>
      </c>
      <c r="N10193" s="368">
        <v>2</v>
      </c>
      <c r="O10193" s="39" t="s">
        <v>16</v>
      </c>
      <c r="P10193" s="39">
        <v>5500</v>
      </c>
      <c r="Q10193" s="39" t="s">
        <v>16</v>
      </c>
      <c r="R10193" s="39" t="s">
        <v>16</v>
      </c>
      <c r="S10193" s="39" t="s">
        <v>16</v>
      </c>
      <c r="T10193" s="39" t="s">
        <v>16</v>
      </c>
    </row>
    <row r="10194" spans="2:20" ht="41.4" x14ac:dyDescent="0.3">
      <c r="B10194" s="37" t="s">
        <v>6898</v>
      </c>
      <c r="C10194" s="38" t="s">
        <v>5782</v>
      </c>
      <c r="D10194" s="116" t="s">
        <v>6915</v>
      </c>
      <c r="E10194" s="39" t="s">
        <v>16</v>
      </c>
      <c r="F10194" s="39">
        <v>38571</v>
      </c>
      <c r="G10194" s="39" t="s">
        <v>16</v>
      </c>
      <c r="H10194" s="39" t="s">
        <v>16</v>
      </c>
      <c r="I10194" s="39" t="s">
        <v>16</v>
      </c>
      <c r="J10194" s="39" t="s">
        <v>16</v>
      </c>
      <c r="K10194" s="41"/>
      <c r="L10194" s="37" t="s">
        <v>6898</v>
      </c>
      <c r="M10194" s="38" t="s">
        <v>6918</v>
      </c>
      <c r="N10194" s="368">
        <v>3</v>
      </c>
      <c r="O10194" s="39" t="s">
        <v>16</v>
      </c>
      <c r="P10194" s="39">
        <v>3670</v>
      </c>
      <c r="Q10194" s="39" t="s">
        <v>16</v>
      </c>
      <c r="R10194" s="39" t="s">
        <v>16</v>
      </c>
      <c r="S10194" s="39" t="s">
        <v>16</v>
      </c>
      <c r="T10194" s="39" t="s">
        <v>16</v>
      </c>
    </row>
    <row r="10195" spans="2:20" ht="27.6" x14ac:dyDescent="0.3">
      <c r="B10195" s="39" t="s">
        <v>16</v>
      </c>
      <c r="C10195" s="39" t="s">
        <v>16</v>
      </c>
      <c r="D10195" s="39" t="s">
        <v>16</v>
      </c>
      <c r="E10195" s="39" t="s">
        <v>16</v>
      </c>
      <c r="F10195" s="39" t="s">
        <v>16</v>
      </c>
      <c r="G10195" s="39" t="s">
        <v>16</v>
      </c>
      <c r="H10195" s="39" t="s">
        <v>16</v>
      </c>
      <c r="I10195" s="39" t="s">
        <v>16</v>
      </c>
      <c r="J10195" s="39" t="s">
        <v>16</v>
      </c>
      <c r="K10195" s="41"/>
      <c r="L10195" s="37" t="s">
        <v>6898</v>
      </c>
      <c r="M10195" s="38" t="s">
        <v>6919</v>
      </c>
      <c r="N10195" s="368">
        <v>4</v>
      </c>
      <c r="O10195" s="39" t="s">
        <v>16</v>
      </c>
      <c r="P10195" s="39">
        <v>1970</v>
      </c>
      <c r="Q10195" s="39" t="s">
        <v>16</v>
      </c>
      <c r="R10195" s="39" t="s">
        <v>16</v>
      </c>
      <c r="S10195" s="39" t="s">
        <v>16</v>
      </c>
      <c r="T10195" s="39" t="s">
        <v>16</v>
      </c>
    </row>
    <row r="10196" spans="2:20" x14ac:dyDescent="0.3">
      <c r="B10196" s="196"/>
      <c r="C10196" s="503" t="s">
        <v>49</v>
      </c>
      <c r="D10196" s="196" t="s">
        <v>1850</v>
      </c>
      <c r="E10196" s="197">
        <f>SUM(E10186:E10195)</f>
        <v>820000</v>
      </c>
      <c r="F10196" s="197">
        <f>SUM(F10186:F10195)</f>
        <v>139671</v>
      </c>
      <c r="G10196" s="940">
        <f>SUM(G10186:G10195)</f>
        <v>0</v>
      </c>
      <c r="H10196" s="1256">
        <f>SUM(H10186:H10195)</f>
        <v>130000</v>
      </c>
      <c r="I10196" s="940">
        <f>SUM(I10186:I10195)</f>
        <v>100000</v>
      </c>
      <c r="J10196" s="940"/>
      <c r="K10196" s="187">
        <f>SUM(I10196:J10196)</f>
        <v>100000</v>
      </c>
      <c r="L10196" s="415"/>
      <c r="M10196" s="415"/>
      <c r="N10196" s="368"/>
      <c r="O10196" s="39"/>
      <c r="P10196" s="415"/>
      <c r="Q10196" s="39"/>
      <c r="R10196" s="39"/>
      <c r="S10196" s="39"/>
      <c r="T10196" s="39"/>
    </row>
    <row r="10197" spans="2:20" x14ac:dyDescent="0.3">
      <c r="B10197" s="815"/>
      <c r="C10197" s="958"/>
      <c r="D10197" s="384"/>
      <c r="E10197" s="818"/>
      <c r="F10197" s="818"/>
      <c r="G10197" s="818"/>
      <c r="H10197" s="818"/>
      <c r="I10197" s="818"/>
      <c r="J10197" s="819"/>
      <c r="K10197" s="1"/>
      <c r="L10197" s="1041"/>
      <c r="M10197" s="1042"/>
      <c r="N10197" s="1042"/>
      <c r="O10197" s="188"/>
      <c r="P10197" s="1042"/>
      <c r="Q10197" s="1042"/>
      <c r="R10197" s="1042"/>
      <c r="S10197" s="1042"/>
      <c r="T10197" s="1043"/>
    </row>
    <row r="10198" spans="2:20" x14ac:dyDescent="0.3">
      <c r="B10198" s="25"/>
      <c r="C10198" s="26" t="s">
        <v>50</v>
      </c>
      <c r="D10198" s="26" t="s">
        <v>16</v>
      </c>
      <c r="E10198" s="28">
        <f>E10196</f>
        <v>820000</v>
      </c>
      <c r="F10198" s="28">
        <f>F10185+F10196</f>
        <v>337408</v>
      </c>
      <c r="G10198" s="28">
        <f>G10185+G10196</f>
        <v>4802069</v>
      </c>
      <c r="H10198" s="28">
        <f>H10185+H10196</f>
        <v>2887283</v>
      </c>
      <c r="I10198" s="28">
        <f>I10185+I10196</f>
        <v>782097</v>
      </c>
      <c r="J10198" s="28">
        <f>J10185+J10196</f>
        <v>4260</v>
      </c>
      <c r="K10198" s="1"/>
      <c r="L10198" s="574" t="s">
        <v>16</v>
      </c>
      <c r="M10198" s="26" t="s">
        <v>50</v>
      </c>
      <c r="N10198" s="193" t="s">
        <v>16</v>
      </c>
      <c r="O10198" s="934">
        <f>SUM(O10186:O10197)</f>
        <v>820000</v>
      </c>
      <c r="P10198" s="28">
        <f>SUM(P10186:P10197)</f>
        <v>161140</v>
      </c>
      <c r="Q10198" s="938">
        <f>SUM(Q10186:Q10197)</f>
        <v>0</v>
      </c>
      <c r="R10198" s="28">
        <f>SUM(R10186:R10197)</f>
        <v>0</v>
      </c>
      <c r="S10198" s="28">
        <f>SUM(S10186:S10197)</f>
        <v>185900</v>
      </c>
      <c r="T10198" s="28">
        <f>SUM(T10184:T10197)</f>
        <v>0</v>
      </c>
    </row>
    <row r="10199" spans="2:20" x14ac:dyDescent="0.3">
      <c r="F10199" s="314"/>
      <c r="G10199" s="215"/>
      <c r="H10199" s="215"/>
      <c r="I10199" s="314"/>
      <c r="L10199" s="2"/>
      <c r="M10199" s="3" t="s">
        <v>12</v>
      </c>
      <c r="N10199" s="15"/>
      <c r="O10199" s="16">
        <f>E10198-O10198</f>
        <v>0</v>
      </c>
      <c r="P10199" s="62">
        <f>F10198-P10198</f>
        <v>176268</v>
      </c>
      <c r="Q10199" s="62">
        <f>G10198-Q10198</f>
        <v>4802069</v>
      </c>
      <c r="R10199" s="62">
        <f t="shared" ref="R10199" si="997">H10198-R10198</f>
        <v>2887283</v>
      </c>
      <c r="S10199" s="62">
        <f t="shared" ref="S10199" si="998">I10198-S10198</f>
        <v>596197</v>
      </c>
      <c r="T10199" s="62">
        <f t="shared" ref="T10199" si="999">J10198-T10198</f>
        <v>4260</v>
      </c>
    </row>
    <row r="10200" spans="2:20" x14ac:dyDescent="0.3">
      <c r="B10200" s="1355"/>
      <c r="C10200" s="1355"/>
      <c r="D10200" s="1355"/>
      <c r="E10200" s="1355"/>
      <c r="F10200" s="1355"/>
      <c r="G10200" s="118"/>
      <c r="H10200" s="240"/>
      <c r="I10200" s="321"/>
      <c r="J10200" s="321"/>
      <c r="M10200" s="1356" t="s">
        <v>23</v>
      </c>
      <c r="N10200" s="1356"/>
      <c r="O10200" s="314"/>
      <c r="P10200" s="314"/>
      <c r="Q10200" s="314"/>
      <c r="R10200" s="314"/>
    </row>
    <row r="10201" spans="2:20" x14ac:dyDescent="0.3">
      <c r="B10201" s="1173"/>
      <c r="C10201" s="1174"/>
      <c r="D10201" s="1174"/>
      <c r="E10201" s="1174"/>
      <c r="F10201" s="1175"/>
      <c r="G10201" s="949"/>
      <c r="H10201" s="1259"/>
      <c r="I10201" s="1260"/>
      <c r="J10201" s="145"/>
      <c r="M10201" s="346" t="s">
        <v>17</v>
      </c>
      <c r="N10201" s="126">
        <f>P10199</f>
        <v>176268</v>
      </c>
      <c r="O10201" s="606"/>
      <c r="P10201" s="944"/>
      <c r="Q10201" s="944"/>
      <c r="R10201" s="944"/>
      <c r="S10201" s="944"/>
      <c r="T10201" s="944"/>
    </row>
    <row r="10202" spans="2:20" x14ac:dyDescent="0.3">
      <c r="B10202" s="1176"/>
      <c r="C10202" s="1177"/>
      <c r="D10202" s="1176"/>
      <c r="E10202" s="1178"/>
      <c r="F10202" s="1179"/>
      <c r="G10202" s="949"/>
      <c r="H10202" s="949"/>
      <c r="I10202" s="280"/>
      <c r="J10202" s="280"/>
      <c r="M10202" s="346" t="s">
        <v>18</v>
      </c>
      <c r="N10202" s="126">
        <f>Q10199</f>
        <v>4802069</v>
      </c>
      <c r="O10202" s="1015"/>
      <c r="P10202" s="944"/>
      <c r="Q10202" s="1259"/>
      <c r="R10202" s="944"/>
      <c r="S10202" s="944"/>
      <c r="T10202" s="944"/>
    </row>
    <row r="10203" spans="2:20" x14ac:dyDescent="0.3">
      <c r="B10203" s="1176"/>
      <c r="C10203" s="1180"/>
      <c r="D10203" s="1180"/>
      <c r="E10203" s="1178"/>
      <c r="F10203" s="1181"/>
      <c r="G10203" s="948"/>
      <c r="H10203" s="948"/>
      <c r="I10203" s="280"/>
      <c r="J10203" s="280"/>
      <c r="M10203" s="346" t="s">
        <v>19</v>
      </c>
      <c r="N10203" s="126">
        <f>R10199</f>
        <v>2887283</v>
      </c>
      <c r="O10203" s="1015"/>
      <c r="P10203" s="948"/>
      <c r="Q10203" s="1257"/>
      <c r="R10203" s="948"/>
      <c r="S10203" s="948"/>
      <c r="T10203" s="948"/>
    </row>
    <row r="10204" spans="2:20" x14ac:dyDescent="0.3">
      <c r="B10204" s="326"/>
      <c r="C10204" s="326"/>
      <c r="D10204" s="326"/>
      <c r="E10204" s="326"/>
      <c r="F10204" s="326"/>
      <c r="G10204" s="321"/>
      <c r="H10204" s="321"/>
      <c r="I10204" s="280"/>
      <c r="J10204" s="281"/>
      <c r="M10204" s="346" t="s">
        <v>20</v>
      </c>
      <c r="N10204" s="126">
        <f>S10199</f>
        <v>596197</v>
      </c>
      <c r="O10204" s="1258"/>
      <c r="P10204" s="1016"/>
      <c r="Q10204" s="1017"/>
      <c r="R10204" s="894"/>
      <c r="S10204" s="894"/>
      <c r="T10204" s="894"/>
    </row>
    <row r="10205" spans="2:20" x14ac:dyDescent="0.3">
      <c r="B10205" s="326"/>
      <c r="C10205" s="326"/>
      <c r="D10205" s="326"/>
      <c r="E10205" s="326"/>
      <c r="F10205" s="326"/>
      <c r="G10205" s="321"/>
      <c r="H10205" s="321"/>
      <c r="I10205" s="280"/>
      <c r="J10205" s="281"/>
      <c r="M10205" s="346" t="s">
        <v>21</v>
      </c>
      <c r="N10205" s="126">
        <f>T10199</f>
        <v>4260</v>
      </c>
      <c r="O10205" s="1015"/>
      <c r="P10205" s="949"/>
      <c r="Q10205" s="1018"/>
      <c r="R10205" s="949"/>
      <c r="S10205" s="949"/>
      <c r="T10205" s="949"/>
    </row>
    <row r="10206" spans="2:20" ht="16.2" thickBot="1" x14ac:dyDescent="0.35">
      <c r="B10206" s="326"/>
      <c r="C10206" s="326"/>
      <c r="D10206" s="326"/>
      <c r="E10206" s="326"/>
      <c r="F10206" s="326"/>
      <c r="G10206" s="322"/>
      <c r="H10206" s="321"/>
      <c r="I10206" s="280"/>
      <c r="J10206" s="281"/>
      <c r="M10206" s="768" t="s">
        <v>22</v>
      </c>
      <c r="N10206" s="794">
        <f>SUM(N10201:N10205)</f>
        <v>8466077</v>
      </c>
      <c r="O10206" s="1015"/>
      <c r="P10206" s="994"/>
      <c r="Q10206" s="994"/>
      <c r="R10206" s="943"/>
      <c r="S10206" s="943"/>
      <c r="T10206" s="929"/>
    </row>
    <row r="10207" spans="2:20" ht="16.2" thickTop="1" x14ac:dyDescent="0.3">
      <c r="B10207" s="326"/>
      <c r="C10207" s="326"/>
      <c r="D10207" s="326"/>
      <c r="E10207" s="326"/>
      <c r="F10207" s="326"/>
      <c r="G10207" s="322"/>
      <c r="H10207" s="321"/>
      <c r="I10207" s="280"/>
      <c r="J10207" s="281"/>
      <c r="M10207" s="768"/>
      <c r="N10207" s="121"/>
      <c r="O10207" s="1015"/>
      <c r="P10207" s="994"/>
      <c r="Q10207" s="994"/>
      <c r="R10207" s="943"/>
      <c r="S10207" s="943"/>
      <c r="T10207" s="929"/>
    </row>
    <row r="10208" spans="2:20" ht="15.6" x14ac:dyDescent="0.3">
      <c r="B10208" s="326"/>
      <c r="C10208" s="326"/>
      <c r="D10208" s="326"/>
      <c r="E10208" s="326"/>
      <c r="F10208" s="326"/>
      <c r="G10208" s="322"/>
      <c r="H10208" s="321"/>
      <c r="I10208" s="280"/>
      <c r="J10208" s="281"/>
      <c r="M10208" s="768"/>
      <c r="N10208" s="121"/>
      <c r="O10208" s="1015"/>
      <c r="P10208" s="994"/>
      <c r="Q10208" s="994"/>
      <c r="R10208" s="943"/>
      <c r="S10208" s="943"/>
      <c r="T10208" s="929"/>
    </row>
    <row r="10209" spans="2:20" ht="15.6" x14ac:dyDescent="0.3">
      <c r="B10209" s="321"/>
      <c r="C10209" s="321"/>
      <c r="D10209" s="321"/>
      <c r="E10209" s="321"/>
      <c r="F10209" s="321"/>
      <c r="G10209" s="322"/>
      <c r="H10209" s="321"/>
      <c r="I10209" s="280"/>
      <c r="J10209" s="281"/>
      <c r="M10209" s="768"/>
      <c r="N10209" s="121"/>
      <c r="O10209" s="1015"/>
      <c r="P10209" s="994"/>
      <c r="Q10209" s="994"/>
      <c r="R10209" s="943"/>
      <c r="S10209" s="943"/>
      <c r="T10209" s="929"/>
    </row>
    <row r="10210" spans="2:20" ht="15.6" x14ac:dyDescent="0.3">
      <c r="B10210" s="321"/>
      <c r="C10210" s="321"/>
      <c r="D10210" s="321"/>
      <c r="E10210" s="321"/>
      <c r="F10210" s="321"/>
      <c r="G10210" s="322"/>
      <c r="H10210" s="321"/>
      <c r="I10210" s="280"/>
      <c r="J10210" s="281"/>
      <c r="M10210" s="768"/>
      <c r="N10210" s="121"/>
      <c r="O10210" s="1015"/>
      <c r="P10210" s="994"/>
      <c r="Q10210" s="994"/>
      <c r="R10210" s="943"/>
      <c r="S10210" s="943"/>
      <c r="T10210" s="929"/>
    </row>
    <row r="10211" spans="2:20" ht="15.6" x14ac:dyDescent="0.3">
      <c r="G10211" s="314"/>
      <c r="H10211" s="321"/>
      <c r="I10211" s="280"/>
      <c r="J10211" s="281"/>
      <c r="M10211" s="768"/>
      <c r="N10211" s="121"/>
      <c r="O10211" s="1015"/>
      <c r="P10211" s="994"/>
      <c r="Q10211" s="994"/>
      <c r="R10211" s="943"/>
      <c r="S10211" s="943"/>
      <c r="T10211" s="929"/>
    </row>
    <row r="10212" spans="2:20" ht="15.6" x14ac:dyDescent="0.3">
      <c r="G10212" s="314"/>
      <c r="H10212" s="321"/>
      <c r="I10212" s="280"/>
      <c r="J10212" s="281"/>
      <c r="M10212" s="768"/>
      <c r="N10212" s="121"/>
      <c r="O10212" s="1015"/>
      <c r="P10212" s="994"/>
      <c r="Q10212" s="994"/>
      <c r="R10212" s="943"/>
      <c r="S10212" s="943"/>
      <c r="T10212" s="929"/>
    </row>
    <row r="10213" spans="2:20" x14ac:dyDescent="0.3">
      <c r="B10213" s="1357" t="s">
        <v>6214</v>
      </c>
      <c r="C10213" s="1357"/>
      <c r="D10213" s="1357"/>
      <c r="E10213" s="1357"/>
      <c r="F10213" s="1357"/>
      <c r="G10213" s="1357"/>
      <c r="H10213" s="1357"/>
      <c r="I10213" s="1357"/>
      <c r="J10213" s="1357"/>
      <c r="K10213" s="1357"/>
      <c r="L10213" s="1357"/>
      <c r="M10213" s="1357"/>
      <c r="N10213" s="1357"/>
      <c r="O10213" s="1357"/>
      <c r="P10213" s="1357"/>
      <c r="Q10213" s="1357"/>
      <c r="R10213" s="1357"/>
      <c r="S10213" s="1357"/>
      <c r="T10213" s="1357"/>
    </row>
    <row r="10219" spans="2:20" ht="15.6" x14ac:dyDescent="0.3">
      <c r="B10219" s="1349" t="s">
        <v>6921</v>
      </c>
      <c r="C10219" s="1349"/>
      <c r="D10219" s="1349"/>
      <c r="E10219" s="1349"/>
      <c r="F10219" s="1349"/>
      <c r="G10219" s="1349"/>
      <c r="H10219" s="1349"/>
      <c r="I10219" s="1349"/>
      <c r="J10219" s="1349"/>
      <c r="K10219" s="1349"/>
      <c r="L10219" s="1349"/>
      <c r="M10219" s="1349"/>
      <c r="N10219" s="1349"/>
      <c r="O10219" s="1349"/>
      <c r="P10219" s="1349"/>
      <c r="Q10219" s="1349"/>
      <c r="R10219" s="1349"/>
      <c r="S10219" s="1349"/>
      <c r="T10219" s="1349"/>
    </row>
    <row r="10220" spans="2:20" ht="15.6" x14ac:dyDescent="0.3">
      <c r="B10220" s="1350" t="s">
        <v>10</v>
      </c>
      <c r="C10220" s="1350"/>
      <c r="D10220" s="1350"/>
      <c r="E10220" s="1350"/>
      <c r="F10220" s="1350"/>
      <c r="G10220" s="1350"/>
      <c r="H10220" s="1350"/>
      <c r="I10220" s="1350"/>
      <c r="J10220" s="1350"/>
      <c r="K10220" s="1350"/>
      <c r="L10220" s="1350"/>
      <c r="M10220" s="1350"/>
      <c r="N10220" s="1350"/>
      <c r="O10220" s="1350"/>
      <c r="P10220" s="1350"/>
      <c r="Q10220" s="1350"/>
      <c r="R10220" s="1350"/>
      <c r="S10220" s="1350"/>
      <c r="T10220" s="1350"/>
    </row>
    <row r="10221" spans="2:20" x14ac:dyDescent="0.3">
      <c r="B10221" s="1351" t="s">
        <v>11</v>
      </c>
      <c r="C10221" s="1351"/>
      <c r="D10221" s="1351"/>
      <c r="E10221" s="1351"/>
      <c r="F10221" s="1351"/>
      <c r="G10221" s="1351"/>
      <c r="H10221" s="1351"/>
      <c r="I10221" s="1351"/>
      <c r="J10221" s="1351"/>
      <c r="K10221" s="1351"/>
      <c r="L10221" s="1351"/>
      <c r="M10221" s="1351"/>
      <c r="N10221" s="1351"/>
      <c r="O10221" s="1351"/>
      <c r="P10221" s="1351"/>
      <c r="Q10221" s="1351"/>
      <c r="R10221" s="1351"/>
      <c r="S10221" s="1351"/>
      <c r="T10221" s="1351"/>
    </row>
    <row r="10222" spans="2:20" x14ac:dyDescent="0.3">
      <c r="B10222" s="1352" t="s">
        <v>6922</v>
      </c>
      <c r="C10222" s="1352"/>
      <c r="D10222" s="1352"/>
      <c r="E10222" s="1352"/>
      <c r="F10222" s="1352"/>
      <c r="G10222" s="1352"/>
      <c r="H10222" s="1352"/>
      <c r="I10222" s="1352"/>
      <c r="J10222" s="1352"/>
      <c r="K10222" s="1352"/>
      <c r="L10222" s="1352"/>
      <c r="M10222" s="1352"/>
      <c r="N10222" s="1352"/>
      <c r="O10222" s="1352"/>
      <c r="P10222" s="1352"/>
      <c r="Q10222" s="1352"/>
      <c r="R10222" s="1352"/>
      <c r="S10222" s="1352"/>
      <c r="T10222" s="1352"/>
    </row>
    <row r="10223" spans="2:20" ht="15" thickBot="1" x14ac:dyDescent="0.35">
      <c r="B10223" s="309"/>
      <c r="C10223" s="309"/>
      <c r="D10223" s="309"/>
      <c r="E10223" s="309"/>
      <c r="F10223" s="309"/>
      <c r="G10223" s="309"/>
      <c r="H10223" s="309"/>
      <c r="I10223" s="309"/>
      <c r="J10223" s="309"/>
      <c r="L10223" s="309"/>
      <c r="M10223" s="309"/>
      <c r="N10223" s="309"/>
      <c r="O10223" s="309"/>
      <c r="P10223" s="309"/>
      <c r="Q10223" s="309"/>
      <c r="R10223" s="1353" t="s">
        <v>6923</v>
      </c>
      <c r="S10223" s="1353"/>
      <c r="T10223" s="1353"/>
    </row>
    <row r="10224" spans="2:20" ht="15" thickTop="1" x14ac:dyDescent="0.3">
      <c r="B10224" s="1354" t="s">
        <v>8</v>
      </c>
      <c r="C10224" s="1354"/>
      <c r="D10224" s="1354"/>
      <c r="E10224" s="1354"/>
      <c r="F10224" s="1354"/>
      <c r="G10224" s="1354"/>
      <c r="H10224" s="1354"/>
      <c r="I10224" s="1354"/>
      <c r="J10224" s="1354"/>
      <c r="L10224" s="1354" t="s">
        <v>9</v>
      </c>
      <c r="M10224" s="1354"/>
      <c r="N10224" s="1354"/>
      <c r="O10224" s="1354"/>
      <c r="P10224" s="1354"/>
      <c r="Q10224" s="1354"/>
      <c r="R10224" s="1354"/>
      <c r="S10224" s="1354"/>
      <c r="T10224" s="1354"/>
    </row>
    <row r="10225" spans="2:21" ht="27.6" x14ac:dyDescent="0.3">
      <c r="B10225" s="950" t="s">
        <v>0</v>
      </c>
      <c r="C10225" s="950" t="s">
        <v>1</v>
      </c>
      <c r="D10225" s="950" t="s">
        <v>2</v>
      </c>
      <c r="E10225" s="950" t="s">
        <v>13</v>
      </c>
      <c r="F10225" s="950" t="s">
        <v>3</v>
      </c>
      <c r="G10225" s="950" t="s">
        <v>4</v>
      </c>
      <c r="H10225" s="950" t="s">
        <v>5</v>
      </c>
      <c r="I10225" s="950" t="s">
        <v>6</v>
      </c>
      <c r="J10225" s="950" t="s">
        <v>7</v>
      </c>
      <c r="K10225" s="180"/>
      <c r="L10225" s="950" t="s">
        <v>0</v>
      </c>
      <c r="M10225" s="950" t="s">
        <v>1</v>
      </c>
      <c r="N10225" s="503" t="s">
        <v>1234</v>
      </c>
      <c r="O10225" s="950" t="s">
        <v>13</v>
      </c>
      <c r="P10225" s="950" t="s">
        <v>3</v>
      </c>
      <c r="Q10225" s="950" t="s">
        <v>4</v>
      </c>
      <c r="R10225" s="950" t="s">
        <v>5</v>
      </c>
      <c r="S10225" s="950" t="s">
        <v>6</v>
      </c>
      <c r="T10225" s="950" t="s">
        <v>7</v>
      </c>
    </row>
    <row r="10226" spans="2:21" x14ac:dyDescent="0.3">
      <c r="B10226" s="954"/>
      <c r="C10226" s="955"/>
      <c r="D10226" s="955"/>
      <c r="E10226" s="956"/>
      <c r="F10226" s="956"/>
      <c r="G10226" s="956"/>
      <c r="H10226" s="956"/>
      <c r="I10226" s="956"/>
      <c r="J10226" s="957"/>
      <c r="L10226" s="954"/>
      <c r="M10226" s="955"/>
      <c r="N10226" s="955"/>
      <c r="O10226" s="956"/>
      <c r="P10226" s="956"/>
      <c r="Q10226" s="956"/>
      <c r="R10226" s="956"/>
      <c r="S10226" s="956"/>
      <c r="T10226" s="957"/>
    </row>
    <row r="10227" spans="2:21" x14ac:dyDescent="0.3">
      <c r="B10227" s="37" t="s">
        <v>6934</v>
      </c>
      <c r="C10227" s="44" t="s">
        <v>2421</v>
      </c>
      <c r="D10227" s="91" t="s">
        <v>16</v>
      </c>
      <c r="E10227" s="91" t="s">
        <v>16</v>
      </c>
      <c r="F10227" s="91">
        <f>N10201</f>
        <v>176268</v>
      </c>
      <c r="G10227" s="764">
        <f>N10202</f>
        <v>4802069</v>
      </c>
      <c r="H10227" s="764">
        <f>N10203</f>
        <v>2887283</v>
      </c>
      <c r="I10227" s="764">
        <f>N10204</f>
        <v>596197</v>
      </c>
      <c r="J10227" s="764">
        <f>N10205</f>
        <v>4260</v>
      </c>
      <c r="K10227" s="41"/>
      <c r="L10227" s="72"/>
      <c r="M10227" s="1202"/>
      <c r="N10227" s="120"/>
      <c r="O10227" s="120"/>
      <c r="P10227" s="1145"/>
      <c r="Q10227" s="1145"/>
      <c r="R10227" s="72"/>
      <c r="S10227" s="120"/>
      <c r="T10227" s="72"/>
    </row>
    <row r="10228" spans="2:21" ht="27.6" x14ac:dyDescent="0.3">
      <c r="B10228" s="37" t="s">
        <v>6934</v>
      </c>
      <c r="C10228" s="38" t="s">
        <v>2850</v>
      </c>
      <c r="D10228" s="116" t="s">
        <v>6924</v>
      </c>
      <c r="E10228" s="39" t="s">
        <v>16</v>
      </c>
      <c r="F10228" s="39">
        <v>100000</v>
      </c>
      <c r="G10228" s="39" t="s">
        <v>16</v>
      </c>
      <c r="H10228" s="39" t="s">
        <v>16</v>
      </c>
      <c r="I10228" s="39" t="s">
        <v>16</v>
      </c>
      <c r="J10228" s="39" t="s">
        <v>16</v>
      </c>
      <c r="K10228" s="41"/>
      <c r="L10228" s="37" t="s">
        <v>6934</v>
      </c>
      <c r="M10228" s="38" t="s">
        <v>5164</v>
      </c>
      <c r="N10228" s="116" t="s">
        <v>6926</v>
      </c>
      <c r="O10228" s="39">
        <v>68000</v>
      </c>
      <c r="P10228" s="39" t="s">
        <v>16</v>
      </c>
      <c r="Q10228" s="39" t="s">
        <v>16</v>
      </c>
      <c r="R10228" s="39" t="s">
        <v>16</v>
      </c>
      <c r="S10228" s="39" t="s">
        <v>16</v>
      </c>
      <c r="T10228" s="39" t="s">
        <v>16</v>
      </c>
    </row>
    <row r="10229" spans="2:21" ht="41.4" x14ac:dyDescent="0.3">
      <c r="B10229" s="37" t="s">
        <v>6934</v>
      </c>
      <c r="C10229" s="38" t="s">
        <v>6938</v>
      </c>
      <c r="D10229" s="116" t="s">
        <v>6925</v>
      </c>
      <c r="E10229" s="39" t="s">
        <v>16</v>
      </c>
      <c r="F10229" s="39">
        <v>300000</v>
      </c>
      <c r="G10229" s="39" t="s">
        <v>16</v>
      </c>
      <c r="H10229" s="39" t="s">
        <v>16</v>
      </c>
      <c r="I10229" s="39" t="s">
        <v>16</v>
      </c>
      <c r="J10229" s="39" t="s">
        <v>16</v>
      </c>
      <c r="K10229" s="41"/>
      <c r="L10229" s="37" t="s">
        <v>6934</v>
      </c>
      <c r="M10229" s="38" t="s">
        <v>5452</v>
      </c>
      <c r="N10229" s="116" t="s">
        <v>6931</v>
      </c>
      <c r="O10229" s="39">
        <v>20000</v>
      </c>
      <c r="P10229" s="39" t="s">
        <v>16</v>
      </c>
      <c r="Q10229" s="39" t="s">
        <v>16</v>
      </c>
      <c r="R10229" s="39" t="s">
        <v>16</v>
      </c>
      <c r="S10229" s="39" t="s">
        <v>16</v>
      </c>
      <c r="T10229" s="39" t="s">
        <v>16</v>
      </c>
    </row>
    <row r="10230" spans="2:21" ht="30.6" customHeight="1" x14ac:dyDescent="0.3">
      <c r="B10230" s="37" t="s">
        <v>6934</v>
      </c>
      <c r="C10230" s="38" t="s">
        <v>6935</v>
      </c>
      <c r="D10230" s="116" t="s">
        <v>6926</v>
      </c>
      <c r="E10230" s="39">
        <v>68000</v>
      </c>
      <c r="F10230" s="39">
        <v>32000</v>
      </c>
      <c r="G10230" s="39" t="s">
        <v>16</v>
      </c>
      <c r="H10230" s="39" t="s">
        <v>16</v>
      </c>
      <c r="I10230" s="39" t="s">
        <v>16</v>
      </c>
      <c r="J10230" s="39" t="s">
        <v>16</v>
      </c>
      <c r="K10230" s="41"/>
      <c r="L10230" s="37" t="s">
        <v>6934</v>
      </c>
      <c r="M10230" s="38" t="s">
        <v>6942</v>
      </c>
      <c r="N10230" s="116" t="s">
        <v>6940</v>
      </c>
      <c r="O10230" s="39">
        <v>100000</v>
      </c>
      <c r="P10230" s="39" t="s">
        <v>16</v>
      </c>
      <c r="Q10230" s="39" t="s">
        <v>16</v>
      </c>
      <c r="R10230" s="39" t="s">
        <v>16</v>
      </c>
      <c r="S10230" s="39" t="s">
        <v>16</v>
      </c>
      <c r="T10230" s="39" t="s">
        <v>16</v>
      </c>
    </row>
    <row r="10231" spans="2:21" ht="41.4" x14ac:dyDescent="0.3">
      <c r="B10231" s="37" t="s">
        <v>6934</v>
      </c>
      <c r="C10231" s="38" t="s">
        <v>6947</v>
      </c>
      <c r="D10231" s="116" t="s">
        <v>6927</v>
      </c>
      <c r="E10231" s="39" t="s">
        <v>16</v>
      </c>
      <c r="F10231" s="39">
        <v>300000</v>
      </c>
      <c r="G10231" s="39" t="s">
        <v>16</v>
      </c>
      <c r="H10231" s="39" t="s">
        <v>16</v>
      </c>
      <c r="I10231" s="39" t="s">
        <v>16</v>
      </c>
      <c r="J10231" s="39" t="s">
        <v>16</v>
      </c>
      <c r="K10231" s="41"/>
      <c r="L10231" s="37" t="s">
        <v>6934</v>
      </c>
      <c r="M10231" s="38" t="s">
        <v>6945</v>
      </c>
      <c r="N10231" s="37">
        <v>348</v>
      </c>
      <c r="O10231" s="39" t="s">
        <v>16</v>
      </c>
      <c r="P10231" s="39" t="s">
        <v>16</v>
      </c>
      <c r="Q10231" s="39" t="s">
        <v>16</v>
      </c>
      <c r="R10231" s="39">
        <v>285875</v>
      </c>
      <c r="S10231" s="39" t="s">
        <v>16</v>
      </c>
      <c r="T10231" s="39" t="s">
        <v>16</v>
      </c>
    </row>
    <row r="10232" spans="2:21" ht="41.4" x14ac:dyDescent="0.3">
      <c r="B10232" s="37" t="s">
        <v>6934</v>
      </c>
      <c r="C10232" s="38" t="s">
        <v>6936</v>
      </c>
      <c r="D10232" s="116" t="s">
        <v>6928</v>
      </c>
      <c r="E10232" s="39" t="s">
        <v>16</v>
      </c>
      <c r="F10232" s="39">
        <v>2200</v>
      </c>
      <c r="G10232" s="39" t="s">
        <v>16</v>
      </c>
      <c r="H10232" s="39" t="s">
        <v>16</v>
      </c>
      <c r="I10232" s="39" t="s">
        <v>16</v>
      </c>
      <c r="J10232" s="39" t="s">
        <v>16</v>
      </c>
      <c r="K10232" s="41"/>
      <c r="L10232" s="37" t="s">
        <v>6934</v>
      </c>
      <c r="M10232" s="38" t="s">
        <v>6946</v>
      </c>
      <c r="N10232" s="37">
        <v>348</v>
      </c>
      <c r="O10232" s="39" t="s">
        <v>16</v>
      </c>
      <c r="P10232" s="39" t="s">
        <v>16</v>
      </c>
      <c r="Q10232" s="39" t="s">
        <v>16</v>
      </c>
      <c r="R10232" s="39">
        <v>105187</v>
      </c>
      <c r="S10232" s="39" t="s">
        <v>16</v>
      </c>
      <c r="T10232" s="39" t="s">
        <v>16</v>
      </c>
    </row>
    <row r="10233" spans="2:21" ht="41.4" x14ac:dyDescent="0.3">
      <c r="B10233" s="37" t="s">
        <v>6934</v>
      </c>
      <c r="C10233" s="38" t="s">
        <v>6948</v>
      </c>
      <c r="D10233" s="116" t="s">
        <v>6929</v>
      </c>
      <c r="E10233" s="39" t="s">
        <v>16</v>
      </c>
      <c r="F10233" s="39">
        <v>100000</v>
      </c>
      <c r="G10233" s="39" t="s">
        <v>16</v>
      </c>
      <c r="H10233" s="39" t="s">
        <v>16</v>
      </c>
      <c r="I10233" s="39" t="s">
        <v>16</v>
      </c>
      <c r="J10233" s="39" t="s">
        <v>16</v>
      </c>
      <c r="K10233" s="41"/>
      <c r="L10233" s="37" t="s">
        <v>6934</v>
      </c>
      <c r="M10233" s="38" t="s">
        <v>6986</v>
      </c>
      <c r="N10233" s="37">
        <v>348</v>
      </c>
      <c r="O10233" s="39" t="s">
        <v>16</v>
      </c>
      <c r="P10233" s="39" t="s">
        <v>16</v>
      </c>
      <c r="Q10233" s="39" t="s">
        <v>16</v>
      </c>
      <c r="R10233" s="39">
        <v>23000</v>
      </c>
      <c r="S10233" s="39" t="s">
        <v>16</v>
      </c>
      <c r="T10233" s="39" t="s">
        <v>16</v>
      </c>
    </row>
    <row r="10234" spans="2:21" ht="45.6" customHeight="1" x14ac:dyDescent="0.3">
      <c r="B10234" s="37" t="s">
        <v>6934</v>
      </c>
      <c r="C10234" s="38" t="s">
        <v>6937</v>
      </c>
      <c r="D10234" s="116" t="s">
        <v>6930</v>
      </c>
      <c r="E10234" s="39" t="s">
        <v>16</v>
      </c>
      <c r="F10234" s="39">
        <v>100000</v>
      </c>
      <c r="G10234" s="39" t="s">
        <v>16</v>
      </c>
      <c r="H10234" s="39" t="s">
        <v>16</v>
      </c>
      <c r="I10234" s="39" t="s">
        <v>16</v>
      </c>
      <c r="J10234" s="39" t="s">
        <v>16</v>
      </c>
      <c r="K10234" s="41"/>
      <c r="L10234" s="37" t="s">
        <v>6934</v>
      </c>
      <c r="M10234" s="38" t="s">
        <v>6987</v>
      </c>
      <c r="N10234" s="37">
        <v>348</v>
      </c>
      <c r="O10234" s="39" t="s">
        <v>16</v>
      </c>
      <c r="P10234" s="39" t="s">
        <v>16</v>
      </c>
      <c r="Q10234" s="39" t="s">
        <v>16</v>
      </c>
      <c r="R10234" s="39">
        <v>1500</v>
      </c>
      <c r="S10234" s="39" t="s">
        <v>16</v>
      </c>
      <c r="T10234" s="39" t="s">
        <v>16</v>
      </c>
      <c r="U10234" s="314"/>
    </row>
    <row r="10235" spans="2:21" ht="34.200000000000003" customHeight="1" x14ac:dyDescent="0.3">
      <c r="B10235" s="37" t="s">
        <v>6934</v>
      </c>
      <c r="C10235" s="38" t="s">
        <v>6939</v>
      </c>
      <c r="D10235" s="116" t="s">
        <v>6931</v>
      </c>
      <c r="E10235" s="39">
        <v>20000</v>
      </c>
      <c r="F10235" s="39">
        <v>80000</v>
      </c>
      <c r="G10235" s="39" t="s">
        <v>16</v>
      </c>
      <c r="H10235" s="39" t="s">
        <v>16</v>
      </c>
      <c r="I10235" s="39" t="s">
        <v>16</v>
      </c>
      <c r="J10235" s="39" t="s">
        <v>16</v>
      </c>
      <c r="K10235" s="41"/>
      <c r="L10235" s="37" t="s">
        <v>6934</v>
      </c>
      <c r="M10235" s="38" t="s">
        <v>6988</v>
      </c>
      <c r="N10235" s="37">
        <v>348</v>
      </c>
      <c r="O10235" s="39" t="s">
        <v>16</v>
      </c>
      <c r="P10235" s="39" t="s">
        <v>16</v>
      </c>
      <c r="Q10235" s="39" t="s">
        <v>16</v>
      </c>
      <c r="R10235" s="39">
        <v>1800</v>
      </c>
      <c r="S10235" s="39" t="s">
        <v>16</v>
      </c>
      <c r="T10235" s="39" t="s">
        <v>16</v>
      </c>
    </row>
    <row r="10236" spans="2:21" ht="35.4" customHeight="1" x14ac:dyDescent="0.3">
      <c r="B10236" s="37" t="s">
        <v>6934</v>
      </c>
      <c r="C10236" s="38" t="s">
        <v>6573</v>
      </c>
      <c r="D10236" s="116" t="s">
        <v>6932</v>
      </c>
      <c r="E10236" s="39" t="s">
        <v>16</v>
      </c>
      <c r="F10236" s="39">
        <v>2200</v>
      </c>
      <c r="G10236" s="39" t="s">
        <v>16</v>
      </c>
      <c r="H10236" s="39" t="s">
        <v>16</v>
      </c>
      <c r="I10236" s="39" t="s">
        <v>16</v>
      </c>
      <c r="J10236" s="39" t="s">
        <v>16</v>
      </c>
      <c r="K10236" s="41"/>
      <c r="L10236" s="37" t="s">
        <v>6934</v>
      </c>
      <c r="M10236" s="38" t="s">
        <v>6989</v>
      </c>
      <c r="N10236" s="37">
        <v>348</v>
      </c>
      <c r="O10236" s="39" t="s">
        <v>16</v>
      </c>
      <c r="P10236" s="39" t="s">
        <v>16</v>
      </c>
      <c r="Q10236" s="39" t="s">
        <v>16</v>
      </c>
      <c r="R10236" s="39">
        <v>6600</v>
      </c>
      <c r="S10236" s="39" t="s">
        <v>16</v>
      </c>
      <c r="T10236" s="39" t="s">
        <v>16</v>
      </c>
    </row>
    <row r="10237" spans="2:21" ht="41.4" x14ac:dyDescent="0.3">
      <c r="B10237" s="37" t="s">
        <v>6934</v>
      </c>
      <c r="C10237" s="38" t="s">
        <v>4820</v>
      </c>
      <c r="D10237" s="116" t="s">
        <v>6933</v>
      </c>
      <c r="E10237" s="39" t="s">
        <v>16</v>
      </c>
      <c r="F10237" s="39">
        <v>2200</v>
      </c>
      <c r="G10237" s="39" t="s">
        <v>16</v>
      </c>
      <c r="H10237" s="39" t="s">
        <v>16</v>
      </c>
      <c r="I10237" s="39" t="s">
        <v>16</v>
      </c>
      <c r="J10237" s="39" t="s">
        <v>16</v>
      </c>
      <c r="K10237" s="41"/>
      <c r="L10237" s="37" t="s">
        <v>6934</v>
      </c>
      <c r="M10237" s="509" t="s">
        <v>6943</v>
      </c>
      <c r="N10237" s="37">
        <v>349</v>
      </c>
      <c r="O10237" s="39" t="s">
        <v>16</v>
      </c>
      <c r="P10237" s="39">
        <v>222800</v>
      </c>
      <c r="Q10237" s="39" t="s">
        <v>16</v>
      </c>
      <c r="R10237" s="39">
        <v>148000</v>
      </c>
      <c r="S10237" s="39" t="s">
        <v>16</v>
      </c>
      <c r="T10237" s="39" t="s">
        <v>16</v>
      </c>
      <c r="U10237" s="314"/>
    </row>
    <row r="10238" spans="2:21" ht="41.4" x14ac:dyDescent="0.3">
      <c r="B10238" s="37" t="s">
        <v>6934</v>
      </c>
      <c r="C10238" s="38" t="s">
        <v>6941</v>
      </c>
      <c r="D10238" s="116" t="s">
        <v>6940</v>
      </c>
      <c r="E10238" s="39">
        <v>100000</v>
      </c>
      <c r="F10238" s="39">
        <v>100000</v>
      </c>
      <c r="G10238" s="39" t="s">
        <v>16</v>
      </c>
      <c r="H10238" s="39" t="s">
        <v>16</v>
      </c>
      <c r="I10238" s="39" t="s">
        <v>16</v>
      </c>
      <c r="J10238" s="39" t="s">
        <v>16</v>
      </c>
      <c r="K10238" s="41"/>
      <c r="L10238" s="37" t="s">
        <v>6934</v>
      </c>
      <c r="M10238" s="38" t="s">
        <v>6944</v>
      </c>
      <c r="N10238" s="37">
        <v>1</v>
      </c>
      <c r="O10238" s="39" t="s">
        <v>16</v>
      </c>
      <c r="P10238" s="39">
        <v>50000</v>
      </c>
      <c r="Q10238" s="39" t="s">
        <v>16</v>
      </c>
      <c r="R10238" s="39" t="s">
        <v>16</v>
      </c>
      <c r="S10238" s="39" t="s">
        <v>16</v>
      </c>
      <c r="T10238" s="39" t="s">
        <v>16</v>
      </c>
    </row>
    <row r="10239" spans="2:21" ht="27.6" x14ac:dyDescent="0.3">
      <c r="B10239" s="37" t="s">
        <v>16</v>
      </c>
      <c r="C10239" s="1064" t="s">
        <v>16</v>
      </c>
      <c r="D10239" s="116" t="s">
        <v>16</v>
      </c>
      <c r="E10239" s="39" t="s">
        <v>16</v>
      </c>
      <c r="F10239" s="39" t="s">
        <v>16</v>
      </c>
      <c r="G10239" s="39" t="s">
        <v>16</v>
      </c>
      <c r="H10239" s="39" t="s">
        <v>16</v>
      </c>
      <c r="I10239" s="39" t="s">
        <v>16</v>
      </c>
      <c r="J10239" s="39" t="s">
        <v>16</v>
      </c>
      <c r="K10239" s="41"/>
      <c r="L10239" s="37" t="s">
        <v>6934</v>
      </c>
      <c r="M10239" s="509" t="s">
        <v>6984</v>
      </c>
      <c r="N10239" s="37">
        <v>2</v>
      </c>
      <c r="O10239" s="39" t="s">
        <v>16</v>
      </c>
      <c r="P10239" s="39">
        <v>10000</v>
      </c>
      <c r="Q10239" s="39" t="s">
        <v>16</v>
      </c>
      <c r="R10239" s="39" t="s">
        <v>16</v>
      </c>
      <c r="S10239" s="39" t="s">
        <v>16</v>
      </c>
      <c r="T10239" s="39" t="s">
        <v>16</v>
      </c>
    </row>
    <row r="10240" spans="2:21" ht="27.6" x14ac:dyDescent="0.3">
      <c r="B10240" s="37" t="s">
        <v>16</v>
      </c>
      <c r="C10240" s="1064" t="s">
        <v>16</v>
      </c>
      <c r="D10240" s="116" t="s">
        <v>16</v>
      </c>
      <c r="E10240" s="39" t="s">
        <v>16</v>
      </c>
      <c r="F10240" s="39" t="s">
        <v>16</v>
      </c>
      <c r="G10240" s="39" t="s">
        <v>16</v>
      </c>
      <c r="H10240" s="39" t="s">
        <v>16</v>
      </c>
      <c r="I10240" s="39" t="s">
        <v>16</v>
      </c>
      <c r="J10240" s="39" t="s">
        <v>16</v>
      </c>
      <c r="K10240" s="41"/>
      <c r="L10240" s="37" t="s">
        <v>6934</v>
      </c>
      <c r="M10240" s="38" t="s">
        <v>6985</v>
      </c>
      <c r="N10240" s="37">
        <v>3</v>
      </c>
      <c r="O10240" s="39" t="s">
        <v>16</v>
      </c>
      <c r="P10240" s="39">
        <v>10000</v>
      </c>
      <c r="Q10240" s="39" t="s">
        <v>16</v>
      </c>
      <c r="R10240" s="39" t="s">
        <v>16</v>
      </c>
      <c r="S10240" s="39" t="s">
        <v>16</v>
      </c>
      <c r="T10240" s="39" t="s">
        <v>16</v>
      </c>
    </row>
    <row r="10241" spans="2:20" x14ac:dyDescent="0.3">
      <c r="B10241" s="37" t="s">
        <v>16</v>
      </c>
      <c r="C10241" s="1064" t="s">
        <v>16</v>
      </c>
      <c r="D10241" s="116" t="s">
        <v>16</v>
      </c>
      <c r="E10241" s="39" t="s">
        <v>16</v>
      </c>
      <c r="F10241" s="39" t="s">
        <v>16</v>
      </c>
      <c r="G10241" s="39" t="s">
        <v>16</v>
      </c>
      <c r="H10241" s="39" t="s">
        <v>16</v>
      </c>
      <c r="I10241" s="39" t="s">
        <v>16</v>
      </c>
      <c r="J10241" s="39" t="s">
        <v>16</v>
      </c>
      <c r="K10241" s="41"/>
      <c r="L10241" s="37" t="s">
        <v>16</v>
      </c>
      <c r="M10241" s="1064" t="s">
        <v>16</v>
      </c>
      <c r="N10241" s="37" t="s">
        <v>16</v>
      </c>
      <c r="O10241" s="39" t="s">
        <v>16</v>
      </c>
      <c r="P10241" s="39" t="s">
        <v>16</v>
      </c>
      <c r="Q10241" s="39" t="s">
        <v>16</v>
      </c>
      <c r="R10241" s="39" t="s">
        <v>16</v>
      </c>
      <c r="S10241" s="39" t="s">
        <v>16</v>
      </c>
      <c r="T10241" s="39" t="s">
        <v>16</v>
      </c>
    </row>
    <row r="10242" spans="2:20" x14ac:dyDescent="0.3">
      <c r="B10242" s="196"/>
      <c r="C10242" s="503" t="s">
        <v>49</v>
      </c>
      <c r="D10242" s="196" t="s">
        <v>1850</v>
      </c>
      <c r="E10242" s="197">
        <f>SUM(E10228:E10238)</f>
        <v>188000</v>
      </c>
      <c r="F10242" s="197">
        <f>SUM(F10228:F10238)</f>
        <v>1118600</v>
      </c>
      <c r="G10242" s="940">
        <f>SUM(G10228:G10237)</f>
        <v>0</v>
      </c>
      <c r="H10242" s="1256">
        <f>SUM(H10228:H10237)</f>
        <v>0</v>
      </c>
      <c r="I10242" s="940">
        <f>SUM(I10228:I10237)</f>
        <v>0</v>
      </c>
      <c r="J10242" s="940"/>
      <c r="K10242" s="187">
        <f>SUM(I10242:J10242)</f>
        <v>0</v>
      </c>
      <c r="L10242" s="37" t="s">
        <v>16</v>
      </c>
      <c r="M10242" s="1064" t="s">
        <v>16</v>
      </c>
      <c r="N10242" s="37" t="s">
        <v>16</v>
      </c>
      <c r="O10242" s="39" t="s">
        <v>16</v>
      </c>
      <c r="P10242" s="39" t="s">
        <v>16</v>
      </c>
      <c r="Q10242" s="39" t="s">
        <v>16</v>
      </c>
      <c r="R10242" s="39" t="s">
        <v>16</v>
      </c>
      <c r="S10242" s="39" t="s">
        <v>16</v>
      </c>
      <c r="T10242" s="39" t="s">
        <v>16</v>
      </c>
    </row>
    <row r="10243" spans="2:20" x14ac:dyDescent="0.3">
      <c r="B10243" s="815"/>
      <c r="C10243" s="958"/>
      <c r="D10243" s="384"/>
      <c r="E10243" s="818"/>
      <c r="F10243" s="818"/>
      <c r="G10243" s="818"/>
      <c r="H10243" s="818"/>
      <c r="I10243" s="818"/>
      <c r="J10243" s="819"/>
      <c r="K10243" s="1"/>
      <c r="L10243" s="1041"/>
      <c r="M10243" s="1042"/>
      <c r="N10243" s="1042"/>
      <c r="O10243" s="188"/>
      <c r="P10243" s="1042"/>
      <c r="Q10243" s="1042"/>
      <c r="R10243" s="1042"/>
      <c r="S10243" s="1042"/>
      <c r="T10243" s="1043"/>
    </row>
    <row r="10244" spans="2:20" x14ac:dyDescent="0.3">
      <c r="B10244" s="25"/>
      <c r="C10244" s="26" t="s">
        <v>50</v>
      </c>
      <c r="D10244" s="26" t="s">
        <v>16</v>
      </c>
      <c r="E10244" s="28">
        <f>E10242</f>
        <v>188000</v>
      </c>
      <c r="F10244" s="28">
        <f>F10227+F10242</f>
        <v>1294868</v>
      </c>
      <c r="G10244" s="28">
        <f>G10227+G10242</f>
        <v>4802069</v>
      </c>
      <c r="H10244" s="28">
        <f>H10227+H10242</f>
        <v>2887283</v>
      </c>
      <c r="I10244" s="28">
        <f>I10227+I10242</f>
        <v>596197</v>
      </c>
      <c r="J10244" s="28">
        <f>J10227+J10242</f>
        <v>4260</v>
      </c>
      <c r="K10244" s="1"/>
      <c r="L10244" s="574" t="s">
        <v>16</v>
      </c>
      <c r="M10244" s="26" t="s">
        <v>50</v>
      </c>
      <c r="N10244" s="193" t="s">
        <v>16</v>
      </c>
      <c r="O10244" s="934">
        <f>SUM(O10228:O10243)</f>
        <v>188000</v>
      </c>
      <c r="P10244" s="28">
        <f>SUM(P10228:P10243)</f>
        <v>292800</v>
      </c>
      <c r="Q10244" s="938">
        <f>SUM(Q10228:Q10243)</f>
        <v>0</v>
      </c>
      <c r="R10244" s="28">
        <f>SUM(R10228:R10243)</f>
        <v>571962</v>
      </c>
      <c r="S10244" s="28">
        <f>SUM(S10228:S10243)</f>
        <v>0</v>
      </c>
      <c r="T10244" s="28">
        <f>SUM(T10226:T10243)</f>
        <v>0</v>
      </c>
    </row>
    <row r="10245" spans="2:20" x14ac:dyDescent="0.3">
      <c r="F10245" s="314"/>
      <c r="G10245" s="215"/>
      <c r="H10245" s="215"/>
      <c r="I10245" s="314"/>
      <c r="L10245" s="2"/>
      <c r="M10245" s="3" t="s">
        <v>12</v>
      </c>
      <c r="N10245" s="15"/>
      <c r="O10245" s="16">
        <f>E10244-O10244</f>
        <v>0</v>
      </c>
      <c r="P10245" s="62">
        <f>F10244-P10244</f>
        <v>1002068</v>
      </c>
      <c r="Q10245" s="62">
        <f>G10244-Q10244</f>
        <v>4802069</v>
      </c>
      <c r="R10245" s="62">
        <f t="shared" ref="R10245" si="1000">H10244-R10244</f>
        <v>2315321</v>
      </c>
      <c r="S10245" s="62">
        <f t="shared" ref="S10245" si="1001">I10244-S10244</f>
        <v>596197</v>
      </c>
      <c r="T10245" s="62">
        <f t="shared" ref="T10245" si="1002">J10244-T10244</f>
        <v>4260</v>
      </c>
    </row>
    <row r="10246" spans="2:20" x14ac:dyDescent="0.3">
      <c r="B10246" s="1355" t="s">
        <v>6956</v>
      </c>
      <c r="C10246" s="1355"/>
      <c r="D10246" s="1355"/>
      <c r="E10246" s="1355"/>
      <c r="F10246" s="1355"/>
      <c r="G10246" s="118"/>
      <c r="H10246" s="240"/>
      <c r="I10246" s="321"/>
      <c r="J10246" s="321"/>
      <c r="M10246" s="1356" t="s">
        <v>23</v>
      </c>
      <c r="N10246" s="1356"/>
      <c r="O10246" s="314"/>
      <c r="P10246" s="314"/>
      <c r="Q10246" s="314"/>
      <c r="R10246" s="314"/>
    </row>
    <row r="10247" spans="2:20" s="1263" customFormat="1" ht="24" customHeight="1" x14ac:dyDescent="0.3">
      <c r="B10247" s="1297" t="s">
        <v>6950</v>
      </c>
      <c r="C10247" s="1298" t="s">
        <v>1</v>
      </c>
      <c r="D10247" s="1298" t="s">
        <v>6949</v>
      </c>
      <c r="E10247" s="944"/>
      <c r="F10247" s="944"/>
      <c r="G10247" s="944"/>
      <c r="H10247" s="944"/>
      <c r="I10247" s="944"/>
      <c r="J10247" s="944"/>
      <c r="M10247" s="346" t="s">
        <v>17</v>
      </c>
      <c r="N10247" s="62">
        <f>P10245</f>
        <v>1002068</v>
      </c>
      <c r="O10247" s="1275"/>
    </row>
    <row r="10248" spans="2:20" s="1263" customFormat="1" ht="18" customHeight="1" x14ac:dyDescent="0.3">
      <c r="B10248" s="1132">
        <v>1</v>
      </c>
      <c r="C10248" s="1271" t="s">
        <v>6953</v>
      </c>
      <c r="D10248" s="1145">
        <v>300000</v>
      </c>
      <c r="E10248" s="1264"/>
      <c r="F10248" s="1179"/>
      <c r="G10248" s="949"/>
      <c r="H10248" s="949"/>
      <c r="I10248" s="280"/>
      <c r="J10248" s="280"/>
      <c r="M10248" s="346" t="s">
        <v>18</v>
      </c>
      <c r="N10248" s="62">
        <f>Q10245</f>
        <v>4802069</v>
      </c>
      <c r="O10248" s="1265"/>
      <c r="P10248" s="944"/>
      <c r="Q10248" s="1261"/>
      <c r="R10248" s="944"/>
      <c r="S10248" s="944"/>
      <c r="T10248" s="944"/>
    </row>
    <row r="10249" spans="2:20" s="1263" customFormat="1" ht="18" customHeight="1" x14ac:dyDescent="0.3">
      <c r="B10249" s="1132">
        <v>2</v>
      </c>
      <c r="C10249" s="1272" t="s">
        <v>6952</v>
      </c>
      <c r="D10249" s="1145">
        <v>23000</v>
      </c>
      <c r="E10249" s="1264"/>
      <c r="F10249" s="285"/>
      <c r="G10249" s="948"/>
      <c r="H10249" s="948"/>
      <c r="I10249" s="280"/>
      <c r="J10249" s="280"/>
      <c r="M10249" s="346" t="s">
        <v>19</v>
      </c>
      <c r="N10249" s="62">
        <f>R10245</f>
        <v>2315321</v>
      </c>
      <c r="O10249" s="1265"/>
      <c r="P10249" s="948"/>
      <c r="Q10249" s="1262"/>
      <c r="R10249" s="948"/>
      <c r="S10249" s="948"/>
      <c r="T10249" s="948"/>
    </row>
    <row r="10250" spans="2:20" s="1263" customFormat="1" ht="18" customHeight="1" x14ac:dyDescent="0.3">
      <c r="B10250" s="1132">
        <v>3</v>
      </c>
      <c r="C10250" s="1202" t="s">
        <v>6954</v>
      </c>
      <c r="D10250" s="1134">
        <f>430000</f>
        <v>430000</v>
      </c>
      <c r="E10250" s="1266"/>
      <c r="F10250" s="1266"/>
      <c r="G10250" s="1267"/>
      <c r="H10250" s="1267"/>
      <c r="I10250" s="280"/>
      <c r="J10250" s="281"/>
      <c r="M10250" s="346" t="s">
        <v>20</v>
      </c>
      <c r="N10250" s="62">
        <f>S10245</f>
        <v>596197</v>
      </c>
      <c r="O10250" s="1268"/>
      <c r="P10250" s="1016"/>
      <c r="Q10250" s="1017"/>
      <c r="R10250" s="894"/>
      <c r="S10250" s="894"/>
      <c r="T10250" s="894"/>
    </row>
    <row r="10251" spans="2:20" s="1263" customFormat="1" ht="18" customHeight="1" x14ac:dyDescent="0.3">
      <c r="B10251" s="1202"/>
      <c r="C10251" s="1132" t="s">
        <v>6951</v>
      </c>
      <c r="D10251" s="1134">
        <f>SUM(D10248:D10250)</f>
        <v>753000</v>
      </c>
      <c r="E10251" s="1266"/>
      <c r="F10251" s="1266"/>
      <c r="G10251" s="1267"/>
      <c r="H10251" s="1267"/>
      <c r="I10251" s="280"/>
      <c r="J10251" s="281"/>
      <c r="M10251" s="346" t="s">
        <v>21</v>
      </c>
      <c r="N10251" s="62">
        <f>T10245</f>
        <v>4260</v>
      </c>
      <c r="O10251" s="1265"/>
      <c r="P10251" s="949"/>
      <c r="Q10251" s="1018"/>
      <c r="R10251" s="949"/>
      <c r="S10251" s="949"/>
      <c r="T10251" s="949"/>
    </row>
    <row r="10252" spans="2:20" s="1263" customFormat="1" ht="18" customHeight="1" thickBot="1" x14ac:dyDescent="0.35">
      <c r="B10252" s="1273"/>
      <c r="C10252" s="1273" t="s">
        <v>6955</v>
      </c>
      <c r="D10252" s="945">
        <v>249068</v>
      </c>
      <c r="E10252" s="1266"/>
      <c r="F10252" s="1294"/>
      <c r="G10252" s="1269"/>
      <c r="H10252" s="1267"/>
      <c r="I10252" s="280"/>
      <c r="J10252" s="281"/>
      <c r="M10252" s="768" t="s">
        <v>22</v>
      </c>
      <c r="N10252" s="794">
        <f>SUM(N10247:N10251)</f>
        <v>8719915</v>
      </c>
      <c r="O10252" s="1265"/>
      <c r="P10252" s="944"/>
      <c r="Q10252" s="944"/>
      <c r="R10252" s="944"/>
      <c r="S10252" s="944"/>
      <c r="T10252" s="1270"/>
    </row>
    <row r="10253" spans="2:20" ht="16.2" thickTop="1" x14ac:dyDescent="0.3">
      <c r="B10253" s="1299"/>
      <c r="C10253" s="950" t="s">
        <v>50</v>
      </c>
      <c r="D10253" s="1300">
        <f>D10251+D10252</f>
        <v>1002068</v>
      </c>
      <c r="E10253" s="326"/>
      <c r="F10253" s="326"/>
      <c r="G10253" s="322"/>
      <c r="H10253" s="321"/>
      <c r="I10253" s="280"/>
      <c r="J10253" s="281"/>
      <c r="M10253" s="768"/>
      <c r="N10253" s="121"/>
      <c r="O10253" s="1015"/>
      <c r="P10253" s="994"/>
      <c r="Q10253" s="994"/>
      <c r="R10253" s="943"/>
      <c r="S10253" s="943"/>
      <c r="T10253" s="929"/>
    </row>
    <row r="10254" spans="2:20" ht="15.6" x14ac:dyDescent="0.3">
      <c r="B10254" s="1274"/>
      <c r="C10254" s="1274"/>
      <c r="D10254" s="1274"/>
      <c r="E10254" s="944"/>
      <c r="F10254" s="944"/>
      <c r="G10254" s="944"/>
      <c r="H10254" s="944"/>
      <c r="I10254" s="944"/>
      <c r="J10254" s="944"/>
      <c r="M10254" s="768"/>
      <c r="N10254" s="121"/>
      <c r="O10254" s="1015"/>
      <c r="P10254" s="994"/>
      <c r="Q10254" s="994"/>
      <c r="R10254" s="943"/>
      <c r="S10254" s="943"/>
      <c r="T10254" s="929"/>
    </row>
    <row r="10255" spans="2:20" ht="15.6" x14ac:dyDescent="0.35">
      <c r="B10255" s="1276"/>
      <c r="C10255" s="1276"/>
      <c r="D10255" s="1276"/>
      <c r="E10255" s="1277"/>
      <c r="F10255" s="1277"/>
      <c r="G10255" s="1277"/>
      <c r="H10255" s="1277"/>
      <c r="I10255" s="1277"/>
      <c r="J10255" s="1277"/>
      <c r="K10255" s="1278"/>
      <c r="M10255" s="768"/>
      <c r="N10255" s="121"/>
      <c r="O10255" s="1015"/>
      <c r="P10255" s="994"/>
      <c r="Q10255" s="994"/>
      <c r="R10255" s="943"/>
      <c r="S10255" s="943"/>
      <c r="T10255" s="929"/>
    </row>
    <row r="10256" spans="2:20" ht="18.600000000000001" x14ac:dyDescent="0.35">
      <c r="B10256" s="1358" t="s">
        <v>6957</v>
      </c>
      <c r="C10256" s="1358"/>
      <c r="D10256" s="1358"/>
      <c r="E10256" s="1358"/>
      <c r="F10256" s="1358"/>
      <c r="G10256" s="1359" t="s">
        <v>6980</v>
      </c>
      <c r="H10256" s="1359"/>
      <c r="I10256" s="1277"/>
      <c r="J10256" s="1277"/>
      <c r="K10256" s="1278"/>
      <c r="M10256" s="768"/>
      <c r="N10256" s="121"/>
      <c r="O10256" s="1015"/>
      <c r="P10256" s="994"/>
      <c r="Q10256" s="994"/>
      <c r="R10256" s="943"/>
      <c r="S10256" s="943"/>
      <c r="T10256" s="929"/>
    </row>
    <row r="10257" spans="2:20" ht="15.6" x14ac:dyDescent="0.35">
      <c r="B10257" s="1287" t="s">
        <v>6958</v>
      </c>
      <c r="C10257" s="1287" t="s">
        <v>6959</v>
      </c>
      <c r="D10257" s="1287" t="s">
        <v>6960</v>
      </c>
      <c r="E10257" s="1288" t="s">
        <v>6961</v>
      </c>
      <c r="F10257" s="1360" t="s">
        <v>6981</v>
      </c>
      <c r="G10257" s="1361"/>
      <c r="H10257" s="1295">
        <f>D10252</f>
        <v>249068</v>
      </c>
      <c r="I10257" s="1277"/>
      <c r="J10257" s="1277"/>
      <c r="K10257" s="1278"/>
      <c r="M10257" s="768"/>
      <c r="N10257" s="121"/>
      <c r="O10257" s="1015"/>
      <c r="P10257" s="994"/>
      <c r="Q10257" s="994"/>
      <c r="R10257" s="943"/>
      <c r="S10257" s="943"/>
      <c r="T10257" s="929"/>
    </row>
    <row r="10258" spans="2:20" ht="15.6" x14ac:dyDescent="0.35">
      <c r="B10258" s="1284">
        <v>1</v>
      </c>
      <c r="C10258" s="1285" t="s">
        <v>6963</v>
      </c>
      <c r="D10258" s="1284" t="s">
        <v>6962</v>
      </c>
      <c r="E10258" s="1286">
        <v>23000</v>
      </c>
      <c r="F10258" s="1360" t="s">
        <v>6982</v>
      </c>
      <c r="G10258" s="1361"/>
      <c r="H10258" s="1296">
        <f>E10269</f>
        <v>105700</v>
      </c>
      <c r="I10258" s="1277"/>
      <c r="J10258" s="1277"/>
      <c r="K10258" s="1278"/>
      <c r="M10258" s="768"/>
      <c r="N10258" s="121"/>
      <c r="O10258" s="1015"/>
      <c r="P10258" s="994"/>
      <c r="Q10258" s="994"/>
      <c r="R10258" s="943"/>
      <c r="S10258" s="943"/>
      <c r="T10258" s="929"/>
    </row>
    <row r="10259" spans="2:20" ht="16.2" thickBot="1" x14ac:dyDescent="0.4">
      <c r="B10259" s="1284">
        <v>2</v>
      </c>
      <c r="C10259" s="1285" t="s">
        <v>6965</v>
      </c>
      <c r="D10259" s="1284" t="s">
        <v>6966</v>
      </c>
      <c r="E10259" s="1286">
        <v>1500</v>
      </c>
      <c r="F10259" s="1277"/>
      <c r="G10259" s="1292" t="s">
        <v>6983</v>
      </c>
      <c r="H10259" s="1293">
        <f>SUM(H10257:H10258)</f>
        <v>354768</v>
      </c>
      <c r="I10259" s="1277"/>
      <c r="J10259" s="1277"/>
      <c r="K10259" s="1278"/>
      <c r="M10259" s="768"/>
      <c r="N10259" s="121"/>
      <c r="O10259" s="1015"/>
      <c r="P10259" s="994"/>
      <c r="Q10259" s="994"/>
      <c r="R10259" s="943"/>
      <c r="S10259" s="943"/>
      <c r="T10259" s="929"/>
    </row>
    <row r="10260" spans="2:20" ht="16.2" thickTop="1" x14ac:dyDescent="0.35">
      <c r="B10260" s="1284">
        <v>3</v>
      </c>
      <c r="C10260" s="1285" t="s">
        <v>6967</v>
      </c>
      <c r="D10260" s="1284" t="s">
        <v>6967</v>
      </c>
      <c r="E10260" s="1286">
        <v>1800</v>
      </c>
      <c r="F10260" s="1277"/>
      <c r="G10260" s="1277"/>
      <c r="H10260" s="1277"/>
      <c r="I10260" s="1277"/>
      <c r="J10260" s="1277"/>
      <c r="K10260" s="1278"/>
      <c r="M10260" s="768"/>
      <c r="N10260" s="121"/>
      <c r="O10260" s="1015"/>
      <c r="P10260" s="994"/>
      <c r="Q10260" s="994"/>
      <c r="R10260" s="943"/>
      <c r="S10260" s="943"/>
      <c r="T10260" s="929"/>
    </row>
    <row r="10261" spans="2:20" ht="15.6" x14ac:dyDescent="0.35">
      <c r="B10261" s="1284">
        <v>4</v>
      </c>
      <c r="C10261" s="1285" t="s">
        <v>6968</v>
      </c>
      <c r="D10261" s="1284" t="s">
        <v>6969</v>
      </c>
      <c r="E10261" s="1289">
        <v>6600</v>
      </c>
      <c r="F10261" s="1279"/>
      <c r="G10261" s="1280"/>
      <c r="H10261" s="1281"/>
      <c r="I10261" s="1282"/>
      <c r="J10261" s="1283"/>
      <c r="K10261" s="1278"/>
      <c r="M10261" s="768"/>
      <c r="N10261" s="121"/>
      <c r="O10261" s="1015"/>
      <c r="P10261" s="994"/>
      <c r="Q10261" s="994"/>
      <c r="R10261" s="943"/>
      <c r="S10261" s="943"/>
      <c r="T10261" s="929"/>
    </row>
    <row r="10262" spans="2:20" ht="15.6" x14ac:dyDescent="0.35">
      <c r="B10262" s="1284">
        <v>5</v>
      </c>
      <c r="C10262" s="1285" t="s">
        <v>6971</v>
      </c>
      <c r="D10262" s="1284" t="s">
        <v>6970</v>
      </c>
      <c r="E10262" s="1289">
        <v>8800</v>
      </c>
      <c r="F10262" s="1279"/>
      <c r="G10262" s="1280"/>
      <c r="H10262" s="1281"/>
      <c r="I10262" s="1282"/>
      <c r="J10262" s="1283"/>
      <c r="K10262" s="1278"/>
      <c r="M10262" s="768"/>
      <c r="N10262" s="121"/>
      <c r="O10262" s="1015"/>
      <c r="P10262" s="994"/>
      <c r="Q10262" s="994"/>
      <c r="R10262" s="943"/>
      <c r="S10262" s="943"/>
      <c r="T10262" s="929"/>
    </row>
    <row r="10263" spans="2:20" ht="15.6" x14ac:dyDescent="0.35">
      <c r="B10263" s="1284">
        <v>6</v>
      </c>
      <c r="C10263" s="1285" t="s">
        <v>6972</v>
      </c>
      <c r="D10263" s="1284" t="s">
        <v>6973</v>
      </c>
      <c r="E10263" s="1289">
        <v>10000</v>
      </c>
      <c r="F10263" s="1279"/>
      <c r="G10263" s="1280"/>
      <c r="H10263" s="1281"/>
      <c r="I10263" s="1282"/>
      <c r="J10263" s="1283"/>
      <c r="K10263" s="1278"/>
      <c r="M10263" s="768"/>
      <c r="N10263" s="121"/>
      <c r="O10263" s="1015"/>
      <c r="P10263" s="994"/>
      <c r="Q10263" s="994"/>
      <c r="R10263" s="943"/>
      <c r="S10263" s="943"/>
      <c r="T10263" s="929"/>
    </row>
    <row r="10264" spans="2:20" ht="15.6" x14ac:dyDescent="0.35">
      <c r="B10264" s="1284">
        <v>7</v>
      </c>
      <c r="C10264" s="1285" t="s">
        <v>6974</v>
      </c>
      <c r="D10264" s="1284" t="s">
        <v>6975</v>
      </c>
      <c r="E10264" s="1289">
        <v>10000</v>
      </c>
      <c r="F10264" s="1279"/>
      <c r="G10264" s="1280"/>
      <c r="H10264" s="1281"/>
      <c r="I10264" s="1282"/>
      <c r="J10264" s="1283"/>
      <c r="K10264" s="1278"/>
      <c r="M10264" s="768"/>
      <c r="N10264" s="121"/>
      <c r="O10264" s="1015"/>
      <c r="P10264" s="994"/>
      <c r="Q10264" s="994"/>
      <c r="R10264" s="943"/>
      <c r="S10264" s="943"/>
      <c r="T10264" s="929"/>
    </row>
    <row r="10265" spans="2:20" ht="15.6" x14ac:dyDescent="0.35">
      <c r="B10265" s="1284">
        <v>8</v>
      </c>
      <c r="C10265" s="1285" t="s">
        <v>6976</v>
      </c>
      <c r="D10265" s="1284" t="s">
        <v>6973</v>
      </c>
      <c r="E10265" s="1289">
        <v>10000</v>
      </c>
      <c r="F10265" s="1279"/>
      <c r="G10265" s="1280"/>
      <c r="H10265" s="1281"/>
      <c r="I10265" s="1282"/>
      <c r="J10265" s="1283"/>
      <c r="K10265" s="1278"/>
      <c r="M10265" s="768"/>
      <c r="N10265" s="121"/>
      <c r="O10265" s="1015"/>
      <c r="P10265" s="994"/>
      <c r="Q10265" s="994"/>
      <c r="R10265" s="943"/>
      <c r="S10265" s="943"/>
      <c r="T10265" s="929"/>
    </row>
    <row r="10266" spans="2:20" ht="15.6" x14ac:dyDescent="0.35">
      <c r="B10266" s="1284">
        <v>9</v>
      </c>
      <c r="C10266" s="1285" t="s">
        <v>6977</v>
      </c>
      <c r="D10266" s="1284" t="s">
        <v>6973</v>
      </c>
      <c r="E10266" s="1289">
        <v>9000</v>
      </c>
      <c r="F10266" s="1279"/>
      <c r="G10266" s="1280"/>
      <c r="H10266" s="1281"/>
      <c r="I10266" s="1282"/>
      <c r="J10266" s="1283"/>
      <c r="K10266" s="1278"/>
      <c r="M10266" s="768"/>
      <c r="N10266" s="121"/>
      <c r="O10266" s="1015"/>
      <c r="P10266" s="994"/>
      <c r="Q10266" s="994"/>
      <c r="R10266" s="943"/>
      <c r="S10266" s="943"/>
      <c r="T10266" s="929"/>
    </row>
    <row r="10267" spans="2:20" ht="15.6" x14ac:dyDescent="0.35">
      <c r="B10267" s="1284">
        <v>10</v>
      </c>
      <c r="C10267" s="1285" t="s">
        <v>6978</v>
      </c>
      <c r="D10267" s="1284" t="s">
        <v>6973</v>
      </c>
      <c r="E10267" s="1289">
        <v>20000</v>
      </c>
      <c r="F10267" s="1279"/>
      <c r="G10267" s="1280"/>
      <c r="H10267" s="1281"/>
      <c r="I10267" s="1282"/>
      <c r="J10267" s="1283"/>
      <c r="K10267" s="1278"/>
      <c r="M10267" s="768"/>
      <c r="N10267" s="121"/>
      <c r="O10267" s="1015"/>
      <c r="P10267" s="994"/>
      <c r="Q10267" s="994"/>
      <c r="R10267" s="943"/>
      <c r="S10267" s="943"/>
      <c r="T10267" s="929"/>
    </row>
    <row r="10268" spans="2:20" ht="15.6" x14ac:dyDescent="0.35">
      <c r="B10268" s="1284">
        <v>11</v>
      </c>
      <c r="C10268" s="1285" t="s">
        <v>6979</v>
      </c>
      <c r="D10268" s="1284" t="s">
        <v>6973</v>
      </c>
      <c r="E10268" s="1289">
        <v>5000</v>
      </c>
      <c r="F10268" s="1279"/>
      <c r="G10268" s="1280"/>
      <c r="H10268" s="1281"/>
      <c r="I10268" s="1282"/>
      <c r="J10268" s="1283"/>
      <c r="K10268" s="1278"/>
      <c r="M10268" s="768"/>
      <c r="N10268" s="121"/>
      <c r="O10268" s="1015"/>
      <c r="P10268" s="994"/>
      <c r="Q10268" s="994"/>
      <c r="R10268" s="943"/>
      <c r="S10268" s="943"/>
      <c r="T10268" s="929"/>
    </row>
    <row r="10269" spans="2:20" ht="16.8" x14ac:dyDescent="0.4">
      <c r="B10269" s="1290"/>
      <c r="C10269" s="1290" t="s">
        <v>6964</v>
      </c>
      <c r="D10269" s="1290" t="s">
        <v>16</v>
      </c>
      <c r="E10269" s="1291">
        <f>SUM(E10258:E10268)</f>
        <v>105700</v>
      </c>
      <c r="F10269" s="1281"/>
      <c r="G10269" s="1280"/>
      <c r="H10269" s="1281"/>
      <c r="I10269" s="1282"/>
      <c r="J10269" s="1283"/>
      <c r="K10269" s="1278"/>
      <c r="M10269" s="768"/>
      <c r="N10269" s="121"/>
      <c r="O10269" s="1015"/>
      <c r="P10269" s="994"/>
      <c r="Q10269" s="994"/>
      <c r="R10269" s="943"/>
      <c r="S10269" s="943"/>
      <c r="T10269" s="929"/>
    </row>
    <row r="10270" spans="2:20" ht="15.6" x14ac:dyDescent="0.35">
      <c r="B10270" s="1281"/>
      <c r="C10270" s="1281"/>
      <c r="D10270" s="1281"/>
      <c r="E10270" s="1281"/>
      <c r="F10270" s="1281"/>
      <c r="G10270" s="1280"/>
      <c r="H10270" s="1281"/>
      <c r="I10270" s="1282"/>
      <c r="J10270" s="1283"/>
      <c r="K10270" s="1278"/>
      <c r="M10270" s="768"/>
      <c r="N10270" s="121"/>
      <c r="O10270" s="1015"/>
      <c r="P10270" s="994"/>
      <c r="Q10270" s="994"/>
      <c r="R10270" s="943"/>
      <c r="S10270" s="943"/>
      <c r="T10270" s="929"/>
    </row>
    <row r="10271" spans="2:20" ht="15.6" x14ac:dyDescent="0.35">
      <c r="B10271" s="1281"/>
      <c r="C10271" s="1281"/>
      <c r="D10271" s="1281"/>
      <c r="E10271" s="1281"/>
      <c r="F10271" s="1281"/>
      <c r="G10271" s="1280"/>
      <c r="H10271" s="1281"/>
      <c r="I10271" s="1282"/>
      <c r="J10271" s="1283"/>
      <c r="K10271" s="1278"/>
      <c r="M10271" s="768"/>
      <c r="N10271" s="121"/>
      <c r="O10271" s="1015"/>
      <c r="P10271" s="994"/>
      <c r="Q10271" s="994"/>
      <c r="R10271" s="943"/>
      <c r="S10271" s="943"/>
      <c r="T10271" s="929"/>
    </row>
    <row r="10272" spans="2:20" ht="15.6" x14ac:dyDescent="0.3">
      <c r="G10272" s="314"/>
      <c r="H10272" s="321"/>
      <c r="I10272" s="280"/>
      <c r="J10272" s="281"/>
      <c r="M10272" s="768"/>
      <c r="N10272" s="121"/>
      <c r="O10272" s="1015"/>
      <c r="P10272" s="994"/>
      <c r="Q10272" s="994"/>
      <c r="R10272" s="943"/>
      <c r="S10272" s="943"/>
      <c r="T10272" s="929"/>
    </row>
    <row r="10273" spans="2:20" x14ac:dyDescent="0.3">
      <c r="B10273" s="1357" t="s">
        <v>6214</v>
      </c>
      <c r="C10273" s="1357"/>
      <c r="D10273" s="1357"/>
      <c r="E10273" s="1357"/>
      <c r="F10273" s="1357"/>
      <c r="G10273" s="1357"/>
      <c r="H10273" s="1357"/>
      <c r="I10273" s="1357"/>
      <c r="J10273" s="1357"/>
      <c r="K10273" s="1357"/>
      <c r="L10273" s="1357"/>
      <c r="M10273" s="1357"/>
      <c r="N10273" s="1357"/>
      <c r="O10273" s="1357"/>
      <c r="P10273" s="1357"/>
      <c r="Q10273" s="1357"/>
      <c r="R10273" s="1357"/>
      <c r="S10273" s="1357"/>
      <c r="T10273" s="1357"/>
    </row>
    <row r="10278" spans="2:20" ht="15.6" x14ac:dyDescent="0.3">
      <c r="B10278" s="1349" t="s">
        <v>6990</v>
      </c>
      <c r="C10278" s="1349"/>
      <c r="D10278" s="1349"/>
      <c r="E10278" s="1349"/>
      <c r="F10278" s="1349"/>
      <c r="G10278" s="1349"/>
      <c r="H10278" s="1349"/>
      <c r="I10278" s="1349"/>
      <c r="J10278" s="1349"/>
      <c r="K10278" s="1349"/>
      <c r="L10278" s="1349"/>
      <c r="M10278" s="1349"/>
      <c r="N10278" s="1349"/>
      <c r="O10278" s="1349"/>
      <c r="P10278" s="1349"/>
      <c r="Q10278" s="1349"/>
      <c r="R10278" s="1349"/>
      <c r="S10278" s="1349"/>
      <c r="T10278" s="1349"/>
    </row>
    <row r="10279" spans="2:20" ht="15.6" x14ac:dyDescent="0.3">
      <c r="B10279" s="1350" t="s">
        <v>10</v>
      </c>
      <c r="C10279" s="1350"/>
      <c r="D10279" s="1350"/>
      <c r="E10279" s="1350"/>
      <c r="F10279" s="1350"/>
      <c r="G10279" s="1350"/>
      <c r="H10279" s="1350"/>
      <c r="I10279" s="1350"/>
      <c r="J10279" s="1350"/>
      <c r="K10279" s="1350"/>
      <c r="L10279" s="1350"/>
      <c r="M10279" s="1350"/>
      <c r="N10279" s="1350"/>
      <c r="O10279" s="1350"/>
      <c r="P10279" s="1350"/>
      <c r="Q10279" s="1350"/>
      <c r="R10279" s="1350"/>
      <c r="S10279" s="1350"/>
      <c r="T10279" s="1350"/>
    </row>
    <row r="10280" spans="2:20" x14ac:dyDescent="0.3">
      <c r="B10280" s="1351" t="s">
        <v>11</v>
      </c>
      <c r="C10280" s="1351"/>
      <c r="D10280" s="1351"/>
      <c r="E10280" s="1351"/>
      <c r="F10280" s="1351"/>
      <c r="G10280" s="1351"/>
      <c r="H10280" s="1351"/>
      <c r="I10280" s="1351"/>
      <c r="J10280" s="1351"/>
      <c r="K10280" s="1351"/>
      <c r="L10280" s="1351"/>
      <c r="M10280" s="1351"/>
      <c r="N10280" s="1351"/>
      <c r="O10280" s="1351"/>
      <c r="P10280" s="1351"/>
      <c r="Q10280" s="1351"/>
      <c r="R10280" s="1351"/>
      <c r="S10280" s="1351"/>
      <c r="T10280" s="1351"/>
    </row>
    <row r="10281" spans="2:20" x14ac:dyDescent="0.3">
      <c r="B10281" s="1352" t="s">
        <v>6991</v>
      </c>
      <c r="C10281" s="1352"/>
      <c r="D10281" s="1352"/>
      <c r="E10281" s="1352"/>
      <c r="F10281" s="1352"/>
      <c r="G10281" s="1352"/>
      <c r="H10281" s="1352"/>
      <c r="I10281" s="1352"/>
      <c r="J10281" s="1352"/>
      <c r="K10281" s="1352"/>
      <c r="L10281" s="1352"/>
      <c r="M10281" s="1352"/>
      <c r="N10281" s="1352"/>
      <c r="O10281" s="1352"/>
      <c r="P10281" s="1352"/>
      <c r="Q10281" s="1352"/>
      <c r="R10281" s="1352"/>
      <c r="S10281" s="1352"/>
      <c r="T10281" s="1352"/>
    </row>
    <row r="10282" spans="2:20" ht="15" thickBot="1" x14ac:dyDescent="0.35">
      <c r="B10282" s="309"/>
      <c r="C10282" s="309"/>
      <c r="D10282" s="309"/>
      <c r="E10282" s="309"/>
      <c r="F10282" s="309"/>
      <c r="G10282" s="309"/>
      <c r="H10282" s="309"/>
      <c r="I10282" s="309"/>
      <c r="J10282" s="309"/>
      <c r="L10282" s="309"/>
      <c r="M10282" s="309"/>
      <c r="N10282" s="309"/>
      <c r="O10282" s="309"/>
      <c r="P10282" s="309"/>
      <c r="Q10282" s="309"/>
      <c r="R10282" s="1353" t="s">
        <v>6992</v>
      </c>
      <c r="S10282" s="1353"/>
      <c r="T10282" s="1353"/>
    </row>
    <row r="10283" spans="2:20" ht="15" thickTop="1" x14ac:dyDescent="0.3">
      <c r="B10283" s="1354" t="s">
        <v>8</v>
      </c>
      <c r="C10283" s="1354"/>
      <c r="D10283" s="1354"/>
      <c r="E10283" s="1354"/>
      <c r="F10283" s="1354"/>
      <c r="G10283" s="1354"/>
      <c r="H10283" s="1354"/>
      <c r="I10283" s="1354"/>
      <c r="J10283" s="1354"/>
      <c r="L10283" s="1354" t="s">
        <v>9</v>
      </c>
      <c r="M10283" s="1354"/>
      <c r="N10283" s="1354"/>
      <c r="O10283" s="1354"/>
      <c r="P10283" s="1354"/>
      <c r="Q10283" s="1354"/>
      <c r="R10283" s="1354"/>
      <c r="S10283" s="1354"/>
      <c r="T10283" s="1354"/>
    </row>
    <row r="10284" spans="2:20" ht="27.6" x14ac:dyDescent="0.3">
      <c r="B10284" s="950" t="s">
        <v>0</v>
      </c>
      <c r="C10284" s="950" t="s">
        <v>1</v>
      </c>
      <c r="D10284" s="950" t="s">
        <v>2</v>
      </c>
      <c r="E10284" s="950" t="s">
        <v>13</v>
      </c>
      <c r="F10284" s="950" t="s">
        <v>3</v>
      </c>
      <c r="G10284" s="950" t="s">
        <v>4</v>
      </c>
      <c r="H10284" s="950" t="s">
        <v>5</v>
      </c>
      <c r="I10284" s="950" t="s">
        <v>6</v>
      </c>
      <c r="J10284" s="950" t="s">
        <v>7</v>
      </c>
      <c r="K10284" s="180"/>
      <c r="L10284" s="950" t="s">
        <v>0</v>
      </c>
      <c r="M10284" s="950" t="s">
        <v>1</v>
      </c>
      <c r="N10284" s="503" t="s">
        <v>1234</v>
      </c>
      <c r="O10284" s="950" t="s">
        <v>13</v>
      </c>
      <c r="P10284" s="950" t="s">
        <v>3</v>
      </c>
      <c r="Q10284" s="950" t="s">
        <v>4</v>
      </c>
      <c r="R10284" s="950" t="s">
        <v>5</v>
      </c>
      <c r="S10284" s="950" t="s">
        <v>6</v>
      </c>
      <c r="T10284" s="950" t="s">
        <v>7</v>
      </c>
    </row>
    <row r="10285" spans="2:20" x14ac:dyDescent="0.3">
      <c r="B10285" s="954"/>
      <c r="C10285" s="955"/>
      <c r="D10285" s="955"/>
      <c r="E10285" s="956"/>
      <c r="F10285" s="956"/>
      <c r="G10285" s="956"/>
      <c r="H10285" s="956"/>
      <c r="I10285" s="956"/>
      <c r="J10285" s="957"/>
      <c r="L10285" s="954"/>
      <c r="M10285" s="955"/>
      <c r="N10285" s="955"/>
      <c r="O10285" s="956"/>
      <c r="P10285" s="956"/>
      <c r="Q10285" s="956"/>
      <c r="R10285" s="956"/>
      <c r="S10285" s="956"/>
      <c r="T10285" s="957"/>
    </row>
    <row r="10286" spans="2:20" x14ac:dyDescent="0.3">
      <c r="B10286" s="37" t="s">
        <v>6993</v>
      </c>
      <c r="C10286" s="44" t="s">
        <v>2421</v>
      </c>
      <c r="D10286" s="91" t="s">
        <v>16</v>
      </c>
      <c r="E10286" s="91" t="s">
        <v>16</v>
      </c>
      <c r="F10286" s="91">
        <f>N10247</f>
        <v>1002068</v>
      </c>
      <c r="G10286" s="764">
        <f>N10248</f>
        <v>4802069</v>
      </c>
      <c r="H10286" s="764">
        <f>N10249</f>
        <v>2315321</v>
      </c>
      <c r="I10286" s="764">
        <f>N10250</f>
        <v>596197</v>
      </c>
      <c r="J10286" s="764">
        <f>N10251</f>
        <v>4260</v>
      </c>
      <c r="K10286" s="41"/>
      <c r="L10286" s="72"/>
      <c r="M10286" s="1202"/>
      <c r="N10286" s="120"/>
      <c r="O10286" s="120"/>
      <c r="P10286" s="1145"/>
      <c r="Q10286" s="1145"/>
      <c r="R10286" s="72"/>
      <c r="S10286" s="120"/>
      <c r="T10286" s="72"/>
    </row>
    <row r="10287" spans="2:20" ht="29.4" customHeight="1" x14ac:dyDescent="0.3">
      <c r="B10287" s="37" t="s">
        <v>6993</v>
      </c>
      <c r="C10287" s="38" t="s">
        <v>6994</v>
      </c>
      <c r="D10287" s="91" t="s">
        <v>16</v>
      </c>
      <c r="E10287" s="91" t="s">
        <v>16</v>
      </c>
      <c r="F10287" s="91" t="s">
        <v>16</v>
      </c>
      <c r="G10287" s="91" t="s">
        <v>16</v>
      </c>
      <c r="H10287" s="39">
        <v>300000</v>
      </c>
      <c r="I10287" s="91" t="s">
        <v>16</v>
      </c>
      <c r="J10287" s="91" t="s">
        <v>16</v>
      </c>
      <c r="K10287" s="41"/>
      <c r="L10287" s="37" t="s">
        <v>6993</v>
      </c>
      <c r="M10287" s="38" t="s">
        <v>5293</v>
      </c>
      <c r="N10287" s="116" t="s">
        <v>7004</v>
      </c>
      <c r="O10287" s="39">
        <v>200000</v>
      </c>
      <c r="P10287" s="415"/>
      <c r="Q10287" s="91" t="s">
        <v>16</v>
      </c>
      <c r="R10287" s="91" t="s">
        <v>16</v>
      </c>
      <c r="S10287" s="91" t="s">
        <v>16</v>
      </c>
      <c r="T10287" s="91" t="s">
        <v>16</v>
      </c>
    </row>
    <row r="10288" spans="2:20" ht="26.4" customHeight="1" x14ac:dyDescent="0.3">
      <c r="B10288" s="37" t="s">
        <v>6993</v>
      </c>
      <c r="C10288" s="38" t="s">
        <v>6995</v>
      </c>
      <c r="D10288" s="91" t="s">
        <v>16</v>
      </c>
      <c r="E10288" s="91" t="s">
        <v>16</v>
      </c>
      <c r="F10288" s="91" t="s">
        <v>16</v>
      </c>
      <c r="G10288" s="91" t="s">
        <v>16</v>
      </c>
      <c r="H10288" s="39">
        <v>330000</v>
      </c>
      <c r="I10288" s="91" t="s">
        <v>16</v>
      </c>
      <c r="J10288" s="91" t="s">
        <v>16</v>
      </c>
      <c r="K10288" s="41"/>
      <c r="L10288" s="37" t="s">
        <v>6993</v>
      </c>
      <c r="M10288" s="38" t="s">
        <v>6994</v>
      </c>
      <c r="N10288" s="91" t="s">
        <v>16</v>
      </c>
      <c r="O10288" s="91" t="s">
        <v>16</v>
      </c>
      <c r="P10288" s="39">
        <v>300000</v>
      </c>
      <c r="Q10288" s="91" t="s">
        <v>16</v>
      </c>
      <c r="R10288" s="91" t="s">
        <v>16</v>
      </c>
      <c r="S10288" s="91" t="s">
        <v>16</v>
      </c>
      <c r="T10288" s="91" t="s">
        <v>16</v>
      </c>
    </row>
    <row r="10289" spans="2:20" ht="27.6" x14ac:dyDescent="0.3">
      <c r="B10289" s="37" t="s">
        <v>6993</v>
      </c>
      <c r="C10289" s="38" t="s">
        <v>6996</v>
      </c>
      <c r="D10289" s="116" t="s">
        <v>7001</v>
      </c>
      <c r="E10289" s="91" t="s">
        <v>16</v>
      </c>
      <c r="F10289" s="39">
        <v>1000</v>
      </c>
      <c r="G10289" s="91" t="s">
        <v>16</v>
      </c>
      <c r="H10289" s="91" t="s">
        <v>16</v>
      </c>
      <c r="I10289" s="91" t="s">
        <v>16</v>
      </c>
      <c r="J10289" s="91" t="s">
        <v>16</v>
      </c>
      <c r="K10289" s="41"/>
      <c r="L10289" s="37" t="s">
        <v>6993</v>
      </c>
      <c r="M10289" s="38" t="s">
        <v>6995</v>
      </c>
      <c r="N10289" s="91" t="s">
        <v>16</v>
      </c>
      <c r="O10289" s="91" t="s">
        <v>16</v>
      </c>
      <c r="P10289" s="39">
        <v>330000</v>
      </c>
      <c r="Q10289" s="91" t="s">
        <v>16</v>
      </c>
      <c r="R10289" s="91" t="s">
        <v>16</v>
      </c>
      <c r="S10289" s="91" t="s">
        <v>16</v>
      </c>
      <c r="T10289" s="91" t="s">
        <v>16</v>
      </c>
    </row>
    <row r="10290" spans="2:20" ht="35.4" customHeight="1" x14ac:dyDescent="0.3">
      <c r="B10290" s="37" t="s">
        <v>6993</v>
      </c>
      <c r="C10290" s="38" t="s">
        <v>3383</v>
      </c>
      <c r="D10290" s="116" t="s">
        <v>7002</v>
      </c>
      <c r="E10290" s="91" t="s">
        <v>16</v>
      </c>
      <c r="F10290" s="39">
        <v>1100</v>
      </c>
      <c r="G10290" s="91" t="s">
        <v>16</v>
      </c>
      <c r="H10290" s="91" t="s">
        <v>16</v>
      </c>
      <c r="I10290" s="91" t="s">
        <v>16</v>
      </c>
      <c r="J10290" s="91" t="s">
        <v>16</v>
      </c>
      <c r="K10290" s="41"/>
      <c r="L10290" s="37" t="s">
        <v>6993</v>
      </c>
      <c r="M10290" s="38" t="s">
        <v>6997</v>
      </c>
      <c r="N10290" s="368">
        <v>1</v>
      </c>
      <c r="O10290" s="91" t="s">
        <v>16</v>
      </c>
      <c r="P10290" s="39">
        <v>50000</v>
      </c>
      <c r="Q10290" s="91" t="s">
        <v>16</v>
      </c>
      <c r="R10290" s="91" t="s">
        <v>16</v>
      </c>
      <c r="S10290" s="91" t="s">
        <v>16</v>
      </c>
      <c r="T10290" s="91" t="s">
        <v>16</v>
      </c>
    </row>
    <row r="10291" spans="2:20" ht="27.6" x14ac:dyDescent="0.3">
      <c r="B10291" s="37" t="s">
        <v>6993</v>
      </c>
      <c r="C10291" s="38" t="s">
        <v>4014</v>
      </c>
      <c r="D10291" s="116" t="s">
        <v>7004</v>
      </c>
      <c r="E10291" s="39">
        <v>200000</v>
      </c>
      <c r="F10291" s="91" t="s">
        <v>16</v>
      </c>
      <c r="G10291" s="91" t="s">
        <v>16</v>
      </c>
      <c r="H10291" s="91" t="s">
        <v>16</v>
      </c>
      <c r="I10291" s="91" t="s">
        <v>16</v>
      </c>
      <c r="J10291" s="91" t="s">
        <v>16</v>
      </c>
      <c r="K10291" s="41"/>
      <c r="L10291" s="751" t="s">
        <v>6993</v>
      </c>
      <c r="M10291" s="790" t="s">
        <v>6998</v>
      </c>
      <c r="N10291" s="751">
        <v>2</v>
      </c>
      <c r="O10291" s="999" t="s">
        <v>16</v>
      </c>
      <c r="P10291" s="731">
        <v>40000</v>
      </c>
      <c r="Q10291" s="91" t="s">
        <v>16</v>
      </c>
      <c r="R10291" s="91" t="s">
        <v>16</v>
      </c>
      <c r="S10291" s="91" t="s">
        <v>16</v>
      </c>
      <c r="T10291" s="91" t="s">
        <v>16</v>
      </c>
    </row>
    <row r="10292" spans="2:20" ht="27.6" x14ac:dyDescent="0.3">
      <c r="B10292" s="91" t="s">
        <v>16</v>
      </c>
      <c r="C10292" s="91" t="s">
        <v>16</v>
      </c>
      <c r="D10292" s="91" t="s">
        <v>16</v>
      </c>
      <c r="E10292" s="91" t="s">
        <v>16</v>
      </c>
      <c r="F10292" s="91" t="s">
        <v>16</v>
      </c>
      <c r="G10292" s="91" t="s">
        <v>16</v>
      </c>
      <c r="H10292" s="91" t="s">
        <v>16</v>
      </c>
      <c r="I10292" s="91" t="s">
        <v>16</v>
      </c>
      <c r="J10292" s="91" t="s">
        <v>16</v>
      </c>
      <c r="K10292" s="41"/>
      <c r="L10292" s="37" t="s">
        <v>6993</v>
      </c>
      <c r="M10292" s="38" t="s">
        <v>6999</v>
      </c>
      <c r="N10292" s="368">
        <v>3</v>
      </c>
      <c r="O10292" s="91" t="s">
        <v>16</v>
      </c>
      <c r="P10292" s="39">
        <v>22500</v>
      </c>
      <c r="Q10292" s="91" t="s">
        <v>16</v>
      </c>
      <c r="R10292" s="91" t="s">
        <v>16</v>
      </c>
      <c r="S10292" s="91" t="s">
        <v>16</v>
      </c>
      <c r="T10292" s="91" t="s">
        <v>16</v>
      </c>
    </row>
    <row r="10293" spans="2:20" x14ac:dyDescent="0.3">
      <c r="B10293" s="91" t="s">
        <v>16</v>
      </c>
      <c r="C10293" s="91" t="s">
        <v>16</v>
      </c>
      <c r="D10293" s="91" t="s">
        <v>16</v>
      </c>
      <c r="E10293" s="91" t="s">
        <v>16</v>
      </c>
      <c r="F10293" s="91" t="s">
        <v>16</v>
      </c>
      <c r="G10293" s="91" t="s">
        <v>16</v>
      </c>
      <c r="H10293" s="91" t="s">
        <v>16</v>
      </c>
      <c r="I10293" s="91" t="s">
        <v>16</v>
      </c>
      <c r="J10293" s="91" t="s">
        <v>16</v>
      </c>
      <c r="K10293" s="41"/>
      <c r="L10293" s="37" t="s">
        <v>6993</v>
      </c>
      <c r="M10293" s="38" t="s">
        <v>7000</v>
      </c>
      <c r="N10293" s="368">
        <v>4</v>
      </c>
      <c r="O10293" s="91" t="s">
        <v>16</v>
      </c>
      <c r="P10293" s="39">
        <v>8000</v>
      </c>
      <c r="Q10293" s="91" t="s">
        <v>16</v>
      </c>
      <c r="R10293" s="91" t="s">
        <v>16</v>
      </c>
      <c r="S10293" s="91" t="s">
        <v>16</v>
      </c>
      <c r="T10293" s="91" t="s">
        <v>16</v>
      </c>
    </row>
    <row r="10294" spans="2:20" x14ac:dyDescent="0.3">
      <c r="B10294" s="196"/>
      <c r="C10294" s="503" t="s">
        <v>49</v>
      </c>
      <c r="D10294" s="196"/>
      <c r="E10294" s="197">
        <f>SUM(E10287:E10293)</f>
        <v>200000</v>
      </c>
      <c r="F10294" s="197">
        <f>SUM(F10287:F10293)</f>
        <v>2100</v>
      </c>
      <c r="G10294" s="940">
        <f>SUM(G10287:G10293)</f>
        <v>0</v>
      </c>
      <c r="H10294" s="1256">
        <f>SUM(H10287:H10293)</f>
        <v>630000</v>
      </c>
      <c r="I10294" s="940">
        <f>SUM(I10287:I10293)</f>
        <v>0</v>
      </c>
      <c r="J10294" s="940"/>
      <c r="K10294" s="187">
        <f>SUM(I10294:J10294)</f>
        <v>0</v>
      </c>
      <c r="L10294" s="37" t="s">
        <v>16</v>
      </c>
      <c r="M10294" s="1064" t="s">
        <v>16</v>
      </c>
      <c r="N10294" s="37" t="s">
        <v>16</v>
      </c>
      <c r="O10294" s="39" t="s">
        <v>16</v>
      </c>
      <c r="P10294" s="39" t="s">
        <v>16</v>
      </c>
      <c r="Q10294" s="39" t="s">
        <v>16</v>
      </c>
      <c r="R10294" s="39" t="s">
        <v>16</v>
      </c>
      <c r="S10294" s="39" t="s">
        <v>16</v>
      </c>
      <c r="T10294" s="39" t="s">
        <v>16</v>
      </c>
    </row>
    <row r="10295" spans="2:20" x14ac:dyDescent="0.3">
      <c r="B10295" s="815"/>
      <c r="C10295" s="958"/>
      <c r="D10295" s="384"/>
      <c r="E10295" s="818"/>
      <c r="F10295" s="818"/>
      <c r="G10295" s="818"/>
      <c r="H10295" s="818"/>
      <c r="I10295" s="818"/>
      <c r="J10295" s="819"/>
      <c r="K10295" s="1"/>
      <c r="L10295" s="1041"/>
      <c r="M10295" s="1042"/>
      <c r="N10295" s="1042"/>
      <c r="O10295" s="188"/>
      <c r="P10295" s="1042"/>
      <c r="Q10295" s="1042"/>
      <c r="R10295" s="1042"/>
      <c r="S10295" s="1042"/>
      <c r="T10295" s="1043"/>
    </row>
    <row r="10296" spans="2:20" x14ac:dyDescent="0.3">
      <c r="B10296" s="25"/>
      <c r="C10296" s="26" t="s">
        <v>50</v>
      </c>
      <c r="D10296" s="26" t="s">
        <v>16</v>
      </c>
      <c r="E10296" s="28">
        <f>E10294</f>
        <v>200000</v>
      </c>
      <c r="F10296" s="28">
        <f>F10286+F10294</f>
        <v>1004168</v>
      </c>
      <c r="G10296" s="28">
        <f>G10286+G10294</f>
        <v>4802069</v>
      </c>
      <c r="H10296" s="28">
        <f>H10286+H10294</f>
        <v>2945321</v>
      </c>
      <c r="I10296" s="28">
        <f>I10286+I10294</f>
        <v>596197</v>
      </c>
      <c r="J10296" s="28">
        <f>J10286+J10294</f>
        <v>4260</v>
      </c>
      <c r="K10296" s="1"/>
      <c r="L10296" s="574" t="s">
        <v>16</v>
      </c>
      <c r="M10296" s="26" t="s">
        <v>50</v>
      </c>
      <c r="N10296" s="193" t="s">
        <v>16</v>
      </c>
      <c r="O10296" s="934">
        <f>SUM(O10287:O10295)</f>
        <v>200000</v>
      </c>
      <c r="P10296" s="28">
        <f>SUM(P10287:P10295)</f>
        <v>750500</v>
      </c>
      <c r="Q10296" s="938">
        <f>SUM(Q10287:Q10295)</f>
        <v>0</v>
      </c>
      <c r="R10296" s="28">
        <f>SUM(R10287:R10295)</f>
        <v>0</v>
      </c>
      <c r="S10296" s="28">
        <f>SUM(S10287:S10295)</f>
        <v>0</v>
      </c>
      <c r="T10296" s="28">
        <f>SUM(T10285:T10295)</f>
        <v>0</v>
      </c>
    </row>
    <row r="10297" spans="2:20" x14ac:dyDescent="0.3">
      <c r="F10297" s="314"/>
      <c r="G10297" s="215"/>
      <c r="H10297" s="215"/>
      <c r="I10297" s="314"/>
      <c r="L10297" s="2"/>
      <c r="M10297" s="3" t="s">
        <v>12</v>
      </c>
      <c r="N10297" s="15"/>
      <c r="O10297" s="16">
        <f>E10296-O10296</f>
        <v>0</v>
      </c>
      <c r="P10297" s="62">
        <f>F10296-P10296</f>
        <v>253668</v>
      </c>
      <c r="Q10297" s="62">
        <f>G10296-Q10296</f>
        <v>4802069</v>
      </c>
      <c r="R10297" s="62">
        <f t="shared" ref="R10297" si="1003">H10296-R10296</f>
        <v>2945321</v>
      </c>
      <c r="S10297" s="62">
        <f t="shared" ref="S10297" si="1004">I10296-S10296</f>
        <v>596197</v>
      </c>
      <c r="T10297" s="62">
        <f t="shared" ref="T10297" si="1005">J10296-T10296</f>
        <v>4260</v>
      </c>
    </row>
    <row r="10298" spans="2:20" x14ac:dyDescent="0.3">
      <c r="B10298" s="1355"/>
      <c r="C10298" s="1355"/>
      <c r="D10298" s="1355"/>
      <c r="E10298" s="1355"/>
      <c r="F10298" s="1355"/>
      <c r="G10298" s="118"/>
      <c r="H10298" s="240"/>
      <c r="I10298" s="321"/>
      <c r="J10298" s="321"/>
      <c r="M10298" s="1356" t="s">
        <v>23</v>
      </c>
      <c r="N10298" s="1356"/>
      <c r="O10298" s="314"/>
      <c r="P10298" s="314"/>
      <c r="Q10298" s="314"/>
      <c r="R10298" s="314"/>
    </row>
    <row r="10299" spans="2:20" x14ac:dyDescent="0.3">
      <c r="B10299" s="1303"/>
      <c r="C10299" s="1174"/>
      <c r="D10299" s="1174"/>
      <c r="E10299" s="285"/>
      <c r="F10299" s="285"/>
      <c r="G10299" s="944"/>
      <c r="H10299" s="944"/>
      <c r="I10299" s="944"/>
      <c r="J10299" s="944"/>
      <c r="K10299" s="1263"/>
      <c r="L10299" s="1263"/>
      <c r="M10299" s="346" t="s">
        <v>17</v>
      </c>
      <c r="N10299" s="62">
        <f>P10297</f>
        <v>253668</v>
      </c>
      <c r="O10299" s="1310" t="s">
        <v>7003</v>
      </c>
      <c r="P10299" s="669"/>
      <c r="Q10299" s="669"/>
      <c r="R10299" s="669"/>
      <c r="S10299" s="1263"/>
      <c r="T10299" s="1263"/>
    </row>
    <row r="10300" spans="2:20" x14ac:dyDescent="0.3">
      <c r="B10300" s="1304"/>
      <c r="C10300" s="1305"/>
      <c r="D10300" s="1264"/>
      <c r="E10300" s="1264"/>
      <c r="F10300" s="1179"/>
      <c r="G10300" s="949"/>
      <c r="H10300" s="949"/>
      <c r="I10300" s="280"/>
      <c r="J10300" s="280"/>
      <c r="K10300" s="1263"/>
      <c r="L10300" s="1263"/>
      <c r="M10300" s="346" t="s">
        <v>18</v>
      </c>
      <c r="N10300" s="62">
        <f>Q10297</f>
        <v>4802069</v>
      </c>
      <c r="O10300" s="1265"/>
      <c r="P10300" s="944"/>
      <c r="Q10300" s="1302"/>
      <c r="R10300" s="944"/>
      <c r="S10300" s="944"/>
      <c r="T10300" s="944"/>
    </row>
    <row r="10301" spans="2:20" x14ac:dyDescent="0.3">
      <c r="B10301" s="1304"/>
      <c r="C10301" s="1306"/>
      <c r="D10301" s="1264"/>
      <c r="E10301" s="1264"/>
      <c r="F10301" s="285"/>
      <c r="G10301" s="948"/>
      <c r="H10301" s="948"/>
      <c r="I10301" s="280"/>
      <c r="J10301" s="280"/>
      <c r="K10301" s="1263"/>
      <c r="L10301" s="1263"/>
      <c r="M10301" s="346" t="s">
        <v>19</v>
      </c>
      <c r="N10301" s="62">
        <f>R10297</f>
        <v>2945321</v>
      </c>
      <c r="O10301" s="1265"/>
      <c r="P10301" s="948"/>
      <c r="Q10301" s="1301"/>
      <c r="R10301" s="948"/>
      <c r="S10301" s="948"/>
      <c r="T10301" s="948"/>
    </row>
    <row r="10302" spans="2:20" x14ac:dyDescent="0.3">
      <c r="B10302" s="1304"/>
      <c r="C10302" s="1307"/>
      <c r="D10302" s="284"/>
      <c r="E10302" s="1266"/>
      <c r="F10302" s="1266"/>
      <c r="G10302" s="1267"/>
      <c r="H10302" s="1267"/>
      <c r="I10302" s="280"/>
      <c r="J10302" s="281"/>
      <c r="K10302" s="1263"/>
      <c r="L10302" s="1263"/>
      <c r="M10302" s="346" t="s">
        <v>20</v>
      </c>
      <c r="N10302" s="62">
        <f>S10297</f>
        <v>596197</v>
      </c>
      <c r="O10302" s="1268"/>
      <c r="P10302" s="1016"/>
      <c r="Q10302" s="1017"/>
      <c r="R10302" s="894"/>
      <c r="S10302" s="894"/>
      <c r="T10302" s="894"/>
    </row>
    <row r="10303" spans="2:20" x14ac:dyDescent="0.3">
      <c r="B10303" s="1307"/>
      <c r="C10303" s="1304"/>
      <c r="D10303" s="284"/>
      <c r="E10303" s="1266"/>
      <c r="F10303" s="1266"/>
      <c r="G10303" s="1267"/>
      <c r="H10303" s="1267"/>
      <c r="I10303" s="280"/>
      <c r="J10303" s="281"/>
      <c r="K10303" s="1263"/>
      <c r="L10303" s="1263"/>
      <c r="M10303" s="346" t="s">
        <v>21</v>
      </c>
      <c r="N10303" s="62">
        <f>T10297</f>
        <v>4260</v>
      </c>
      <c r="O10303" s="1265"/>
      <c r="P10303" s="949"/>
      <c r="Q10303" s="1018"/>
      <c r="R10303" s="949"/>
      <c r="S10303" s="949"/>
      <c r="T10303" s="949"/>
    </row>
    <row r="10304" spans="2:20" ht="16.2" thickBot="1" x14ac:dyDescent="0.35">
      <c r="B10304" s="1307"/>
      <c r="C10304" s="1307"/>
      <c r="D10304" s="284"/>
      <c r="E10304" s="1266"/>
      <c r="F10304" s="1294"/>
      <c r="G10304" s="1269"/>
      <c r="H10304" s="1267"/>
      <c r="I10304" s="280"/>
      <c r="J10304" s="281"/>
      <c r="K10304" s="1263"/>
      <c r="L10304" s="1263"/>
      <c r="M10304" s="768" t="s">
        <v>22</v>
      </c>
      <c r="N10304" s="794">
        <f>SUM(N10299:N10303)</f>
        <v>8601515</v>
      </c>
      <c r="O10304" s="1265"/>
      <c r="P10304" s="944"/>
      <c r="Q10304" s="944"/>
      <c r="R10304" s="944"/>
      <c r="S10304" s="944"/>
      <c r="T10304" s="1270"/>
    </row>
    <row r="10305" spans="2:20" ht="16.2" thickTop="1" x14ac:dyDescent="0.3">
      <c r="B10305" s="1308"/>
      <c r="C10305" s="1309"/>
      <c r="D10305" s="736"/>
      <c r="E10305" s="326"/>
      <c r="F10305" s="326"/>
      <c r="G10305" s="322"/>
      <c r="H10305" s="321"/>
      <c r="I10305" s="280"/>
      <c r="J10305" s="281"/>
      <c r="M10305" s="768"/>
      <c r="N10305" s="121"/>
      <c r="O10305" s="1015"/>
      <c r="P10305" s="994"/>
      <c r="Q10305" s="994"/>
      <c r="R10305" s="943"/>
      <c r="S10305" s="943"/>
      <c r="T10305" s="929"/>
    </row>
    <row r="10306" spans="2:20" x14ac:dyDescent="0.3">
      <c r="B10306" s="326"/>
      <c r="C10306" s="326"/>
      <c r="D10306" s="326"/>
      <c r="E10306" s="326"/>
      <c r="F10306" s="326"/>
    </row>
    <row r="10310" spans="2:20" x14ac:dyDescent="0.3">
      <c r="B10310" s="1357" t="s">
        <v>6214</v>
      </c>
      <c r="C10310" s="1357"/>
      <c r="D10310" s="1357"/>
      <c r="E10310" s="1357"/>
      <c r="F10310" s="1357"/>
      <c r="G10310" s="1357"/>
      <c r="H10310" s="1357"/>
      <c r="I10310" s="1357"/>
      <c r="J10310" s="1357"/>
      <c r="K10310" s="1357"/>
      <c r="L10310" s="1357"/>
      <c r="M10310" s="1357"/>
      <c r="N10310" s="1357"/>
      <c r="O10310" s="1357"/>
      <c r="P10310" s="1357"/>
      <c r="Q10310" s="1357"/>
      <c r="R10310" s="1357"/>
      <c r="S10310" s="1357"/>
      <c r="T10310" s="1357"/>
    </row>
    <row r="10316" spans="2:20" ht="15.6" x14ac:dyDescent="0.3">
      <c r="B10316" s="1349" t="s">
        <v>7005</v>
      </c>
      <c r="C10316" s="1349"/>
      <c r="D10316" s="1349"/>
      <c r="E10316" s="1349"/>
      <c r="F10316" s="1349"/>
      <c r="G10316" s="1349"/>
      <c r="H10316" s="1349"/>
      <c r="I10316" s="1349"/>
      <c r="J10316" s="1349"/>
      <c r="K10316" s="1349"/>
      <c r="L10316" s="1349"/>
      <c r="M10316" s="1349"/>
      <c r="N10316" s="1349"/>
      <c r="O10316" s="1349"/>
      <c r="P10316" s="1349"/>
      <c r="Q10316" s="1349"/>
      <c r="R10316" s="1349"/>
      <c r="S10316" s="1349"/>
      <c r="T10316" s="1349"/>
    </row>
    <row r="10317" spans="2:20" ht="15.6" x14ac:dyDescent="0.3">
      <c r="B10317" s="1350" t="s">
        <v>10</v>
      </c>
      <c r="C10317" s="1350"/>
      <c r="D10317" s="1350"/>
      <c r="E10317" s="1350"/>
      <c r="F10317" s="1350"/>
      <c r="G10317" s="1350"/>
      <c r="H10317" s="1350"/>
      <c r="I10317" s="1350"/>
      <c r="J10317" s="1350"/>
      <c r="K10317" s="1350"/>
      <c r="L10317" s="1350"/>
      <c r="M10317" s="1350"/>
      <c r="N10317" s="1350"/>
      <c r="O10317" s="1350"/>
      <c r="P10317" s="1350"/>
      <c r="Q10317" s="1350"/>
      <c r="R10317" s="1350"/>
      <c r="S10317" s="1350"/>
      <c r="T10317" s="1350"/>
    </row>
    <row r="10318" spans="2:20" x14ac:dyDescent="0.3">
      <c r="B10318" s="1351" t="s">
        <v>11</v>
      </c>
      <c r="C10318" s="1351"/>
      <c r="D10318" s="1351"/>
      <c r="E10318" s="1351"/>
      <c r="F10318" s="1351"/>
      <c r="G10318" s="1351"/>
      <c r="H10318" s="1351"/>
      <c r="I10318" s="1351"/>
      <c r="J10318" s="1351"/>
      <c r="K10318" s="1351"/>
      <c r="L10318" s="1351"/>
      <c r="M10318" s="1351"/>
      <c r="N10318" s="1351"/>
      <c r="O10318" s="1351"/>
      <c r="P10318" s="1351"/>
      <c r="Q10318" s="1351"/>
      <c r="R10318" s="1351"/>
      <c r="S10318" s="1351"/>
      <c r="T10318" s="1351"/>
    </row>
    <row r="10319" spans="2:20" x14ac:dyDescent="0.3">
      <c r="B10319" s="1352" t="s">
        <v>7028</v>
      </c>
      <c r="C10319" s="1352"/>
      <c r="D10319" s="1352"/>
      <c r="E10319" s="1352"/>
      <c r="F10319" s="1352"/>
      <c r="G10319" s="1352"/>
      <c r="H10319" s="1352"/>
      <c r="I10319" s="1352"/>
      <c r="J10319" s="1352"/>
      <c r="K10319" s="1352"/>
      <c r="L10319" s="1352"/>
      <c r="M10319" s="1352"/>
      <c r="N10319" s="1352"/>
      <c r="O10319" s="1352"/>
      <c r="P10319" s="1352"/>
      <c r="Q10319" s="1352"/>
      <c r="R10319" s="1352"/>
      <c r="S10319" s="1352"/>
      <c r="T10319" s="1352"/>
    </row>
    <row r="10320" spans="2:20" ht="15" thickBot="1" x14ac:dyDescent="0.35">
      <c r="B10320" s="309"/>
      <c r="C10320" s="309"/>
      <c r="D10320" s="309"/>
      <c r="E10320" s="309"/>
      <c r="F10320" s="309"/>
      <c r="G10320" s="309"/>
      <c r="H10320" s="309"/>
      <c r="I10320" s="309"/>
      <c r="J10320" s="309"/>
      <c r="L10320" s="309"/>
      <c r="M10320" s="309"/>
      <c r="N10320" s="309"/>
      <c r="O10320" s="309"/>
      <c r="P10320" s="309"/>
      <c r="Q10320" s="309"/>
      <c r="R10320" s="1353" t="s">
        <v>7006</v>
      </c>
      <c r="S10320" s="1353"/>
      <c r="T10320" s="1353"/>
    </row>
    <row r="10321" spans="2:20" ht="15" thickTop="1" x14ac:dyDescent="0.3">
      <c r="B10321" s="1354" t="s">
        <v>8</v>
      </c>
      <c r="C10321" s="1354"/>
      <c r="D10321" s="1354"/>
      <c r="E10321" s="1354"/>
      <c r="F10321" s="1354"/>
      <c r="G10321" s="1354"/>
      <c r="H10321" s="1354"/>
      <c r="I10321" s="1354"/>
      <c r="J10321" s="1354"/>
      <c r="L10321" s="1354" t="s">
        <v>9</v>
      </c>
      <c r="M10321" s="1354"/>
      <c r="N10321" s="1354"/>
      <c r="O10321" s="1354"/>
      <c r="P10321" s="1354"/>
      <c r="Q10321" s="1354"/>
      <c r="R10321" s="1354"/>
      <c r="S10321" s="1354"/>
      <c r="T10321" s="1354"/>
    </row>
    <row r="10322" spans="2:20" ht="27.6" x14ac:dyDescent="0.3">
      <c r="B10322" s="950" t="s">
        <v>0</v>
      </c>
      <c r="C10322" s="950" t="s">
        <v>1</v>
      </c>
      <c r="D10322" s="950" t="s">
        <v>2</v>
      </c>
      <c r="E10322" s="950" t="s">
        <v>13</v>
      </c>
      <c r="F10322" s="950" t="s">
        <v>3</v>
      </c>
      <c r="G10322" s="950" t="s">
        <v>4</v>
      </c>
      <c r="H10322" s="950" t="s">
        <v>5</v>
      </c>
      <c r="I10322" s="950" t="s">
        <v>6</v>
      </c>
      <c r="J10322" s="950" t="s">
        <v>7</v>
      </c>
      <c r="K10322" s="180"/>
      <c r="L10322" s="950" t="s">
        <v>0</v>
      </c>
      <c r="M10322" s="950" t="s">
        <v>1</v>
      </c>
      <c r="N10322" s="503" t="s">
        <v>1234</v>
      </c>
      <c r="O10322" s="950" t="s">
        <v>13</v>
      </c>
      <c r="P10322" s="950" t="s">
        <v>3</v>
      </c>
      <c r="Q10322" s="950" t="s">
        <v>4</v>
      </c>
      <c r="R10322" s="950" t="s">
        <v>5</v>
      </c>
      <c r="S10322" s="950" t="s">
        <v>6</v>
      </c>
      <c r="T10322" s="950" t="s">
        <v>7</v>
      </c>
    </row>
    <row r="10323" spans="2:20" x14ac:dyDescent="0.3">
      <c r="B10323" s="954"/>
      <c r="C10323" s="955"/>
      <c r="D10323" s="955"/>
      <c r="E10323" s="956"/>
      <c r="F10323" s="956"/>
      <c r="G10323" s="956"/>
      <c r="H10323" s="956"/>
      <c r="I10323" s="956"/>
      <c r="J10323" s="957"/>
      <c r="L10323" s="954"/>
      <c r="M10323" s="955"/>
      <c r="N10323" s="955"/>
      <c r="O10323" s="956"/>
      <c r="P10323" s="956"/>
      <c r="Q10323" s="956"/>
      <c r="R10323" s="956"/>
      <c r="S10323" s="956"/>
      <c r="T10323" s="957"/>
    </row>
    <row r="10324" spans="2:20" x14ac:dyDescent="0.3">
      <c r="B10324" s="37" t="s">
        <v>7014</v>
      </c>
      <c r="C10324" s="44" t="s">
        <v>2421</v>
      </c>
      <c r="D10324" s="91" t="s">
        <v>16</v>
      </c>
      <c r="E10324" s="91" t="s">
        <v>16</v>
      </c>
      <c r="F10324" s="91">
        <f>N10299</f>
        <v>253668</v>
      </c>
      <c r="G10324" s="764">
        <f>N10300</f>
        <v>4802069</v>
      </c>
      <c r="H10324" s="764">
        <f>N10301</f>
        <v>2945321</v>
      </c>
      <c r="I10324" s="764">
        <f>N10302</f>
        <v>596197</v>
      </c>
      <c r="J10324" s="764">
        <f>N10303</f>
        <v>4260</v>
      </c>
      <c r="K10324" s="41"/>
      <c r="L10324" s="72"/>
      <c r="M10324" s="1202"/>
      <c r="N10324" s="120"/>
      <c r="O10324" s="120"/>
      <c r="P10324" s="1145"/>
      <c r="Q10324" s="1145"/>
      <c r="R10324" s="72"/>
      <c r="S10324" s="120"/>
      <c r="T10324" s="72"/>
    </row>
    <row r="10325" spans="2:20" ht="27.6" x14ac:dyDescent="0.3">
      <c r="B10325" s="37" t="s">
        <v>7014</v>
      </c>
      <c r="C10325" s="38" t="s">
        <v>6725</v>
      </c>
      <c r="D10325" s="116" t="s">
        <v>7007</v>
      </c>
      <c r="E10325" s="91" t="s">
        <v>16</v>
      </c>
      <c r="F10325" s="39">
        <v>1100</v>
      </c>
      <c r="G10325" s="91" t="s">
        <v>16</v>
      </c>
      <c r="H10325" s="91" t="s">
        <v>16</v>
      </c>
      <c r="I10325" s="91" t="s">
        <v>16</v>
      </c>
      <c r="J10325" s="91" t="s">
        <v>16</v>
      </c>
      <c r="K10325" s="41"/>
      <c r="L10325" s="37" t="s">
        <v>7014</v>
      </c>
      <c r="M10325" s="1110" t="s">
        <v>6748</v>
      </c>
      <c r="N10325" s="116" t="s">
        <v>7011</v>
      </c>
      <c r="O10325" s="39">
        <v>13000</v>
      </c>
      <c r="P10325" s="91" t="s">
        <v>16</v>
      </c>
      <c r="Q10325" s="91" t="s">
        <v>16</v>
      </c>
      <c r="R10325" s="91" t="s">
        <v>16</v>
      </c>
      <c r="S10325" s="91" t="s">
        <v>16</v>
      </c>
      <c r="T10325" s="91" t="s">
        <v>16</v>
      </c>
    </row>
    <row r="10326" spans="2:20" ht="27.6" x14ac:dyDescent="0.3">
      <c r="B10326" s="37" t="s">
        <v>7014</v>
      </c>
      <c r="C10326" s="38" t="s">
        <v>6043</v>
      </c>
      <c r="D10326" s="116" t="s">
        <v>7008</v>
      </c>
      <c r="E10326" s="91" t="s">
        <v>16</v>
      </c>
      <c r="F10326" s="39">
        <v>1100</v>
      </c>
      <c r="G10326" s="91" t="s">
        <v>16</v>
      </c>
      <c r="H10326" s="91" t="s">
        <v>16</v>
      </c>
      <c r="I10326" s="91" t="s">
        <v>16</v>
      </c>
      <c r="J10326" s="91" t="s">
        <v>16</v>
      </c>
      <c r="K10326" s="41"/>
      <c r="L10326" s="37" t="s">
        <v>7014</v>
      </c>
      <c r="M10326" s="1313" t="s">
        <v>5045</v>
      </c>
      <c r="N10326" s="368">
        <v>1</v>
      </c>
      <c r="O10326" s="91" t="s">
        <v>16</v>
      </c>
      <c r="P10326" s="120">
        <v>4000</v>
      </c>
      <c r="Q10326" s="91" t="s">
        <v>16</v>
      </c>
      <c r="R10326" s="91" t="s">
        <v>16</v>
      </c>
      <c r="S10326" s="91" t="s">
        <v>16</v>
      </c>
      <c r="T10326" s="91" t="s">
        <v>16</v>
      </c>
    </row>
    <row r="10327" spans="2:20" ht="27.6" x14ac:dyDescent="0.3">
      <c r="B10327" s="37" t="s">
        <v>7014</v>
      </c>
      <c r="C10327" s="38" t="s">
        <v>7015</v>
      </c>
      <c r="D10327" s="116" t="s">
        <v>7009</v>
      </c>
      <c r="E10327" s="91" t="s">
        <v>16</v>
      </c>
      <c r="F10327" s="39">
        <v>1100</v>
      </c>
      <c r="G10327" s="91" t="s">
        <v>16</v>
      </c>
      <c r="H10327" s="91" t="s">
        <v>16</v>
      </c>
      <c r="I10327" s="91" t="s">
        <v>16</v>
      </c>
      <c r="J10327" s="91" t="s">
        <v>16</v>
      </c>
      <c r="K10327" s="41"/>
      <c r="L10327" s="37" t="s">
        <v>7014</v>
      </c>
      <c r="M10327" s="1110" t="s">
        <v>7021</v>
      </c>
      <c r="N10327" s="368">
        <v>2</v>
      </c>
      <c r="O10327" s="91" t="s">
        <v>16</v>
      </c>
      <c r="P10327" s="120">
        <v>5000</v>
      </c>
      <c r="Q10327" s="91" t="s">
        <v>16</v>
      </c>
      <c r="R10327" s="91" t="s">
        <v>16</v>
      </c>
      <c r="S10327" s="91" t="s">
        <v>16</v>
      </c>
      <c r="T10327" s="91" t="s">
        <v>16</v>
      </c>
    </row>
    <row r="10328" spans="2:20" ht="27.6" x14ac:dyDescent="0.3">
      <c r="B10328" s="37" t="s">
        <v>7014</v>
      </c>
      <c r="C10328" s="38" t="s">
        <v>7016</v>
      </c>
      <c r="D10328" s="116" t="s">
        <v>7010</v>
      </c>
      <c r="E10328" s="91" t="s">
        <v>16</v>
      </c>
      <c r="F10328" s="39">
        <v>1300</v>
      </c>
      <c r="G10328" s="91" t="s">
        <v>16</v>
      </c>
      <c r="H10328" s="91" t="s">
        <v>16</v>
      </c>
      <c r="I10328" s="91" t="s">
        <v>16</v>
      </c>
      <c r="J10328" s="91" t="s">
        <v>16</v>
      </c>
      <c r="K10328" s="41"/>
      <c r="L10328" s="37" t="s">
        <v>7014</v>
      </c>
      <c r="M10328" s="1110" t="s">
        <v>7027</v>
      </c>
      <c r="N10328" s="368">
        <v>350</v>
      </c>
      <c r="O10328" s="91" t="s">
        <v>16</v>
      </c>
      <c r="P10328" s="91" t="s">
        <v>16</v>
      </c>
      <c r="Q10328" s="91" t="s">
        <v>16</v>
      </c>
      <c r="R10328" s="39">
        <v>50000</v>
      </c>
      <c r="S10328" s="91" t="s">
        <v>16</v>
      </c>
      <c r="T10328" s="91" t="s">
        <v>16</v>
      </c>
    </row>
    <row r="10329" spans="2:20" ht="36" x14ac:dyDescent="0.3">
      <c r="B10329" s="37" t="s">
        <v>7014</v>
      </c>
      <c r="C10329" s="38" t="s">
        <v>4864</v>
      </c>
      <c r="D10329" s="116" t="s">
        <v>7011</v>
      </c>
      <c r="E10329" s="39">
        <v>13000</v>
      </c>
      <c r="F10329" s="39">
        <v>50000</v>
      </c>
      <c r="G10329" s="91" t="s">
        <v>16</v>
      </c>
      <c r="H10329" s="91" t="s">
        <v>16</v>
      </c>
      <c r="I10329" s="91" t="s">
        <v>16</v>
      </c>
      <c r="J10329" s="91" t="s">
        <v>16</v>
      </c>
      <c r="K10329" s="41"/>
      <c r="L10329" s="37" t="s">
        <v>7014</v>
      </c>
      <c r="M10329" s="1110" t="s">
        <v>7029</v>
      </c>
      <c r="N10329" s="368">
        <v>351</v>
      </c>
      <c r="O10329" s="91" t="s">
        <v>16</v>
      </c>
      <c r="P10329" s="91" t="s">
        <v>16</v>
      </c>
      <c r="Q10329" s="91" t="s">
        <v>16</v>
      </c>
      <c r="R10329" s="39">
        <v>100000</v>
      </c>
      <c r="S10329" s="91" t="s">
        <v>16</v>
      </c>
      <c r="T10329" s="91" t="s">
        <v>16</v>
      </c>
    </row>
    <row r="10330" spans="2:20" ht="27.6" x14ac:dyDescent="0.3">
      <c r="B10330" s="37" t="s">
        <v>7014</v>
      </c>
      <c r="C10330" s="38" t="s">
        <v>7017</v>
      </c>
      <c r="D10330" s="116" t="s">
        <v>7012</v>
      </c>
      <c r="E10330" s="91" t="s">
        <v>16</v>
      </c>
      <c r="F10330" s="39">
        <v>2400</v>
      </c>
      <c r="G10330" s="91" t="s">
        <v>16</v>
      </c>
      <c r="H10330" s="91" t="s">
        <v>16</v>
      </c>
      <c r="I10330" s="91" t="s">
        <v>16</v>
      </c>
      <c r="J10330" s="91" t="s">
        <v>16</v>
      </c>
      <c r="K10330" s="41"/>
      <c r="L10330" s="37"/>
      <c r="M10330" s="1239" t="s">
        <v>5010</v>
      </c>
      <c r="N10330" s="91" t="s">
        <v>16</v>
      </c>
      <c r="O10330" s="91" t="s">
        <v>16</v>
      </c>
      <c r="P10330" s="91" t="s">
        <v>16</v>
      </c>
      <c r="Q10330" s="91" t="s">
        <v>16</v>
      </c>
      <c r="R10330" s="91" t="s">
        <v>16</v>
      </c>
      <c r="S10330" s="91" t="s">
        <v>16</v>
      </c>
      <c r="T10330" s="91" t="s">
        <v>16</v>
      </c>
    </row>
    <row r="10331" spans="2:20" ht="27.6" x14ac:dyDescent="0.3">
      <c r="B10331" s="37" t="s">
        <v>7014</v>
      </c>
      <c r="C10331" s="38" t="s">
        <v>2832</v>
      </c>
      <c r="D10331" s="116" t="s">
        <v>7013</v>
      </c>
      <c r="E10331" s="91" t="s">
        <v>16</v>
      </c>
      <c r="F10331" s="39">
        <v>1100</v>
      </c>
      <c r="G10331" s="91" t="s">
        <v>16</v>
      </c>
      <c r="H10331" s="91" t="s">
        <v>16</v>
      </c>
      <c r="I10331" s="91" t="s">
        <v>16</v>
      </c>
      <c r="J10331" s="91" t="s">
        <v>16</v>
      </c>
      <c r="K10331" s="41"/>
      <c r="L10331" s="37" t="s">
        <v>7014</v>
      </c>
      <c r="M10331" s="1110" t="s">
        <v>7020</v>
      </c>
      <c r="N10331" s="368">
        <v>3</v>
      </c>
      <c r="O10331" s="91" t="s">
        <v>16</v>
      </c>
      <c r="P10331" s="120">
        <v>27490</v>
      </c>
      <c r="Q10331" s="91" t="s">
        <v>16</v>
      </c>
      <c r="R10331" s="91" t="s">
        <v>16</v>
      </c>
      <c r="S10331" s="91" t="s">
        <v>16</v>
      </c>
      <c r="T10331" s="91" t="s">
        <v>16</v>
      </c>
    </row>
    <row r="10332" spans="2:20" ht="27.6" x14ac:dyDescent="0.3">
      <c r="B10332" s="37" t="s">
        <v>7014</v>
      </c>
      <c r="C10332" s="38" t="s">
        <v>7018</v>
      </c>
      <c r="D10332" s="116" t="s">
        <v>7019</v>
      </c>
      <c r="E10332" s="91" t="s">
        <v>16</v>
      </c>
      <c r="F10332" s="39">
        <v>3300</v>
      </c>
      <c r="G10332" s="91" t="s">
        <v>16</v>
      </c>
      <c r="H10332" s="91" t="s">
        <v>16</v>
      </c>
      <c r="I10332" s="91" t="s">
        <v>16</v>
      </c>
      <c r="J10332" s="91" t="s">
        <v>16</v>
      </c>
      <c r="K10332" s="41"/>
      <c r="L10332" s="37" t="s">
        <v>7014</v>
      </c>
      <c r="M10332" s="1110" t="s">
        <v>7025</v>
      </c>
      <c r="N10332" s="368">
        <v>4</v>
      </c>
      <c r="O10332" s="91" t="s">
        <v>16</v>
      </c>
      <c r="P10332" s="39">
        <v>5340</v>
      </c>
      <c r="Q10332" s="91" t="s">
        <v>16</v>
      </c>
      <c r="R10332" s="91" t="s">
        <v>16</v>
      </c>
      <c r="S10332" s="91" t="s">
        <v>16</v>
      </c>
      <c r="T10332" s="91" t="s">
        <v>16</v>
      </c>
    </row>
    <row r="10333" spans="2:20" ht="27.6" x14ac:dyDescent="0.3">
      <c r="B10333" s="37" t="s">
        <v>7014</v>
      </c>
      <c r="C10333" s="38" t="s">
        <v>1200</v>
      </c>
      <c r="D10333" s="116" t="s">
        <v>7022</v>
      </c>
      <c r="E10333" s="91" t="s">
        <v>16</v>
      </c>
      <c r="F10333" s="39">
        <v>1100</v>
      </c>
      <c r="G10333" s="91" t="s">
        <v>16</v>
      </c>
      <c r="H10333" s="91" t="s">
        <v>16</v>
      </c>
      <c r="I10333" s="91" t="s">
        <v>16</v>
      </c>
      <c r="J10333" s="91" t="s">
        <v>16</v>
      </c>
      <c r="K10333" s="41"/>
      <c r="L10333" s="37" t="s">
        <v>7014</v>
      </c>
      <c r="M10333" s="1110" t="s">
        <v>7026</v>
      </c>
      <c r="N10333" s="368">
        <v>5</v>
      </c>
      <c r="O10333" s="91" t="s">
        <v>16</v>
      </c>
      <c r="P10333" s="39">
        <v>10730</v>
      </c>
      <c r="Q10333" s="91" t="s">
        <v>16</v>
      </c>
      <c r="R10333" s="91" t="s">
        <v>16</v>
      </c>
      <c r="S10333" s="91" t="s">
        <v>16</v>
      </c>
      <c r="T10333" s="91" t="s">
        <v>16</v>
      </c>
    </row>
    <row r="10334" spans="2:20" ht="27.6" x14ac:dyDescent="0.3">
      <c r="B10334" s="37" t="s">
        <v>7014</v>
      </c>
      <c r="C10334" s="38" t="s">
        <v>7024</v>
      </c>
      <c r="D10334" s="116" t="s">
        <v>7023</v>
      </c>
      <c r="E10334" s="91" t="s">
        <v>16</v>
      </c>
      <c r="F10334" s="39">
        <v>1100</v>
      </c>
      <c r="G10334" s="91" t="s">
        <v>16</v>
      </c>
      <c r="H10334" s="91" t="s">
        <v>16</v>
      </c>
      <c r="I10334" s="91" t="s">
        <v>16</v>
      </c>
      <c r="J10334" s="91" t="s">
        <v>16</v>
      </c>
      <c r="K10334" s="41"/>
      <c r="L10334" s="91" t="s">
        <v>16</v>
      </c>
      <c r="M10334" s="91" t="s">
        <v>16</v>
      </c>
      <c r="N10334" s="91" t="s">
        <v>16</v>
      </c>
      <c r="O10334" s="91" t="s">
        <v>16</v>
      </c>
      <c r="P10334" s="91" t="s">
        <v>16</v>
      </c>
      <c r="Q10334" s="91" t="s">
        <v>16</v>
      </c>
      <c r="R10334" s="91" t="s">
        <v>16</v>
      </c>
      <c r="S10334" s="91" t="s">
        <v>16</v>
      </c>
      <c r="T10334" s="91" t="s">
        <v>16</v>
      </c>
    </row>
    <row r="10335" spans="2:20" ht="22.2" customHeight="1" x14ac:dyDescent="0.3">
      <c r="B10335" s="91" t="s">
        <v>16</v>
      </c>
      <c r="C10335" s="1239" t="s">
        <v>5010</v>
      </c>
      <c r="D10335" s="91" t="s">
        <v>16</v>
      </c>
      <c r="E10335" s="91" t="s">
        <v>16</v>
      </c>
      <c r="F10335" s="91" t="s">
        <v>16</v>
      </c>
      <c r="G10335" s="91" t="s">
        <v>16</v>
      </c>
      <c r="H10335" s="91" t="s">
        <v>16</v>
      </c>
      <c r="I10335" s="91" t="s">
        <v>16</v>
      </c>
      <c r="J10335" s="91" t="s">
        <v>16</v>
      </c>
      <c r="K10335" s="41"/>
      <c r="L10335" s="91" t="s">
        <v>16</v>
      </c>
      <c r="M10335" s="91" t="s">
        <v>16</v>
      </c>
      <c r="N10335" s="91" t="s">
        <v>16</v>
      </c>
      <c r="O10335" s="91" t="s">
        <v>16</v>
      </c>
      <c r="P10335" s="91" t="s">
        <v>16</v>
      </c>
      <c r="Q10335" s="91" t="s">
        <v>16</v>
      </c>
      <c r="R10335" s="91" t="s">
        <v>16</v>
      </c>
      <c r="S10335" s="91" t="s">
        <v>16</v>
      </c>
      <c r="T10335" s="91" t="s">
        <v>16</v>
      </c>
    </row>
    <row r="10336" spans="2:20" ht="41.4" x14ac:dyDescent="0.3">
      <c r="B10336" s="37" t="s">
        <v>6795</v>
      </c>
      <c r="C10336" s="38" t="s">
        <v>6806</v>
      </c>
      <c r="D10336" s="368">
        <v>7</v>
      </c>
      <c r="E10336" s="91" t="s">
        <v>16</v>
      </c>
      <c r="F10336" s="39">
        <v>15000</v>
      </c>
      <c r="G10336" s="91" t="s">
        <v>16</v>
      </c>
      <c r="H10336" s="91" t="s">
        <v>16</v>
      </c>
      <c r="I10336" s="91" t="s">
        <v>16</v>
      </c>
      <c r="J10336" s="91" t="s">
        <v>16</v>
      </c>
      <c r="K10336" s="41"/>
      <c r="L10336" s="91" t="s">
        <v>16</v>
      </c>
      <c r="M10336" s="91" t="s">
        <v>16</v>
      </c>
      <c r="N10336" s="91" t="s">
        <v>16</v>
      </c>
      <c r="O10336" s="91" t="s">
        <v>16</v>
      </c>
      <c r="P10336" s="91" t="s">
        <v>16</v>
      </c>
      <c r="Q10336" s="91" t="s">
        <v>16</v>
      </c>
      <c r="R10336" s="91" t="s">
        <v>16</v>
      </c>
      <c r="S10336" s="91" t="s">
        <v>16</v>
      </c>
      <c r="T10336" s="91" t="s">
        <v>16</v>
      </c>
    </row>
    <row r="10337" spans="2:20" ht="27.6" x14ac:dyDescent="0.3">
      <c r="B10337" s="37" t="s">
        <v>6881</v>
      </c>
      <c r="C10337" s="509" t="s">
        <v>6889</v>
      </c>
      <c r="D10337" s="368">
        <v>5</v>
      </c>
      <c r="E10337" s="91" t="s">
        <v>16</v>
      </c>
      <c r="F10337" s="39">
        <v>5000</v>
      </c>
      <c r="G10337" s="91" t="s">
        <v>16</v>
      </c>
      <c r="H10337" s="91" t="s">
        <v>16</v>
      </c>
      <c r="I10337" s="91" t="s">
        <v>16</v>
      </c>
      <c r="J10337" s="91" t="s">
        <v>16</v>
      </c>
      <c r="K10337" s="41"/>
      <c r="L10337" s="91" t="s">
        <v>16</v>
      </c>
      <c r="M10337" s="91" t="s">
        <v>16</v>
      </c>
      <c r="N10337" s="91" t="s">
        <v>16</v>
      </c>
      <c r="O10337" s="91" t="s">
        <v>16</v>
      </c>
      <c r="P10337" s="91" t="s">
        <v>16</v>
      </c>
      <c r="Q10337" s="91" t="s">
        <v>16</v>
      </c>
      <c r="R10337" s="91" t="s">
        <v>16</v>
      </c>
      <c r="S10337" s="91" t="s">
        <v>16</v>
      </c>
      <c r="T10337" s="91" t="s">
        <v>16</v>
      </c>
    </row>
    <row r="10338" spans="2:20" ht="27.6" x14ac:dyDescent="0.3">
      <c r="B10338" s="37" t="s">
        <v>6934</v>
      </c>
      <c r="C10338" s="38" t="s">
        <v>6985</v>
      </c>
      <c r="D10338" s="37">
        <v>3</v>
      </c>
      <c r="E10338" s="39" t="s">
        <v>16</v>
      </c>
      <c r="F10338" s="39">
        <v>10000</v>
      </c>
      <c r="G10338" s="91" t="s">
        <v>16</v>
      </c>
      <c r="H10338" s="91" t="s">
        <v>16</v>
      </c>
      <c r="I10338" s="91" t="s">
        <v>16</v>
      </c>
      <c r="J10338" s="91" t="s">
        <v>16</v>
      </c>
      <c r="K10338" s="41"/>
      <c r="L10338" s="91" t="s">
        <v>16</v>
      </c>
      <c r="M10338" s="91" t="s">
        <v>16</v>
      </c>
      <c r="N10338" s="91" t="s">
        <v>16</v>
      </c>
      <c r="O10338" s="91" t="s">
        <v>16</v>
      </c>
      <c r="P10338" s="91" t="s">
        <v>16</v>
      </c>
      <c r="Q10338" s="91" t="s">
        <v>16</v>
      </c>
      <c r="R10338" s="91" t="s">
        <v>16</v>
      </c>
      <c r="S10338" s="91" t="s">
        <v>16</v>
      </c>
      <c r="T10338" s="91" t="s">
        <v>16</v>
      </c>
    </row>
    <row r="10339" spans="2:20" x14ac:dyDescent="0.3">
      <c r="B10339" s="196"/>
      <c r="C10339" s="503" t="s">
        <v>49</v>
      </c>
      <c r="D10339" s="196"/>
      <c r="E10339" s="197">
        <f>SUM(E10325:E10338)</f>
        <v>13000</v>
      </c>
      <c r="F10339" s="197">
        <f>SUM(F10325:F10338)</f>
        <v>93600</v>
      </c>
      <c r="G10339" s="940">
        <f>SUM(G10331:G10334)</f>
        <v>0</v>
      </c>
      <c r="H10339" s="1256">
        <f>SUM(H10331:H10334)</f>
        <v>0</v>
      </c>
      <c r="I10339" s="940">
        <f>SUM(I10331:I10334)</f>
        <v>0</v>
      </c>
      <c r="J10339" s="940"/>
      <c r="K10339" s="187">
        <f>SUM(I10339:J10339)</f>
        <v>0</v>
      </c>
      <c r="L10339" s="37" t="s">
        <v>16</v>
      </c>
      <c r="M10339" s="1064" t="s">
        <v>16</v>
      </c>
      <c r="N10339" s="37" t="s">
        <v>16</v>
      </c>
      <c r="O10339" s="39" t="s">
        <v>16</v>
      </c>
      <c r="P10339" s="39" t="s">
        <v>16</v>
      </c>
      <c r="Q10339" s="39" t="s">
        <v>16</v>
      </c>
      <c r="R10339" s="39" t="s">
        <v>16</v>
      </c>
      <c r="S10339" s="39" t="s">
        <v>16</v>
      </c>
      <c r="T10339" s="39" t="s">
        <v>16</v>
      </c>
    </row>
    <row r="10340" spans="2:20" x14ac:dyDescent="0.3">
      <c r="B10340" s="815"/>
      <c r="C10340" s="958"/>
      <c r="D10340" s="384"/>
      <c r="E10340" s="818"/>
      <c r="F10340" s="818"/>
      <c r="G10340" s="818"/>
      <c r="H10340" s="818"/>
      <c r="I10340" s="818"/>
      <c r="J10340" s="819"/>
      <c r="K10340" s="1"/>
      <c r="L10340" s="1041"/>
      <c r="M10340" s="1042"/>
      <c r="N10340" s="1042"/>
      <c r="O10340" s="188"/>
      <c r="P10340" s="1042"/>
      <c r="Q10340" s="1042"/>
      <c r="R10340" s="1042"/>
      <c r="S10340" s="1042"/>
      <c r="T10340" s="1043"/>
    </row>
    <row r="10341" spans="2:20" x14ac:dyDescent="0.3">
      <c r="B10341" s="25"/>
      <c r="C10341" s="26" t="s">
        <v>50</v>
      </c>
      <c r="D10341" s="26" t="s">
        <v>16</v>
      </c>
      <c r="E10341" s="28">
        <f>E10339</f>
        <v>13000</v>
      </c>
      <c r="F10341" s="28">
        <f>F10324+F10339</f>
        <v>347268</v>
      </c>
      <c r="G10341" s="28">
        <f>G10324+G10339</f>
        <v>4802069</v>
      </c>
      <c r="H10341" s="28">
        <f>H10324+H10339</f>
        <v>2945321</v>
      </c>
      <c r="I10341" s="28">
        <f>I10324+I10339</f>
        <v>596197</v>
      </c>
      <c r="J10341" s="28">
        <f>J10324+J10339</f>
        <v>4260</v>
      </c>
      <c r="K10341" s="1"/>
      <c r="L10341" s="574" t="s">
        <v>16</v>
      </c>
      <c r="M10341" s="26" t="s">
        <v>50</v>
      </c>
      <c r="N10341" s="193" t="s">
        <v>16</v>
      </c>
      <c r="O10341" s="934">
        <f>SUM(O10325:O10340)</f>
        <v>13000</v>
      </c>
      <c r="P10341" s="28">
        <f>SUM(P10325:P10340)</f>
        <v>52560</v>
      </c>
      <c r="Q10341" s="938">
        <f>SUM(Q10331:Q10340)</f>
        <v>0</v>
      </c>
      <c r="R10341" s="28">
        <f>SUM(R10328:R10340)</f>
        <v>150000</v>
      </c>
      <c r="S10341" s="28">
        <f>SUM(S10331:S10340)</f>
        <v>0</v>
      </c>
      <c r="T10341" s="28">
        <f>SUM(T10323:T10340)</f>
        <v>0</v>
      </c>
    </row>
    <row r="10342" spans="2:20" x14ac:dyDescent="0.3">
      <c r="F10342" s="314"/>
      <c r="G10342" s="215"/>
      <c r="H10342" s="215"/>
      <c r="I10342" s="314"/>
      <c r="L10342" s="2"/>
      <c r="M10342" s="3" t="s">
        <v>12</v>
      </c>
      <c r="N10342" s="15"/>
      <c r="O10342" s="16">
        <f>E10341-O10341</f>
        <v>0</v>
      </c>
      <c r="P10342" s="62">
        <f>F10341-P10341</f>
        <v>294708</v>
      </c>
      <c r="Q10342" s="62">
        <f>G10341-Q10341</f>
        <v>4802069</v>
      </c>
      <c r="R10342" s="62">
        <f t="shared" ref="R10342" si="1006">H10341-R10341</f>
        <v>2795321</v>
      </c>
      <c r="S10342" s="62">
        <f t="shared" ref="S10342" si="1007">I10341-S10341</f>
        <v>596197</v>
      </c>
      <c r="T10342" s="62">
        <f t="shared" ref="T10342" si="1008">J10341-T10341</f>
        <v>4260</v>
      </c>
    </row>
    <row r="10343" spans="2:20" x14ac:dyDescent="0.3">
      <c r="B10343" s="1355"/>
      <c r="C10343" s="1355"/>
      <c r="D10343" s="1355"/>
      <c r="E10343" s="1355"/>
      <c r="F10343" s="1355"/>
      <c r="G10343" s="118"/>
      <c r="H10343" s="240"/>
      <c r="I10343" s="321"/>
      <c r="J10343" s="321"/>
      <c r="M10343" s="1356" t="s">
        <v>23</v>
      </c>
      <c r="N10343" s="1356"/>
      <c r="O10343" s="314"/>
      <c r="P10343" s="314"/>
      <c r="Q10343" s="314"/>
      <c r="R10343" s="314"/>
    </row>
    <row r="10344" spans="2:20" x14ac:dyDescent="0.3">
      <c r="B10344" s="1303"/>
      <c r="C10344" s="1174"/>
      <c r="D10344" s="1174"/>
      <c r="E10344" s="285"/>
      <c r="F10344" s="285"/>
      <c r="G10344" s="944"/>
      <c r="H10344" s="944"/>
      <c r="I10344" s="944"/>
      <c r="J10344" s="944"/>
      <c r="K10344" s="1263"/>
      <c r="L10344" s="1263"/>
      <c r="M10344" s="346" t="s">
        <v>17</v>
      </c>
      <c r="N10344" s="62">
        <f>P10342</f>
        <v>294708</v>
      </c>
      <c r="O10344" s="1310"/>
      <c r="P10344" s="669"/>
      <c r="Q10344" s="669"/>
      <c r="R10344" s="669"/>
      <c r="S10344" s="1263"/>
      <c r="T10344" s="1263"/>
    </row>
    <row r="10345" spans="2:20" x14ac:dyDescent="0.3">
      <c r="B10345" s="1304"/>
      <c r="C10345" s="1305"/>
      <c r="D10345" s="1264"/>
      <c r="E10345" s="1264"/>
      <c r="F10345" s="1179"/>
      <c r="G10345" s="949"/>
      <c r="H10345" s="949"/>
      <c r="I10345" s="280"/>
      <c r="J10345" s="280"/>
      <c r="K10345" s="1263"/>
      <c r="L10345" s="1263"/>
      <c r="M10345" s="346" t="s">
        <v>18</v>
      </c>
      <c r="N10345" s="62">
        <f>Q10342</f>
        <v>4802069</v>
      </c>
      <c r="O10345" s="1265"/>
      <c r="P10345" s="944"/>
      <c r="Q10345" s="1311"/>
      <c r="R10345" s="944"/>
      <c r="S10345" s="944"/>
      <c r="T10345" s="944"/>
    </row>
    <row r="10346" spans="2:20" x14ac:dyDescent="0.3">
      <c r="B10346" s="1304"/>
      <c r="C10346" s="1306"/>
      <c r="D10346" s="1264"/>
      <c r="E10346" s="1264"/>
      <c r="F10346" s="285"/>
      <c r="G10346" s="948"/>
      <c r="H10346" s="948"/>
      <c r="I10346" s="280"/>
      <c r="J10346" s="280"/>
      <c r="K10346" s="1263"/>
      <c r="L10346" s="1263"/>
      <c r="M10346" s="346" t="s">
        <v>19</v>
      </c>
      <c r="N10346" s="62">
        <f>R10342</f>
        <v>2795321</v>
      </c>
      <c r="O10346" s="1265"/>
      <c r="P10346" s="948"/>
      <c r="Q10346" s="1312"/>
      <c r="R10346" s="948"/>
      <c r="S10346" s="948"/>
      <c r="T10346" s="948"/>
    </row>
    <row r="10347" spans="2:20" x14ac:dyDescent="0.3">
      <c r="B10347" s="1304"/>
      <c r="C10347" s="1307"/>
      <c r="D10347" s="284"/>
      <c r="E10347" s="1266"/>
      <c r="F10347" s="1266"/>
      <c r="G10347" s="1267"/>
      <c r="H10347" s="1267"/>
      <c r="I10347" s="280"/>
      <c r="J10347" s="281"/>
      <c r="K10347" s="1263"/>
      <c r="L10347" s="1263"/>
      <c r="M10347" s="346" t="s">
        <v>20</v>
      </c>
      <c r="N10347" s="62">
        <f>S10342</f>
        <v>596197</v>
      </c>
      <c r="O10347" s="1268"/>
      <c r="P10347" s="1016"/>
      <c r="Q10347" s="1017"/>
      <c r="R10347" s="894"/>
      <c r="S10347" s="894"/>
      <c r="T10347" s="894"/>
    </row>
    <row r="10348" spans="2:20" x14ac:dyDescent="0.3">
      <c r="B10348" s="1307"/>
      <c r="C10348" s="1304"/>
      <c r="D10348" s="284"/>
      <c r="E10348" s="1266"/>
      <c r="F10348" s="1266"/>
      <c r="G10348" s="1267"/>
      <c r="H10348" s="1267"/>
      <c r="I10348" s="280"/>
      <c r="J10348" s="281"/>
      <c r="K10348" s="1263"/>
      <c r="L10348" s="1263"/>
      <c r="M10348" s="346" t="s">
        <v>21</v>
      </c>
      <c r="N10348" s="62">
        <f>T10342</f>
        <v>4260</v>
      </c>
      <c r="O10348" s="1265"/>
      <c r="P10348" s="949"/>
      <c r="Q10348" s="1018"/>
      <c r="R10348" s="949"/>
      <c r="S10348" s="949"/>
      <c r="T10348" s="949"/>
    </row>
    <row r="10349" spans="2:20" ht="16.2" thickBot="1" x14ac:dyDescent="0.35">
      <c r="B10349" s="1307"/>
      <c r="C10349" s="1307"/>
      <c r="D10349" s="284"/>
      <c r="E10349" s="1266"/>
      <c r="F10349" s="1294"/>
      <c r="G10349" s="1269"/>
      <c r="H10349" s="1267"/>
      <c r="I10349" s="280"/>
      <c r="J10349" s="281"/>
      <c r="K10349" s="1263"/>
      <c r="L10349" s="1263"/>
      <c r="M10349" s="768" t="s">
        <v>22</v>
      </c>
      <c r="N10349" s="794">
        <f>SUM(N10344:N10348)</f>
        <v>8492555</v>
      </c>
      <c r="O10349" s="1265"/>
      <c r="P10349" s="944"/>
      <c r="Q10349" s="944"/>
      <c r="R10349" s="944"/>
      <c r="S10349" s="944"/>
      <c r="T10349" s="1270"/>
    </row>
    <row r="10350" spans="2:20" ht="16.2" thickTop="1" x14ac:dyDescent="0.3">
      <c r="B10350" s="1308"/>
      <c r="C10350" s="1309"/>
      <c r="D10350" s="736"/>
      <c r="E10350" s="326"/>
      <c r="F10350" s="326"/>
      <c r="G10350" s="322"/>
      <c r="H10350" s="321"/>
      <c r="I10350" s="280"/>
      <c r="J10350" s="281"/>
      <c r="M10350" s="768"/>
      <c r="N10350" s="121"/>
      <c r="O10350" s="1015"/>
      <c r="P10350" s="994"/>
      <c r="Q10350" s="994"/>
      <c r="R10350" s="943"/>
      <c r="S10350" s="943"/>
      <c r="T10350" s="929"/>
    </row>
    <row r="10351" spans="2:20" x14ac:dyDescent="0.3">
      <c r="B10351" s="326"/>
      <c r="C10351" s="326"/>
      <c r="D10351" s="326"/>
      <c r="E10351" s="326"/>
      <c r="F10351" s="326"/>
    </row>
    <row r="10355" spans="2:20" x14ac:dyDescent="0.3">
      <c r="B10355" s="1357" t="s">
        <v>6214</v>
      </c>
      <c r="C10355" s="1357"/>
      <c r="D10355" s="1357"/>
      <c r="E10355" s="1357"/>
      <c r="F10355" s="1357"/>
      <c r="G10355" s="1357"/>
      <c r="H10355" s="1357"/>
      <c r="I10355" s="1357"/>
      <c r="J10355" s="1357"/>
      <c r="K10355" s="1357"/>
      <c r="L10355" s="1357"/>
      <c r="M10355" s="1357"/>
      <c r="N10355" s="1357"/>
      <c r="O10355" s="1357"/>
      <c r="P10355" s="1357"/>
      <c r="Q10355" s="1357"/>
      <c r="R10355" s="1357"/>
      <c r="S10355" s="1357"/>
      <c r="T10355" s="1357"/>
    </row>
    <row r="10361" spans="2:20" ht="15.6" x14ac:dyDescent="0.3">
      <c r="B10361" s="1349" t="s">
        <v>7030</v>
      </c>
      <c r="C10361" s="1349"/>
      <c r="D10361" s="1349"/>
      <c r="E10361" s="1349"/>
      <c r="F10361" s="1349"/>
      <c r="G10361" s="1349"/>
      <c r="H10361" s="1349"/>
      <c r="I10361" s="1349"/>
      <c r="J10361" s="1349"/>
      <c r="K10361" s="1349"/>
      <c r="L10361" s="1349"/>
      <c r="M10361" s="1349"/>
      <c r="N10361" s="1349"/>
      <c r="O10361" s="1349"/>
      <c r="P10361" s="1349"/>
      <c r="Q10361" s="1349"/>
      <c r="R10361" s="1349"/>
      <c r="S10361" s="1349"/>
      <c r="T10361" s="1349"/>
    </row>
    <row r="10362" spans="2:20" ht="15.6" x14ac:dyDescent="0.3">
      <c r="B10362" s="1350" t="s">
        <v>10</v>
      </c>
      <c r="C10362" s="1350"/>
      <c r="D10362" s="1350"/>
      <c r="E10362" s="1350"/>
      <c r="F10362" s="1350"/>
      <c r="G10362" s="1350"/>
      <c r="H10362" s="1350"/>
      <c r="I10362" s="1350"/>
      <c r="J10362" s="1350"/>
      <c r="K10362" s="1350"/>
      <c r="L10362" s="1350"/>
      <c r="M10362" s="1350"/>
      <c r="N10362" s="1350"/>
      <c r="O10362" s="1350"/>
      <c r="P10362" s="1350"/>
      <c r="Q10362" s="1350"/>
      <c r="R10362" s="1350"/>
      <c r="S10362" s="1350"/>
      <c r="T10362" s="1350"/>
    </row>
    <row r="10363" spans="2:20" x14ac:dyDescent="0.3">
      <c r="B10363" s="1351" t="s">
        <v>11</v>
      </c>
      <c r="C10363" s="1351"/>
      <c r="D10363" s="1351"/>
      <c r="E10363" s="1351"/>
      <c r="F10363" s="1351"/>
      <c r="G10363" s="1351"/>
      <c r="H10363" s="1351"/>
      <c r="I10363" s="1351"/>
      <c r="J10363" s="1351"/>
      <c r="K10363" s="1351"/>
      <c r="L10363" s="1351"/>
      <c r="M10363" s="1351"/>
      <c r="N10363" s="1351"/>
      <c r="O10363" s="1351"/>
      <c r="P10363" s="1351"/>
      <c r="Q10363" s="1351"/>
      <c r="R10363" s="1351"/>
      <c r="S10363" s="1351"/>
      <c r="T10363" s="1351"/>
    </row>
    <row r="10364" spans="2:20" x14ac:dyDescent="0.3">
      <c r="B10364" s="1352" t="s">
        <v>7031</v>
      </c>
      <c r="C10364" s="1352"/>
      <c r="D10364" s="1352"/>
      <c r="E10364" s="1352"/>
      <c r="F10364" s="1352"/>
      <c r="G10364" s="1352"/>
      <c r="H10364" s="1352"/>
      <c r="I10364" s="1352"/>
      <c r="J10364" s="1352"/>
      <c r="K10364" s="1352"/>
      <c r="L10364" s="1352"/>
      <c r="M10364" s="1352"/>
      <c r="N10364" s="1352"/>
      <c r="O10364" s="1352"/>
      <c r="P10364" s="1352"/>
      <c r="Q10364" s="1352"/>
      <c r="R10364" s="1352"/>
      <c r="S10364" s="1352"/>
      <c r="T10364" s="1352"/>
    </row>
    <row r="10365" spans="2:20" ht="15" thickBot="1" x14ac:dyDescent="0.35">
      <c r="B10365" s="309"/>
      <c r="C10365" s="309"/>
      <c r="D10365" s="309"/>
      <c r="E10365" s="309"/>
      <c r="F10365" s="309"/>
      <c r="G10365" s="309"/>
      <c r="H10365" s="309"/>
      <c r="I10365" s="309"/>
      <c r="J10365" s="309"/>
      <c r="L10365" s="309"/>
      <c r="M10365" s="309"/>
      <c r="N10365" s="309"/>
      <c r="O10365" s="309"/>
      <c r="P10365" s="309"/>
      <c r="Q10365" s="309"/>
      <c r="R10365" s="1353" t="s">
        <v>7032</v>
      </c>
      <c r="S10365" s="1353"/>
      <c r="T10365" s="1353"/>
    </row>
    <row r="10366" spans="2:20" ht="15" thickTop="1" x14ac:dyDescent="0.3">
      <c r="B10366" s="1354" t="s">
        <v>8</v>
      </c>
      <c r="C10366" s="1354"/>
      <c r="D10366" s="1354"/>
      <c r="E10366" s="1354"/>
      <c r="F10366" s="1354"/>
      <c r="G10366" s="1354"/>
      <c r="H10366" s="1354"/>
      <c r="I10366" s="1354"/>
      <c r="J10366" s="1354"/>
      <c r="L10366" s="1354" t="s">
        <v>9</v>
      </c>
      <c r="M10366" s="1354"/>
      <c r="N10366" s="1354"/>
      <c r="O10366" s="1354"/>
      <c r="P10366" s="1354"/>
      <c r="Q10366" s="1354"/>
      <c r="R10366" s="1354"/>
      <c r="S10366" s="1354"/>
      <c r="T10366" s="1354"/>
    </row>
    <row r="10367" spans="2:20" ht="27.6" x14ac:dyDescent="0.3">
      <c r="B10367" s="950" t="s">
        <v>0</v>
      </c>
      <c r="C10367" s="950" t="s">
        <v>1</v>
      </c>
      <c r="D10367" s="950" t="s">
        <v>2</v>
      </c>
      <c r="E10367" s="950" t="s">
        <v>13</v>
      </c>
      <c r="F10367" s="950" t="s">
        <v>3</v>
      </c>
      <c r="G10367" s="950" t="s">
        <v>4</v>
      </c>
      <c r="H10367" s="950" t="s">
        <v>5</v>
      </c>
      <c r="I10367" s="950" t="s">
        <v>6</v>
      </c>
      <c r="J10367" s="950" t="s">
        <v>7</v>
      </c>
      <c r="K10367" s="180"/>
      <c r="L10367" s="950" t="s">
        <v>0</v>
      </c>
      <c r="M10367" s="950" t="s">
        <v>1</v>
      </c>
      <c r="N10367" s="503" t="s">
        <v>1234</v>
      </c>
      <c r="O10367" s="950" t="s">
        <v>13</v>
      </c>
      <c r="P10367" s="950" t="s">
        <v>3</v>
      </c>
      <c r="Q10367" s="950" t="s">
        <v>4</v>
      </c>
      <c r="R10367" s="950" t="s">
        <v>5</v>
      </c>
      <c r="S10367" s="950" t="s">
        <v>6</v>
      </c>
      <c r="T10367" s="950" t="s">
        <v>7</v>
      </c>
    </row>
    <row r="10368" spans="2:20" x14ac:dyDescent="0.3">
      <c r="B10368" s="954"/>
      <c r="C10368" s="955"/>
      <c r="D10368" s="955"/>
      <c r="E10368" s="956"/>
      <c r="F10368" s="956"/>
      <c r="G10368" s="956"/>
      <c r="H10368" s="956"/>
      <c r="I10368" s="956"/>
      <c r="J10368" s="957"/>
      <c r="L10368" s="954"/>
      <c r="M10368" s="955"/>
      <c r="N10368" s="955"/>
      <c r="O10368" s="956"/>
      <c r="P10368" s="956"/>
      <c r="Q10368" s="956"/>
      <c r="R10368" s="956"/>
      <c r="S10368" s="956"/>
      <c r="T10368" s="957"/>
    </row>
    <row r="10369" spans="2:20" x14ac:dyDescent="0.3">
      <c r="B10369" s="37" t="s">
        <v>7033</v>
      </c>
      <c r="C10369" s="44" t="s">
        <v>2421</v>
      </c>
      <c r="D10369" s="91" t="s">
        <v>16</v>
      </c>
      <c r="E10369" s="91" t="s">
        <v>16</v>
      </c>
      <c r="F10369" s="91">
        <f>N10344</f>
        <v>294708</v>
      </c>
      <c r="G10369" s="764">
        <f>N10345</f>
        <v>4802069</v>
      </c>
      <c r="H10369" s="764">
        <f>N10346</f>
        <v>2795321</v>
      </c>
      <c r="I10369" s="764">
        <f>N10347</f>
        <v>596197</v>
      </c>
      <c r="J10369" s="764">
        <f>N10348</f>
        <v>4260</v>
      </c>
      <c r="K10369" s="41"/>
      <c r="L10369" s="72"/>
      <c r="M10369" s="1202"/>
      <c r="N10369" s="120"/>
      <c r="O10369" s="120"/>
      <c r="P10369" s="1145"/>
      <c r="Q10369" s="1145"/>
      <c r="R10369" s="72"/>
      <c r="S10369" s="120"/>
      <c r="T10369" s="72"/>
    </row>
    <row r="10370" spans="2:20" ht="27.6" x14ac:dyDescent="0.3">
      <c r="B10370" s="37" t="s">
        <v>7033</v>
      </c>
      <c r="C10370" s="38" t="s">
        <v>7041</v>
      </c>
      <c r="D10370" s="116" t="s">
        <v>7034</v>
      </c>
      <c r="E10370" s="91" t="s">
        <v>16</v>
      </c>
      <c r="F10370" s="39">
        <v>1100</v>
      </c>
      <c r="G10370" s="91" t="s">
        <v>16</v>
      </c>
      <c r="H10370" s="91" t="s">
        <v>16</v>
      </c>
      <c r="I10370" s="91" t="s">
        <v>16</v>
      </c>
      <c r="J10370" s="91" t="s">
        <v>16</v>
      </c>
      <c r="K10370" s="41"/>
      <c r="L10370" s="751" t="s">
        <v>7042</v>
      </c>
      <c r="M10370" s="1228" t="s">
        <v>6889</v>
      </c>
      <c r="N10370" s="751">
        <v>1</v>
      </c>
      <c r="O10370" s="999" t="s">
        <v>16</v>
      </c>
      <c r="P10370" s="731">
        <v>5000</v>
      </c>
      <c r="Q10370" s="91" t="s">
        <v>16</v>
      </c>
      <c r="R10370" s="91" t="s">
        <v>16</v>
      </c>
      <c r="S10370" s="91" t="s">
        <v>16</v>
      </c>
      <c r="T10370" s="91" t="s">
        <v>16</v>
      </c>
    </row>
    <row r="10371" spans="2:20" ht="27.6" x14ac:dyDescent="0.3">
      <c r="B10371" s="37" t="s">
        <v>7042</v>
      </c>
      <c r="C10371" s="38" t="s">
        <v>5819</v>
      </c>
      <c r="D10371" s="116" t="s">
        <v>7035</v>
      </c>
      <c r="E10371" s="91" t="s">
        <v>16</v>
      </c>
      <c r="F10371" s="39">
        <v>120000</v>
      </c>
      <c r="G10371" s="91" t="s">
        <v>16</v>
      </c>
      <c r="H10371" s="91" t="s">
        <v>16</v>
      </c>
      <c r="I10371" s="91" t="s">
        <v>16</v>
      </c>
      <c r="J10371" s="91" t="s">
        <v>16</v>
      </c>
      <c r="K10371" s="41"/>
      <c r="L10371" s="37" t="s">
        <v>7042</v>
      </c>
      <c r="M10371" s="1313" t="s">
        <v>5798</v>
      </c>
      <c r="N10371" s="368">
        <v>2</v>
      </c>
      <c r="O10371" s="91" t="s">
        <v>16</v>
      </c>
      <c r="P10371" s="120">
        <v>15000</v>
      </c>
      <c r="Q10371" s="91" t="s">
        <v>16</v>
      </c>
      <c r="R10371" s="91" t="s">
        <v>16</v>
      </c>
      <c r="S10371" s="91" t="s">
        <v>16</v>
      </c>
      <c r="T10371" s="91" t="s">
        <v>16</v>
      </c>
    </row>
    <row r="10372" spans="2:20" ht="34.200000000000003" customHeight="1" x14ac:dyDescent="0.3">
      <c r="B10372" s="37" t="s">
        <v>7042</v>
      </c>
      <c r="C10372" s="38" t="s">
        <v>4496</v>
      </c>
      <c r="D10372" s="116" t="s">
        <v>7036</v>
      </c>
      <c r="E10372" s="91" t="s">
        <v>16</v>
      </c>
      <c r="F10372" s="39">
        <v>20000</v>
      </c>
      <c r="G10372" s="91" t="s">
        <v>16</v>
      </c>
      <c r="H10372" s="91" t="s">
        <v>16</v>
      </c>
      <c r="I10372" s="91" t="s">
        <v>16</v>
      </c>
      <c r="J10372" s="91" t="s">
        <v>16</v>
      </c>
      <c r="K10372" s="41"/>
      <c r="L10372" s="37" t="s">
        <v>7042</v>
      </c>
      <c r="M10372" s="1110" t="s">
        <v>4023</v>
      </c>
      <c r="N10372" s="368">
        <v>3</v>
      </c>
      <c r="O10372" s="91" t="s">
        <v>16</v>
      </c>
      <c r="P10372" s="120">
        <v>1700</v>
      </c>
      <c r="Q10372" s="91" t="s">
        <v>16</v>
      </c>
      <c r="R10372" s="91" t="s">
        <v>16</v>
      </c>
      <c r="S10372" s="91" t="s">
        <v>16</v>
      </c>
      <c r="T10372" s="91" t="s">
        <v>16</v>
      </c>
    </row>
    <row r="10373" spans="2:20" ht="41.4" x14ac:dyDescent="0.3">
      <c r="B10373" s="37" t="s">
        <v>7042</v>
      </c>
      <c r="C10373" s="38" t="s">
        <v>7043</v>
      </c>
      <c r="D10373" s="116" t="s">
        <v>7037</v>
      </c>
      <c r="E10373" s="91" t="s">
        <v>16</v>
      </c>
      <c r="F10373" s="39">
        <v>77000</v>
      </c>
      <c r="G10373" s="91" t="s">
        <v>16</v>
      </c>
      <c r="H10373" s="91" t="s">
        <v>16</v>
      </c>
      <c r="I10373" s="91" t="s">
        <v>16</v>
      </c>
      <c r="J10373" s="91" t="s">
        <v>16</v>
      </c>
      <c r="K10373" s="41"/>
      <c r="L10373" s="751" t="s">
        <v>7042</v>
      </c>
      <c r="M10373" s="1228" t="s">
        <v>7047</v>
      </c>
      <c r="N10373" s="751">
        <v>4</v>
      </c>
      <c r="O10373" s="999" t="s">
        <v>16</v>
      </c>
      <c r="P10373" s="731">
        <v>6000</v>
      </c>
      <c r="Q10373" s="91" t="s">
        <v>16</v>
      </c>
      <c r="R10373" s="91" t="s">
        <v>16</v>
      </c>
      <c r="S10373" s="91" t="s">
        <v>16</v>
      </c>
      <c r="T10373" s="91" t="s">
        <v>16</v>
      </c>
    </row>
    <row r="10374" spans="2:20" ht="41.4" x14ac:dyDescent="0.3">
      <c r="B10374" s="37" t="s">
        <v>7042</v>
      </c>
      <c r="C10374" s="38" t="s">
        <v>6590</v>
      </c>
      <c r="D10374" s="116" t="s">
        <v>7038</v>
      </c>
      <c r="E10374" s="91" t="s">
        <v>16</v>
      </c>
      <c r="F10374" s="39">
        <v>38500</v>
      </c>
      <c r="G10374" s="91" t="s">
        <v>16</v>
      </c>
      <c r="H10374" s="91" t="s">
        <v>16</v>
      </c>
      <c r="I10374" s="91" t="s">
        <v>16</v>
      </c>
      <c r="J10374" s="91" t="s">
        <v>16</v>
      </c>
      <c r="K10374" s="41"/>
      <c r="L10374" s="37" t="s">
        <v>7042</v>
      </c>
      <c r="M10374" s="1110" t="s">
        <v>6759</v>
      </c>
      <c r="N10374" s="368">
        <v>5</v>
      </c>
      <c r="O10374" s="91" t="s">
        <v>16</v>
      </c>
      <c r="P10374" s="39">
        <v>2450</v>
      </c>
      <c r="Q10374" s="91" t="s">
        <v>16</v>
      </c>
      <c r="R10374" s="91" t="s">
        <v>16</v>
      </c>
      <c r="S10374" s="91" t="s">
        <v>16</v>
      </c>
      <c r="T10374" s="91" t="s">
        <v>16</v>
      </c>
    </row>
    <row r="10375" spans="2:20" ht="27.6" x14ac:dyDescent="0.3">
      <c r="B10375" s="37" t="s">
        <v>7042</v>
      </c>
      <c r="C10375" s="38" t="s">
        <v>5819</v>
      </c>
      <c r="D10375" s="116" t="s">
        <v>7039</v>
      </c>
      <c r="E10375" s="91" t="s">
        <v>16</v>
      </c>
      <c r="F10375" s="39">
        <v>225000</v>
      </c>
      <c r="G10375" s="91" t="s">
        <v>16</v>
      </c>
      <c r="H10375" s="91" t="s">
        <v>16</v>
      </c>
      <c r="I10375" s="91" t="s">
        <v>16</v>
      </c>
      <c r="J10375" s="91" t="s">
        <v>16</v>
      </c>
      <c r="K10375" s="41"/>
      <c r="L10375" s="37" t="s">
        <v>7042</v>
      </c>
      <c r="M10375" s="38" t="s">
        <v>7046</v>
      </c>
      <c r="N10375" s="368">
        <v>6</v>
      </c>
      <c r="O10375" s="91" t="s">
        <v>16</v>
      </c>
      <c r="P10375" s="39">
        <v>8500</v>
      </c>
      <c r="Q10375" s="91" t="s">
        <v>16</v>
      </c>
      <c r="R10375" s="91" t="s">
        <v>16</v>
      </c>
      <c r="S10375" s="91" t="s">
        <v>16</v>
      </c>
      <c r="T10375" s="91" t="s">
        <v>16</v>
      </c>
    </row>
    <row r="10376" spans="2:20" ht="27.6" x14ac:dyDescent="0.3">
      <c r="B10376" s="37" t="s">
        <v>7042</v>
      </c>
      <c r="C10376" s="38" t="s">
        <v>7044</v>
      </c>
      <c r="D10376" s="116" t="s">
        <v>7040</v>
      </c>
      <c r="E10376" s="91" t="s">
        <v>16</v>
      </c>
      <c r="F10376" s="39">
        <v>1100</v>
      </c>
      <c r="G10376" s="91" t="s">
        <v>16</v>
      </c>
      <c r="H10376" s="91" t="s">
        <v>16</v>
      </c>
      <c r="I10376" s="91" t="s">
        <v>16</v>
      </c>
      <c r="J10376" s="91" t="s">
        <v>16</v>
      </c>
      <c r="K10376" s="41"/>
      <c r="L10376" s="37" t="s">
        <v>7042</v>
      </c>
      <c r="M10376" s="1110" t="s">
        <v>7045</v>
      </c>
      <c r="N10376" s="368">
        <v>7</v>
      </c>
      <c r="O10376" s="91" t="s">
        <v>16</v>
      </c>
      <c r="P10376" s="120">
        <v>28500</v>
      </c>
      <c r="Q10376" s="91" t="s">
        <v>16</v>
      </c>
      <c r="R10376" s="91" t="s">
        <v>16</v>
      </c>
      <c r="S10376" s="91" t="s">
        <v>16</v>
      </c>
      <c r="T10376" s="91" t="s">
        <v>16</v>
      </c>
    </row>
    <row r="10377" spans="2:20" x14ac:dyDescent="0.3">
      <c r="B10377" s="91" t="s">
        <v>16</v>
      </c>
      <c r="C10377" s="91" t="s">
        <v>16</v>
      </c>
      <c r="D10377" s="91" t="s">
        <v>16</v>
      </c>
      <c r="E10377" s="91" t="s">
        <v>16</v>
      </c>
      <c r="F10377" s="91" t="s">
        <v>16</v>
      </c>
      <c r="G10377" s="91" t="s">
        <v>16</v>
      </c>
      <c r="H10377" s="91" t="s">
        <v>16</v>
      </c>
      <c r="I10377" s="91" t="s">
        <v>16</v>
      </c>
      <c r="J10377" s="91" t="s">
        <v>16</v>
      </c>
      <c r="K10377" s="41"/>
      <c r="L10377" s="37" t="s">
        <v>7042</v>
      </c>
      <c r="M10377" s="1110" t="s">
        <v>7048</v>
      </c>
      <c r="N10377" s="368">
        <v>8</v>
      </c>
      <c r="O10377" s="91" t="s">
        <v>16</v>
      </c>
      <c r="P10377" s="120">
        <v>5500</v>
      </c>
      <c r="Q10377" s="91" t="s">
        <v>16</v>
      </c>
      <c r="R10377" s="91" t="s">
        <v>16</v>
      </c>
      <c r="S10377" s="91" t="s">
        <v>16</v>
      </c>
      <c r="T10377" s="91" t="s">
        <v>16</v>
      </c>
    </row>
    <row r="10378" spans="2:20" ht="24" x14ac:dyDescent="0.3">
      <c r="B10378" s="91"/>
      <c r="C10378" s="91"/>
      <c r="D10378" s="91"/>
      <c r="E10378" s="91"/>
      <c r="F10378" s="91"/>
      <c r="G10378" s="91"/>
      <c r="H10378" s="91"/>
      <c r="I10378" s="91"/>
      <c r="J10378" s="91"/>
      <c r="K10378" s="41"/>
      <c r="L10378" s="37" t="s">
        <v>7042</v>
      </c>
      <c r="M10378" s="1110" t="s">
        <v>7049</v>
      </c>
      <c r="N10378" s="368">
        <v>2464</v>
      </c>
      <c r="O10378" s="91" t="s">
        <v>16</v>
      </c>
      <c r="P10378" s="120" t="s">
        <v>16</v>
      </c>
      <c r="Q10378" s="91" t="s">
        <v>16</v>
      </c>
      <c r="R10378" s="91">
        <v>131316</v>
      </c>
      <c r="S10378" s="91" t="s">
        <v>16</v>
      </c>
      <c r="T10378" s="91" t="s">
        <v>16</v>
      </c>
    </row>
    <row r="10379" spans="2:20" x14ac:dyDescent="0.3">
      <c r="B10379" s="196"/>
      <c r="C10379" s="503" t="s">
        <v>49</v>
      </c>
      <c r="D10379" s="196"/>
      <c r="E10379" s="197">
        <f>SUM(E10370:E10376)</f>
        <v>0</v>
      </c>
      <c r="F10379" s="197">
        <f>SUM(F10370:F10376)</f>
        <v>482700</v>
      </c>
      <c r="G10379" s="940">
        <f>SUM(G10376:G10376)</f>
        <v>0</v>
      </c>
      <c r="H10379" s="1256">
        <f>SUM(H10376:H10376)</f>
        <v>0</v>
      </c>
      <c r="I10379" s="940">
        <f>SUM(I10376:I10376)</f>
        <v>0</v>
      </c>
      <c r="J10379" s="940"/>
      <c r="K10379" s="187">
        <f>SUM(I10379:J10379)</f>
        <v>0</v>
      </c>
      <c r="L10379" s="37" t="s">
        <v>16</v>
      </c>
      <c r="M10379" s="1064" t="s">
        <v>16</v>
      </c>
      <c r="N10379" s="37" t="s">
        <v>16</v>
      </c>
      <c r="O10379" s="91" t="s">
        <v>16</v>
      </c>
      <c r="P10379" s="39" t="s">
        <v>16</v>
      </c>
      <c r="Q10379" s="91" t="s">
        <v>16</v>
      </c>
      <c r="R10379" s="91" t="s">
        <v>16</v>
      </c>
      <c r="S10379" s="91" t="s">
        <v>16</v>
      </c>
      <c r="T10379" s="91" t="s">
        <v>16</v>
      </c>
    </row>
    <row r="10380" spans="2:20" x14ac:dyDescent="0.3">
      <c r="B10380" s="815"/>
      <c r="C10380" s="958"/>
      <c r="D10380" s="384"/>
      <c r="E10380" s="818"/>
      <c r="F10380" s="818"/>
      <c r="G10380" s="818"/>
      <c r="H10380" s="818"/>
      <c r="I10380" s="818"/>
      <c r="J10380" s="819"/>
      <c r="K10380" s="1"/>
      <c r="L10380" s="1041"/>
      <c r="M10380" s="1042"/>
      <c r="N10380" s="1042"/>
      <c r="O10380" s="188"/>
      <c r="P10380" s="1042"/>
      <c r="Q10380" s="1042"/>
      <c r="R10380" s="1042"/>
      <c r="S10380" s="1042"/>
      <c r="T10380" s="1043"/>
    </row>
    <row r="10381" spans="2:20" x14ac:dyDescent="0.3">
      <c r="B10381" s="25"/>
      <c r="C10381" s="26" t="s">
        <v>50</v>
      </c>
      <c r="D10381" s="26" t="s">
        <v>16</v>
      </c>
      <c r="E10381" s="28">
        <f>E10379</f>
        <v>0</v>
      </c>
      <c r="F10381" s="28">
        <f>F10369+F10379</f>
        <v>777408</v>
      </c>
      <c r="G10381" s="28">
        <f>G10369+G10379</f>
        <v>4802069</v>
      </c>
      <c r="H10381" s="28">
        <f>H10369+H10379</f>
        <v>2795321</v>
      </c>
      <c r="I10381" s="28">
        <f>I10369+I10379</f>
        <v>596197</v>
      </c>
      <c r="J10381" s="28">
        <f>J10369+J10379</f>
        <v>4260</v>
      </c>
      <c r="K10381" s="1"/>
      <c r="L10381" s="574" t="s">
        <v>16</v>
      </c>
      <c r="M10381" s="26" t="s">
        <v>50</v>
      </c>
      <c r="N10381" s="193" t="s">
        <v>16</v>
      </c>
      <c r="O10381" s="934">
        <f>SUM(O10370:O10380)</f>
        <v>0</v>
      </c>
      <c r="P10381" s="28">
        <f>SUM(P10370:P10380)</f>
        <v>72650</v>
      </c>
      <c r="Q10381" s="938">
        <f>SUM(Q10376:Q10380)</f>
        <v>0</v>
      </c>
      <c r="R10381" s="28">
        <f>SUM(R10373:R10380)</f>
        <v>131316</v>
      </c>
      <c r="S10381" s="28">
        <f>SUM(S10376:S10380)</f>
        <v>0</v>
      </c>
      <c r="T10381" s="28">
        <f>SUM(T10368:T10380)</f>
        <v>0</v>
      </c>
    </row>
    <row r="10382" spans="2:20" x14ac:dyDescent="0.3">
      <c r="F10382" s="314"/>
      <c r="G10382" s="215"/>
      <c r="H10382" s="215"/>
      <c r="I10382" s="314"/>
      <c r="L10382" s="2"/>
      <c r="M10382" s="3" t="s">
        <v>12</v>
      </c>
      <c r="N10382" s="15"/>
      <c r="O10382" s="16">
        <f>E10381-O10381</f>
        <v>0</v>
      </c>
      <c r="P10382" s="62">
        <f>F10381-P10381</f>
        <v>704758</v>
      </c>
      <c r="Q10382" s="62">
        <f>G10381-Q10381</f>
        <v>4802069</v>
      </c>
      <c r="R10382" s="62">
        <f t="shared" ref="R10382" si="1009">H10381-R10381</f>
        <v>2664005</v>
      </c>
      <c r="S10382" s="62">
        <f t="shared" ref="S10382" si="1010">I10381-S10381</f>
        <v>596197</v>
      </c>
      <c r="T10382" s="62">
        <f t="shared" ref="T10382" si="1011">J10381-T10381</f>
        <v>4260</v>
      </c>
    </row>
    <row r="10383" spans="2:20" x14ac:dyDescent="0.3">
      <c r="B10383" s="1355"/>
      <c r="C10383" s="1355"/>
      <c r="D10383" s="1355"/>
      <c r="E10383" s="1355"/>
      <c r="F10383" s="1355"/>
      <c r="G10383" s="118"/>
      <c r="H10383" s="240"/>
      <c r="I10383" s="321"/>
      <c r="J10383" s="321"/>
      <c r="M10383" s="1356" t="s">
        <v>23</v>
      </c>
      <c r="N10383" s="1356"/>
      <c r="O10383" s="314"/>
      <c r="P10383" s="314"/>
      <c r="Q10383" s="314"/>
      <c r="R10383" s="314"/>
    </row>
    <row r="10384" spans="2:20" x14ac:dyDescent="0.3">
      <c r="B10384" s="1303"/>
      <c r="C10384" s="1174"/>
      <c r="D10384" s="1174"/>
      <c r="E10384" s="285"/>
      <c r="F10384" s="285"/>
      <c r="G10384" s="944"/>
      <c r="H10384" s="944"/>
      <c r="I10384" s="944"/>
      <c r="J10384" s="944"/>
      <c r="K10384" s="1263"/>
      <c r="L10384" s="1263"/>
      <c r="M10384" s="346" t="s">
        <v>17</v>
      </c>
      <c r="N10384" s="62">
        <f>P10382</f>
        <v>704758</v>
      </c>
      <c r="O10384" s="1310"/>
      <c r="P10384" s="669"/>
      <c r="Q10384" s="669"/>
      <c r="R10384" s="669"/>
      <c r="S10384" s="1263"/>
      <c r="T10384" s="1263"/>
    </row>
    <row r="10385" spans="2:20" x14ac:dyDescent="0.3">
      <c r="B10385" s="1304"/>
      <c r="C10385" s="1305"/>
      <c r="D10385" s="1264"/>
      <c r="E10385" s="1264"/>
      <c r="F10385" s="1179"/>
      <c r="G10385" s="949"/>
      <c r="H10385" s="949"/>
      <c r="I10385" s="280"/>
      <c r="J10385" s="280"/>
      <c r="K10385" s="1263"/>
      <c r="L10385" s="1263"/>
      <c r="M10385" s="346" t="s">
        <v>18</v>
      </c>
      <c r="N10385" s="62">
        <f>Q10382</f>
        <v>4802069</v>
      </c>
      <c r="O10385" s="1265"/>
      <c r="P10385" s="944"/>
      <c r="Q10385" s="1314"/>
      <c r="R10385" s="944"/>
      <c r="S10385" s="944"/>
      <c r="T10385" s="944"/>
    </row>
    <row r="10386" spans="2:20" x14ac:dyDescent="0.3">
      <c r="B10386" s="1304"/>
      <c r="C10386" s="1306"/>
      <c r="D10386" s="1264"/>
      <c r="E10386" s="1264"/>
      <c r="F10386" s="285"/>
      <c r="G10386" s="948"/>
      <c r="H10386" s="948"/>
      <c r="I10386" s="280"/>
      <c r="J10386" s="280"/>
      <c r="K10386" s="1263"/>
      <c r="L10386" s="1263"/>
      <c r="M10386" s="346" t="s">
        <v>19</v>
      </c>
      <c r="N10386" s="62">
        <f>R10382</f>
        <v>2664005</v>
      </c>
      <c r="O10386" s="1265"/>
      <c r="P10386" s="948"/>
      <c r="Q10386" s="1315"/>
      <c r="R10386" s="948"/>
      <c r="S10386" s="948"/>
      <c r="T10386" s="948"/>
    </row>
    <row r="10387" spans="2:20" x14ac:dyDescent="0.3">
      <c r="B10387" s="1304"/>
      <c r="C10387" s="1307"/>
      <c r="D10387" s="284"/>
      <c r="E10387" s="1266"/>
      <c r="F10387" s="1266"/>
      <c r="G10387" s="1267"/>
      <c r="H10387" s="1267"/>
      <c r="I10387" s="280"/>
      <c r="J10387" s="281"/>
      <c r="K10387" s="1263"/>
      <c r="L10387" s="1263"/>
      <c r="M10387" s="346" t="s">
        <v>20</v>
      </c>
      <c r="N10387" s="62">
        <f>S10382</f>
        <v>596197</v>
      </c>
      <c r="O10387" s="1268"/>
      <c r="P10387" s="1016"/>
      <c r="Q10387" s="1017"/>
      <c r="R10387" s="894"/>
      <c r="S10387" s="894"/>
      <c r="T10387" s="894"/>
    </row>
    <row r="10388" spans="2:20" x14ac:dyDescent="0.3">
      <c r="B10388" s="1307"/>
      <c r="C10388" s="1304"/>
      <c r="D10388" s="284"/>
      <c r="E10388" s="1266"/>
      <c r="F10388" s="1266"/>
      <c r="G10388" s="1267"/>
      <c r="H10388" s="1267"/>
      <c r="I10388" s="280"/>
      <c r="J10388" s="281"/>
      <c r="K10388" s="1263"/>
      <c r="L10388" s="1263"/>
      <c r="M10388" s="346" t="s">
        <v>21</v>
      </c>
      <c r="N10388" s="62">
        <f>T10382</f>
        <v>4260</v>
      </c>
      <c r="O10388" s="1265"/>
      <c r="P10388" s="949"/>
      <c r="Q10388" s="1018"/>
      <c r="R10388" s="949"/>
      <c r="S10388" s="949"/>
      <c r="T10388" s="949"/>
    </row>
    <row r="10389" spans="2:20" ht="16.2" thickBot="1" x14ac:dyDescent="0.35">
      <c r="B10389" s="1307"/>
      <c r="C10389" s="1307"/>
      <c r="D10389" s="284"/>
      <c r="E10389" s="1266"/>
      <c r="F10389" s="1294"/>
      <c r="G10389" s="1269"/>
      <c r="H10389" s="1267"/>
      <c r="I10389" s="280"/>
      <c r="J10389" s="281"/>
      <c r="K10389" s="1263"/>
      <c r="L10389" s="1263"/>
      <c r="M10389" s="768" t="s">
        <v>22</v>
      </c>
      <c r="N10389" s="794">
        <f>SUM(N10384:N10388)</f>
        <v>8771289</v>
      </c>
      <c r="O10389" s="1265"/>
      <c r="P10389" s="944"/>
      <c r="Q10389" s="944"/>
      <c r="R10389" s="944"/>
      <c r="S10389" s="944"/>
      <c r="T10389" s="1270"/>
    </row>
    <row r="10390" spans="2:20" ht="16.2" thickTop="1" x14ac:dyDescent="0.3">
      <c r="B10390" s="1308"/>
      <c r="C10390" s="1309"/>
      <c r="D10390" s="736"/>
      <c r="E10390" s="326"/>
      <c r="F10390" s="326"/>
      <c r="G10390" s="322"/>
      <c r="H10390" s="321"/>
      <c r="I10390" s="280"/>
      <c r="J10390" s="281"/>
      <c r="M10390" s="768"/>
      <c r="N10390" s="121"/>
      <c r="O10390" s="1015"/>
      <c r="P10390" s="994"/>
      <c r="Q10390" s="994"/>
      <c r="R10390" s="943"/>
      <c r="S10390" s="943"/>
      <c r="T10390" s="929"/>
    </row>
    <row r="10391" spans="2:20" x14ac:dyDescent="0.3">
      <c r="B10391" s="326"/>
      <c r="C10391" s="326"/>
      <c r="D10391" s="326"/>
      <c r="E10391" s="326"/>
      <c r="F10391" s="326"/>
    </row>
    <row r="10392" spans="2:20" x14ac:dyDescent="0.3">
      <c r="B10392" s="326"/>
      <c r="C10392" s="326"/>
      <c r="D10392" s="326"/>
      <c r="E10392" s="326"/>
      <c r="F10392" s="326"/>
      <c r="N10392" s="314"/>
    </row>
    <row r="10393" spans="2:20" x14ac:dyDescent="0.3">
      <c r="B10393" s="326"/>
      <c r="C10393" s="326"/>
      <c r="D10393" s="326"/>
      <c r="E10393" s="326"/>
      <c r="F10393" s="326"/>
    </row>
    <row r="10397" spans="2:20" x14ac:dyDescent="0.3">
      <c r="B10397" s="1357" t="s">
        <v>6214</v>
      </c>
      <c r="C10397" s="1357"/>
      <c r="D10397" s="1357"/>
      <c r="E10397" s="1357"/>
      <c r="F10397" s="1357"/>
      <c r="G10397" s="1357"/>
      <c r="H10397" s="1357"/>
      <c r="I10397" s="1357"/>
      <c r="J10397" s="1357"/>
      <c r="K10397" s="1357"/>
      <c r="L10397" s="1357"/>
      <c r="M10397" s="1357"/>
      <c r="N10397" s="1357"/>
      <c r="O10397" s="1357"/>
      <c r="P10397" s="1357"/>
      <c r="Q10397" s="1357"/>
      <c r="R10397" s="1357"/>
      <c r="S10397" s="1357"/>
      <c r="T10397" s="1357"/>
    </row>
    <row r="10402" spans="2:20" ht="15.6" x14ac:dyDescent="0.3">
      <c r="B10402" s="1349" t="s">
        <v>7050</v>
      </c>
      <c r="C10402" s="1349"/>
      <c r="D10402" s="1349"/>
      <c r="E10402" s="1349"/>
      <c r="F10402" s="1349"/>
      <c r="G10402" s="1349"/>
      <c r="H10402" s="1349"/>
      <c r="I10402" s="1349"/>
      <c r="J10402" s="1349"/>
      <c r="K10402" s="1349"/>
      <c r="L10402" s="1349"/>
      <c r="M10402" s="1349"/>
      <c r="N10402" s="1349"/>
      <c r="O10402" s="1349"/>
      <c r="P10402" s="1349"/>
      <c r="Q10402" s="1349"/>
      <c r="R10402" s="1349"/>
      <c r="S10402" s="1349"/>
      <c r="T10402" s="1349"/>
    </row>
    <row r="10403" spans="2:20" ht="15.6" x14ac:dyDescent="0.3">
      <c r="B10403" s="1350" t="s">
        <v>10</v>
      </c>
      <c r="C10403" s="1350"/>
      <c r="D10403" s="1350"/>
      <c r="E10403" s="1350"/>
      <c r="F10403" s="1350"/>
      <c r="G10403" s="1350"/>
      <c r="H10403" s="1350"/>
      <c r="I10403" s="1350"/>
      <c r="J10403" s="1350"/>
      <c r="K10403" s="1350"/>
      <c r="L10403" s="1350"/>
      <c r="M10403" s="1350"/>
      <c r="N10403" s="1350"/>
      <c r="O10403" s="1350"/>
      <c r="P10403" s="1350"/>
      <c r="Q10403" s="1350"/>
      <c r="R10403" s="1350"/>
      <c r="S10403" s="1350"/>
      <c r="T10403" s="1350"/>
    </row>
    <row r="10404" spans="2:20" x14ac:dyDescent="0.3">
      <c r="B10404" s="1351" t="s">
        <v>11</v>
      </c>
      <c r="C10404" s="1351"/>
      <c r="D10404" s="1351"/>
      <c r="E10404" s="1351"/>
      <c r="F10404" s="1351"/>
      <c r="G10404" s="1351"/>
      <c r="H10404" s="1351"/>
      <c r="I10404" s="1351"/>
      <c r="J10404" s="1351"/>
      <c r="K10404" s="1351"/>
      <c r="L10404" s="1351"/>
      <c r="M10404" s="1351"/>
      <c r="N10404" s="1351"/>
      <c r="O10404" s="1351"/>
      <c r="P10404" s="1351"/>
      <c r="Q10404" s="1351"/>
      <c r="R10404" s="1351"/>
      <c r="S10404" s="1351"/>
      <c r="T10404" s="1351"/>
    </row>
    <row r="10405" spans="2:20" x14ac:dyDescent="0.3">
      <c r="B10405" s="1352" t="s">
        <v>7051</v>
      </c>
      <c r="C10405" s="1352"/>
      <c r="D10405" s="1352"/>
      <c r="E10405" s="1352"/>
      <c r="F10405" s="1352"/>
      <c r="G10405" s="1352"/>
      <c r="H10405" s="1352"/>
      <c r="I10405" s="1352"/>
      <c r="J10405" s="1352"/>
      <c r="K10405" s="1352"/>
      <c r="L10405" s="1352"/>
      <c r="M10405" s="1352"/>
      <c r="N10405" s="1352"/>
      <c r="O10405" s="1352"/>
      <c r="P10405" s="1352"/>
      <c r="Q10405" s="1352"/>
      <c r="R10405" s="1352"/>
      <c r="S10405" s="1352"/>
      <c r="T10405" s="1352"/>
    </row>
    <row r="10406" spans="2:20" ht="15" thickBot="1" x14ac:dyDescent="0.35">
      <c r="B10406" s="309"/>
      <c r="C10406" s="309"/>
      <c r="D10406" s="309"/>
      <c r="E10406" s="309"/>
      <c r="F10406" s="309"/>
      <c r="G10406" s="309"/>
      <c r="H10406" s="309"/>
      <c r="I10406" s="309"/>
      <c r="J10406" s="309"/>
      <c r="L10406" s="309"/>
      <c r="M10406" s="309"/>
      <c r="N10406" s="309"/>
      <c r="O10406" s="309"/>
      <c r="P10406" s="309"/>
      <c r="Q10406" s="309"/>
      <c r="R10406" s="1353" t="s">
        <v>7052</v>
      </c>
      <c r="S10406" s="1353"/>
      <c r="T10406" s="1353"/>
    </row>
    <row r="10407" spans="2:20" ht="15" thickTop="1" x14ac:dyDescent="0.3">
      <c r="B10407" s="1354" t="s">
        <v>8</v>
      </c>
      <c r="C10407" s="1354"/>
      <c r="D10407" s="1354"/>
      <c r="E10407" s="1354"/>
      <c r="F10407" s="1354"/>
      <c r="G10407" s="1354"/>
      <c r="H10407" s="1354"/>
      <c r="I10407" s="1354"/>
      <c r="J10407" s="1354"/>
      <c r="L10407" s="1354" t="s">
        <v>9</v>
      </c>
      <c r="M10407" s="1354"/>
      <c r="N10407" s="1354"/>
      <c r="O10407" s="1354"/>
      <c r="P10407" s="1354"/>
      <c r="Q10407" s="1354"/>
      <c r="R10407" s="1354"/>
      <c r="S10407" s="1354"/>
      <c r="T10407" s="1354"/>
    </row>
    <row r="10408" spans="2:20" ht="27.6" x14ac:dyDescent="0.3">
      <c r="B10408" s="950" t="s">
        <v>0</v>
      </c>
      <c r="C10408" s="950" t="s">
        <v>1</v>
      </c>
      <c r="D10408" s="950" t="s">
        <v>2</v>
      </c>
      <c r="E10408" s="950" t="s">
        <v>13</v>
      </c>
      <c r="F10408" s="950" t="s">
        <v>3</v>
      </c>
      <c r="G10408" s="950" t="s">
        <v>4</v>
      </c>
      <c r="H10408" s="950" t="s">
        <v>5</v>
      </c>
      <c r="I10408" s="950" t="s">
        <v>6</v>
      </c>
      <c r="J10408" s="950" t="s">
        <v>7</v>
      </c>
      <c r="K10408" s="180"/>
      <c r="L10408" s="950" t="s">
        <v>0</v>
      </c>
      <c r="M10408" s="950" t="s">
        <v>1</v>
      </c>
      <c r="N10408" s="503" t="s">
        <v>1234</v>
      </c>
      <c r="O10408" s="950" t="s">
        <v>13</v>
      </c>
      <c r="P10408" s="950" t="s">
        <v>3</v>
      </c>
      <c r="Q10408" s="950" t="s">
        <v>4</v>
      </c>
      <c r="R10408" s="950" t="s">
        <v>5</v>
      </c>
      <c r="S10408" s="950" t="s">
        <v>6</v>
      </c>
      <c r="T10408" s="950" t="s">
        <v>7</v>
      </c>
    </row>
    <row r="10409" spans="2:20" x14ac:dyDescent="0.3">
      <c r="B10409" s="954"/>
      <c r="C10409" s="955"/>
      <c r="D10409" s="955"/>
      <c r="E10409" s="956"/>
      <c r="F10409" s="956"/>
      <c r="G10409" s="956"/>
      <c r="H10409" s="956"/>
      <c r="I10409" s="956"/>
      <c r="J10409" s="957"/>
      <c r="L10409" s="954"/>
      <c r="M10409" s="955"/>
      <c r="N10409" s="955"/>
      <c r="O10409" s="956"/>
      <c r="P10409" s="956"/>
      <c r="Q10409" s="956"/>
      <c r="R10409" s="956"/>
      <c r="S10409" s="956"/>
      <c r="T10409" s="957"/>
    </row>
    <row r="10410" spans="2:20" x14ac:dyDescent="0.3">
      <c r="B10410" s="37" t="s">
        <v>7053</v>
      </c>
      <c r="C10410" s="44" t="s">
        <v>2421</v>
      </c>
      <c r="D10410" s="91" t="s">
        <v>16</v>
      </c>
      <c r="E10410" s="91" t="s">
        <v>16</v>
      </c>
      <c r="F10410" s="91">
        <f>N10384</f>
        <v>704758</v>
      </c>
      <c r="G10410" s="764">
        <f>N10385</f>
        <v>4802069</v>
      </c>
      <c r="H10410" s="764">
        <f>N10386</f>
        <v>2664005</v>
      </c>
      <c r="I10410" s="764">
        <f>N10387</f>
        <v>596197</v>
      </c>
      <c r="J10410" s="764">
        <f>N10388</f>
        <v>4260</v>
      </c>
      <c r="K10410" s="41"/>
      <c r="L10410" s="72"/>
      <c r="M10410" s="1202"/>
      <c r="N10410" s="120"/>
      <c r="O10410" s="120"/>
      <c r="P10410" s="1145"/>
      <c r="Q10410" s="1145"/>
      <c r="R10410" s="72"/>
      <c r="S10410" s="120"/>
      <c r="T10410" s="72"/>
    </row>
    <row r="10411" spans="2:20" x14ac:dyDescent="0.3">
      <c r="B10411" s="37" t="s">
        <v>7062</v>
      </c>
      <c r="C10411" s="44" t="s">
        <v>2263</v>
      </c>
      <c r="D10411" s="91" t="s">
        <v>16</v>
      </c>
      <c r="E10411" s="39" t="s">
        <v>16</v>
      </c>
      <c r="F10411" s="39" t="s">
        <v>16</v>
      </c>
      <c r="G10411" s="39" t="s">
        <v>16</v>
      </c>
      <c r="H10411" s="42">
        <v>704000</v>
      </c>
      <c r="I10411" s="91" t="s">
        <v>16</v>
      </c>
      <c r="J10411" s="91" t="s">
        <v>16</v>
      </c>
      <c r="K10411" s="41"/>
      <c r="L10411" s="37" t="s">
        <v>7062</v>
      </c>
      <c r="M10411" s="44" t="s">
        <v>2263</v>
      </c>
      <c r="N10411" s="91" t="s">
        <v>16</v>
      </c>
      <c r="O10411" s="39" t="s">
        <v>16</v>
      </c>
      <c r="P10411" s="42">
        <v>704000</v>
      </c>
      <c r="Q10411" s="91" t="s">
        <v>16</v>
      </c>
      <c r="R10411" s="91" t="s">
        <v>16</v>
      </c>
      <c r="S10411" s="91" t="s">
        <v>16</v>
      </c>
      <c r="T10411" s="91" t="s">
        <v>16</v>
      </c>
    </row>
    <row r="10412" spans="2:20" ht="27.6" x14ac:dyDescent="0.3">
      <c r="B10412" s="37" t="s">
        <v>7062</v>
      </c>
      <c r="C10412" s="38" t="s">
        <v>5768</v>
      </c>
      <c r="D10412" s="116" t="s">
        <v>7054</v>
      </c>
      <c r="E10412" s="39" t="s">
        <v>16</v>
      </c>
      <c r="F10412" s="39" t="s">
        <v>16</v>
      </c>
      <c r="G10412" s="39">
        <v>40000</v>
      </c>
      <c r="H10412" s="39" t="s">
        <v>16</v>
      </c>
      <c r="I10412" s="91" t="s">
        <v>16</v>
      </c>
      <c r="J10412" s="91" t="s">
        <v>16</v>
      </c>
      <c r="K10412" s="41"/>
      <c r="L10412" s="37" t="s">
        <v>7062</v>
      </c>
      <c r="M10412" s="1110" t="s">
        <v>7067</v>
      </c>
      <c r="N10412" s="116" t="s">
        <v>7056</v>
      </c>
      <c r="O10412" s="39">
        <v>15000</v>
      </c>
      <c r="P10412" s="39" t="s">
        <v>16</v>
      </c>
      <c r="Q10412" s="91" t="s">
        <v>16</v>
      </c>
      <c r="R10412" s="91" t="s">
        <v>16</v>
      </c>
      <c r="S10412" s="91" t="s">
        <v>16</v>
      </c>
      <c r="T10412" s="91" t="s">
        <v>16</v>
      </c>
    </row>
    <row r="10413" spans="2:20" ht="27.6" x14ac:dyDescent="0.3">
      <c r="B10413" s="37" t="s">
        <v>7062</v>
      </c>
      <c r="C10413" s="38" t="s">
        <v>4591</v>
      </c>
      <c r="D10413" s="116" t="s">
        <v>7055</v>
      </c>
      <c r="E10413" s="39" t="s">
        <v>16</v>
      </c>
      <c r="F10413" s="39">
        <v>100000</v>
      </c>
      <c r="G10413" s="39" t="s">
        <v>16</v>
      </c>
      <c r="H10413" s="39" t="s">
        <v>16</v>
      </c>
      <c r="I10413" s="91" t="s">
        <v>16</v>
      </c>
      <c r="J10413" s="91" t="s">
        <v>16</v>
      </c>
      <c r="K10413" s="41"/>
      <c r="L10413" s="37" t="s">
        <v>7062</v>
      </c>
      <c r="M10413" s="1110" t="s">
        <v>7067</v>
      </c>
      <c r="N10413" s="116" t="s">
        <v>7057</v>
      </c>
      <c r="O10413" s="39">
        <v>13000</v>
      </c>
      <c r="P10413" s="39" t="s">
        <v>16</v>
      </c>
      <c r="Q10413" s="91" t="s">
        <v>16</v>
      </c>
      <c r="R10413" s="91" t="s">
        <v>16</v>
      </c>
      <c r="S10413" s="91" t="s">
        <v>16</v>
      </c>
      <c r="T10413" s="91" t="s">
        <v>16</v>
      </c>
    </row>
    <row r="10414" spans="2:20" ht="41.4" x14ac:dyDescent="0.3">
      <c r="B10414" s="37" t="s">
        <v>7062</v>
      </c>
      <c r="C10414" s="38" t="s">
        <v>7063</v>
      </c>
      <c r="D10414" s="116" t="s">
        <v>7056</v>
      </c>
      <c r="E10414" s="39">
        <v>15000</v>
      </c>
      <c r="F10414" s="39" t="s">
        <v>16</v>
      </c>
      <c r="G10414" s="39" t="s">
        <v>16</v>
      </c>
      <c r="H10414" s="39" t="s">
        <v>16</v>
      </c>
      <c r="I10414" s="91" t="s">
        <v>16</v>
      </c>
      <c r="J10414" s="91" t="s">
        <v>16</v>
      </c>
      <c r="K10414" s="41"/>
      <c r="L10414" s="37" t="s">
        <v>7062</v>
      </c>
      <c r="M10414" s="1110" t="s">
        <v>5421</v>
      </c>
      <c r="N10414" s="116" t="s">
        <v>7059</v>
      </c>
      <c r="O10414" s="39">
        <v>30000</v>
      </c>
      <c r="P10414" s="39" t="s">
        <v>16</v>
      </c>
      <c r="Q10414" s="91" t="s">
        <v>16</v>
      </c>
      <c r="R10414" s="91" t="s">
        <v>16</v>
      </c>
      <c r="S10414" s="91" t="s">
        <v>16</v>
      </c>
      <c r="T10414" s="91" t="s">
        <v>16</v>
      </c>
    </row>
    <row r="10415" spans="2:20" ht="41.4" x14ac:dyDescent="0.3">
      <c r="B10415" s="37" t="s">
        <v>7062</v>
      </c>
      <c r="C10415" s="38" t="s">
        <v>5318</v>
      </c>
      <c r="D10415" s="116" t="s">
        <v>7057</v>
      </c>
      <c r="E10415" s="39">
        <v>13000</v>
      </c>
      <c r="F10415" s="39">
        <v>2000</v>
      </c>
      <c r="G10415" s="39" t="s">
        <v>16</v>
      </c>
      <c r="H10415" s="39" t="s">
        <v>16</v>
      </c>
      <c r="I10415" s="91" t="s">
        <v>16</v>
      </c>
      <c r="J10415" s="91" t="s">
        <v>16</v>
      </c>
      <c r="K10415" s="41"/>
      <c r="L10415" s="37" t="s">
        <v>7062</v>
      </c>
      <c r="M10415" s="1110" t="s">
        <v>7068</v>
      </c>
      <c r="N10415" s="368">
        <v>1</v>
      </c>
      <c r="O10415" s="91" t="s">
        <v>16</v>
      </c>
      <c r="P10415" s="39">
        <v>35000</v>
      </c>
      <c r="Q10415" s="91" t="s">
        <v>16</v>
      </c>
      <c r="R10415" s="91" t="s">
        <v>16</v>
      </c>
      <c r="S10415" s="91" t="s">
        <v>16</v>
      </c>
      <c r="T10415" s="91" t="s">
        <v>16</v>
      </c>
    </row>
    <row r="10416" spans="2:20" ht="55.2" x14ac:dyDescent="0.3">
      <c r="B10416" s="37" t="s">
        <v>7062</v>
      </c>
      <c r="C10416" s="38" t="s">
        <v>7064</v>
      </c>
      <c r="D10416" s="116" t="s">
        <v>7058</v>
      </c>
      <c r="E10416" s="39" t="s">
        <v>16</v>
      </c>
      <c r="F10416" s="39">
        <v>20000</v>
      </c>
      <c r="G10416" s="39" t="s">
        <v>16</v>
      </c>
      <c r="H10416" s="39" t="s">
        <v>16</v>
      </c>
      <c r="I10416" s="91" t="s">
        <v>16</v>
      </c>
      <c r="J10416" s="91" t="s">
        <v>16</v>
      </c>
      <c r="K10416" s="41"/>
      <c r="L10416" s="39" t="s">
        <v>16</v>
      </c>
      <c r="M10416" s="39" t="s">
        <v>16</v>
      </c>
      <c r="N10416" s="39" t="s">
        <v>16</v>
      </c>
      <c r="O10416" s="39" t="s">
        <v>16</v>
      </c>
      <c r="P10416" s="39" t="s">
        <v>16</v>
      </c>
      <c r="Q10416" s="39" t="s">
        <v>16</v>
      </c>
      <c r="R10416" s="39" t="s">
        <v>16</v>
      </c>
      <c r="S10416" s="39" t="s">
        <v>16</v>
      </c>
      <c r="T10416" s="39" t="s">
        <v>16</v>
      </c>
    </row>
    <row r="10417" spans="2:20" ht="27.6" x14ac:dyDescent="0.3">
      <c r="B10417" s="37" t="s">
        <v>7062</v>
      </c>
      <c r="C10417" s="38" t="s">
        <v>2987</v>
      </c>
      <c r="D10417" s="116" t="s">
        <v>7059</v>
      </c>
      <c r="E10417" s="39">
        <v>30000</v>
      </c>
      <c r="F10417" s="39" t="s">
        <v>16</v>
      </c>
      <c r="G10417" s="39" t="s">
        <v>16</v>
      </c>
      <c r="H10417" s="39" t="s">
        <v>16</v>
      </c>
      <c r="I10417" s="91" t="s">
        <v>16</v>
      </c>
      <c r="J10417" s="91" t="s">
        <v>16</v>
      </c>
      <c r="K10417" s="41"/>
      <c r="L10417" s="39" t="s">
        <v>16</v>
      </c>
      <c r="M10417" s="39" t="s">
        <v>16</v>
      </c>
      <c r="N10417" s="39" t="s">
        <v>16</v>
      </c>
      <c r="O10417" s="39" t="s">
        <v>16</v>
      </c>
      <c r="P10417" s="39" t="s">
        <v>16</v>
      </c>
      <c r="Q10417" s="39" t="s">
        <v>16</v>
      </c>
      <c r="R10417" s="39" t="s">
        <v>16</v>
      </c>
      <c r="S10417" s="39" t="s">
        <v>16</v>
      </c>
      <c r="T10417" s="39" t="s">
        <v>16</v>
      </c>
    </row>
    <row r="10418" spans="2:20" ht="27.6" x14ac:dyDescent="0.3">
      <c r="B10418" s="37" t="s">
        <v>7062</v>
      </c>
      <c r="C10418" s="38" t="s">
        <v>7065</v>
      </c>
      <c r="D10418" s="116" t="s">
        <v>7060</v>
      </c>
      <c r="E10418" s="39" t="s">
        <v>16</v>
      </c>
      <c r="F10418" s="39">
        <v>3500</v>
      </c>
      <c r="G10418" s="39" t="s">
        <v>16</v>
      </c>
      <c r="H10418" s="39" t="s">
        <v>16</v>
      </c>
      <c r="I10418" s="91" t="s">
        <v>16</v>
      </c>
      <c r="J10418" s="91" t="s">
        <v>16</v>
      </c>
      <c r="K10418" s="41"/>
      <c r="L10418" s="39" t="s">
        <v>16</v>
      </c>
      <c r="M10418" s="39" t="s">
        <v>16</v>
      </c>
      <c r="N10418" s="39" t="s">
        <v>16</v>
      </c>
      <c r="O10418" s="39" t="s">
        <v>16</v>
      </c>
      <c r="P10418" s="39" t="s">
        <v>16</v>
      </c>
      <c r="Q10418" s="39" t="s">
        <v>16</v>
      </c>
      <c r="R10418" s="39" t="s">
        <v>16</v>
      </c>
      <c r="S10418" s="39" t="s">
        <v>16</v>
      </c>
      <c r="T10418" s="39" t="s">
        <v>16</v>
      </c>
    </row>
    <row r="10419" spans="2:20" ht="41.4" x14ac:dyDescent="0.3">
      <c r="B10419" s="37" t="s">
        <v>7062</v>
      </c>
      <c r="C10419" s="38" t="s">
        <v>7066</v>
      </c>
      <c r="D10419" s="116" t="s">
        <v>7061</v>
      </c>
      <c r="E10419" s="39" t="s">
        <v>16</v>
      </c>
      <c r="F10419" s="39">
        <v>3500</v>
      </c>
      <c r="G10419" s="39" t="s">
        <v>16</v>
      </c>
      <c r="H10419" s="39" t="s">
        <v>16</v>
      </c>
      <c r="I10419" s="91" t="s">
        <v>16</v>
      </c>
      <c r="J10419" s="91" t="s">
        <v>16</v>
      </c>
      <c r="K10419" s="41"/>
      <c r="L10419" s="39" t="s">
        <v>16</v>
      </c>
      <c r="M10419" s="39" t="s">
        <v>16</v>
      </c>
      <c r="N10419" s="39" t="s">
        <v>16</v>
      </c>
      <c r="O10419" s="39" t="s">
        <v>16</v>
      </c>
      <c r="P10419" s="39" t="s">
        <v>16</v>
      </c>
      <c r="Q10419" s="39" t="s">
        <v>16</v>
      </c>
      <c r="R10419" s="39" t="s">
        <v>16</v>
      </c>
      <c r="S10419" s="39" t="s">
        <v>16</v>
      </c>
      <c r="T10419" s="39" t="s">
        <v>16</v>
      </c>
    </row>
    <row r="10420" spans="2:20" ht="27.6" x14ac:dyDescent="0.3">
      <c r="B10420" s="37" t="s">
        <v>7062</v>
      </c>
      <c r="C10420" s="38" t="s">
        <v>3178</v>
      </c>
      <c r="D10420" s="116" t="s">
        <v>7069</v>
      </c>
      <c r="E10420" s="39" t="s">
        <v>16</v>
      </c>
      <c r="F10420" s="39">
        <v>1000</v>
      </c>
      <c r="G10420" s="39" t="s">
        <v>16</v>
      </c>
      <c r="H10420" s="39" t="s">
        <v>16</v>
      </c>
      <c r="I10420" s="39" t="s">
        <v>16</v>
      </c>
      <c r="J10420" s="39" t="s">
        <v>16</v>
      </c>
      <c r="K10420" s="41"/>
      <c r="L10420" s="39" t="s">
        <v>16</v>
      </c>
      <c r="M10420" s="39" t="s">
        <v>16</v>
      </c>
      <c r="N10420" s="39" t="s">
        <v>16</v>
      </c>
      <c r="O10420" s="39" t="s">
        <v>16</v>
      </c>
      <c r="P10420" s="39" t="s">
        <v>16</v>
      </c>
      <c r="Q10420" s="39" t="s">
        <v>16</v>
      </c>
      <c r="R10420" s="39" t="s">
        <v>16</v>
      </c>
      <c r="S10420" s="39" t="s">
        <v>16</v>
      </c>
      <c r="T10420" s="39" t="s">
        <v>16</v>
      </c>
    </row>
    <row r="10421" spans="2:20" ht="27.6" x14ac:dyDescent="0.3">
      <c r="B10421" s="37" t="s">
        <v>7062</v>
      </c>
      <c r="C10421" s="38" t="s">
        <v>7071</v>
      </c>
      <c r="D10421" s="116" t="s">
        <v>7070</v>
      </c>
      <c r="E10421" s="39" t="s">
        <v>16</v>
      </c>
      <c r="F10421" s="39">
        <v>1000</v>
      </c>
      <c r="G10421" s="39" t="s">
        <v>16</v>
      </c>
      <c r="H10421" s="39" t="s">
        <v>16</v>
      </c>
      <c r="I10421" s="39" t="s">
        <v>16</v>
      </c>
      <c r="J10421" s="39" t="s">
        <v>16</v>
      </c>
      <c r="K10421" s="41"/>
      <c r="L10421" s="39" t="s">
        <v>16</v>
      </c>
      <c r="M10421" s="39" t="s">
        <v>16</v>
      </c>
      <c r="N10421" s="39" t="s">
        <v>16</v>
      </c>
      <c r="O10421" s="39" t="s">
        <v>16</v>
      </c>
      <c r="P10421" s="39" t="s">
        <v>16</v>
      </c>
      <c r="Q10421" s="39" t="s">
        <v>16</v>
      </c>
      <c r="R10421" s="39" t="s">
        <v>16</v>
      </c>
      <c r="S10421" s="39" t="s">
        <v>16</v>
      </c>
      <c r="T10421" s="39" t="s">
        <v>16</v>
      </c>
    </row>
    <row r="10422" spans="2:20" x14ac:dyDescent="0.3">
      <c r="B10422" s="196"/>
      <c r="C10422" s="503" t="s">
        <v>49</v>
      </c>
      <c r="D10422" s="196"/>
      <c r="E10422" s="197">
        <f>SUM(E10411:E10421)</f>
        <v>58000</v>
      </c>
      <c r="F10422" s="197">
        <f>SUM(F10411:F10421)</f>
        <v>131000</v>
      </c>
      <c r="G10422" s="940">
        <f>SUM(G10411:G10421)</f>
        <v>40000</v>
      </c>
      <c r="H10422" s="1256">
        <f>SUM(H10411:H10421)</f>
        <v>704000</v>
      </c>
      <c r="I10422" s="940">
        <f>SUM(I10418:I10418)</f>
        <v>0</v>
      </c>
      <c r="J10422" s="940"/>
      <c r="K10422" s="187">
        <f>SUM(I10422:J10422)</f>
        <v>0</v>
      </c>
      <c r="L10422" s="91" t="s">
        <v>16</v>
      </c>
      <c r="M10422" s="91" t="s">
        <v>16</v>
      </c>
      <c r="N10422" s="91" t="s">
        <v>16</v>
      </c>
      <c r="O10422" s="91" t="s">
        <v>16</v>
      </c>
      <c r="P10422" s="91" t="s">
        <v>16</v>
      </c>
      <c r="Q10422" s="91" t="s">
        <v>16</v>
      </c>
      <c r="R10422" s="91" t="s">
        <v>16</v>
      </c>
      <c r="S10422" s="91" t="s">
        <v>16</v>
      </c>
      <c r="T10422" s="91" t="s">
        <v>16</v>
      </c>
    </row>
    <row r="10423" spans="2:20" x14ac:dyDescent="0.3">
      <c r="B10423" s="815"/>
      <c r="C10423" s="958"/>
      <c r="D10423" s="384"/>
      <c r="E10423" s="818"/>
      <c r="F10423" s="818"/>
      <c r="G10423" s="818"/>
      <c r="H10423" s="818"/>
      <c r="I10423" s="818"/>
      <c r="J10423" s="819"/>
      <c r="K10423" s="1"/>
      <c r="L10423" s="1041"/>
      <c r="M10423" s="1042"/>
      <c r="N10423" s="1042"/>
      <c r="O10423" s="188"/>
      <c r="P10423" s="1042"/>
      <c r="Q10423" s="1042"/>
      <c r="R10423" s="1042"/>
      <c r="S10423" s="1042"/>
      <c r="T10423" s="1043"/>
    </row>
    <row r="10424" spans="2:20" x14ac:dyDescent="0.3">
      <c r="B10424" s="25"/>
      <c r="C10424" s="26" t="s">
        <v>50</v>
      </c>
      <c r="D10424" s="26" t="s">
        <v>16</v>
      </c>
      <c r="E10424" s="28">
        <f>E10422</f>
        <v>58000</v>
      </c>
      <c r="F10424" s="28">
        <f>F10410+F10422</f>
        <v>835758</v>
      </c>
      <c r="G10424" s="28">
        <f>G10410+G10422</f>
        <v>4842069</v>
      </c>
      <c r="H10424" s="28">
        <f>H10410+H10422</f>
        <v>3368005</v>
      </c>
      <c r="I10424" s="28">
        <f>I10410+I10422</f>
        <v>596197</v>
      </c>
      <c r="J10424" s="28">
        <f>J10410+J10422</f>
        <v>4260</v>
      </c>
      <c r="K10424" s="1"/>
      <c r="L10424" s="574" t="s">
        <v>16</v>
      </c>
      <c r="M10424" s="26" t="s">
        <v>50</v>
      </c>
      <c r="N10424" s="193" t="s">
        <v>16</v>
      </c>
      <c r="O10424" s="934">
        <f>SUM(O10411:O10423)</f>
        <v>58000</v>
      </c>
      <c r="P10424" s="28">
        <f>SUM(P10411:P10423)</f>
        <v>739000</v>
      </c>
      <c r="Q10424" s="938">
        <f>SUM(Q10418:Q10423)</f>
        <v>0</v>
      </c>
      <c r="R10424" s="28">
        <f>SUM(R10415:R10423)</f>
        <v>0</v>
      </c>
      <c r="S10424" s="28">
        <f>SUM(S10418:S10423)</f>
        <v>0</v>
      </c>
      <c r="T10424" s="28">
        <f>SUM(T10409:T10423)</f>
        <v>0</v>
      </c>
    </row>
    <row r="10425" spans="2:20" x14ac:dyDescent="0.3">
      <c r="F10425" s="314"/>
      <c r="G10425" s="215"/>
      <c r="H10425" s="215"/>
      <c r="I10425" s="314"/>
      <c r="L10425" s="2"/>
      <c r="M10425" s="3" t="s">
        <v>12</v>
      </c>
      <c r="N10425" s="15"/>
      <c r="O10425" s="16">
        <f>E10424-O10424</f>
        <v>0</v>
      </c>
      <c r="P10425" s="62">
        <f>F10424-P10424</f>
        <v>96758</v>
      </c>
      <c r="Q10425" s="62">
        <f>G10424-Q10424</f>
        <v>4842069</v>
      </c>
      <c r="R10425" s="62">
        <f t="shared" ref="R10425" si="1012">H10424-R10424</f>
        <v>3368005</v>
      </c>
      <c r="S10425" s="62">
        <f t="shared" ref="S10425" si="1013">I10424-S10424</f>
        <v>596197</v>
      </c>
      <c r="T10425" s="62">
        <f t="shared" ref="T10425" si="1014">J10424-T10424</f>
        <v>4260</v>
      </c>
    </row>
    <row r="10426" spans="2:20" x14ac:dyDescent="0.3">
      <c r="B10426" s="1355"/>
      <c r="C10426" s="1355"/>
      <c r="D10426" s="1355"/>
      <c r="E10426" s="1355"/>
      <c r="F10426" s="1355"/>
      <c r="G10426" s="118"/>
      <c r="H10426" s="240"/>
      <c r="I10426" s="321"/>
      <c r="J10426" s="321"/>
      <c r="M10426" s="1356" t="s">
        <v>23</v>
      </c>
      <c r="N10426" s="1356"/>
      <c r="O10426" s="314"/>
      <c r="P10426" s="314"/>
      <c r="Q10426" s="314"/>
      <c r="R10426" s="314"/>
    </row>
    <row r="10427" spans="2:20" x14ac:dyDescent="0.3">
      <c r="B10427" s="1303"/>
      <c r="C10427" s="1174"/>
      <c r="D10427" s="1174"/>
      <c r="E10427" s="285"/>
      <c r="F10427" s="285"/>
      <c r="G10427" s="944"/>
      <c r="H10427" s="944"/>
      <c r="I10427" s="944"/>
      <c r="J10427" s="944"/>
      <c r="K10427" s="1263"/>
      <c r="L10427" s="1263"/>
      <c r="M10427" s="346" t="s">
        <v>17</v>
      </c>
      <c r="N10427" s="62">
        <f>P10425</f>
        <v>96758</v>
      </c>
      <c r="O10427" s="1310"/>
      <c r="P10427" s="669"/>
      <c r="Q10427" s="669"/>
      <c r="R10427" s="669"/>
      <c r="S10427" s="1263"/>
      <c r="T10427" s="1263"/>
    </row>
    <row r="10428" spans="2:20" x14ac:dyDescent="0.3">
      <c r="B10428" s="1304"/>
      <c r="C10428" s="1305"/>
      <c r="D10428" s="1264"/>
      <c r="E10428" s="1264"/>
      <c r="F10428" s="1179"/>
      <c r="G10428" s="949"/>
      <c r="H10428" s="949"/>
      <c r="I10428" s="280"/>
      <c r="J10428" s="280"/>
      <c r="K10428" s="1263"/>
      <c r="L10428" s="1263"/>
      <c r="M10428" s="346" t="s">
        <v>18</v>
      </c>
      <c r="N10428" s="62">
        <f>Q10425</f>
        <v>4842069</v>
      </c>
      <c r="O10428" s="1265"/>
      <c r="P10428" s="944"/>
      <c r="Q10428" s="1318"/>
      <c r="R10428" s="944"/>
      <c r="S10428" s="944"/>
      <c r="T10428" s="944"/>
    </row>
    <row r="10429" spans="2:20" x14ac:dyDescent="0.3">
      <c r="B10429" s="1304"/>
      <c r="C10429" s="1306"/>
      <c r="D10429" s="1264"/>
      <c r="E10429" s="1264"/>
      <c r="F10429" s="285"/>
      <c r="G10429" s="948"/>
      <c r="H10429" s="948"/>
      <c r="I10429" s="280"/>
      <c r="J10429" s="280"/>
      <c r="K10429" s="1263"/>
      <c r="L10429" s="1263"/>
      <c r="M10429" s="346" t="s">
        <v>19</v>
      </c>
      <c r="N10429" s="62">
        <f>R10425</f>
        <v>3368005</v>
      </c>
      <c r="O10429" s="1265"/>
      <c r="P10429" s="948"/>
      <c r="Q10429" s="1319"/>
      <c r="R10429" s="948"/>
      <c r="S10429" s="948"/>
      <c r="T10429" s="948"/>
    </row>
    <row r="10430" spans="2:20" x14ac:dyDescent="0.3">
      <c r="B10430" s="1304"/>
      <c r="C10430" s="1307"/>
      <c r="D10430" s="284"/>
      <c r="E10430" s="1266"/>
      <c r="F10430" s="1266"/>
      <c r="G10430" s="1267"/>
      <c r="H10430" s="1267"/>
      <c r="I10430" s="280"/>
      <c r="J10430" s="281"/>
      <c r="K10430" s="1263"/>
      <c r="L10430" s="1263"/>
      <c r="M10430" s="346" t="s">
        <v>20</v>
      </c>
      <c r="N10430" s="62">
        <f>S10425</f>
        <v>596197</v>
      </c>
      <c r="O10430" s="1268"/>
      <c r="P10430" s="1016"/>
      <c r="Q10430" s="1017"/>
      <c r="R10430" s="894"/>
      <c r="S10430" s="894"/>
      <c r="T10430" s="894"/>
    </row>
    <row r="10431" spans="2:20" x14ac:dyDescent="0.3">
      <c r="B10431" s="1307"/>
      <c r="C10431" s="1304"/>
      <c r="D10431" s="284"/>
      <c r="E10431" s="1266"/>
      <c r="F10431" s="1266"/>
      <c r="G10431" s="1267"/>
      <c r="H10431" s="1267"/>
      <c r="I10431" s="280"/>
      <c r="J10431" s="281"/>
      <c r="K10431" s="1263"/>
      <c r="L10431" s="1263"/>
      <c r="M10431" s="346" t="s">
        <v>21</v>
      </c>
      <c r="N10431" s="62">
        <f>T10425</f>
        <v>4260</v>
      </c>
      <c r="O10431" s="1265"/>
      <c r="P10431" s="949"/>
      <c r="Q10431" s="1018"/>
      <c r="R10431" s="949"/>
      <c r="S10431" s="949"/>
      <c r="T10431" s="949"/>
    </row>
    <row r="10432" spans="2:20" ht="16.2" thickBot="1" x14ac:dyDescent="0.35">
      <c r="B10432" s="1307"/>
      <c r="C10432" s="1307"/>
      <c r="D10432" s="284"/>
      <c r="E10432" s="1266"/>
      <c r="F10432" s="1294"/>
      <c r="G10432" s="1269"/>
      <c r="H10432" s="1267"/>
      <c r="I10432" s="280"/>
      <c r="J10432" s="281"/>
      <c r="K10432" s="1263"/>
      <c r="L10432" s="1263"/>
      <c r="M10432" s="768" t="s">
        <v>22</v>
      </c>
      <c r="N10432" s="794">
        <f>SUM(N10427:N10431)</f>
        <v>8907289</v>
      </c>
      <c r="O10432" s="1265"/>
      <c r="P10432" s="944"/>
      <c r="Q10432" s="944"/>
      <c r="R10432" s="944"/>
      <c r="S10432" s="944"/>
      <c r="T10432" s="1270"/>
    </row>
    <row r="10433" spans="2:20" ht="16.2" thickTop="1" x14ac:dyDescent="0.3">
      <c r="B10433" s="1308"/>
      <c r="C10433" s="1309"/>
      <c r="D10433" s="736"/>
      <c r="E10433" s="326"/>
      <c r="F10433" s="326"/>
      <c r="G10433" s="322"/>
      <c r="H10433" s="321"/>
      <c r="I10433" s="280"/>
      <c r="J10433" s="281"/>
      <c r="M10433" s="768"/>
      <c r="N10433" s="121"/>
      <c r="O10433" s="1015"/>
      <c r="P10433" s="994"/>
      <c r="Q10433" s="994"/>
      <c r="R10433" s="943"/>
      <c r="S10433" s="943"/>
      <c r="T10433" s="929"/>
    </row>
    <row r="10434" spans="2:20" x14ac:dyDescent="0.3">
      <c r="B10434" s="326"/>
      <c r="C10434" s="326"/>
      <c r="D10434" s="326"/>
      <c r="E10434" s="326"/>
      <c r="F10434" s="326"/>
    </row>
    <row r="10435" spans="2:20" x14ac:dyDescent="0.3">
      <c r="B10435" s="326"/>
      <c r="C10435" s="326"/>
      <c r="D10435" s="326"/>
      <c r="E10435" s="326"/>
      <c r="F10435" s="326"/>
      <c r="N10435" s="314"/>
    </row>
    <row r="10436" spans="2:20" x14ac:dyDescent="0.3">
      <c r="B10436" s="326"/>
      <c r="C10436" s="326"/>
      <c r="D10436" s="326"/>
      <c r="E10436" s="326"/>
      <c r="F10436" s="326"/>
    </row>
    <row r="10440" spans="2:20" x14ac:dyDescent="0.3">
      <c r="B10440" s="1357" t="s">
        <v>6214</v>
      </c>
      <c r="C10440" s="1357"/>
      <c r="D10440" s="1357"/>
      <c r="E10440" s="1357"/>
      <c r="F10440" s="1357"/>
      <c r="G10440" s="1357"/>
      <c r="H10440" s="1357"/>
      <c r="I10440" s="1357"/>
      <c r="J10440" s="1357"/>
      <c r="K10440" s="1357"/>
      <c r="L10440" s="1357"/>
      <c r="M10440" s="1357"/>
      <c r="N10440" s="1357"/>
      <c r="O10440" s="1357"/>
      <c r="P10440" s="1357"/>
      <c r="Q10440" s="1357"/>
      <c r="R10440" s="1357"/>
      <c r="S10440" s="1357"/>
      <c r="T10440" s="1357"/>
    </row>
    <row r="10449" spans="2:20" ht="15.6" x14ac:dyDescent="0.3">
      <c r="B10449" s="1349" t="s">
        <v>7072</v>
      </c>
      <c r="C10449" s="1349"/>
      <c r="D10449" s="1349"/>
      <c r="E10449" s="1349"/>
      <c r="F10449" s="1349"/>
      <c r="G10449" s="1349"/>
      <c r="H10449" s="1349"/>
      <c r="I10449" s="1349"/>
      <c r="J10449" s="1349"/>
      <c r="K10449" s="1349"/>
      <c r="L10449" s="1349"/>
      <c r="M10449" s="1349"/>
      <c r="N10449" s="1349"/>
      <c r="O10449" s="1349"/>
      <c r="P10449" s="1349"/>
      <c r="Q10449" s="1349"/>
      <c r="R10449" s="1349"/>
      <c r="S10449" s="1349"/>
      <c r="T10449" s="1349"/>
    </row>
    <row r="10450" spans="2:20" ht="15.6" x14ac:dyDescent="0.3">
      <c r="B10450" s="1350" t="s">
        <v>10</v>
      </c>
      <c r="C10450" s="1350"/>
      <c r="D10450" s="1350"/>
      <c r="E10450" s="1350"/>
      <c r="F10450" s="1350"/>
      <c r="G10450" s="1350"/>
      <c r="H10450" s="1350"/>
      <c r="I10450" s="1350"/>
      <c r="J10450" s="1350"/>
      <c r="K10450" s="1350"/>
      <c r="L10450" s="1350"/>
      <c r="M10450" s="1350"/>
      <c r="N10450" s="1350"/>
      <c r="O10450" s="1350"/>
      <c r="P10450" s="1350"/>
      <c r="Q10450" s="1350"/>
      <c r="R10450" s="1350"/>
      <c r="S10450" s="1350"/>
      <c r="T10450" s="1350"/>
    </row>
    <row r="10451" spans="2:20" x14ac:dyDescent="0.3">
      <c r="B10451" s="1351" t="s">
        <v>11</v>
      </c>
      <c r="C10451" s="1351"/>
      <c r="D10451" s="1351"/>
      <c r="E10451" s="1351"/>
      <c r="F10451" s="1351"/>
      <c r="G10451" s="1351"/>
      <c r="H10451" s="1351"/>
      <c r="I10451" s="1351"/>
      <c r="J10451" s="1351"/>
      <c r="K10451" s="1351"/>
      <c r="L10451" s="1351"/>
      <c r="M10451" s="1351"/>
      <c r="N10451" s="1351"/>
      <c r="O10451" s="1351"/>
      <c r="P10451" s="1351"/>
      <c r="Q10451" s="1351"/>
      <c r="R10451" s="1351"/>
      <c r="S10451" s="1351"/>
      <c r="T10451" s="1351"/>
    </row>
    <row r="10452" spans="2:20" x14ac:dyDescent="0.3">
      <c r="B10452" s="1352" t="s">
        <v>7073</v>
      </c>
      <c r="C10452" s="1352"/>
      <c r="D10452" s="1352"/>
      <c r="E10452" s="1352"/>
      <c r="F10452" s="1352"/>
      <c r="G10452" s="1352"/>
      <c r="H10452" s="1352"/>
      <c r="I10452" s="1352"/>
      <c r="J10452" s="1352"/>
      <c r="K10452" s="1352"/>
      <c r="L10452" s="1352"/>
      <c r="M10452" s="1352"/>
      <c r="N10452" s="1352"/>
      <c r="O10452" s="1352"/>
      <c r="P10452" s="1352"/>
      <c r="Q10452" s="1352"/>
      <c r="R10452" s="1352"/>
      <c r="S10452" s="1352"/>
      <c r="T10452" s="1352"/>
    </row>
    <row r="10453" spans="2:20" ht="15" thickBot="1" x14ac:dyDescent="0.35">
      <c r="B10453" s="309"/>
      <c r="C10453" s="309"/>
      <c r="D10453" s="309"/>
      <c r="E10453" s="309"/>
      <c r="F10453" s="309"/>
      <c r="G10453" s="309"/>
      <c r="H10453" s="309"/>
      <c r="I10453" s="309"/>
      <c r="J10453" s="309"/>
      <c r="L10453" s="309"/>
      <c r="M10453" s="309"/>
      <c r="N10453" s="309"/>
      <c r="O10453" s="309"/>
      <c r="P10453" s="309"/>
      <c r="Q10453" s="309"/>
      <c r="R10453" s="1353" t="s">
        <v>7074</v>
      </c>
      <c r="S10453" s="1353"/>
      <c r="T10453" s="1353"/>
    </row>
    <row r="10454" spans="2:20" ht="15" thickTop="1" x14ac:dyDescent="0.3">
      <c r="B10454" s="1354" t="s">
        <v>8</v>
      </c>
      <c r="C10454" s="1354"/>
      <c r="D10454" s="1354"/>
      <c r="E10454" s="1354"/>
      <c r="F10454" s="1354"/>
      <c r="G10454" s="1354"/>
      <c r="H10454" s="1354"/>
      <c r="I10454" s="1354"/>
      <c r="J10454" s="1354"/>
      <c r="L10454" s="1354" t="s">
        <v>9</v>
      </c>
      <c r="M10454" s="1354"/>
      <c r="N10454" s="1354"/>
      <c r="O10454" s="1354"/>
      <c r="P10454" s="1354"/>
      <c r="Q10454" s="1354"/>
      <c r="R10454" s="1354"/>
      <c r="S10454" s="1354"/>
      <c r="T10454" s="1354"/>
    </row>
    <row r="10455" spans="2:20" ht="27.6" x14ac:dyDescent="0.3">
      <c r="B10455" s="950" t="s">
        <v>0</v>
      </c>
      <c r="C10455" s="950" t="s">
        <v>1</v>
      </c>
      <c r="D10455" s="950" t="s">
        <v>2</v>
      </c>
      <c r="E10455" s="950" t="s">
        <v>13</v>
      </c>
      <c r="F10455" s="950" t="s">
        <v>3</v>
      </c>
      <c r="G10455" s="950" t="s">
        <v>4</v>
      </c>
      <c r="H10455" s="950" t="s">
        <v>5</v>
      </c>
      <c r="I10455" s="950" t="s">
        <v>6</v>
      </c>
      <c r="J10455" s="950" t="s">
        <v>7</v>
      </c>
      <c r="K10455" s="180"/>
      <c r="L10455" s="950" t="s">
        <v>0</v>
      </c>
      <c r="M10455" s="950" t="s">
        <v>1</v>
      </c>
      <c r="N10455" s="503" t="s">
        <v>1234</v>
      </c>
      <c r="O10455" s="950" t="s">
        <v>13</v>
      </c>
      <c r="P10455" s="950" t="s">
        <v>3</v>
      </c>
      <c r="Q10455" s="950" t="s">
        <v>4</v>
      </c>
      <c r="R10455" s="950" t="s">
        <v>5</v>
      </c>
      <c r="S10455" s="950" t="s">
        <v>6</v>
      </c>
      <c r="T10455" s="950" t="s">
        <v>7</v>
      </c>
    </row>
    <row r="10456" spans="2:20" x14ac:dyDescent="0.3">
      <c r="B10456" s="954"/>
      <c r="C10456" s="955"/>
      <c r="D10456" s="955"/>
      <c r="E10456" s="956"/>
      <c r="F10456" s="956"/>
      <c r="G10456" s="956"/>
      <c r="H10456" s="956"/>
      <c r="I10456" s="956"/>
      <c r="J10456" s="957"/>
      <c r="L10456" s="954"/>
      <c r="M10456" s="955"/>
      <c r="N10456" s="955"/>
      <c r="O10456" s="956"/>
      <c r="P10456" s="956"/>
      <c r="Q10456" s="956"/>
      <c r="R10456" s="956"/>
      <c r="S10456" s="956"/>
      <c r="T10456" s="957"/>
    </row>
    <row r="10457" spans="2:20" x14ac:dyDescent="0.3">
      <c r="B10457" s="37" t="s">
        <v>7076</v>
      </c>
      <c r="C10457" s="44" t="s">
        <v>2421</v>
      </c>
      <c r="D10457" s="91" t="s">
        <v>16</v>
      </c>
      <c r="E10457" s="91" t="s">
        <v>16</v>
      </c>
      <c r="F10457" s="91">
        <f>N10427</f>
        <v>96758</v>
      </c>
      <c r="G10457" s="764">
        <f>N10428</f>
        <v>4842069</v>
      </c>
      <c r="H10457" s="764">
        <f>N10429</f>
        <v>3368005</v>
      </c>
      <c r="I10457" s="764">
        <f>N10430</f>
        <v>596197</v>
      </c>
      <c r="J10457" s="764">
        <f>N10431</f>
        <v>4260</v>
      </c>
      <c r="K10457" s="41"/>
      <c r="L10457" s="72"/>
      <c r="M10457" s="1202"/>
      <c r="N10457" s="120"/>
      <c r="O10457" s="120"/>
      <c r="P10457" s="1145"/>
      <c r="Q10457" s="1145"/>
      <c r="R10457" s="72"/>
      <c r="S10457" s="120"/>
      <c r="T10457" s="72"/>
    </row>
    <row r="10458" spans="2:20" ht="27.6" x14ac:dyDescent="0.3">
      <c r="B10458" s="751" t="s">
        <v>7076</v>
      </c>
      <c r="C10458" s="1344" t="s">
        <v>7075</v>
      </c>
      <c r="D10458" s="999" t="s">
        <v>192</v>
      </c>
      <c r="E10458" s="999" t="s">
        <v>16</v>
      </c>
      <c r="F10458" s="731">
        <v>100000</v>
      </c>
      <c r="G10458" s="999" t="s">
        <v>16</v>
      </c>
      <c r="H10458" s="1000">
        <v>900000</v>
      </c>
      <c r="I10458" s="999" t="s">
        <v>16</v>
      </c>
      <c r="J10458" s="999" t="s">
        <v>16</v>
      </c>
      <c r="K10458" s="41"/>
      <c r="L10458" s="37" t="s">
        <v>7076</v>
      </c>
      <c r="M10458" s="38" t="s">
        <v>7089</v>
      </c>
      <c r="N10458" s="116" t="s">
        <v>7088</v>
      </c>
      <c r="O10458" s="39">
        <f>100294-14000</f>
        <v>86294</v>
      </c>
      <c r="P10458" s="91" t="s">
        <v>16</v>
      </c>
      <c r="Q10458" s="91" t="s">
        <v>16</v>
      </c>
      <c r="R10458" s="91" t="s">
        <v>16</v>
      </c>
      <c r="S10458" s="91" t="s">
        <v>16</v>
      </c>
      <c r="T10458" s="91" t="s">
        <v>16</v>
      </c>
    </row>
    <row r="10459" spans="2:20" ht="27.6" x14ac:dyDescent="0.3">
      <c r="B10459" s="37" t="s">
        <v>7076</v>
      </c>
      <c r="C10459" s="38" t="s">
        <v>3992</v>
      </c>
      <c r="D10459" s="116" t="s">
        <v>7077</v>
      </c>
      <c r="E10459" s="91" t="s">
        <v>16</v>
      </c>
      <c r="F10459" s="39">
        <v>1100</v>
      </c>
      <c r="G10459" s="91" t="s">
        <v>16</v>
      </c>
      <c r="H10459" s="91" t="s">
        <v>16</v>
      </c>
      <c r="I10459" s="91" t="s">
        <v>16</v>
      </c>
      <c r="J10459" s="91" t="s">
        <v>16</v>
      </c>
      <c r="K10459" s="41"/>
      <c r="L10459" s="37" t="s">
        <v>7076</v>
      </c>
      <c r="M10459" s="38" t="s">
        <v>5452</v>
      </c>
      <c r="N10459" s="116" t="s">
        <v>7091</v>
      </c>
      <c r="O10459" s="39">
        <v>20000</v>
      </c>
      <c r="P10459" s="91" t="s">
        <v>16</v>
      </c>
      <c r="Q10459" s="91" t="s">
        <v>16</v>
      </c>
      <c r="R10459" s="91" t="s">
        <v>16</v>
      </c>
      <c r="S10459" s="91" t="s">
        <v>16</v>
      </c>
      <c r="T10459" s="91" t="s">
        <v>16</v>
      </c>
    </row>
    <row r="10460" spans="2:20" ht="41.4" x14ac:dyDescent="0.3">
      <c r="B10460" s="37" t="s">
        <v>7076</v>
      </c>
      <c r="C10460" s="38" t="s">
        <v>7081</v>
      </c>
      <c r="D10460" s="116" t="s">
        <v>7078</v>
      </c>
      <c r="E10460" s="91" t="s">
        <v>16</v>
      </c>
      <c r="F10460" s="39">
        <v>10000</v>
      </c>
      <c r="G10460" s="91" t="s">
        <v>16</v>
      </c>
      <c r="H10460" s="91" t="s">
        <v>16</v>
      </c>
      <c r="I10460" s="91" t="s">
        <v>16</v>
      </c>
      <c r="J10460" s="91" t="s">
        <v>16</v>
      </c>
      <c r="K10460" s="41"/>
      <c r="L10460" s="37" t="s">
        <v>7076</v>
      </c>
      <c r="M10460" s="38" t="s">
        <v>7084</v>
      </c>
      <c r="N10460" s="368">
        <v>353</v>
      </c>
      <c r="O10460" s="91" t="s">
        <v>16</v>
      </c>
      <c r="P10460" s="42">
        <v>100000</v>
      </c>
      <c r="Q10460" s="91" t="s">
        <v>16</v>
      </c>
      <c r="R10460" s="39">
        <v>400000</v>
      </c>
      <c r="S10460" s="91" t="s">
        <v>16</v>
      </c>
      <c r="T10460" s="91" t="s">
        <v>16</v>
      </c>
    </row>
    <row r="10461" spans="2:20" ht="51" x14ac:dyDescent="0.3">
      <c r="B10461" s="37" t="s">
        <v>7076</v>
      </c>
      <c r="C10461" s="38" t="s">
        <v>7082</v>
      </c>
      <c r="D10461" s="116" t="s">
        <v>7079</v>
      </c>
      <c r="E10461" s="91" t="s">
        <v>16</v>
      </c>
      <c r="F10461" s="91" t="s">
        <v>16</v>
      </c>
      <c r="G10461" s="91" t="s">
        <v>16</v>
      </c>
      <c r="H10461" s="39">
        <v>500000</v>
      </c>
      <c r="I10461" s="91" t="s">
        <v>16</v>
      </c>
      <c r="J10461" s="91" t="s">
        <v>16</v>
      </c>
      <c r="K10461" s="41"/>
      <c r="L10461" s="751" t="s">
        <v>7076</v>
      </c>
      <c r="M10461" s="1228" t="s">
        <v>7085</v>
      </c>
      <c r="N10461" s="751">
        <v>1</v>
      </c>
      <c r="O10461" s="999" t="s">
        <v>16</v>
      </c>
      <c r="P10461" s="731">
        <v>40000</v>
      </c>
      <c r="Q10461" s="1336" t="s">
        <v>7216</v>
      </c>
      <c r="R10461" s="91" t="s">
        <v>16</v>
      </c>
      <c r="S10461" s="91" t="s">
        <v>16</v>
      </c>
      <c r="T10461" s="91" t="s">
        <v>16</v>
      </c>
    </row>
    <row r="10462" spans="2:20" ht="41.4" x14ac:dyDescent="0.3">
      <c r="B10462" s="37" t="s">
        <v>7076</v>
      </c>
      <c r="C10462" s="38" t="s">
        <v>7083</v>
      </c>
      <c r="D10462" s="116" t="s">
        <v>7080</v>
      </c>
      <c r="E10462" s="91" t="s">
        <v>16</v>
      </c>
      <c r="F10462" s="39">
        <v>750000</v>
      </c>
      <c r="G10462" s="91" t="s">
        <v>16</v>
      </c>
      <c r="H10462" s="91" t="s">
        <v>16</v>
      </c>
      <c r="I10462" s="91" t="s">
        <v>16</v>
      </c>
      <c r="J10462" s="91" t="s">
        <v>16</v>
      </c>
      <c r="K10462" s="41"/>
      <c r="L10462" s="37" t="s">
        <v>7076</v>
      </c>
      <c r="M10462" s="1110" t="s">
        <v>7086</v>
      </c>
      <c r="N10462" s="368">
        <v>2</v>
      </c>
      <c r="O10462" s="91" t="s">
        <v>16</v>
      </c>
      <c r="P10462" s="39">
        <v>3000</v>
      </c>
      <c r="Q10462" s="91" t="s">
        <v>16</v>
      </c>
      <c r="R10462" s="91" t="s">
        <v>16</v>
      </c>
      <c r="S10462" s="91" t="s">
        <v>16</v>
      </c>
      <c r="T10462" s="91" t="s">
        <v>16</v>
      </c>
    </row>
    <row r="10463" spans="2:20" ht="43.2" customHeight="1" x14ac:dyDescent="0.3">
      <c r="B10463" s="751" t="s">
        <v>7076</v>
      </c>
      <c r="C10463" s="790" t="s">
        <v>7090</v>
      </c>
      <c r="D10463" s="730" t="s">
        <v>7088</v>
      </c>
      <c r="E10463" s="731">
        <f>100294-14000</f>
        <v>86294</v>
      </c>
      <c r="F10463" s="731">
        <v>99706</v>
      </c>
      <c r="G10463" s="1333"/>
      <c r="H10463" s="91" t="s">
        <v>16</v>
      </c>
      <c r="I10463" s="91" t="s">
        <v>16</v>
      </c>
      <c r="J10463" s="91" t="s">
        <v>16</v>
      </c>
      <c r="K10463" s="41"/>
      <c r="L10463" s="37" t="s">
        <v>7076</v>
      </c>
      <c r="M10463" s="1110" t="s">
        <v>7087</v>
      </c>
      <c r="N10463" s="368">
        <v>3</v>
      </c>
      <c r="O10463" s="91" t="s">
        <v>16</v>
      </c>
      <c r="P10463" s="39">
        <v>9000</v>
      </c>
      <c r="Q10463" s="91" t="s">
        <v>16</v>
      </c>
      <c r="R10463" s="91" t="s">
        <v>16</v>
      </c>
      <c r="S10463" s="91" t="s">
        <v>16</v>
      </c>
      <c r="T10463" s="91" t="s">
        <v>16</v>
      </c>
    </row>
    <row r="10464" spans="2:20" ht="27.6" x14ac:dyDescent="0.3">
      <c r="B10464" s="37" t="s">
        <v>7076</v>
      </c>
      <c r="C10464" s="38" t="s">
        <v>3374</v>
      </c>
      <c r="D10464" s="116" t="s">
        <v>7091</v>
      </c>
      <c r="E10464" s="39">
        <v>20000</v>
      </c>
      <c r="F10464" s="39">
        <v>40000</v>
      </c>
      <c r="G10464" s="91" t="s">
        <v>16</v>
      </c>
      <c r="H10464" s="91" t="s">
        <v>16</v>
      </c>
      <c r="I10464" s="91" t="s">
        <v>16</v>
      </c>
      <c r="J10464" s="91" t="s">
        <v>16</v>
      </c>
      <c r="K10464" s="41"/>
      <c r="L10464" s="37" t="s">
        <v>7076</v>
      </c>
      <c r="M10464" s="1110" t="s">
        <v>7092</v>
      </c>
      <c r="N10464" s="368">
        <v>4</v>
      </c>
      <c r="O10464" s="91" t="s">
        <v>16</v>
      </c>
      <c r="P10464" s="39">
        <v>25488</v>
      </c>
      <c r="Q10464" s="91" t="s">
        <v>16</v>
      </c>
      <c r="R10464" s="91" t="s">
        <v>16</v>
      </c>
      <c r="S10464" s="91" t="s">
        <v>16</v>
      </c>
      <c r="T10464" s="91" t="s">
        <v>16</v>
      </c>
    </row>
    <row r="10465" spans="2:20" ht="27.6" x14ac:dyDescent="0.3">
      <c r="B10465" s="37" t="s">
        <v>7076</v>
      </c>
      <c r="C10465" s="38" t="s">
        <v>7093</v>
      </c>
      <c r="D10465" s="116" t="s">
        <v>7096</v>
      </c>
      <c r="E10465" s="91" t="s">
        <v>16</v>
      </c>
      <c r="F10465" s="39">
        <v>100000</v>
      </c>
      <c r="G10465" s="91" t="s">
        <v>16</v>
      </c>
      <c r="H10465" s="91" t="s">
        <v>16</v>
      </c>
      <c r="I10465" s="91" t="s">
        <v>16</v>
      </c>
      <c r="J10465" s="91" t="s">
        <v>16</v>
      </c>
      <c r="K10465" s="41"/>
      <c r="L10465" s="91" t="s">
        <v>16</v>
      </c>
      <c r="M10465" s="1239" t="s">
        <v>5010</v>
      </c>
      <c r="N10465" s="91" t="s">
        <v>16</v>
      </c>
      <c r="O10465" s="91" t="s">
        <v>16</v>
      </c>
      <c r="P10465" s="91" t="s">
        <v>16</v>
      </c>
      <c r="Q10465" s="91" t="s">
        <v>16</v>
      </c>
      <c r="R10465" s="91" t="s">
        <v>16</v>
      </c>
      <c r="S10465" s="91" t="s">
        <v>16</v>
      </c>
      <c r="T10465" s="91" t="s">
        <v>16</v>
      </c>
    </row>
    <row r="10466" spans="2:20" ht="30" customHeight="1" x14ac:dyDescent="0.3">
      <c r="B10466" s="37"/>
      <c r="C10466" s="1239" t="s">
        <v>5010</v>
      </c>
      <c r="D10466" s="91" t="s">
        <v>16</v>
      </c>
      <c r="E10466" s="91" t="s">
        <v>16</v>
      </c>
      <c r="F10466" s="91" t="s">
        <v>16</v>
      </c>
      <c r="G10466" s="91" t="s">
        <v>16</v>
      </c>
      <c r="H10466" s="91" t="s">
        <v>16</v>
      </c>
      <c r="I10466" s="91" t="s">
        <v>16</v>
      </c>
      <c r="J10466" s="91" t="s">
        <v>16</v>
      </c>
      <c r="K10466" s="41"/>
      <c r="L10466" s="37" t="s">
        <v>7076</v>
      </c>
      <c r="M10466" s="509" t="s">
        <v>7094</v>
      </c>
      <c r="N10466" s="368">
        <v>5</v>
      </c>
      <c r="O10466" s="91" t="s">
        <v>16</v>
      </c>
      <c r="P10466" s="39">
        <v>43320</v>
      </c>
      <c r="Q10466" s="91" t="s">
        <v>16</v>
      </c>
      <c r="R10466" s="91" t="s">
        <v>16</v>
      </c>
      <c r="S10466" s="91" t="s">
        <v>16</v>
      </c>
      <c r="T10466" s="91" t="s">
        <v>16</v>
      </c>
    </row>
    <row r="10467" spans="2:20" ht="41.4" x14ac:dyDescent="0.3">
      <c r="B10467" s="37" t="s">
        <v>6881</v>
      </c>
      <c r="C10467" s="38" t="s">
        <v>6888</v>
      </c>
      <c r="D10467" s="368">
        <v>4</v>
      </c>
      <c r="E10467" s="39" t="s">
        <v>16</v>
      </c>
      <c r="F10467" s="39">
        <v>43320</v>
      </c>
      <c r="G10467" s="91" t="s">
        <v>16</v>
      </c>
      <c r="H10467" s="39">
        <v>1680</v>
      </c>
      <c r="I10467" s="91" t="s">
        <v>16</v>
      </c>
      <c r="J10467" s="91" t="s">
        <v>16</v>
      </c>
      <c r="K10467" s="41"/>
      <c r="L10467" s="91" t="s">
        <v>16</v>
      </c>
      <c r="M10467" s="91" t="s">
        <v>16</v>
      </c>
      <c r="N10467" s="91" t="s">
        <v>16</v>
      </c>
      <c r="O10467" s="91" t="s">
        <v>16</v>
      </c>
      <c r="P10467" s="91" t="s">
        <v>16</v>
      </c>
      <c r="Q10467" s="91" t="s">
        <v>16</v>
      </c>
      <c r="R10467" s="91" t="s">
        <v>16</v>
      </c>
      <c r="S10467" s="91" t="s">
        <v>16</v>
      </c>
      <c r="T10467" s="91" t="s">
        <v>16</v>
      </c>
    </row>
    <row r="10468" spans="2:20" x14ac:dyDescent="0.3">
      <c r="B10468" s="196"/>
      <c r="C10468" s="503" t="s">
        <v>49</v>
      </c>
      <c r="D10468" s="196"/>
      <c r="E10468" s="197">
        <f>SUM(E10458:E10467)</f>
        <v>106294</v>
      </c>
      <c r="F10468" s="197">
        <f>SUM(F10458:F10467)</f>
        <v>1144126</v>
      </c>
      <c r="G10468" s="940">
        <f>SUM(G10458:G10467)</f>
        <v>0</v>
      </c>
      <c r="H10468" s="1256">
        <f>SUM(H10458:H10467)</f>
        <v>1401680</v>
      </c>
      <c r="I10468" s="940"/>
      <c r="J10468" s="940"/>
      <c r="K10468" s="187">
        <f>SUM(I10468:J10468)</f>
        <v>0</v>
      </c>
      <c r="L10468" s="91" t="s">
        <v>16</v>
      </c>
      <c r="M10468" s="91" t="s">
        <v>16</v>
      </c>
      <c r="N10468" s="91" t="s">
        <v>16</v>
      </c>
      <c r="O10468" s="91" t="s">
        <v>16</v>
      </c>
      <c r="P10468" s="91" t="s">
        <v>16</v>
      </c>
      <c r="Q10468" s="91" t="s">
        <v>16</v>
      </c>
      <c r="R10468" s="91" t="s">
        <v>16</v>
      </c>
      <c r="S10468" s="91" t="s">
        <v>16</v>
      </c>
      <c r="T10468" s="91" t="s">
        <v>16</v>
      </c>
    </row>
    <row r="10469" spans="2:20" x14ac:dyDescent="0.3">
      <c r="B10469" s="815"/>
      <c r="C10469" s="958"/>
      <c r="D10469" s="384"/>
      <c r="E10469" s="818"/>
      <c r="F10469" s="818"/>
      <c r="G10469" s="818"/>
      <c r="H10469" s="818"/>
      <c r="I10469" s="818"/>
      <c r="J10469" s="819"/>
      <c r="K10469" s="1"/>
      <c r="L10469" s="1041"/>
      <c r="M10469" s="1042"/>
      <c r="N10469" s="1042"/>
      <c r="O10469" s="188"/>
      <c r="P10469" s="1042"/>
      <c r="Q10469" s="1042"/>
      <c r="R10469" s="1042"/>
      <c r="S10469" s="1042"/>
      <c r="T10469" s="1043"/>
    </row>
    <row r="10470" spans="2:20" x14ac:dyDescent="0.3">
      <c r="B10470" s="25"/>
      <c r="C10470" s="26" t="s">
        <v>50</v>
      </c>
      <c r="D10470" s="26" t="s">
        <v>16</v>
      </c>
      <c r="E10470" s="28">
        <f>E10468</f>
        <v>106294</v>
      </c>
      <c r="F10470" s="28">
        <f>F10457+F10468</f>
        <v>1240884</v>
      </c>
      <c r="G10470" s="28">
        <f>G10457+G10468</f>
        <v>4842069</v>
      </c>
      <c r="H10470" s="28">
        <f>H10457+H10468</f>
        <v>4769685</v>
      </c>
      <c r="I10470" s="28">
        <f>I10457+I10468</f>
        <v>596197</v>
      </c>
      <c r="J10470" s="28">
        <f>J10457+J10468</f>
        <v>4260</v>
      </c>
      <c r="K10470" s="1"/>
      <c r="L10470" s="574" t="s">
        <v>16</v>
      </c>
      <c r="M10470" s="26" t="s">
        <v>50</v>
      </c>
      <c r="N10470" s="193" t="s">
        <v>16</v>
      </c>
      <c r="O10470" s="934">
        <f>SUM(O10458:O10469)</f>
        <v>106294</v>
      </c>
      <c r="P10470" s="28">
        <f>SUM(P10458:P10469)</f>
        <v>220808</v>
      </c>
      <c r="Q10470" s="938">
        <f>SUM(Q10458:Q10469)</f>
        <v>0</v>
      </c>
      <c r="R10470" s="28">
        <f>SUM(R10458:R10469)</f>
        <v>400000</v>
      </c>
      <c r="S10470" s="28">
        <f>SUM(S10468:S10469)</f>
        <v>0</v>
      </c>
      <c r="T10470" s="28">
        <f>SUM(T10456:T10469)</f>
        <v>0</v>
      </c>
    </row>
    <row r="10471" spans="2:20" x14ac:dyDescent="0.3">
      <c r="F10471" s="314"/>
      <c r="G10471" s="215"/>
      <c r="H10471" s="215"/>
      <c r="I10471" s="314"/>
      <c r="L10471" s="2"/>
      <c r="M10471" s="3" t="s">
        <v>12</v>
      </c>
      <c r="N10471" s="15"/>
      <c r="O10471" s="16">
        <f>E10470-O10470</f>
        <v>0</v>
      </c>
      <c r="P10471" s="62">
        <f>F10470-P10470</f>
        <v>1020076</v>
      </c>
      <c r="Q10471" s="62">
        <f>G10470-Q10470</f>
        <v>4842069</v>
      </c>
      <c r="R10471" s="62">
        <f t="shared" ref="R10471" si="1015">H10470-R10470</f>
        <v>4369685</v>
      </c>
      <c r="S10471" s="62">
        <f t="shared" ref="S10471" si="1016">I10470-S10470</f>
        <v>596197</v>
      </c>
      <c r="T10471" s="62">
        <f t="shared" ref="T10471" si="1017">J10470-T10470</f>
        <v>4260</v>
      </c>
    </row>
    <row r="10472" spans="2:20" x14ac:dyDescent="0.3">
      <c r="B10472" s="1355"/>
      <c r="C10472" s="1355"/>
      <c r="D10472" s="1355"/>
      <c r="E10472" s="1355"/>
      <c r="F10472" s="1355"/>
      <c r="G10472" s="118"/>
      <c r="H10472" s="240"/>
      <c r="I10472" s="321"/>
      <c r="J10472" s="321"/>
      <c r="M10472" s="1356" t="s">
        <v>23</v>
      </c>
      <c r="N10472" s="1356"/>
      <c r="O10472" s="314"/>
      <c r="P10472" s="314"/>
      <c r="Q10472" s="314"/>
      <c r="R10472" s="314"/>
    </row>
    <row r="10473" spans="2:20" x14ac:dyDescent="0.3">
      <c r="B10473" s="1303"/>
      <c r="C10473" s="1174"/>
      <c r="D10473" s="1174"/>
      <c r="E10473" s="285"/>
      <c r="F10473" s="285"/>
      <c r="G10473" s="944"/>
      <c r="H10473" s="944"/>
      <c r="I10473" s="944"/>
      <c r="J10473" s="944"/>
      <c r="K10473" s="1263"/>
      <c r="L10473" s="1263"/>
      <c r="M10473" s="346" t="s">
        <v>17</v>
      </c>
      <c r="N10473" s="62">
        <f>P10471</f>
        <v>1020076</v>
      </c>
      <c r="O10473" s="1322" t="s">
        <v>7095</v>
      </c>
      <c r="P10473" s="198"/>
      <c r="Q10473" s="198"/>
      <c r="R10473" s="198"/>
      <c r="S10473" s="1263"/>
      <c r="T10473" s="1263"/>
    </row>
    <row r="10474" spans="2:20" x14ac:dyDescent="0.3">
      <c r="B10474" s="1304"/>
      <c r="C10474" s="1305"/>
      <c r="D10474" s="1264"/>
      <c r="E10474" s="1264"/>
      <c r="F10474" s="1179"/>
      <c r="G10474" s="949"/>
      <c r="H10474" s="949"/>
      <c r="I10474" s="280"/>
      <c r="J10474" s="280"/>
      <c r="K10474" s="1263"/>
      <c r="L10474" s="1263"/>
      <c r="M10474" s="346" t="s">
        <v>18</v>
      </c>
      <c r="N10474" s="62">
        <f>Q10471</f>
        <v>4842069</v>
      </c>
      <c r="O10474" s="1265"/>
      <c r="P10474" s="944"/>
      <c r="Q10474" s="1321"/>
      <c r="R10474" s="944"/>
      <c r="S10474" s="944"/>
      <c r="T10474" s="944"/>
    </row>
    <row r="10475" spans="2:20" x14ac:dyDescent="0.3">
      <c r="B10475" s="1304"/>
      <c r="C10475" s="1306"/>
      <c r="D10475" s="1264"/>
      <c r="E10475" s="1264"/>
      <c r="F10475" s="285"/>
      <c r="G10475" s="948"/>
      <c r="H10475" s="948"/>
      <c r="I10475" s="280"/>
      <c r="J10475" s="280"/>
      <c r="K10475" s="1263"/>
      <c r="L10475" s="1263"/>
      <c r="M10475" s="346" t="s">
        <v>19</v>
      </c>
      <c r="N10475" s="62">
        <f>R10471</f>
        <v>4369685</v>
      </c>
      <c r="O10475" s="1265"/>
      <c r="P10475" s="948"/>
      <c r="Q10475" s="1320"/>
      <c r="R10475" s="948"/>
      <c r="S10475" s="948"/>
      <c r="T10475" s="948"/>
    </row>
    <row r="10476" spans="2:20" x14ac:dyDescent="0.3">
      <c r="B10476" s="1304"/>
      <c r="C10476" s="1307"/>
      <c r="D10476" s="284"/>
      <c r="E10476" s="1266"/>
      <c r="F10476" s="1266"/>
      <c r="G10476" s="1267"/>
      <c r="H10476" s="1267"/>
      <c r="I10476" s="280"/>
      <c r="J10476" s="281"/>
      <c r="K10476" s="1263"/>
      <c r="L10476" s="1263"/>
      <c r="M10476" s="346" t="s">
        <v>20</v>
      </c>
      <c r="N10476" s="62">
        <f>S10471</f>
        <v>596197</v>
      </c>
      <c r="O10476" s="1268"/>
      <c r="P10476" s="1016"/>
      <c r="Q10476" s="1017"/>
      <c r="R10476" s="894"/>
      <c r="S10476" s="894"/>
      <c r="T10476" s="894"/>
    </row>
    <row r="10477" spans="2:20" x14ac:dyDescent="0.3">
      <c r="B10477" s="1307"/>
      <c r="C10477" s="1304"/>
      <c r="D10477" s="284"/>
      <c r="E10477" s="1266"/>
      <c r="F10477" s="1266"/>
      <c r="G10477" s="1267"/>
      <c r="H10477" s="1267"/>
      <c r="I10477" s="280"/>
      <c r="J10477" s="281"/>
      <c r="K10477" s="1263"/>
      <c r="L10477" s="1263"/>
      <c r="M10477" s="346" t="s">
        <v>21</v>
      </c>
      <c r="N10477" s="62">
        <f>T10471</f>
        <v>4260</v>
      </c>
      <c r="O10477" s="1265"/>
      <c r="P10477" s="949"/>
      <c r="Q10477" s="1018"/>
      <c r="R10477" s="949"/>
      <c r="S10477" s="949"/>
      <c r="T10477" s="949"/>
    </row>
    <row r="10478" spans="2:20" ht="16.2" thickBot="1" x14ac:dyDescent="0.35">
      <c r="B10478" s="1307"/>
      <c r="C10478" s="1307"/>
      <c r="D10478" s="284"/>
      <c r="E10478" s="1266"/>
      <c r="F10478" s="1294"/>
      <c r="G10478" s="1269"/>
      <c r="H10478" s="1267"/>
      <c r="I10478" s="280"/>
      <c r="J10478" s="281"/>
      <c r="K10478" s="1263"/>
      <c r="L10478" s="1263"/>
      <c r="M10478" s="768" t="s">
        <v>22</v>
      </c>
      <c r="N10478" s="794">
        <f>SUM(N10473:N10477)</f>
        <v>10832287</v>
      </c>
      <c r="O10478" s="1265"/>
      <c r="P10478" s="944"/>
      <c r="Q10478" s="944"/>
      <c r="R10478" s="944"/>
      <c r="S10478" s="944"/>
      <c r="T10478" s="1270"/>
    </row>
    <row r="10479" spans="2:20" ht="16.2" thickTop="1" x14ac:dyDescent="0.3">
      <c r="B10479" s="1308"/>
      <c r="C10479" s="1309"/>
      <c r="D10479" s="736"/>
      <c r="E10479" s="326"/>
      <c r="F10479" s="326"/>
      <c r="G10479" s="322"/>
      <c r="H10479" s="321"/>
      <c r="I10479" s="280"/>
      <c r="J10479" s="281"/>
      <c r="M10479" s="768"/>
      <c r="N10479" s="121"/>
      <c r="O10479" s="1015"/>
      <c r="P10479" s="994"/>
      <c r="Q10479" s="994"/>
      <c r="R10479" s="943"/>
      <c r="S10479" s="943"/>
      <c r="T10479" s="929"/>
    </row>
    <row r="10480" spans="2:20" x14ac:dyDescent="0.3">
      <c r="B10480" s="326"/>
      <c r="C10480" s="326"/>
      <c r="D10480" s="326"/>
      <c r="E10480" s="326"/>
      <c r="F10480" s="326"/>
    </row>
    <row r="10481" spans="2:20" x14ac:dyDescent="0.3">
      <c r="B10481" s="326"/>
      <c r="C10481" s="326"/>
      <c r="D10481" s="326"/>
      <c r="E10481" s="326"/>
      <c r="F10481" s="326"/>
      <c r="N10481" s="314"/>
    </row>
    <row r="10482" spans="2:20" x14ac:dyDescent="0.3">
      <c r="B10482" s="326"/>
      <c r="C10482" s="326"/>
      <c r="D10482" s="326"/>
      <c r="E10482" s="326"/>
      <c r="F10482" s="326"/>
    </row>
    <row r="10486" spans="2:20" x14ac:dyDescent="0.3">
      <c r="B10486" s="1357" t="s">
        <v>6214</v>
      </c>
      <c r="C10486" s="1357"/>
      <c r="D10486" s="1357"/>
      <c r="E10486" s="1357"/>
      <c r="F10486" s="1357"/>
      <c r="G10486" s="1357"/>
      <c r="H10486" s="1357"/>
      <c r="I10486" s="1357"/>
      <c r="J10486" s="1357"/>
      <c r="K10486" s="1357"/>
      <c r="L10486" s="1357"/>
      <c r="M10486" s="1357"/>
      <c r="N10486" s="1357"/>
      <c r="O10486" s="1357"/>
      <c r="P10486" s="1357"/>
      <c r="Q10486" s="1357"/>
      <c r="R10486" s="1357"/>
      <c r="S10486" s="1357"/>
      <c r="T10486" s="1357"/>
    </row>
    <row r="10491" spans="2:20" ht="15.6" x14ac:dyDescent="0.3">
      <c r="B10491" s="1349" t="s">
        <v>7097</v>
      </c>
      <c r="C10491" s="1349"/>
      <c r="D10491" s="1349"/>
      <c r="E10491" s="1349"/>
      <c r="F10491" s="1349"/>
      <c r="G10491" s="1349"/>
      <c r="H10491" s="1349"/>
      <c r="I10491" s="1349"/>
      <c r="J10491" s="1349"/>
      <c r="K10491" s="1349"/>
      <c r="L10491" s="1349"/>
      <c r="M10491" s="1349"/>
      <c r="N10491" s="1349"/>
      <c r="O10491" s="1349"/>
      <c r="P10491" s="1349"/>
      <c r="Q10491" s="1349"/>
      <c r="R10491" s="1349"/>
      <c r="S10491" s="1349"/>
      <c r="T10491" s="1349"/>
    </row>
    <row r="10492" spans="2:20" ht="15.6" x14ac:dyDescent="0.3">
      <c r="B10492" s="1350" t="s">
        <v>10</v>
      </c>
      <c r="C10492" s="1350"/>
      <c r="D10492" s="1350"/>
      <c r="E10492" s="1350"/>
      <c r="F10492" s="1350"/>
      <c r="G10492" s="1350"/>
      <c r="H10492" s="1350"/>
      <c r="I10492" s="1350"/>
      <c r="J10492" s="1350"/>
      <c r="K10492" s="1350"/>
      <c r="L10492" s="1350"/>
      <c r="M10492" s="1350"/>
      <c r="N10492" s="1350"/>
      <c r="O10492" s="1350"/>
      <c r="P10492" s="1350"/>
      <c r="Q10492" s="1350"/>
      <c r="R10492" s="1350"/>
      <c r="S10492" s="1350"/>
      <c r="T10492" s="1350"/>
    </row>
    <row r="10493" spans="2:20" x14ac:dyDescent="0.3">
      <c r="B10493" s="1351" t="s">
        <v>11</v>
      </c>
      <c r="C10493" s="1351"/>
      <c r="D10493" s="1351"/>
      <c r="E10493" s="1351"/>
      <c r="F10493" s="1351"/>
      <c r="G10493" s="1351"/>
      <c r="H10493" s="1351"/>
      <c r="I10493" s="1351"/>
      <c r="J10493" s="1351"/>
      <c r="K10493" s="1351"/>
      <c r="L10493" s="1351"/>
      <c r="M10493" s="1351"/>
      <c r="N10493" s="1351"/>
      <c r="O10493" s="1351"/>
      <c r="P10493" s="1351"/>
      <c r="Q10493" s="1351"/>
      <c r="R10493" s="1351"/>
      <c r="S10493" s="1351"/>
      <c r="T10493" s="1351"/>
    </row>
    <row r="10494" spans="2:20" x14ac:dyDescent="0.3">
      <c r="B10494" s="1352" t="s">
        <v>7098</v>
      </c>
      <c r="C10494" s="1352"/>
      <c r="D10494" s="1352"/>
      <c r="E10494" s="1352"/>
      <c r="F10494" s="1352"/>
      <c r="G10494" s="1352"/>
      <c r="H10494" s="1352"/>
      <c r="I10494" s="1352"/>
      <c r="J10494" s="1352"/>
      <c r="K10494" s="1352"/>
      <c r="L10494" s="1352"/>
      <c r="M10494" s="1352"/>
      <c r="N10494" s="1352"/>
      <c r="O10494" s="1352"/>
      <c r="P10494" s="1352"/>
      <c r="Q10494" s="1352"/>
      <c r="R10494" s="1352"/>
      <c r="S10494" s="1352"/>
      <c r="T10494" s="1352"/>
    </row>
    <row r="10495" spans="2:20" ht="15" thickBot="1" x14ac:dyDescent="0.35">
      <c r="B10495" s="309"/>
      <c r="C10495" s="309"/>
      <c r="D10495" s="309"/>
      <c r="E10495" s="309"/>
      <c r="F10495" s="309"/>
      <c r="G10495" s="309"/>
      <c r="H10495" s="309"/>
      <c r="I10495" s="309"/>
      <c r="J10495" s="309"/>
      <c r="L10495" s="309"/>
      <c r="M10495" s="309"/>
      <c r="N10495" s="309"/>
      <c r="O10495" s="309"/>
      <c r="P10495" s="309"/>
      <c r="Q10495" s="309"/>
      <c r="R10495" s="1353" t="s">
        <v>7099</v>
      </c>
      <c r="S10495" s="1353"/>
      <c r="T10495" s="1353"/>
    </row>
    <row r="10496" spans="2:20" ht="15" thickTop="1" x14ac:dyDescent="0.3">
      <c r="B10496" s="1354" t="s">
        <v>8</v>
      </c>
      <c r="C10496" s="1354"/>
      <c r="D10496" s="1354"/>
      <c r="E10496" s="1354"/>
      <c r="F10496" s="1354"/>
      <c r="G10496" s="1354"/>
      <c r="H10496" s="1354"/>
      <c r="I10496" s="1354"/>
      <c r="J10496" s="1354"/>
      <c r="L10496" s="1354" t="s">
        <v>9</v>
      </c>
      <c r="M10496" s="1354"/>
      <c r="N10496" s="1354"/>
      <c r="O10496" s="1354"/>
      <c r="P10496" s="1354"/>
      <c r="Q10496" s="1354"/>
      <c r="R10496" s="1354"/>
      <c r="S10496" s="1354"/>
      <c r="T10496" s="1354"/>
    </row>
    <row r="10497" spans="2:20" ht="27.6" x14ac:dyDescent="0.3">
      <c r="B10497" s="950" t="s">
        <v>0</v>
      </c>
      <c r="C10497" s="950" t="s">
        <v>1</v>
      </c>
      <c r="D10497" s="950" t="s">
        <v>2</v>
      </c>
      <c r="E10497" s="950" t="s">
        <v>13</v>
      </c>
      <c r="F10497" s="950" t="s">
        <v>3</v>
      </c>
      <c r="G10497" s="950" t="s">
        <v>4</v>
      </c>
      <c r="H10497" s="950" t="s">
        <v>5</v>
      </c>
      <c r="I10497" s="950" t="s">
        <v>6</v>
      </c>
      <c r="J10497" s="950" t="s">
        <v>7</v>
      </c>
      <c r="K10497" s="180"/>
      <c r="L10497" s="950" t="s">
        <v>0</v>
      </c>
      <c r="M10497" s="950" t="s">
        <v>1</v>
      </c>
      <c r="N10497" s="503" t="s">
        <v>1234</v>
      </c>
      <c r="O10497" s="950" t="s">
        <v>13</v>
      </c>
      <c r="P10497" s="950" t="s">
        <v>3</v>
      </c>
      <c r="Q10497" s="950" t="s">
        <v>4</v>
      </c>
      <c r="R10497" s="950" t="s">
        <v>5</v>
      </c>
      <c r="S10497" s="950" t="s">
        <v>6</v>
      </c>
      <c r="T10497" s="950" t="s">
        <v>7</v>
      </c>
    </row>
    <row r="10498" spans="2:20" x14ac:dyDescent="0.3">
      <c r="B10498" s="954"/>
      <c r="C10498" s="955"/>
      <c r="D10498" s="955"/>
      <c r="E10498" s="956"/>
      <c r="F10498" s="956"/>
      <c r="G10498" s="956"/>
      <c r="H10498" s="956"/>
      <c r="I10498" s="956"/>
      <c r="J10498" s="957"/>
      <c r="L10498" s="954"/>
      <c r="M10498" s="955"/>
      <c r="N10498" s="955"/>
      <c r="O10498" s="956"/>
      <c r="P10498" s="956"/>
      <c r="Q10498" s="956"/>
      <c r="R10498" s="956"/>
      <c r="S10498" s="956"/>
      <c r="T10498" s="957"/>
    </row>
    <row r="10499" spans="2:20" x14ac:dyDescent="0.3">
      <c r="B10499" s="37" t="s">
        <v>7100</v>
      </c>
      <c r="C10499" s="44" t="s">
        <v>2421</v>
      </c>
      <c r="D10499" s="91" t="s">
        <v>16</v>
      </c>
      <c r="E10499" s="91" t="s">
        <v>16</v>
      </c>
      <c r="F10499" s="91">
        <f>N10473</f>
        <v>1020076</v>
      </c>
      <c r="G10499" s="764">
        <f>N10474</f>
        <v>4842069</v>
      </c>
      <c r="H10499" s="764">
        <f>N10475</f>
        <v>4369685</v>
      </c>
      <c r="I10499" s="764">
        <f>N10476</f>
        <v>596197</v>
      </c>
      <c r="J10499" s="764">
        <f>N10477</f>
        <v>4260</v>
      </c>
      <c r="K10499" s="41"/>
      <c r="L10499" s="72"/>
      <c r="M10499" s="1202"/>
      <c r="N10499" s="120"/>
      <c r="O10499" s="120"/>
      <c r="P10499" s="1145"/>
      <c r="Q10499" s="1145"/>
      <c r="R10499" s="72"/>
      <c r="S10499" s="120"/>
      <c r="T10499" s="72"/>
    </row>
    <row r="10500" spans="2:20" x14ac:dyDescent="0.3">
      <c r="B10500" s="37" t="s">
        <v>7114</v>
      </c>
      <c r="C10500" s="44" t="s">
        <v>5435</v>
      </c>
      <c r="D10500" s="91" t="s">
        <v>16</v>
      </c>
      <c r="E10500" s="39" t="s">
        <v>16</v>
      </c>
      <c r="F10500" s="39" t="s">
        <v>16</v>
      </c>
      <c r="G10500" s="39" t="s">
        <v>16</v>
      </c>
      <c r="H10500" s="764">
        <v>849706</v>
      </c>
      <c r="I10500" s="91" t="s">
        <v>16</v>
      </c>
      <c r="J10500" s="91" t="s">
        <v>16</v>
      </c>
      <c r="K10500" s="41"/>
      <c r="L10500" s="37" t="s">
        <v>7114</v>
      </c>
      <c r="M10500" s="44" t="s">
        <v>5435</v>
      </c>
      <c r="N10500" s="91" t="s">
        <v>16</v>
      </c>
      <c r="O10500" s="39" t="s">
        <v>16</v>
      </c>
      <c r="P10500" s="764">
        <v>849706</v>
      </c>
      <c r="Q10500" s="91" t="s">
        <v>16</v>
      </c>
      <c r="R10500" s="91" t="s">
        <v>16</v>
      </c>
      <c r="S10500" s="91" t="s">
        <v>16</v>
      </c>
      <c r="T10500" s="91" t="s">
        <v>16</v>
      </c>
    </row>
    <row r="10501" spans="2:20" x14ac:dyDescent="0.3">
      <c r="B10501" s="37" t="s">
        <v>7114</v>
      </c>
      <c r="C10501" s="44" t="s">
        <v>7126</v>
      </c>
      <c r="D10501" s="91" t="s">
        <v>16</v>
      </c>
      <c r="E10501" s="39" t="s">
        <v>16</v>
      </c>
      <c r="F10501" s="39" t="s">
        <v>16</v>
      </c>
      <c r="G10501" s="39" t="s">
        <v>16</v>
      </c>
      <c r="H10501" s="764">
        <v>163100</v>
      </c>
      <c r="I10501" s="91" t="s">
        <v>16</v>
      </c>
      <c r="J10501" s="91" t="s">
        <v>16</v>
      </c>
      <c r="K10501" s="41"/>
      <c r="L10501" s="37" t="s">
        <v>7114</v>
      </c>
      <c r="M10501" s="44" t="s">
        <v>7126</v>
      </c>
      <c r="N10501" s="91" t="s">
        <v>16</v>
      </c>
      <c r="O10501" s="39" t="s">
        <v>16</v>
      </c>
      <c r="P10501" s="1145">
        <v>163100</v>
      </c>
      <c r="Q10501" s="91" t="s">
        <v>16</v>
      </c>
      <c r="R10501" s="91" t="s">
        <v>16</v>
      </c>
      <c r="S10501" s="91" t="s">
        <v>16</v>
      </c>
      <c r="T10501" s="91" t="s">
        <v>16</v>
      </c>
    </row>
    <row r="10502" spans="2:20" ht="27.6" x14ac:dyDescent="0.3">
      <c r="B10502" s="37" t="s">
        <v>7114</v>
      </c>
      <c r="C10502" s="38" t="s">
        <v>6583</v>
      </c>
      <c r="D10502" s="116" t="s">
        <v>7101</v>
      </c>
      <c r="E10502" s="39" t="s">
        <v>16</v>
      </c>
      <c r="F10502" s="39" t="s">
        <v>16</v>
      </c>
      <c r="G10502" s="39" t="s">
        <v>16</v>
      </c>
      <c r="H10502" s="42">
        <v>2200</v>
      </c>
      <c r="I10502" s="91" t="s">
        <v>16</v>
      </c>
      <c r="J10502" s="91" t="s">
        <v>16</v>
      </c>
      <c r="K10502" s="41"/>
      <c r="L10502" s="37" t="s">
        <v>7114</v>
      </c>
      <c r="M10502" s="38" t="s">
        <v>6751</v>
      </c>
      <c r="N10502" s="116" t="s">
        <v>7105</v>
      </c>
      <c r="O10502" s="39">
        <v>72000</v>
      </c>
      <c r="P10502" s="39" t="s">
        <v>16</v>
      </c>
      <c r="Q10502" s="91" t="s">
        <v>16</v>
      </c>
      <c r="R10502" s="91" t="s">
        <v>16</v>
      </c>
      <c r="S10502" s="91" t="s">
        <v>16</v>
      </c>
      <c r="T10502" s="91" t="s">
        <v>16</v>
      </c>
    </row>
    <row r="10503" spans="2:20" ht="27.6" x14ac:dyDescent="0.3">
      <c r="B10503" s="37" t="s">
        <v>7114</v>
      </c>
      <c r="C10503" s="38" t="s">
        <v>4906</v>
      </c>
      <c r="D10503" s="116" t="s">
        <v>7102</v>
      </c>
      <c r="E10503" s="39" t="s">
        <v>16</v>
      </c>
      <c r="F10503" s="39" t="s">
        <v>16</v>
      </c>
      <c r="G10503" s="39" t="s">
        <v>16</v>
      </c>
      <c r="H10503" s="42">
        <v>2200</v>
      </c>
      <c r="I10503" s="91" t="s">
        <v>16</v>
      </c>
      <c r="J10503" s="91" t="s">
        <v>16</v>
      </c>
      <c r="K10503" s="41"/>
      <c r="L10503" s="37" t="s">
        <v>7114</v>
      </c>
      <c r="M10503" s="38" t="s">
        <v>6436</v>
      </c>
      <c r="N10503" s="116" t="s">
        <v>7123</v>
      </c>
      <c r="O10503" s="39">
        <v>80000</v>
      </c>
      <c r="P10503" s="91" t="s">
        <v>16</v>
      </c>
      <c r="Q10503" s="91" t="s">
        <v>16</v>
      </c>
      <c r="R10503" s="91" t="s">
        <v>16</v>
      </c>
      <c r="S10503" s="91" t="s">
        <v>16</v>
      </c>
      <c r="T10503" s="91" t="s">
        <v>16</v>
      </c>
    </row>
    <row r="10504" spans="2:20" ht="27.6" x14ac:dyDescent="0.3">
      <c r="B10504" s="37" t="s">
        <v>7114</v>
      </c>
      <c r="C10504" s="38" t="s">
        <v>7115</v>
      </c>
      <c r="D10504" s="116" t="s">
        <v>7103</v>
      </c>
      <c r="E10504" s="39" t="s">
        <v>16</v>
      </c>
      <c r="F10504" s="39" t="s">
        <v>16</v>
      </c>
      <c r="G10504" s="39" t="s">
        <v>16</v>
      </c>
      <c r="H10504" s="42">
        <v>2200</v>
      </c>
      <c r="I10504" s="91" t="s">
        <v>16</v>
      </c>
      <c r="J10504" s="91" t="s">
        <v>16</v>
      </c>
      <c r="K10504" s="41"/>
      <c r="L10504" s="91" t="s">
        <v>16</v>
      </c>
      <c r="M10504" s="91" t="s">
        <v>16</v>
      </c>
      <c r="N10504" s="91" t="s">
        <v>16</v>
      </c>
      <c r="O10504" s="91" t="s">
        <v>16</v>
      </c>
      <c r="P10504" s="91" t="s">
        <v>16</v>
      </c>
      <c r="Q10504" s="91" t="s">
        <v>16</v>
      </c>
      <c r="R10504" s="91" t="s">
        <v>16</v>
      </c>
      <c r="S10504" s="91" t="s">
        <v>16</v>
      </c>
      <c r="T10504" s="91" t="s">
        <v>16</v>
      </c>
    </row>
    <row r="10505" spans="2:20" ht="27.6" x14ac:dyDescent="0.3">
      <c r="B10505" s="37" t="s">
        <v>7114</v>
      </c>
      <c r="C10505" s="38" t="s">
        <v>7116</v>
      </c>
      <c r="D10505" s="116" t="s">
        <v>7104</v>
      </c>
      <c r="E10505" s="39" t="s">
        <v>16</v>
      </c>
      <c r="F10505" s="39" t="s">
        <v>16</v>
      </c>
      <c r="G10505" s="39" t="s">
        <v>16</v>
      </c>
      <c r="H10505" s="42">
        <v>2200</v>
      </c>
      <c r="I10505" s="91" t="s">
        <v>16</v>
      </c>
      <c r="J10505" s="91" t="s">
        <v>16</v>
      </c>
      <c r="K10505" s="41"/>
      <c r="L10505" s="91" t="s">
        <v>16</v>
      </c>
      <c r="M10505" s="91" t="s">
        <v>16</v>
      </c>
      <c r="N10505" s="91" t="s">
        <v>16</v>
      </c>
      <c r="O10505" s="91" t="s">
        <v>16</v>
      </c>
      <c r="P10505" s="91" t="s">
        <v>16</v>
      </c>
      <c r="Q10505" s="91" t="s">
        <v>16</v>
      </c>
      <c r="R10505" s="91" t="s">
        <v>16</v>
      </c>
      <c r="S10505" s="91" t="s">
        <v>16</v>
      </c>
      <c r="T10505" s="91" t="s">
        <v>16</v>
      </c>
    </row>
    <row r="10506" spans="2:20" ht="27.6" x14ac:dyDescent="0.3">
      <c r="B10506" s="37" t="s">
        <v>7114</v>
      </c>
      <c r="C10506" s="38" t="s">
        <v>7117</v>
      </c>
      <c r="D10506" s="116" t="s">
        <v>7105</v>
      </c>
      <c r="E10506" s="39">
        <v>72000</v>
      </c>
      <c r="F10506" s="39" t="s">
        <v>16</v>
      </c>
      <c r="G10506" s="39" t="s">
        <v>16</v>
      </c>
      <c r="H10506" s="39">
        <v>28000</v>
      </c>
      <c r="I10506" s="91" t="s">
        <v>16</v>
      </c>
      <c r="J10506" s="91" t="s">
        <v>16</v>
      </c>
      <c r="K10506" s="41"/>
      <c r="L10506" s="91" t="s">
        <v>16</v>
      </c>
      <c r="M10506" s="91" t="s">
        <v>16</v>
      </c>
      <c r="N10506" s="91" t="s">
        <v>16</v>
      </c>
      <c r="O10506" s="91" t="s">
        <v>16</v>
      </c>
      <c r="P10506" s="91" t="s">
        <v>16</v>
      </c>
      <c r="Q10506" s="91" t="s">
        <v>16</v>
      </c>
      <c r="R10506" s="91" t="s">
        <v>16</v>
      </c>
      <c r="S10506" s="91" t="s">
        <v>16</v>
      </c>
      <c r="T10506" s="91" t="s">
        <v>16</v>
      </c>
    </row>
    <row r="10507" spans="2:20" ht="27.6" x14ac:dyDescent="0.3">
      <c r="B10507" s="37" t="s">
        <v>7114</v>
      </c>
      <c r="C10507" s="38" t="s">
        <v>7118</v>
      </c>
      <c r="D10507" s="116" t="s">
        <v>7106</v>
      </c>
      <c r="E10507" s="39" t="s">
        <v>16</v>
      </c>
      <c r="F10507" s="39">
        <v>1100</v>
      </c>
      <c r="G10507" s="39" t="s">
        <v>16</v>
      </c>
      <c r="H10507" s="39" t="s">
        <v>16</v>
      </c>
      <c r="I10507" s="91" t="s">
        <v>16</v>
      </c>
      <c r="J10507" s="91" t="s">
        <v>16</v>
      </c>
      <c r="K10507" s="41"/>
      <c r="L10507" s="91" t="s">
        <v>16</v>
      </c>
      <c r="M10507" s="91" t="s">
        <v>16</v>
      </c>
      <c r="N10507" s="91" t="s">
        <v>16</v>
      </c>
      <c r="O10507" s="91" t="s">
        <v>16</v>
      </c>
      <c r="P10507" s="91" t="s">
        <v>16</v>
      </c>
      <c r="Q10507" s="91" t="s">
        <v>16</v>
      </c>
      <c r="R10507" s="91" t="s">
        <v>16</v>
      </c>
      <c r="S10507" s="91" t="s">
        <v>16</v>
      </c>
      <c r="T10507" s="91" t="s">
        <v>16</v>
      </c>
    </row>
    <row r="10508" spans="2:20" ht="27.6" x14ac:dyDescent="0.3">
      <c r="B10508" s="37" t="s">
        <v>7114</v>
      </c>
      <c r="C10508" s="38" t="s">
        <v>7119</v>
      </c>
      <c r="D10508" s="116" t="s">
        <v>7107</v>
      </c>
      <c r="E10508" s="39" t="s">
        <v>16</v>
      </c>
      <c r="F10508" s="39">
        <v>1100</v>
      </c>
      <c r="G10508" s="39" t="s">
        <v>16</v>
      </c>
      <c r="H10508" s="39" t="s">
        <v>16</v>
      </c>
      <c r="I10508" s="91" t="s">
        <v>16</v>
      </c>
      <c r="J10508" s="91" t="s">
        <v>16</v>
      </c>
      <c r="K10508" s="41"/>
      <c r="L10508" s="91" t="s">
        <v>16</v>
      </c>
      <c r="M10508" s="91" t="s">
        <v>16</v>
      </c>
      <c r="N10508" s="91" t="s">
        <v>16</v>
      </c>
      <c r="O10508" s="91" t="s">
        <v>16</v>
      </c>
      <c r="P10508" s="91" t="s">
        <v>16</v>
      </c>
      <c r="Q10508" s="91" t="s">
        <v>16</v>
      </c>
      <c r="R10508" s="91" t="s">
        <v>16</v>
      </c>
      <c r="S10508" s="91" t="s">
        <v>16</v>
      </c>
      <c r="T10508" s="91" t="s">
        <v>16</v>
      </c>
    </row>
    <row r="10509" spans="2:20" ht="27.6" x14ac:dyDescent="0.3">
      <c r="B10509" s="37" t="s">
        <v>7114</v>
      </c>
      <c r="C10509" s="38" t="s">
        <v>5216</v>
      </c>
      <c r="D10509" s="116" t="s">
        <v>7108</v>
      </c>
      <c r="E10509" s="39" t="s">
        <v>16</v>
      </c>
      <c r="F10509" s="39">
        <v>6000</v>
      </c>
      <c r="G10509" s="39" t="s">
        <v>16</v>
      </c>
      <c r="H10509" s="39" t="s">
        <v>16</v>
      </c>
      <c r="I10509" s="91" t="s">
        <v>16</v>
      </c>
      <c r="J10509" s="91" t="s">
        <v>16</v>
      </c>
      <c r="K10509" s="41"/>
      <c r="L10509" s="91" t="s">
        <v>16</v>
      </c>
      <c r="M10509" s="91" t="s">
        <v>16</v>
      </c>
      <c r="N10509" s="91" t="s">
        <v>16</v>
      </c>
      <c r="O10509" s="91" t="s">
        <v>16</v>
      </c>
      <c r="P10509" s="91" t="s">
        <v>16</v>
      </c>
      <c r="Q10509" s="91" t="s">
        <v>16</v>
      </c>
      <c r="R10509" s="91" t="s">
        <v>16</v>
      </c>
      <c r="S10509" s="91" t="s">
        <v>16</v>
      </c>
      <c r="T10509" s="91" t="s">
        <v>16</v>
      </c>
    </row>
    <row r="10510" spans="2:20" ht="27.6" x14ac:dyDescent="0.3">
      <c r="B10510" s="37" t="s">
        <v>7114</v>
      </c>
      <c r="C10510" s="38" t="s">
        <v>2802</v>
      </c>
      <c r="D10510" s="116" t="s">
        <v>7109</v>
      </c>
      <c r="E10510" s="39" t="s">
        <v>16</v>
      </c>
      <c r="F10510" s="39">
        <v>12000</v>
      </c>
      <c r="G10510" s="39" t="s">
        <v>16</v>
      </c>
      <c r="H10510" s="39" t="s">
        <v>16</v>
      </c>
      <c r="I10510" s="91" t="s">
        <v>16</v>
      </c>
      <c r="J10510" s="91" t="s">
        <v>16</v>
      </c>
      <c r="K10510" s="41"/>
      <c r="L10510" s="91" t="s">
        <v>16</v>
      </c>
      <c r="M10510" s="91" t="s">
        <v>16</v>
      </c>
      <c r="N10510" s="91" t="s">
        <v>16</v>
      </c>
      <c r="O10510" s="91" t="s">
        <v>16</v>
      </c>
      <c r="P10510" s="91" t="s">
        <v>16</v>
      </c>
      <c r="Q10510" s="91" t="s">
        <v>16</v>
      </c>
      <c r="R10510" s="91" t="s">
        <v>16</v>
      </c>
      <c r="S10510" s="91" t="s">
        <v>16</v>
      </c>
      <c r="T10510" s="91" t="s">
        <v>16</v>
      </c>
    </row>
    <row r="10511" spans="2:20" ht="27.6" x14ac:dyDescent="0.3">
      <c r="B10511" s="37" t="s">
        <v>7114</v>
      </c>
      <c r="C10511" s="38" t="s">
        <v>7120</v>
      </c>
      <c r="D10511" s="116" t="s">
        <v>7110</v>
      </c>
      <c r="E10511" s="39" t="s">
        <v>16</v>
      </c>
      <c r="F10511" s="39">
        <v>1100</v>
      </c>
      <c r="G10511" s="39" t="s">
        <v>16</v>
      </c>
      <c r="H10511" s="39" t="s">
        <v>16</v>
      </c>
      <c r="I10511" s="91" t="s">
        <v>16</v>
      </c>
      <c r="J10511" s="91" t="s">
        <v>16</v>
      </c>
      <c r="K10511" s="41"/>
      <c r="L10511" s="91" t="s">
        <v>16</v>
      </c>
      <c r="M10511" s="91" t="s">
        <v>16</v>
      </c>
      <c r="N10511" s="91" t="s">
        <v>16</v>
      </c>
      <c r="O10511" s="91" t="s">
        <v>16</v>
      </c>
      <c r="P10511" s="91" t="s">
        <v>16</v>
      </c>
      <c r="Q10511" s="91" t="s">
        <v>16</v>
      </c>
      <c r="R10511" s="91" t="s">
        <v>16</v>
      </c>
      <c r="S10511" s="91" t="s">
        <v>16</v>
      </c>
      <c r="T10511" s="91" t="s">
        <v>16</v>
      </c>
    </row>
    <row r="10512" spans="2:20" ht="28.8" customHeight="1" x14ac:dyDescent="0.3">
      <c r="B10512" s="37" t="s">
        <v>7114</v>
      </c>
      <c r="C10512" s="38" t="s">
        <v>4496</v>
      </c>
      <c r="D10512" s="116" t="s">
        <v>7111</v>
      </c>
      <c r="E10512" s="39" t="s">
        <v>16</v>
      </c>
      <c r="F10512" s="39">
        <v>20000</v>
      </c>
      <c r="G10512" s="39" t="s">
        <v>16</v>
      </c>
      <c r="H10512" s="39" t="s">
        <v>16</v>
      </c>
      <c r="I10512" s="91" t="s">
        <v>16</v>
      </c>
      <c r="J10512" s="91" t="s">
        <v>16</v>
      </c>
      <c r="K10512" s="41"/>
      <c r="L10512" s="91" t="s">
        <v>16</v>
      </c>
      <c r="M10512" s="91" t="s">
        <v>16</v>
      </c>
      <c r="N10512" s="91" t="s">
        <v>16</v>
      </c>
      <c r="O10512" s="91" t="s">
        <v>16</v>
      </c>
      <c r="P10512" s="91" t="s">
        <v>16</v>
      </c>
      <c r="Q10512" s="91" t="s">
        <v>16</v>
      </c>
      <c r="R10512" s="91" t="s">
        <v>16</v>
      </c>
      <c r="S10512" s="91" t="s">
        <v>16</v>
      </c>
      <c r="T10512" s="91" t="s">
        <v>16</v>
      </c>
    </row>
    <row r="10513" spans="2:20" ht="26.4" customHeight="1" x14ac:dyDescent="0.3">
      <c r="B10513" s="37" t="s">
        <v>7114</v>
      </c>
      <c r="C10513" s="38" t="s">
        <v>7121</v>
      </c>
      <c r="D10513" s="116" t="s">
        <v>7112</v>
      </c>
      <c r="E10513" s="39" t="s">
        <v>16</v>
      </c>
      <c r="F10513" s="39">
        <v>10000</v>
      </c>
      <c r="G10513" s="39" t="s">
        <v>16</v>
      </c>
      <c r="H10513" s="39" t="s">
        <v>16</v>
      </c>
      <c r="I10513" s="91" t="s">
        <v>16</v>
      </c>
      <c r="J10513" s="91" t="s">
        <v>16</v>
      </c>
      <c r="K10513" s="41"/>
      <c r="L10513" s="91" t="s">
        <v>16</v>
      </c>
      <c r="M10513" s="91" t="s">
        <v>16</v>
      </c>
      <c r="N10513" s="91" t="s">
        <v>16</v>
      </c>
      <c r="O10513" s="91" t="s">
        <v>16</v>
      </c>
      <c r="P10513" s="91" t="s">
        <v>16</v>
      </c>
      <c r="Q10513" s="91" t="s">
        <v>16</v>
      </c>
      <c r="R10513" s="91" t="s">
        <v>16</v>
      </c>
      <c r="S10513" s="91" t="s">
        <v>16</v>
      </c>
      <c r="T10513" s="91" t="s">
        <v>16</v>
      </c>
    </row>
    <row r="10514" spans="2:20" ht="27.6" x14ac:dyDescent="0.3">
      <c r="B10514" s="37" t="s">
        <v>7114</v>
      </c>
      <c r="C10514" s="38" t="s">
        <v>7122</v>
      </c>
      <c r="D10514" s="116" t="s">
        <v>7113</v>
      </c>
      <c r="E10514" s="39" t="s">
        <v>16</v>
      </c>
      <c r="F10514" s="39">
        <v>1300</v>
      </c>
      <c r="G10514" s="39" t="s">
        <v>16</v>
      </c>
      <c r="H10514" s="39" t="s">
        <v>16</v>
      </c>
      <c r="I10514" s="91" t="s">
        <v>16</v>
      </c>
      <c r="J10514" s="91" t="s">
        <v>16</v>
      </c>
      <c r="K10514" s="41"/>
      <c r="L10514" s="91" t="s">
        <v>16</v>
      </c>
      <c r="M10514" s="91" t="s">
        <v>16</v>
      </c>
      <c r="N10514" s="91" t="s">
        <v>16</v>
      </c>
      <c r="O10514" s="91" t="s">
        <v>16</v>
      </c>
      <c r="P10514" s="91" t="s">
        <v>16</v>
      </c>
      <c r="Q10514" s="91" t="s">
        <v>16</v>
      </c>
      <c r="R10514" s="91" t="s">
        <v>16</v>
      </c>
      <c r="S10514" s="91" t="s">
        <v>16</v>
      </c>
      <c r="T10514" s="91" t="s">
        <v>16</v>
      </c>
    </row>
    <row r="10515" spans="2:20" ht="27.6" x14ac:dyDescent="0.3">
      <c r="B10515" s="37" t="s">
        <v>7114</v>
      </c>
      <c r="C10515" s="38" t="s">
        <v>4591</v>
      </c>
      <c r="D10515" s="116" t="s">
        <v>7123</v>
      </c>
      <c r="E10515" s="39">
        <v>80000</v>
      </c>
      <c r="F10515" s="39" t="s">
        <v>16</v>
      </c>
      <c r="G10515" s="39" t="s">
        <v>16</v>
      </c>
      <c r="H10515" s="39">
        <v>120000</v>
      </c>
      <c r="I10515" s="91" t="s">
        <v>16</v>
      </c>
      <c r="J10515" s="91" t="s">
        <v>16</v>
      </c>
      <c r="K10515" s="41"/>
      <c r="L10515" s="91" t="s">
        <v>16</v>
      </c>
      <c r="M10515" s="91" t="s">
        <v>16</v>
      </c>
      <c r="N10515" s="91" t="s">
        <v>16</v>
      </c>
      <c r="O10515" s="91" t="s">
        <v>16</v>
      </c>
      <c r="P10515" s="91" t="s">
        <v>16</v>
      </c>
      <c r="Q10515" s="91" t="s">
        <v>16</v>
      </c>
      <c r="R10515" s="91" t="s">
        <v>16</v>
      </c>
      <c r="S10515" s="91" t="s">
        <v>16</v>
      </c>
      <c r="T10515" s="91" t="s">
        <v>16</v>
      </c>
    </row>
    <row r="10516" spans="2:20" ht="27.6" x14ac:dyDescent="0.3">
      <c r="B10516" s="37" t="s">
        <v>7114</v>
      </c>
      <c r="C10516" s="38" t="s">
        <v>7125</v>
      </c>
      <c r="D10516" s="116" t="s">
        <v>7124</v>
      </c>
      <c r="E10516" s="39" t="s">
        <v>16</v>
      </c>
      <c r="F10516" s="39">
        <v>5000</v>
      </c>
      <c r="G10516" s="39" t="s">
        <v>16</v>
      </c>
      <c r="H10516" s="39" t="s">
        <v>16</v>
      </c>
      <c r="I10516" s="91" t="s">
        <v>16</v>
      </c>
      <c r="J10516" s="91" t="s">
        <v>16</v>
      </c>
      <c r="K10516" s="41"/>
      <c r="L10516" s="91" t="s">
        <v>16</v>
      </c>
      <c r="M10516" s="91" t="s">
        <v>16</v>
      </c>
      <c r="N10516" s="91" t="s">
        <v>16</v>
      </c>
      <c r="O10516" s="91" t="s">
        <v>16</v>
      </c>
      <c r="P10516" s="91" t="s">
        <v>16</v>
      </c>
      <c r="Q10516" s="91" t="s">
        <v>16</v>
      </c>
      <c r="R10516" s="91" t="s">
        <v>16</v>
      </c>
      <c r="S10516" s="91" t="s">
        <v>16</v>
      </c>
      <c r="T10516" s="91" t="s">
        <v>16</v>
      </c>
    </row>
    <row r="10517" spans="2:20" ht="27.6" x14ac:dyDescent="0.3">
      <c r="B10517" s="37" t="s">
        <v>7114</v>
      </c>
      <c r="C10517" s="38" t="s">
        <v>7127</v>
      </c>
      <c r="D10517" s="116" t="s">
        <v>7129</v>
      </c>
      <c r="E10517" s="39" t="s">
        <v>16</v>
      </c>
      <c r="F10517" s="39">
        <v>1100</v>
      </c>
      <c r="G10517" s="39" t="s">
        <v>16</v>
      </c>
      <c r="H10517" s="39" t="s">
        <v>16</v>
      </c>
      <c r="I10517" s="91" t="s">
        <v>16</v>
      </c>
      <c r="J10517" s="91" t="s">
        <v>16</v>
      </c>
      <c r="K10517" s="41"/>
      <c r="L10517" s="91" t="s">
        <v>16</v>
      </c>
      <c r="M10517" s="91" t="s">
        <v>16</v>
      </c>
      <c r="N10517" s="91" t="s">
        <v>16</v>
      </c>
      <c r="O10517" s="91" t="s">
        <v>16</v>
      </c>
      <c r="P10517" s="91" t="s">
        <v>16</v>
      </c>
      <c r="Q10517" s="91" t="s">
        <v>16</v>
      </c>
      <c r="R10517" s="91" t="s">
        <v>16</v>
      </c>
      <c r="S10517" s="91" t="s">
        <v>16</v>
      </c>
      <c r="T10517" s="91" t="s">
        <v>16</v>
      </c>
    </row>
    <row r="10518" spans="2:20" x14ac:dyDescent="0.3">
      <c r="B10518" s="196"/>
      <c r="C10518" s="503" t="s">
        <v>49</v>
      </c>
      <c r="D10518" s="196"/>
      <c r="E10518" s="197">
        <f>SUM(E10500:E10516)</f>
        <v>152000</v>
      </c>
      <c r="F10518" s="197">
        <f>SUM(F10500:F10517)</f>
        <v>58700</v>
      </c>
      <c r="G10518" s="940"/>
      <c r="H10518" s="1256">
        <f>SUM(H10500:H10517)</f>
        <v>1169606</v>
      </c>
      <c r="I10518" s="940"/>
      <c r="J10518" s="940"/>
      <c r="K10518" s="187">
        <f>SUM(I10518:J10518)</f>
        <v>0</v>
      </c>
      <c r="L10518" s="91" t="s">
        <v>16</v>
      </c>
      <c r="M10518" s="91" t="s">
        <v>16</v>
      </c>
      <c r="N10518" s="91" t="s">
        <v>16</v>
      </c>
      <c r="O10518" s="91" t="s">
        <v>16</v>
      </c>
      <c r="P10518" s="91" t="s">
        <v>16</v>
      </c>
      <c r="Q10518" s="91" t="s">
        <v>16</v>
      </c>
      <c r="R10518" s="91" t="s">
        <v>16</v>
      </c>
      <c r="S10518" s="91" t="s">
        <v>16</v>
      </c>
      <c r="T10518" s="91" t="s">
        <v>16</v>
      </c>
    </row>
    <row r="10519" spans="2:20" x14ac:dyDescent="0.3">
      <c r="B10519" s="815"/>
      <c r="C10519" s="958"/>
      <c r="D10519" s="384"/>
      <c r="E10519" s="818"/>
      <c r="F10519" s="818"/>
      <c r="G10519" s="818"/>
      <c r="H10519" s="818"/>
      <c r="I10519" s="818"/>
      <c r="J10519" s="819"/>
      <c r="K10519" s="1"/>
      <c r="L10519" s="1041"/>
      <c r="M10519" s="1042"/>
      <c r="N10519" s="1042"/>
      <c r="O10519" s="188"/>
      <c r="P10519" s="1042"/>
      <c r="Q10519" s="1042"/>
      <c r="R10519" s="1042"/>
      <c r="S10519" s="1042"/>
      <c r="T10519" s="1043"/>
    </row>
    <row r="10520" spans="2:20" x14ac:dyDescent="0.3">
      <c r="B10520" s="25"/>
      <c r="C10520" s="26" t="s">
        <v>50</v>
      </c>
      <c r="D10520" s="26" t="s">
        <v>16</v>
      </c>
      <c r="E10520" s="28">
        <f>E10518</f>
        <v>152000</v>
      </c>
      <c r="F10520" s="28">
        <f>F10499+F10518</f>
        <v>1078776</v>
      </c>
      <c r="G10520" s="28">
        <f>G10499+G10518</f>
        <v>4842069</v>
      </c>
      <c r="H10520" s="28">
        <f>H10499+H10518</f>
        <v>5539291</v>
      </c>
      <c r="I10520" s="28">
        <f>I10499+I10518</f>
        <v>596197</v>
      </c>
      <c r="J10520" s="28">
        <f>J10499+J10518</f>
        <v>4260</v>
      </c>
      <c r="K10520" s="1"/>
      <c r="L10520" s="574" t="s">
        <v>16</v>
      </c>
      <c r="M10520" s="26" t="s">
        <v>50</v>
      </c>
      <c r="N10520" s="193" t="s">
        <v>16</v>
      </c>
      <c r="O10520" s="934">
        <f>SUM(O10500:O10519)</f>
        <v>152000</v>
      </c>
      <c r="P10520" s="28">
        <f>SUM(P10500:P10519)</f>
        <v>1012806</v>
      </c>
      <c r="Q10520" s="938">
        <f>SUM(Q10502:Q10519)</f>
        <v>0</v>
      </c>
      <c r="R10520" s="28">
        <f>SUM(R10502:R10519)</f>
        <v>0</v>
      </c>
      <c r="S10520" s="28">
        <f>SUM(S10518:S10519)</f>
        <v>0</v>
      </c>
      <c r="T10520" s="28">
        <f>SUM(T10498:T10519)</f>
        <v>0</v>
      </c>
    </row>
    <row r="10521" spans="2:20" x14ac:dyDescent="0.3">
      <c r="F10521" s="314"/>
      <c r="G10521" s="215"/>
      <c r="H10521" s="215"/>
      <c r="I10521" s="314"/>
      <c r="L10521" s="2"/>
      <c r="M10521" s="3" t="s">
        <v>12</v>
      </c>
      <c r="N10521" s="15"/>
      <c r="O10521" s="16">
        <f>E10520-O10520</f>
        <v>0</v>
      </c>
      <c r="P10521" s="62">
        <f>F10520-P10520</f>
        <v>65970</v>
      </c>
      <c r="Q10521" s="62">
        <f>G10520-Q10520</f>
        <v>4842069</v>
      </c>
      <c r="R10521" s="62">
        <f t="shared" ref="R10521" si="1018">H10520-R10520</f>
        <v>5539291</v>
      </c>
      <c r="S10521" s="62">
        <f t="shared" ref="S10521" si="1019">I10520-S10520</f>
        <v>596197</v>
      </c>
      <c r="T10521" s="62">
        <f t="shared" ref="T10521" si="1020">J10520-T10520</f>
        <v>4260</v>
      </c>
    </row>
    <row r="10522" spans="2:20" x14ac:dyDescent="0.3">
      <c r="B10522" s="1355"/>
      <c r="C10522" s="1355"/>
      <c r="D10522" s="1355"/>
      <c r="E10522" s="1355"/>
      <c r="F10522" s="1355"/>
      <c r="G10522" s="118"/>
      <c r="H10522" s="240"/>
      <c r="I10522" s="321"/>
      <c r="J10522" s="321"/>
      <c r="M10522" s="1356" t="s">
        <v>23</v>
      </c>
      <c r="N10522" s="1356"/>
      <c r="O10522" s="314"/>
      <c r="P10522" s="314"/>
      <c r="Q10522" s="314"/>
      <c r="R10522" s="314"/>
    </row>
    <row r="10523" spans="2:20" x14ac:dyDescent="0.3">
      <c r="B10523" s="1303"/>
      <c r="C10523" s="1174"/>
      <c r="D10523" s="1174"/>
      <c r="E10523" s="285"/>
      <c r="F10523" s="285"/>
      <c r="G10523" s="944"/>
      <c r="H10523" s="944"/>
      <c r="I10523" s="944"/>
      <c r="J10523" s="944"/>
      <c r="K10523" s="1263"/>
      <c r="L10523" s="1263"/>
      <c r="M10523" s="346" t="s">
        <v>17</v>
      </c>
      <c r="N10523" s="62">
        <f>P10521</f>
        <v>65970</v>
      </c>
      <c r="O10523" s="1322"/>
      <c r="P10523" s="198"/>
      <c r="Q10523" s="198"/>
      <c r="R10523" s="198"/>
      <c r="S10523" s="1263"/>
      <c r="T10523" s="1263"/>
    </row>
    <row r="10524" spans="2:20" x14ac:dyDescent="0.3">
      <c r="B10524" s="1304"/>
      <c r="C10524" s="1305"/>
      <c r="D10524" s="1264"/>
      <c r="E10524" s="1264"/>
      <c r="F10524" s="1179"/>
      <c r="G10524" s="949"/>
      <c r="H10524" s="949"/>
      <c r="I10524" s="280"/>
      <c r="J10524" s="280"/>
      <c r="K10524" s="1263"/>
      <c r="L10524" s="1263"/>
      <c r="M10524" s="346" t="s">
        <v>18</v>
      </c>
      <c r="N10524" s="62">
        <f>Q10521</f>
        <v>4842069</v>
      </c>
      <c r="O10524" s="1265"/>
      <c r="P10524" s="944"/>
      <c r="Q10524" s="1323"/>
      <c r="R10524" s="944"/>
      <c r="S10524" s="944"/>
      <c r="T10524" s="944"/>
    </row>
    <row r="10525" spans="2:20" x14ac:dyDescent="0.3">
      <c r="B10525" s="1304"/>
      <c r="C10525" s="1306"/>
      <c r="D10525" s="1264"/>
      <c r="E10525" s="1264"/>
      <c r="F10525" s="285"/>
      <c r="G10525" s="948"/>
      <c r="H10525" s="948"/>
      <c r="I10525" s="280"/>
      <c r="J10525" s="280"/>
      <c r="K10525" s="1263"/>
      <c r="L10525" s="1263"/>
      <c r="M10525" s="346" t="s">
        <v>19</v>
      </c>
      <c r="N10525" s="62">
        <f>R10521</f>
        <v>5539291</v>
      </c>
      <c r="O10525" s="1265"/>
      <c r="P10525" s="948"/>
      <c r="Q10525" s="1324"/>
      <c r="R10525" s="948"/>
      <c r="S10525" s="948"/>
      <c r="T10525" s="948"/>
    </row>
    <row r="10526" spans="2:20" x14ac:dyDescent="0.3">
      <c r="B10526" s="1304"/>
      <c r="C10526" s="1307"/>
      <c r="D10526" s="284"/>
      <c r="E10526" s="1266"/>
      <c r="F10526" s="1266"/>
      <c r="G10526" s="1267"/>
      <c r="H10526" s="1267"/>
      <c r="I10526" s="280"/>
      <c r="J10526" s="281"/>
      <c r="K10526" s="1263"/>
      <c r="L10526" s="1263"/>
      <c r="M10526" s="346" t="s">
        <v>20</v>
      </c>
      <c r="N10526" s="62">
        <f>S10521</f>
        <v>596197</v>
      </c>
      <c r="O10526" s="1268"/>
      <c r="P10526" s="1016"/>
      <c r="Q10526" s="1017"/>
      <c r="R10526" s="894"/>
      <c r="S10526" s="894"/>
      <c r="T10526" s="894"/>
    </row>
    <row r="10527" spans="2:20" x14ac:dyDescent="0.3">
      <c r="B10527" s="1307"/>
      <c r="C10527" s="1304"/>
      <c r="D10527" s="284"/>
      <c r="E10527" s="1266"/>
      <c r="F10527" s="1266"/>
      <c r="G10527" s="1267"/>
      <c r="H10527" s="1267"/>
      <c r="I10527" s="280"/>
      <c r="J10527" s="281"/>
      <c r="K10527" s="1263"/>
      <c r="L10527" s="1263"/>
      <c r="M10527" s="346" t="s">
        <v>21</v>
      </c>
      <c r="N10527" s="62">
        <f>T10521</f>
        <v>4260</v>
      </c>
      <c r="O10527" s="1265"/>
      <c r="P10527" s="949"/>
      <c r="Q10527" s="1018"/>
      <c r="R10527" s="949"/>
      <c r="S10527" s="949"/>
      <c r="T10527" s="949"/>
    </row>
    <row r="10528" spans="2:20" ht="16.2" thickBot="1" x14ac:dyDescent="0.35">
      <c r="B10528" s="1307"/>
      <c r="C10528" s="1307"/>
      <c r="D10528" s="284"/>
      <c r="E10528" s="1266"/>
      <c r="F10528" s="1294"/>
      <c r="G10528" s="1269"/>
      <c r="H10528" s="1267"/>
      <c r="I10528" s="280"/>
      <c r="J10528" s="281"/>
      <c r="K10528" s="1263"/>
      <c r="L10528" s="1263"/>
      <c r="M10528" s="768" t="s">
        <v>22</v>
      </c>
      <c r="N10528" s="794">
        <f>SUM(N10523:N10527)</f>
        <v>11047787</v>
      </c>
      <c r="O10528" s="1265"/>
      <c r="P10528" s="944"/>
      <c r="Q10528" s="944"/>
      <c r="R10528" s="944"/>
      <c r="S10528" s="944"/>
      <c r="T10528" s="1270"/>
    </row>
    <row r="10529" spans="2:20" ht="16.2" thickTop="1" x14ac:dyDescent="0.3">
      <c r="B10529" s="1308"/>
      <c r="C10529" s="1309"/>
      <c r="D10529" s="736"/>
      <c r="E10529" s="326"/>
      <c r="F10529" s="326"/>
      <c r="G10529" s="322"/>
      <c r="H10529" s="321"/>
      <c r="I10529" s="280"/>
      <c r="J10529" s="281"/>
      <c r="M10529" s="768"/>
      <c r="N10529" s="121"/>
      <c r="O10529" s="1015"/>
      <c r="P10529" s="994"/>
      <c r="Q10529" s="994"/>
      <c r="R10529" s="943"/>
      <c r="S10529" s="943"/>
      <c r="T10529" s="929"/>
    </row>
    <row r="10530" spans="2:20" x14ac:dyDescent="0.3">
      <c r="B10530" s="326"/>
      <c r="C10530" s="326"/>
      <c r="D10530" s="326"/>
      <c r="E10530" s="326"/>
      <c r="F10530" s="326"/>
    </row>
    <row r="10531" spans="2:20" x14ac:dyDescent="0.3">
      <c r="B10531" s="326"/>
      <c r="C10531" s="326"/>
      <c r="D10531" s="326"/>
      <c r="E10531" s="326"/>
      <c r="F10531" s="326"/>
      <c r="N10531" s="314"/>
    </row>
    <row r="10533" spans="2:20" x14ac:dyDescent="0.3">
      <c r="B10533" s="1357" t="s">
        <v>6214</v>
      </c>
      <c r="C10533" s="1357"/>
      <c r="D10533" s="1357"/>
      <c r="E10533" s="1357"/>
      <c r="F10533" s="1357"/>
      <c r="G10533" s="1357"/>
      <c r="H10533" s="1357"/>
      <c r="I10533" s="1357"/>
      <c r="J10533" s="1357"/>
      <c r="K10533" s="1357"/>
      <c r="L10533" s="1357"/>
      <c r="M10533" s="1357"/>
      <c r="N10533" s="1357"/>
      <c r="O10533" s="1357"/>
      <c r="P10533" s="1357"/>
      <c r="Q10533" s="1357"/>
      <c r="R10533" s="1357"/>
      <c r="S10533" s="1357"/>
      <c r="T10533" s="1357"/>
    </row>
    <row r="10539" spans="2:20" ht="15.6" x14ac:dyDescent="0.3">
      <c r="B10539" s="1349" t="s">
        <v>7144</v>
      </c>
      <c r="C10539" s="1349"/>
      <c r="D10539" s="1349"/>
      <c r="E10539" s="1349"/>
      <c r="F10539" s="1349"/>
      <c r="G10539" s="1349"/>
      <c r="H10539" s="1349"/>
      <c r="I10539" s="1349"/>
      <c r="J10539" s="1349"/>
      <c r="K10539" s="1349"/>
      <c r="L10539" s="1349"/>
      <c r="M10539" s="1349"/>
      <c r="N10539" s="1349"/>
      <c r="O10539" s="1349"/>
      <c r="P10539" s="1349"/>
      <c r="Q10539" s="1349"/>
      <c r="R10539" s="1349"/>
      <c r="S10539" s="1349"/>
      <c r="T10539" s="1349"/>
    </row>
    <row r="10540" spans="2:20" ht="15.6" x14ac:dyDescent="0.3">
      <c r="B10540" s="1350" t="s">
        <v>10</v>
      </c>
      <c r="C10540" s="1350"/>
      <c r="D10540" s="1350"/>
      <c r="E10540" s="1350"/>
      <c r="F10540" s="1350"/>
      <c r="G10540" s="1350"/>
      <c r="H10540" s="1350"/>
      <c r="I10540" s="1350"/>
      <c r="J10540" s="1350"/>
      <c r="K10540" s="1350"/>
      <c r="L10540" s="1350"/>
      <c r="M10540" s="1350"/>
      <c r="N10540" s="1350"/>
      <c r="O10540" s="1350"/>
      <c r="P10540" s="1350"/>
      <c r="Q10540" s="1350"/>
      <c r="R10540" s="1350"/>
      <c r="S10540" s="1350"/>
      <c r="T10540" s="1350"/>
    </row>
    <row r="10541" spans="2:20" x14ac:dyDescent="0.3">
      <c r="B10541" s="1351" t="s">
        <v>11</v>
      </c>
      <c r="C10541" s="1351"/>
      <c r="D10541" s="1351"/>
      <c r="E10541" s="1351"/>
      <c r="F10541" s="1351"/>
      <c r="G10541" s="1351"/>
      <c r="H10541" s="1351"/>
      <c r="I10541" s="1351"/>
      <c r="J10541" s="1351"/>
      <c r="K10541" s="1351"/>
      <c r="L10541" s="1351"/>
      <c r="M10541" s="1351"/>
      <c r="N10541" s="1351"/>
      <c r="O10541" s="1351"/>
      <c r="P10541" s="1351"/>
      <c r="Q10541" s="1351"/>
      <c r="R10541" s="1351"/>
      <c r="S10541" s="1351"/>
      <c r="T10541" s="1351"/>
    </row>
    <row r="10542" spans="2:20" x14ac:dyDescent="0.3">
      <c r="B10542" s="1352" t="s">
        <v>7128</v>
      </c>
      <c r="C10542" s="1352"/>
      <c r="D10542" s="1352"/>
      <c r="E10542" s="1352"/>
      <c r="F10542" s="1352"/>
      <c r="G10542" s="1352"/>
      <c r="H10542" s="1352"/>
      <c r="I10542" s="1352"/>
      <c r="J10542" s="1352"/>
      <c r="K10542" s="1352"/>
      <c r="L10542" s="1352"/>
      <c r="M10542" s="1352"/>
      <c r="N10542" s="1352"/>
      <c r="O10542" s="1352"/>
      <c r="P10542" s="1352"/>
      <c r="Q10542" s="1352"/>
      <c r="R10542" s="1352"/>
      <c r="S10542" s="1352"/>
      <c r="T10542" s="1352"/>
    </row>
    <row r="10543" spans="2:20" ht="15" thickBot="1" x14ac:dyDescent="0.35">
      <c r="B10543" s="309"/>
      <c r="C10543" s="309"/>
      <c r="D10543" s="309"/>
      <c r="E10543" s="309"/>
      <c r="F10543" s="309"/>
      <c r="G10543" s="309"/>
      <c r="H10543" s="309"/>
      <c r="I10543" s="309"/>
      <c r="J10543" s="309"/>
      <c r="L10543" s="309"/>
      <c r="M10543" s="309"/>
      <c r="N10543" s="309"/>
      <c r="O10543" s="309"/>
      <c r="P10543" s="309"/>
      <c r="Q10543" s="309"/>
      <c r="R10543" s="1353" t="s">
        <v>7143</v>
      </c>
      <c r="S10543" s="1353"/>
      <c r="T10543" s="1353"/>
    </row>
    <row r="10544" spans="2:20" ht="15" thickTop="1" x14ac:dyDescent="0.3">
      <c r="B10544" s="1354" t="s">
        <v>8</v>
      </c>
      <c r="C10544" s="1354"/>
      <c r="D10544" s="1354"/>
      <c r="E10544" s="1354"/>
      <c r="F10544" s="1354"/>
      <c r="G10544" s="1354"/>
      <c r="H10544" s="1354"/>
      <c r="I10544" s="1354"/>
      <c r="J10544" s="1354"/>
      <c r="L10544" s="1354" t="s">
        <v>9</v>
      </c>
      <c r="M10544" s="1354"/>
      <c r="N10544" s="1354"/>
      <c r="O10544" s="1354"/>
      <c r="P10544" s="1354"/>
      <c r="Q10544" s="1354"/>
      <c r="R10544" s="1354"/>
      <c r="S10544" s="1354"/>
      <c r="T10544" s="1354"/>
    </row>
    <row r="10545" spans="2:20" ht="27.6" x14ac:dyDescent="0.3">
      <c r="B10545" s="950" t="s">
        <v>0</v>
      </c>
      <c r="C10545" s="950" t="s">
        <v>1</v>
      </c>
      <c r="D10545" s="950" t="s">
        <v>2</v>
      </c>
      <c r="E10545" s="950" t="s">
        <v>13</v>
      </c>
      <c r="F10545" s="950" t="s">
        <v>3</v>
      </c>
      <c r="G10545" s="950" t="s">
        <v>4</v>
      </c>
      <c r="H10545" s="950" t="s">
        <v>5</v>
      </c>
      <c r="I10545" s="950" t="s">
        <v>6</v>
      </c>
      <c r="J10545" s="950" t="s">
        <v>7</v>
      </c>
      <c r="K10545" s="180"/>
      <c r="L10545" s="950" t="s">
        <v>0</v>
      </c>
      <c r="M10545" s="950" t="s">
        <v>1</v>
      </c>
      <c r="N10545" s="503" t="s">
        <v>1234</v>
      </c>
      <c r="O10545" s="950" t="s">
        <v>13</v>
      </c>
      <c r="P10545" s="950" t="s">
        <v>3</v>
      </c>
      <c r="Q10545" s="950" t="s">
        <v>4</v>
      </c>
      <c r="R10545" s="950" t="s">
        <v>5</v>
      </c>
      <c r="S10545" s="950" t="s">
        <v>6</v>
      </c>
      <c r="T10545" s="950" t="s">
        <v>7</v>
      </c>
    </row>
    <row r="10546" spans="2:20" x14ac:dyDescent="0.3">
      <c r="B10546" s="954"/>
      <c r="C10546" s="955"/>
      <c r="D10546" s="955"/>
      <c r="E10546" s="956"/>
      <c r="F10546" s="956"/>
      <c r="G10546" s="956"/>
      <c r="H10546" s="956"/>
      <c r="I10546" s="956"/>
      <c r="J10546" s="957"/>
      <c r="L10546" s="954"/>
      <c r="M10546" s="955"/>
      <c r="N10546" s="955"/>
      <c r="O10546" s="956"/>
      <c r="P10546" s="956"/>
      <c r="Q10546" s="956"/>
      <c r="R10546" s="956"/>
      <c r="S10546" s="956"/>
      <c r="T10546" s="957"/>
    </row>
    <row r="10547" spans="2:20" x14ac:dyDescent="0.3">
      <c r="B10547" s="37" t="s">
        <v>7142</v>
      </c>
      <c r="C10547" s="44" t="s">
        <v>2421</v>
      </c>
      <c r="D10547" s="91" t="s">
        <v>16</v>
      </c>
      <c r="E10547" s="91" t="s">
        <v>16</v>
      </c>
      <c r="F10547" s="91">
        <f>N10523</f>
        <v>65970</v>
      </c>
      <c r="G10547" s="764">
        <f>N10524</f>
        <v>4842069</v>
      </c>
      <c r="H10547" s="764">
        <f>N10525</f>
        <v>5539291</v>
      </c>
      <c r="I10547" s="764">
        <f>N10526</f>
        <v>596197</v>
      </c>
      <c r="J10547" s="764">
        <f>N10527</f>
        <v>4260</v>
      </c>
      <c r="K10547" s="41"/>
      <c r="L10547" s="72"/>
      <c r="M10547" s="1202"/>
      <c r="N10547" s="120"/>
      <c r="O10547" s="120"/>
      <c r="P10547" s="1145"/>
      <c r="Q10547" s="1145"/>
      <c r="R10547" s="72"/>
      <c r="S10547" s="120"/>
      <c r="T10547" s="72"/>
    </row>
    <row r="10548" spans="2:20" ht="41.4" x14ac:dyDescent="0.3">
      <c r="B10548" s="37" t="s">
        <v>7142</v>
      </c>
      <c r="C10548" s="38" t="s">
        <v>7136</v>
      </c>
      <c r="D10548" s="116" t="s">
        <v>7130</v>
      </c>
      <c r="E10548" s="91" t="s">
        <v>16</v>
      </c>
      <c r="F10548" s="39">
        <v>15000</v>
      </c>
      <c r="G10548" s="91" t="s">
        <v>16</v>
      </c>
      <c r="H10548" s="91" t="s">
        <v>16</v>
      </c>
      <c r="I10548" s="91" t="s">
        <v>16</v>
      </c>
      <c r="J10548" s="91" t="s">
        <v>16</v>
      </c>
      <c r="K10548" s="41"/>
      <c r="L10548" s="91" t="s">
        <v>16</v>
      </c>
      <c r="M10548" s="91" t="s">
        <v>16</v>
      </c>
      <c r="N10548" s="91" t="s">
        <v>16</v>
      </c>
      <c r="O10548" s="91" t="s">
        <v>16</v>
      </c>
      <c r="P10548" s="91" t="s">
        <v>16</v>
      </c>
      <c r="Q10548" s="91" t="s">
        <v>16</v>
      </c>
      <c r="R10548" s="91" t="s">
        <v>16</v>
      </c>
      <c r="S10548" s="91" t="s">
        <v>16</v>
      </c>
      <c r="T10548" s="91" t="s">
        <v>16</v>
      </c>
    </row>
    <row r="10549" spans="2:20" ht="27.6" x14ac:dyDescent="0.3">
      <c r="B10549" s="37" t="s">
        <v>7142</v>
      </c>
      <c r="C10549" s="38" t="s">
        <v>7137</v>
      </c>
      <c r="D10549" s="116" t="s">
        <v>7131</v>
      </c>
      <c r="E10549" s="91" t="s">
        <v>16</v>
      </c>
      <c r="F10549" s="39">
        <v>1300</v>
      </c>
      <c r="G10549" s="91" t="s">
        <v>16</v>
      </c>
      <c r="H10549" s="91" t="s">
        <v>16</v>
      </c>
      <c r="I10549" s="91" t="s">
        <v>16</v>
      </c>
      <c r="J10549" s="91" t="s">
        <v>16</v>
      </c>
      <c r="K10549" s="41"/>
      <c r="L10549" s="91" t="s">
        <v>16</v>
      </c>
      <c r="M10549" s="91" t="s">
        <v>16</v>
      </c>
      <c r="N10549" s="91" t="s">
        <v>16</v>
      </c>
      <c r="O10549" s="91" t="s">
        <v>16</v>
      </c>
      <c r="P10549" s="91" t="s">
        <v>16</v>
      </c>
      <c r="Q10549" s="91" t="s">
        <v>16</v>
      </c>
      <c r="R10549" s="91" t="s">
        <v>16</v>
      </c>
      <c r="S10549" s="91" t="s">
        <v>16</v>
      </c>
      <c r="T10549" s="91" t="s">
        <v>16</v>
      </c>
    </row>
    <row r="10550" spans="2:20" ht="27.6" x14ac:dyDescent="0.3">
      <c r="B10550" s="37" t="s">
        <v>7142</v>
      </c>
      <c r="C10550" s="38" t="s">
        <v>7138</v>
      </c>
      <c r="D10550" s="116" t="s">
        <v>7132</v>
      </c>
      <c r="E10550" s="91" t="s">
        <v>16</v>
      </c>
      <c r="F10550" s="39">
        <v>1300</v>
      </c>
      <c r="G10550" s="91" t="s">
        <v>16</v>
      </c>
      <c r="H10550" s="91" t="s">
        <v>16</v>
      </c>
      <c r="I10550" s="91" t="s">
        <v>16</v>
      </c>
      <c r="J10550" s="91" t="s">
        <v>16</v>
      </c>
      <c r="K10550" s="41"/>
      <c r="L10550" s="91" t="s">
        <v>16</v>
      </c>
      <c r="M10550" s="91" t="s">
        <v>16</v>
      </c>
      <c r="N10550" s="91" t="s">
        <v>16</v>
      </c>
      <c r="O10550" s="91" t="s">
        <v>16</v>
      </c>
      <c r="P10550" s="91" t="s">
        <v>16</v>
      </c>
      <c r="Q10550" s="91" t="s">
        <v>16</v>
      </c>
      <c r="R10550" s="91" t="s">
        <v>16</v>
      </c>
      <c r="S10550" s="91" t="s">
        <v>16</v>
      </c>
      <c r="T10550" s="91" t="s">
        <v>16</v>
      </c>
    </row>
    <row r="10551" spans="2:20" ht="27.6" x14ac:dyDescent="0.3">
      <c r="B10551" s="37" t="s">
        <v>7142</v>
      </c>
      <c r="C10551" s="38" t="s">
        <v>7139</v>
      </c>
      <c r="D10551" s="116" t="s">
        <v>7133</v>
      </c>
      <c r="E10551" s="91" t="s">
        <v>16</v>
      </c>
      <c r="F10551" s="39">
        <v>1300</v>
      </c>
      <c r="G10551" s="91" t="s">
        <v>16</v>
      </c>
      <c r="H10551" s="91" t="s">
        <v>16</v>
      </c>
      <c r="I10551" s="91" t="s">
        <v>16</v>
      </c>
      <c r="J10551" s="91" t="s">
        <v>16</v>
      </c>
      <c r="K10551" s="41"/>
      <c r="L10551" s="91" t="s">
        <v>16</v>
      </c>
      <c r="M10551" s="91" t="s">
        <v>16</v>
      </c>
      <c r="N10551" s="91" t="s">
        <v>16</v>
      </c>
      <c r="O10551" s="91" t="s">
        <v>16</v>
      </c>
      <c r="P10551" s="91" t="s">
        <v>16</v>
      </c>
      <c r="Q10551" s="91" t="s">
        <v>16</v>
      </c>
      <c r="R10551" s="91" t="s">
        <v>16</v>
      </c>
      <c r="S10551" s="91" t="s">
        <v>16</v>
      </c>
      <c r="T10551" s="91" t="s">
        <v>16</v>
      </c>
    </row>
    <row r="10552" spans="2:20" ht="27.6" x14ac:dyDescent="0.3">
      <c r="B10552" s="37" t="s">
        <v>7142</v>
      </c>
      <c r="C10552" s="38" t="s">
        <v>7140</v>
      </c>
      <c r="D10552" s="116" t="s">
        <v>7134</v>
      </c>
      <c r="E10552" s="91" t="s">
        <v>16</v>
      </c>
      <c r="F10552" s="39">
        <v>1300</v>
      </c>
      <c r="G10552" s="91" t="s">
        <v>16</v>
      </c>
      <c r="H10552" s="91" t="s">
        <v>16</v>
      </c>
      <c r="I10552" s="91" t="s">
        <v>16</v>
      </c>
      <c r="J10552" s="91" t="s">
        <v>16</v>
      </c>
      <c r="K10552" s="41"/>
      <c r="L10552" s="91" t="s">
        <v>16</v>
      </c>
      <c r="M10552" s="91" t="s">
        <v>16</v>
      </c>
      <c r="N10552" s="91" t="s">
        <v>16</v>
      </c>
      <c r="O10552" s="91" t="s">
        <v>16</v>
      </c>
      <c r="P10552" s="91" t="s">
        <v>16</v>
      </c>
      <c r="Q10552" s="91" t="s">
        <v>16</v>
      </c>
      <c r="R10552" s="91" t="s">
        <v>16</v>
      </c>
      <c r="S10552" s="91" t="s">
        <v>16</v>
      </c>
      <c r="T10552" s="91" t="s">
        <v>16</v>
      </c>
    </row>
    <row r="10553" spans="2:20" ht="27.6" x14ac:dyDescent="0.3">
      <c r="B10553" s="37" t="s">
        <v>7142</v>
      </c>
      <c r="C10553" s="38" t="s">
        <v>7141</v>
      </c>
      <c r="D10553" s="116" t="s">
        <v>7135</v>
      </c>
      <c r="E10553" s="91" t="s">
        <v>16</v>
      </c>
      <c r="F10553" s="39">
        <v>1300</v>
      </c>
      <c r="G10553" s="91" t="s">
        <v>16</v>
      </c>
      <c r="H10553" s="91" t="s">
        <v>16</v>
      </c>
      <c r="I10553" s="91" t="s">
        <v>16</v>
      </c>
      <c r="J10553" s="91" t="s">
        <v>16</v>
      </c>
      <c r="K10553" s="41"/>
      <c r="L10553" s="91" t="s">
        <v>16</v>
      </c>
      <c r="M10553" s="91" t="s">
        <v>16</v>
      </c>
      <c r="N10553" s="91" t="s">
        <v>16</v>
      </c>
      <c r="O10553" s="91" t="s">
        <v>16</v>
      </c>
      <c r="P10553" s="91" t="s">
        <v>16</v>
      </c>
      <c r="Q10553" s="91" t="s">
        <v>16</v>
      </c>
      <c r="R10553" s="91" t="s">
        <v>16</v>
      </c>
      <c r="S10553" s="91" t="s">
        <v>16</v>
      </c>
      <c r="T10553" s="91" t="s">
        <v>16</v>
      </c>
    </row>
    <row r="10554" spans="2:20" x14ac:dyDescent="0.3">
      <c r="B10554" s="196"/>
      <c r="C10554" s="503" t="s">
        <v>49</v>
      </c>
      <c r="D10554" s="196"/>
      <c r="E10554" s="197">
        <f>SUM(E10548:E10553)</f>
        <v>0</v>
      </c>
      <c r="F10554" s="197">
        <f>SUM(F10548:F10553)</f>
        <v>21500</v>
      </c>
      <c r="G10554" s="940"/>
      <c r="H10554" s="1256">
        <f>SUM(H10548:H10553)</f>
        <v>0</v>
      </c>
      <c r="I10554" s="940"/>
      <c r="J10554" s="940"/>
      <c r="K10554" s="187">
        <f>SUM(I10554:J10554)</f>
        <v>0</v>
      </c>
      <c r="L10554" s="91" t="s">
        <v>16</v>
      </c>
      <c r="M10554" s="91" t="s">
        <v>16</v>
      </c>
      <c r="N10554" s="91" t="s">
        <v>16</v>
      </c>
      <c r="O10554" s="91" t="s">
        <v>16</v>
      </c>
      <c r="P10554" s="91" t="s">
        <v>16</v>
      </c>
      <c r="Q10554" s="91" t="s">
        <v>16</v>
      </c>
      <c r="R10554" s="91" t="s">
        <v>16</v>
      </c>
      <c r="S10554" s="91" t="s">
        <v>16</v>
      </c>
      <c r="T10554" s="91" t="s">
        <v>16</v>
      </c>
    </row>
    <row r="10555" spans="2:20" x14ac:dyDescent="0.3">
      <c r="B10555" s="815"/>
      <c r="C10555" s="958"/>
      <c r="D10555" s="384"/>
      <c r="E10555" s="818"/>
      <c r="F10555" s="818"/>
      <c r="G10555" s="818"/>
      <c r="H10555" s="818"/>
      <c r="I10555" s="818"/>
      <c r="J10555" s="819"/>
      <c r="K10555" s="1"/>
      <c r="L10555" s="1041"/>
      <c r="M10555" s="1042"/>
      <c r="N10555" s="1042"/>
      <c r="O10555" s="188"/>
      <c r="P10555" s="1042"/>
      <c r="Q10555" s="1042"/>
      <c r="R10555" s="1042"/>
      <c r="S10555" s="1042"/>
      <c r="T10555" s="1043"/>
    </row>
    <row r="10556" spans="2:20" x14ac:dyDescent="0.3">
      <c r="B10556" s="25"/>
      <c r="C10556" s="26" t="s">
        <v>50</v>
      </c>
      <c r="D10556" s="26" t="s">
        <v>16</v>
      </c>
      <c r="E10556" s="28">
        <f>E10554</f>
        <v>0</v>
      </c>
      <c r="F10556" s="28">
        <f>F10547+F10554</f>
        <v>87470</v>
      </c>
      <c r="G10556" s="28">
        <f>G10547+G10554</f>
        <v>4842069</v>
      </c>
      <c r="H10556" s="28">
        <f>H10547+H10554</f>
        <v>5539291</v>
      </c>
      <c r="I10556" s="28">
        <f>I10547+I10554</f>
        <v>596197</v>
      </c>
      <c r="J10556" s="28">
        <f>J10547+J10554</f>
        <v>4260</v>
      </c>
      <c r="K10556" s="1"/>
      <c r="L10556" s="574" t="s">
        <v>16</v>
      </c>
      <c r="M10556" s="26" t="s">
        <v>50</v>
      </c>
      <c r="N10556" s="193" t="s">
        <v>16</v>
      </c>
      <c r="O10556" s="934">
        <f>SUM(O10548:O10555)</f>
        <v>0</v>
      </c>
      <c r="P10556" s="28">
        <f>SUM(P10548:P10555)</f>
        <v>0</v>
      </c>
      <c r="Q10556" s="938">
        <f>SUM(Q10549:Q10555)</f>
        <v>0</v>
      </c>
      <c r="R10556" s="28">
        <f>SUM(R10549:R10555)</f>
        <v>0</v>
      </c>
      <c r="S10556" s="28">
        <f>SUM(S10554:S10555)</f>
        <v>0</v>
      </c>
      <c r="T10556" s="28">
        <f>SUM(T10546:T10555)</f>
        <v>0</v>
      </c>
    </row>
    <row r="10557" spans="2:20" x14ac:dyDescent="0.3">
      <c r="F10557" s="314"/>
      <c r="G10557" s="215"/>
      <c r="H10557" s="215"/>
      <c r="I10557" s="314"/>
      <c r="L10557" s="2"/>
      <c r="M10557" s="3" t="s">
        <v>12</v>
      </c>
      <c r="N10557" s="15"/>
      <c r="O10557" s="16">
        <f>E10556-O10556</f>
        <v>0</v>
      </c>
      <c r="P10557" s="62">
        <f>F10556-P10556</f>
        <v>87470</v>
      </c>
      <c r="Q10557" s="62">
        <f>G10556-Q10556</f>
        <v>4842069</v>
      </c>
      <c r="R10557" s="62">
        <f t="shared" ref="R10557" si="1021">H10556-R10556</f>
        <v>5539291</v>
      </c>
      <c r="S10557" s="62">
        <f t="shared" ref="S10557" si="1022">I10556-S10556</f>
        <v>596197</v>
      </c>
      <c r="T10557" s="62">
        <f t="shared" ref="T10557" si="1023">J10556-T10556</f>
        <v>4260</v>
      </c>
    </row>
    <row r="10558" spans="2:20" x14ac:dyDescent="0.3">
      <c r="B10558" s="1355"/>
      <c r="C10558" s="1355"/>
      <c r="D10558" s="1355"/>
      <c r="E10558" s="1355"/>
      <c r="F10558" s="1355"/>
      <c r="G10558" s="118"/>
      <c r="H10558" s="240"/>
      <c r="I10558" s="321"/>
      <c r="J10558" s="321"/>
      <c r="M10558" s="1356" t="s">
        <v>23</v>
      </c>
      <c r="N10558" s="1356"/>
      <c r="O10558" s="314"/>
      <c r="P10558" s="314"/>
      <c r="Q10558" s="314"/>
      <c r="R10558" s="314"/>
    </row>
    <row r="10559" spans="2:20" x14ac:dyDescent="0.3">
      <c r="B10559" s="1303"/>
      <c r="C10559" s="1174"/>
      <c r="D10559" s="1174"/>
      <c r="E10559" s="285"/>
      <c r="F10559" s="285"/>
      <c r="G10559" s="944"/>
      <c r="H10559" s="944"/>
      <c r="I10559" s="944"/>
      <c r="J10559" s="944"/>
      <c r="K10559" s="1263"/>
      <c r="L10559" s="1263"/>
      <c r="M10559" s="346" t="s">
        <v>17</v>
      </c>
      <c r="N10559" s="62">
        <f>P10557</f>
        <v>87470</v>
      </c>
      <c r="O10559" s="1322"/>
      <c r="P10559" s="198"/>
      <c r="Q10559" s="198"/>
      <c r="R10559" s="198"/>
      <c r="S10559" s="1263"/>
      <c r="T10559" s="1263"/>
    </row>
    <row r="10560" spans="2:20" x14ac:dyDescent="0.3">
      <c r="B10560" s="1304"/>
      <c r="C10560" s="1305"/>
      <c r="D10560" s="1264"/>
      <c r="E10560" s="1264"/>
      <c r="F10560" s="1179"/>
      <c r="G10560" s="949"/>
      <c r="H10560" s="949"/>
      <c r="I10560" s="280"/>
      <c r="J10560" s="280"/>
      <c r="K10560" s="1263"/>
      <c r="L10560" s="1263"/>
      <c r="M10560" s="346" t="s">
        <v>18</v>
      </c>
      <c r="N10560" s="62">
        <f>Q10557</f>
        <v>4842069</v>
      </c>
      <c r="O10560" s="1265"/>
      <c r="P10560" s="944"/>
      <c r="Q10560" s="1325"/>
      <c r="R10560" s="944"/>
      <c r="S10560" s="944"/>
      <c r="T10560" s="944"/>
    </row>
    <row r="10561" spans="2:20" x14ac:dyDescent="0.3">
      <c r="B10561" s="1304"/>
      <c r="C10561" s="1306"/>
      <c r="D10561" s="1264"/>
      <c r="E10561" s="1264"/>
      <c r="F10561" s="285"/>
      <c r="G10561" s="948"/>
      <c r="H10561" s="948"/>
      <c r="I10561" s="280"/>
      <c r="J10561" s="280"/>
      <c r="K10561" s="1263"/>
      <c r="L10561" s="1263"/>
      <c r="M10561" s="346" t="s">
        <v>19</v>
      </c>
      <c r="N10561" s="62">
        <f>R10557</f>
        <v>5539291</v>
      </c>
      <c r="O10561" s="1265"/>
      <c r="P10561" s="948"/>
      <c r="Q10561" s="1326"/>
      <c r="R10561" s="948"/>
      <c r="S10561" s="948"/>
      <c r="T10561" s="948"/>
    </row>
    <row r="10562" spans="2:20" x14ac:dyDescent="0.3">
      <c r="B10562" s="1304"/>
      <c r="C10562" s="1307"/>
      <c r="D10562" s="284"/>
      <c r="E10562" s="1266"/>
      <c r="F10562" s="1266"/>
      <c r="G10562" s="1267"/>
      <c r="H10562" s="1267"/>
      <c r="I10562" s="280"/>
      <c r="J10562" s="281"/>
      <c r="K10562" s="1263"/>
      <c r="L10562" s="1263"/>
      <c r="M10562" s="346" t="s">
        <v>20</v>
      </c>
      <c r="N10562" s="62">
        <f>S10557</f>
        <v>596197</v>
      </c>
      <c r="O10562" s="1268"/>
      <c r="P10562" s="1016"/>
      <c r="Q10562" s="1017"/>
      <c r="R10562" s="894"/>
      <c r="S10562" s="894"/>
      <c r="T10562" s="894"/>
    </row>
    <row r="10563" spans="2:20" x14ac:dyDescent="0.3">
      <c r="B10563" s="1307"/>
      <c r="C10563" s="1304"/>
      <c r="D10563" s="284"/>
      <c r="E10563" s="1266"/>
      <c r="F10563" s="1266"/>
      <c r="G10563" s="1267"/>
      <c r="H10563" s="1267"/>
      <c r="I10563" s="280"/>
      <c r="J10563" s="281"/>
      <c r="K10563" s="1263"/>
      <c r="L10563" s="1263"/>
      <c r="M10563" s="346" t="s">
        <v>21</v>
      </c>
      <c r="N10563" s="62">
        <f>T10557</f>
        <v>4260</v>
      </c>
      <c r="O10563" s="1265"/>
      <c r="P10563" s="949"/>
      <c r="Q10563" s="1018"/>
      <c r="R10563" s="949"/>
      <c r="S10563" s="949"/>
      <c r="T10563" s="949"/>
    </row>
    <row r="10564" spans="2:20" ht="16.2" thickBot="1" x14ac:dyDescent="0.35">
      <c r="B10564" s="1307"/>
      <c r="C10564" s="1307"/>
      <c r="D10564" s="284"/>
      <c r="E10564" s="1266"/>
      <c r="F10564" s="1294"/>
      <c r="G10564" s="1269"/>
      <c r="H10564" s="1267"/>
      <c r="I10564" s="280"/>
      <c r="J10564" s="281"/>
      <c r="K10564" s="1263"/>
      <c r="L10564" s="1263"/>
      <c r="M10564" s="768" t="s">
        <v>22</v>
      </c>
      <c r="N10564" s="794">
        <f>SUM(N10559:N10563)</f>
        <v>11069287</v>
      </c>
      <c r="O10564" s="1265"/>
      <c r="P10564" s="944"/>
      <c r="Q10564" s="944"/>
      <c r="R10564" s="944"/>
      <c r="S10564" s="944"/>
      <c r="T10564" s="1270"/>
    </row>
    <row r="10565" spans="2:20" ht="16.2" thickTop="1" x14ac:dyDescent="0.3">
      <c r="B10565" s="1308"/>
      <c r="C10565" s="1309"/>
      <c r="D10565" s="736"/>
      <c r="E10565" s="326"/>
      <c r="F10565" s="326"/>
      <c r="G10565" s="322"/>
      <c r="H10565" s="321"/>
      <c r="I10565" s="280"/>
      <c r="J10565" s="281"/>
      <c r="M10565" s="768"/>
      <c r="N10565" s="121"/>
      <c r="O10565" s="1015"/>
      <c r="P10565" s="994"/>
      <c r="Q10565" s="994"/>
      <c r="R10565" s="943"/>
      <c r="S10565" s="943"/>
      <c r="T10565" s="929"/>
    </row>
    <row r="10566" spans="2:20" x14ac:dyDescent="0.3">
      <c r="B10566" s="326"/>
      <c r="C10566" s="326"/>
      <c r="D10566" s="326"/>
      <c r="E10566" s="326"/>
      <c r="F10566" s="326"/>
    </row>
    <row r="10567" spans="2:20" x14ac:dyDescent="0.3">
      <c r="B10567" s="326"/>
      <c r="C10567" s="326"/>
      <c r="D10567" s="326"/>
      <c r="E10567" s="326"/>
      <c r="F10567" s="326"/>
      <c r="N10567" s="314"/>
    </row>
    <row r="10569" spans="2:20" x14ac:dyDescent="0.3">
      <c r="B10569" s="1357" t="s">
        <v>6214</v>
      </c>
      <c r="C10569" s="1357"/>
      <c r="D10569" s="1357"/>
      <c r="E10569" s="1357"/>
      <c r="F10569" s="1357"/>
      <c r="G10569" s="1357"/>
      <c r="H10569" s="1357"/>
      <c r="I10569" s="1357"/>
      <c r="J10569" s="1357"/>
      <c r="K10569" s="1357"/>
      <c r="L10569" s="1357"/>
      <c r="M10569" s="1357"/>
      <c r="N10569" s="1357"/>
      <c r="O10569" s="1357"/>
      <c r="P10569" s="1357"/>
      <c r="Q10569" s="1357"/>
      <c r="R10569" s="1357"/>
      <c r="S10569" s="1357"/>
      <c r="T10569" s="1357"/>
    </row>
    <row r="10574" spans="2:20" ht="15.6" x14ac:dyDescent="0.3">
      <c r="B10574" s="1349" t="s">
        <v>7145</v>
      </c>
      <c r="C10574" s="1349"/>
      <c r="D10574" s="1349"/>
      <c r="E10574" s="1349"/>
      <c r="F10574" s="1349"/>
      <c r="G10574" s="1349"/>
      <c r="H10574" s="1349"/>
      <c r="I10574" s="1349"/>
      <c r="J10574" s="1349"/>
      <c r="K10574" s="1349"/>
      <c r="L10574" s="1349"/>
      <c r="M10574" s="1349"/>
      <c r="N10574" s="1349"/>
      <c r="O10574" s="1349"/>
      <c r="P10574" s="1349"/>
      <c r="Q10574" s="1349"/>
      <c r="R10574" s="1349"/>
      <c r="S10574" s="1349"/>
      <c r="T10574" s="1349"/>
    </row>
    <row r="10575" spans="2:20" ht="15.6" x14ac:dyDescent="0.3">
      <c r="B10575" s="1350" t="s">
        <v>10</v>
      </c>
      <c r="C10575" s="1350"/>
      <c r="D10575" s="1350"/>
      <c r="E10575" s="1350"/>
      <c r="F10575" s="1350"/>
      <c r="G10575" s="1350"/>
      <c r="H10575" s="1350"/>
      <c r="I10575" s="1350"/>
      <c r="J10575" s="1350"/>
      <c r="K10575" s="1350"/>
      <c r="L10575" s="1350"/>
      <c r="M10575" s="1350"/>
      <c r="N10575" s="1350"/>
      <c r="O10575" s="1350"/>
      <c r="P10575" s="1350"/>
      <c r="Q10575" s="1350"/>
      <c r="R10575" s="1350"/>
      <c r="S10575" s="1350"/>
      <c r="T10575" s="1350"/>
    </row>
    <row r="10576" spans="2:20" x14ac:dyDescent="0.3">
      <c r="B10576" s="1351" t="s">
        <v>11</v>
      </c>
      <c r="C10576" s="1351"/>
      <c r="D10576" s="1351"/>
      <c r="E10576" s="1351"/>
      <c r="F10576" s="1351"/>
      <c r="G10576" s="1351"/>
      <c r="H10576" s="1351"/>
      <c r="I10576" s="1351"/>
      <c r="J10576" s="1351"/>
      <c r="K10576" s="1351"/>
      <c r="L10576" s="1351"/>
      <c r="M10576" s="1351"/>
      <c r="N10576" s="1351"/>
      <c r="O10576" s="1351"/>
      <c r="P10576" s="1351"/>
      <c r="Q10576" s="1351"/>
      <c r="R10576" s="1351"/>
      <c r="S10576" s="1351"/>
      <c r="T10576" s="1351"/>
    </row>
    <row r="10577" spans="2:20" x14ac:dyDescent="0.3">
      <c r="B10577" s="1352" t="s">
        <v>7184</v>
      </c>
      <c r="C10577" s="1352"/>
      <c r="D10577" s="1352"/>
      <c r="E10577" s="1352"/>
      <c r="F10577" s="1352"/>
      <c r="G10577" s="1352"/>
      <c r="H10577" s="1352"/>
      <c r="I10577" s="1352"/>
      <c r="J10577" s="1352"/>
      <c r="K10577" s="1352"/>
      <c r="L10577" s="1352"/>
      <c r="M10577" s="1352"/>
      <c r="N10577" s="1352"/>
      <c r="O10577" s="1352"/>
      <c r="P10577" s="1352"/>
      <c r="Q10577" s="1352"/>
      <c r="R10577" s="1352"/>
      <c r="S10577" s="1352"/>
      <c r="T10577" s="1352"/>
    </row>
    <row r="10578" spans="2:20" ht="15" thickBot="1" x14ac:dyDescent="0.35">
      <c r="B10578" s="309"/>
      <c r="C10578" s="309"/>
      <c r="D10578" s="309"/>
      <c r="E10578" s="309"/>
      <c r="F10578" s="309"/>
      <c r="G10578" s="309"/>
      <c r="H10578" s="309"/>
      <c r="I10578" s="309"/>
      <c r="J10578" s="309"/>
      <c r="L10578" s="309"/>
      <c r="M10578" s="309"/>
      <c r="N10578" s="309"/>
      <c r="O10578" s="309"/>
      <c r="P10578" s="309"/>
      <c r="Q10578" s="309"/>
      <c r="R10578" s="1353" t="s">
        <v>7183</v>
      </c>
      <c r="S10578" s="1353"/>
      <c r="T10578" s="1353"/>
    </row>
    <row r="10579" spans="2:20" ht="15" thickTop="1" x14ac:dyDescent="0.3">
      <c r="B10579" s="1354" t="s">
        <v>8</v>
      </c>
      <c r="C10579" s="1354"/>
      <c r="D10579" s="1354"/>
      <c r="E10579" s="1354"/>
      <c r="F10579" s="1354"/>
      <c r="G10579" s="1354"/>
      <c r="H10579" s="1354"/>
      <c r="I10579" s="1354"/>
      <c r="J10579" s="1354"/>
      <c r="L10579" s="1354" t="s">
        <v>9</v>
      </c>
      <c r="M10579" s="1354"/>
      <c r="N10579" s="1354"/>
      <c r="O10579" s="1354"/>
      <c r="P10579" s="1354"/>
      <c r="Q10579" s="1354"/>
      <c r="R10579" s="1354"/>
      <c r="S10579" s="1354"/>
      <c r="T10579" s="1354"/>
    </row>
    <row r="10580" spans="2:20" ht="27.6" x14ac:dyDescent="0.3">
      <c r="B10580" s="950" t="s">
        <v>0</v>
      </c>
      <c r="C10580" s="950" t="s">
        <v>1</v>
      </c>
      <c r="D10580" s="950" t="s">
        <v>2</v>
      </c>
      <c r="E10580" s="950" t="s">
        <v>13</v>
      </c>
      <c r="F10580" s="950" t="s">
        <v>3</v>
      </c>
      <c r="G10580" s="950" t="s">
        <v>4</v>
      </c>
      <c r="H10580" s="950" t="s">
        <v>5</v>
      </c>
      <c r="I10580" s="950" t="s">
        <v>6</v>
      </c>
      <c r="J10580" s="950" t="s">
        <v>7</v>
      </c>
      <c r="K10580" s="180"/>
      <c r="L10580" s="950" t="s">
        <v>0</v>
      </c>
      <c r="M10580" s="950" t="s">
        <v>1</v>
      </c>
      <c r="N10580" s="503" t="s">
        <v>1234</v>
      </c>
      <c r="O10580" s="950" t="s">
        <v>13</v>
      </c>
      <c r="P10580" s="950" t="s">
        <v>3</v>
      </c>
      <c r="Q10580" s="950" t="s">
        <v>4</v>
      </c>
      <c r="R10580" s="950" t="s">
        <v>5</v>
      </c>
      <c r="S10580" s="950" t="s">
        <v>6</v>
      </c>
      <c r="T10580" s="950" t="s">
        <v>7</v>
      </c>
    </row>
    <row r="10581" spans="2:20" x14ac:dyDescent="0.3">
      <c r="B10581" s="954"/>
      <c r="C10581" s="955"/>
      <c r="D10581" s="955"/>
      <c r="E10581" s="956"/>
      <c r="F10581" s="956"/>
      <c r="G10581" s="956"/>
      <c r="H10581" s="956"/>
      <c r="I10581" s="956"/>
      <c r="J10581" s="957"/>
      <c r="L10581" s="954"/>
      <c r="M10581" s="955"/>
      <c r="N10581" s="955"/>
      <c r="O10581" s="956"/>
      <c r="P10581" s="956"/>
      <c r="Q10581" s="956"/>
      <c r="R10581" s="956"/>
      <c r="S10581" s="956"/>
      <c r="T10581" s="957"/>
    </row>
    <row r="10582" spans="2:20" x14ac:dyDescent="0.3">
      <c r="B10582" s="37" t="s">
        <v>7146</v>
      </c>
      <c r="C10582" s="44" t="s">
        <v>2421</v>
      </c>
      <c r="D10582" s="91" t="s">
        <v>16</v>
      </c>
      <c r="E10582" s="91" t="s">
        <v>16</v>
      </c>
      <c r="F10582" s="91">
        <f>N10559</f>
        <v>87470</v>
      </c>
      <c r="G10582" s="764">
        <f>N10560</f>
        <v>4842069</v>
      </c>
      <c r="H10582" s="764">
        <f>N10561</f>
        <v>5539291</v>
      </c>
      <c r="I10582" s="764">
        <f>N10562</f>
        <v>596197</v>
      </c>
      <c r="J10582" s="764">
        <f>N10563</f>
        <v>4260</v>
      </c>
      <c r="K10582" s="41"/>
      <c r="L10582" s="37"/>
      <c r="M10582" s="44"/>
      <c r="N10582" s="39"/>
      <c r="O10582" s="39"/>
      <c r="P10582" s="91"/>
      <c r="Q10582" s="91"/>
      <c r="R10582" s="37"/>
      <c r="S10582" s="39"/>
      <c r="T10582" s="37"/>
    </row>
    <row r="10583" spans="2:20" ht="34.799999999999997" customHeight="1" x14ac:dyDescent="0.3">
      <c r="B10583" s="37" t="s">
        <v>7146</v>
      </c>
      <c r="C10583" s="38" t="s">
        <v>7151</v>
      </c>
      <c r="D10583" s="116" t="s">
        <v>7147</v>
      </c>
      <c r="E10583" s="39" t="s">
        <v>16</v>
      </c>
      <c r="F10583" s="39">
        <v>1300</v>
      </c>
      <c r="G10583" s="39" t="s">
        <v>16</v>
      </c>
      <c r="H10583" s="39" t="s">
        <v>16</v>
      </c>
      <c r="I10583" s="39" t="s">
        <v>16</v>
      </c>
      <c r="J10583" s="39" t="s">
        <v>16</v>
      </c>
      <c r="K10583" s="41"/>
      <c r="L10583" s="37" t="s">
        <v>7146</v>
      </c>
      <c r="M10583" s="38" t="s">
        <v>5421</v>
      </c>
      <c r="N10583" s="116" t="s">
        <v>7150</v>
      </c>
      <c r="O10583" s="39">
        <v>80000</v>
      </c>
      <c r="P10583" s="39" t="s">
        <v>16</v>
      </c>
      <c r="Q10583" s="39" t="s">
        <v>16</v>
      </c>
      <c r="R10583" s="39" t="s">
        <v>16</v>
      </c>
      <c r="S10583" s="39" t="s">
        <v>16</v>
      </c>
      <c r="T10583" s="39" t="s">
        <v>16</v>
      </c>
    </row>
    <row r="10584" spans="2:20" ht="41.4" customHeight="1" x14ac:dyDescent="0.3">
      <c r="B10584" s="37" t="s">
        <v>7146</v>
      </c>
      <c r="C10584" s="38" t="s">
        <v>7168</v>
      </c>
      <c r="D10584" s="116" t="s">
        <v>7148</v>
      </c>
      <c r="E10584" s="39" t="s">
        <v>16</v>
      </c>
      <c r="F10584" s="39">
        <v>1300</v>
      </c>
      <c r="G10584" s="39" t="s">
        <v>16</v>
      </c>
      <c r="H10584" s="39" t="s">
        <v>16</v>
      </c>
      <c r="I10584" s="39" t="s">
        <v>16</v>
      </c>
      <c r="J10584" s="39" t="s">
        <v>16</v>
      </c>
      <c r="K10584" s="41"/>
      <c r="L10584" s="37" t="s">
        <v>7146</v>
      </c>
      <c r="M10584" s="369" t="s">
        <v>7186</v>
      </c>
      <c r="N10584" s="116" t="s">
        <v>7150</v>
      </c>
      <c r="O10584" s="39">
        <v>50000</v>
      </c>
      <c r="P10584" s="39" t="s">
        <v>16</v>
      </c>
      <c r="Q10584" s="39" t="s">
        <v>16</v>
      </c>
      <c r="R10584" s="39" t="s">
        <v>16</v>
      </c>
      <c r="S10584" s="39" t="s">
        <v>16</v>
      </c>
      <c r="T10584" s="39" t="s">
        <v>16</v>
      </c>
    </row>
    <row r="10585" spans="2:20" ht="39.6" customHeight="1" x14ac:dyDescent="0.3">
      <c r="B10585" s="37" t="s">
        <v>7146</v>
      </c>
      <c r="C10585" s="38" t="s">
        <v>7152</v>
      </c>
      <c r="D10585" s="116" t="s">
        <v>7149</v>
      </c>
      <c r="E10585" s="39" t="s">
        <v>16</v>
      </c>
      <c r="F10585" s="39" t="s">
        <v>16</v>
      </c>
      <c r="G10585" s="42">
        <v>50000</v>
      </c>
      <c r="H10585" s="39" t="s">
        <v>16</v>
      </c>
      <c r="I10585" s="39" t="s">
        <v>16</v>
      </c>
      <c r="J10585" s="39" t="s">
        <v>16</v>
      </c>
      <c r="K10585" s="41"/>
      <c r="L10585" s="37" t="s">
        <v>7146</v>
      </c>
      <c r="M10585" s="38" t="s">
        <v>7167</v>
      </c>
      <c r="N10585" s="368">
        <v>354</v>
      </c>
      <c r="O10585" s="39" t="s">
        <v>16</v>
      </c>
      <c r="P10585" s="39" t="s">
        <v>16</v>
      </c>
      <c r="Q10585" s="39" t="s">
        <v>16</v>
      </c>
      <c r="R10585" s="39">
        <v>100000</v>
      </c>
      <c r="S10585" s="39" t="s">
        <v>16</v>
      </c>
      <c r="T10585" s="39" t="s">
        <v>16</v>
      </c>
    </row>
    <row r="10586" spans="2:20" ht="40.200000000000003" customHeight="1" x14ac:dyDescent="0.3">
      <c r="B10586" s="37" t="s">
        <v>7146</v>
      </c>
      <c r="C10586" s="38" t="s">
        <v>7166</v>
      </c>
      <c r="D10586" s="116" t="s">
        <v>7150</v>
      </c>
      <c r="E10586" s="39">
        <v>130000</v>
      </c>
      <c r="F10586" s="39">
        <v>55000</v>
      </c>
      <c r="G10586" s="39">
        <v>1565000</v>
      </c>
      <c r="H10586" s="39">
        <v>1150000</v>
      </c>
      <c r="I10586" s="39" t="s">
        <v>16</v>
      </c>
      <c r="J10586" s="39" t="s">
        <v>16</v>
      </c>
      <c r="K10586" s="41"/>
      <c r="L10586" s="37" t="s">
        <v>7146</v>
      </c>
      <c r="M10586" s="38" t="s">
        <v>7153</v>
      </c>
      <c r="N10586" s="368">
        <v>355</v>
      </c>
      <c r="O10586" s="39" t="s">
        <v>16</v>
      </c>
      <c r="P10586" s="39" t="s">
        <v>16</v>
      </c>
      <c r="Q10586" s="39" t="s">
        <v>16</v>
      </c>
      <c r="R10586" s="1161">
        <v>500000</v>
      </c>
      <c r="S10586" s="39" t="s">
        <v>16</v>
      </c>
      <c r="T10586" s="39" t="s">
        <v>16</v>
      </c>
    </row>
    <row r="10587" spans="2:20" ht="40.799999999999997" customHeight="1" x14ac:dyDescent="0.3">
      <c r="B10587" s="37" t="s">
        <v>7146</v>
      </c>
      <c r="C10587" s="38" t="s">
        <v>7170</v>
      </c>
      <c r="D10587" s="116" t="s">
        <v>7169</v>
      </c>
      <c r="E10587" s="39" t="s">
        <v>16</v>
      </c>
      <c r="F10587" s="39">
        <v>50000</v>
      </c>
      <c r="G10587" s="39" t="s">
        <v>16</v>
      </c>
      <c r="H10587" s="39" t="s">
        <v>16</v>
      </c>
      <c r="I10587" s="39" t="s">
        <v>16</v>
      </c>
      <c r="J10587" s="39" t="s">
        <v>16</v>
      </c>
      <c r="K10587" s="41"/>
      <c r="L10587" s="37" t="s">
        <v>7146</v>
      </c>
      <c r="M10587" s="38" t="s">
        <v>7154</v>
      </c>
      <c r="N10587" s="368">
        <v>355</v>
      </c>
      <c r="O10587" s="39" t="s">
        <v>16</v>
      </c>
      <c r="P10587" s="39" t="s">
        <v>16</v>
      </c>
      <c r="Q10587" s="39" t="s">
        <v>16</v>
      </c>
      <c r="R10587" s="1161">
        <v>60000</v>
      </c>
      <c r="S10587" s="39" t="s">
        <v>16</v>
      </c>
      <c r="T10587" s="39" t="s">
        <v>16</v>
      </c>
    </row>
    <row r="10588" spans="2:20" ht="40.799999999999997" customHeight="1" x14ac:dyDescent="0.3">
      <c r="B10588" s="37" t="s">
        <v>7165</v>
      </c>
      <c r="C10588" s="38" t="s">
        <v>7171</v>
      </c>
      <c r="D10588" s="116" t="s">
        <v>7176</v>
      </c>
      <c r="E10588" s="39" t="s">
        <v>16</v>
      </c>
      <c r="F10588" s="39">
        <v>1300</v>
      </c>
      <c r="G10588" s="39" t="s">
        <v>16</v>
      </c>
      <c r="H10588" s="39" t="s">
        <v>16</v>
      </c>
      <c r="I10588" s="39" t="s">
        <v>16</v>
      </c>
      <c r="J10588" s="39" t="s">
        <v>16</v>
      </c>
      <c r="K10588" s="41"/>
      <c r="L10588" s="37" t="s">
        <v>7146</v>
      </c>
      <c r="M10588" s="38" t="s">
        <v>7155</v>
      </c>
      <c r="N10588" s="368">
        <v>355</v>
      </c>
      <c r="O10588" s="39" t="s">
        <v>16</v>
      </c>
      <c r="P10588" s="39" t="s">
        <v>16</v>
      </c>
      <c r="Q10588" s="39" t="s">
        <v>16</v>
      </c>
      <c r="R10588" s="39">
        <v>200000</v>
      </c>
      <c r="S10588" s="39" t="s">
        <v>16</v>
      </c>
      <c r="T10588" s="39" t="s">
        <v>16</v>
      </c>
    </row>
    <row r="10589" spans="2:20" ht="42.6" customHeight="1" x14ac:dyDescent="0.3">
      <c r="B10589" s="37" t="s">
        <v>7165</v>
      </c>
      <c r="C10589" s="38" t="s">
        <v>7172</v>
      </c>
      <c r="D10589" s="116" t="s">
        <v>7177</v>
      </c>
      <c r="E10589" s="39" t="s">
        <v>16</v>
      </c>
      <c r="F10589" s="39">
        <v>1300</v>
      </c>
      <c r="G10589" s="39" t="s">
        <v>16</v>
      </c>
      <c r="H10589" s="39" t="s">
        <v>16</v>
      </c>
      <c r="I10589" s="39" t="s">
        <v>16</v>
      </c>
      <c r="J10589" s="39" t="s">
        <v>16</v>
      </c>
      <c r="K10589" s="41"/>
      <c r="L10589" s="37" t="s">
        <v>7146</v>
      </c>
      <c r="M10589" s="38" t="s">
        <v>7156</v>
      </c>
      <c r="N10589" s="368">
        <v>355</v>
      </c>
      <c r="O10589" s="39" t="s">
        <v>16</v>
      </c>
      <c r="P10589" s="39" t="s">
        <v>16</v>
      </c>
      <c r="Q10589" s="39" t="s">
        <v>16</v>
      </c>
      <c r="R10589" s="39">
        <v>100000</v>
      </c>
      <c r="S10589" s="39" t="s">
        <v>16</v>
      </c>
      <c r="T10589" s="39" t="s">
        <v>16</v>
      </c>
    </row>
    <row r="10590" spans="2:20" ht="33" customHeight="1" x14ac:dyDescent="0.3">
      <c r="B10590" s="37" t="s">
        <v>7165</v>
      </c>
      <c r="C10590" s="38" t="s">
        <v>7173</v>
      </c>
      <c r="D10590" s="116" t="s">
        <v>7178</v>
      </c>
      <c r="E10590" s="39" t="s">
        <v>16</v>
      </c>
      <c r="F10590" s="39">
        <v>1300</v>
      </c>
      <c r="G10590" s="39" t="s">
        <v>16</v>
      </c>
      <c r="H10590" s="39" t="s">
        <v>16</v>
      </c>
      <c r="I10590" s="39" t="s">
        <v>16</v>
      </c>
      <c r="J10590" s="39" t="s">
        <v>16</v>
      </c>
      <c r="K10590" s="41"/>
      <c r="L10590" s="37" t="s">
        <v>7146</v>
      </c>
      <c r="M10590" s="38" t="s">
        <v>7157</v>
      </c>
      <c r="N10590" s="368">
        <v>1</v>
      </c>
      <c r="O10590" s="39" t="s">
        <v>16</v>
      </c>
      <c r="P10590" s="39">
        <v>46500</v>
      </c>
      <c r="Q10590" s="39" t="s">
        <v>16</v>
      </c>
      <c r="R10590" s="39" t="s">
        <v>16</v>
      </c>
      <c r="S10590" s="39" t="s">
        <v>16</v>
      </c>
      <c r="T10590" s="39" t="s">
        <v>16</v>
      </c>
    </row>
    <row r="10591" spans="2:20" ht="36" customHeight="1" x14ac:dyDescent="0.3">
      <c r="B10591" s="37" t="s">
        <v>7165</v>
      </c>
      <c r="C10591" s="38" t="s">
        <v>7174</v>
      </c>
      <c r="D10591" s="116" t="s">
        <v>7179</v>
      </c>
      <c r="E10591" s="39" t="s">
        <v>16</v>
      </c>
      <c r="F10591" s="39">
        <v>1300</v>
      </c>
      <c r="G10591" s="39" t="s">
        <v>16</v>
      </c>
      <c r="H10591" s="39" t="s">
        <v>16</v>
      </c>
      <c r="I10591" s="39" t="s">
        <v>16</v>
      </c>
      <c r="J10591" s="39" t="s">
        <v>16</v>
      </c>
      <c r="K10591" s="41"/>
      <c r="L10591" s="37" t="s">
        <v>7146</v>
      </c>
      <c r="M10591" s="38" t="s">
        <v>7158</v>
      </c>
      <c r="N10591" s="368">
        <v>2</v>
      </c>
      <c r="O10591" s="39" t="s">
        <v>16</v>
      </c>
      <c r="P10591" s="39">
        <v>7704</v>
      </c>
      <c r="Q10591" s="39" t="s">
        <v>16</v>
      </c>
      <c r="R10591" s="39" t="s">
        <v>16</v>
      </c>
      <c r="S10591" s="39" t="s">
        <v>16</v>
      </c>
      <c r="T10591" s="39" t="s">
        <v>16</v>
      </c>
    </row>
    <row r="10592" spans="2:20" ht="34.799999999999997" customHeight="1" x14ac:dyDescent="0.3">
      <c r="B10592" s="37" t="s">
        <v>7165</v>
      </c>
      <c r="C10592" s="38" t="s">
        <v>7175</v>
      </c>
      <c r="D10592" s="116" t="s">
        <v>7180</v>
      </c>
      <c r="E10592" s="39" t="s">
        <v>16</v>
      </c>
      <c r="F10592" s="39">
        <v>1300</v>
      </c>
      <c r="G10592" s="39" t="s">
        <v>16</v>
      </c>
      <c r="H10592" s="39" t="s">
        <v>16</v>
      </c>
      <c r="I10592" s="39" t="s">
        <v>16</v>
      </c>
      <c r="J10592" s="39" t="s">
        <v>16</v>
      </c>
      <c r="K10592" s="41"/>
      <c r="L10592" s="37" t="s">
        <v>7146</v>
      </c>
      <c r="M10592" s="38" t="s">
        <v>7159</v>
      </c>
      <c r="N10592" s="368">
        <v>3</v>
      </c>
      <c r="O10592" s="39" t="s">
        <v>16</v>
      </c>
      <c r="P10592" s="39">
        <v>350</v>
      </c>
      <c r="Q10592" s="39" t="s">
        <v>16</v>
      </c>
      <c r="R10592" s="39" t="s">
        <v>16</v>
      </c>
      <c r="S10592" s="39" t="s">
        <v>16</v>
      </c>
      <c r="T10592" s="39" t="s">
        <v>16</v>
      </c>
    </row>
    <row r="10593" spans="2:20" ht="36" customHeight="1" x14ac:dyDescent="0.3">
      <c r="B10593" s="37" t="s">
        <v>7165</v>
      </c>
      <c r="C10593" s="38" t="s">
        <v>7182</v>
      </c>
      <c r="D10593" s="116" t="s">
        <v>7181</v>
      </c>
      <c r="E10593" s="39" t="s">
        <v>16</v>
      </c>
      <c r="F10593" s="39">
        <v>1300</v>
      </c>
      <c r="G10593" s="39" t="s">
        <v>16</v>
      </c>
      <c r="H10593" s="39" t="s">
        <v>16</v>
      </c>
      <c r="I10593" s="39" t="s">
        <v>16</v>
      </c>
      <c r="J10593" s="39" t="s">
        <v>16</v>
      </c>
      <c r="K10593" s="41"/>
      <c r="L10593" s="37" t="s">
        <v>7146</v>
      </c>
      <c r="M10593" s="38" t="s">
        <v>7160</v>
      </c>
      <c r="N10593" s="368">
        <v>4</v>
      </c>
      <c r="O10593" s="39" t="s">
        <v>16</v>
      </c>
      <c r="P10593" s="39">
        <v>5000</v>
      </c>
      <c r="Q10593" s="39" t="s">
        <v>16</v>
      </c>
      <c r="R10593" s="39" t="s">
        <v>16</v>
      </c>
      <c r="S10593" s="39" t="s">
        <v>16</v>
      </c>
      <c r="T10593" s="39" t="s">
        <v>16</v>
      </c>
    </row>
    <row r="10594" spans="2:20" ht="33" customHeight="1" x14ac:dyDescent="0.3">
      <c r="B10594" s="39" t="s">
        <v>16</v>
      </c>
      <c r="C10594" s="1021" t="s">
        <v>5010</v>
      </c>
      <c r="D10594" s="39" t="s">
        <v>16</v>
      </c>
      <c r="E10594" s="39" t="s">
        <v>16</v>
      </c>
      <c r="F10594" s="39" t="s">
        <v>16</v>
      </c>
      <c r="G10594" s="39" t="s">
        <v>16</v>
      </c>
      <c r="H10594" s="39" t="s">
        <v>16</v>
      </c>
      <c r="I10594" s="39" t="s">
        <v>16</v>
      </c>
      <c r="J10594" s="39" t="s">
        <v>16</v>
      </c>
      <c r="K10594" s="41"/>
      <c r="L10594" s="37" t="s">
        <v>7146</v>
      </c>
      <c r="M10594" s="38" t="s">
        <v>6759</v>
      </c>
      <c r="N10594" s="368">
        <v>5</v>
      </c>
      <c r="O10594" s="39" t="s">
        <v>16</v>
      </c>
      <c r="P10594" s="39">
        <v>2760</v>
      </c>
      <c r="Q10594" s="39" t="s">
        <v>16</v>
      </c>
      <c r="R10594" s="39" t="s">
        <v>16</v>
      </c>
      <c r="S10594" s="39" t="s">
        <v>16</v>
      </c>
      <c r="T10594" s="39" t="s">
        <v>16</v>
      </c>
    </row>
    <row r="10595" spans="2:20" ht="35.4" customHeight="1" x14ac:dyDescent="0.3">
      <c r="B10595" s="37" t="s">
        <v>7042</v>
      </c>
      <c r="C10595" s="38" t="s">
        <v>6889</v>
      </c>
      <c r="D10595" s="37">
        <v>1</v>
      </c>
      <c r="E10595" s="91" t="s">
        <v>16</v>
      </c>
      <c r="F10595" s="39">
        <v>5000</v>
      </c>
      <c r="G10595" s="39" t="s">
        <v>16</v>
      </c>
      <c r="H10595" s="39" t="s">
        <v>16</v>
      </c>
      <c r="I10595" s="39" t="s">
        <v>16</v>
      </c>
      <c r="J10595" s="39" t="s">
        <v>16</v>
      </c>
      <c r="K10595" s="41"/>
      <c r="L10595" s="37" t="s">
        <v>7146</v>
      </c>
      <c r="M10595" s="38" t="s">
        <v>7161</v>
      </c>
      <c r="N10595" s="368">
        <v>6</v>
      </c>
      <c r="O10595" s="39" t="s">
        <v>16</v>
      </c>
      <c r="P10595" s="39">
        <v>3500</v>
      </c>
      <c r="Q10595" s="39" t="s">
        <v>16</v>
      </c>
      <c r="R10595" s="39" t="s">
        <v>16</v>
      </c>
      <c r="S10595" s="39" t="s">
        <v>16</v>
      </c>
      <c r="T10595" s="39" t="s">
        <v>16</v>
      </c>
    </row>
    <row r="10596" spans="2:20" ht="35.4" customHeight="1" x14ac:dyDescent="0.3">
      <c r="B10596" s="37" t="s">
        <v>7042</v>
      </c>
      <c r="C10596" s="38" t="s">
        <v>7047</v>
      </c>
      <c r="D10596" s="37">
        <v>4</v>
      </c>
      <c r="E10596" s="91" t="s">
        <v>16</v>
      </c>
      <c r="F10596" s="39">
        <v>6000</v>
      </c>
      <c r="G10596" s="39" t="s">
        <v>16</v>
      </c>
      <c r="H10596" s="39" t="s">
        <v>16</v>
      </c>
      <c r="I10596" s="39" t="s">
        <v>16</v>
      </c>
      <c r="J10596" s="39" t="s">
        <v>16</v>
      </c>
      <c r="K10596" s="41"/>
      <c r="L10596" s="37" t="s">
        <v>7146</v>
      </c>
      <c r="M10596" s="38" t="s">
        <v>7162</v>
      </c>
      <c r="N10596" s="368">
        <v>7</v>
      </c>
      <c r="O10596" s="39" t="s">
        <v>16</v>
      </c>
      <c r="P10596" s="39">
        <v>5300</v>
      </c>
      <c r="Q10596" s="39" t="s">
        <v>16</v>
      </c>
      <c r="R10596" s="39" t="s">
        <v>16</v>
      </c>
      <c r="S10596" s="39" t="s">
        <v>16</v>
      </c>
      <c r="T10596" s="39" t="s">
        <v>16</v>
      </c>
    </row>
    <row r="10597" spans="2:20" ht="33" customHeight="1" x14ac:dyDescent="0.3">
      <c r="B10597" s="39" t="s">
        <v>16</v>
      </c>
      <c r="C10597" s="39" t="s">
        <v>16</v>
      </c>
      <c r="D10597" s="39" t="s">
        <v>16</v>
      </c>
      <c r="E10597" s="39" t="s">
        <v>16</v>
      </c>
      <c r="F10597" s="39" t="s">
        <v>16</v>
      </c>
      <c r="G10597" s="39" t="s">
        <v>16</v>
      </c>
      <c r="H10597" s="39" t="s">
        <v>16</v>
      </c>
      <c r="I10597" s="39" t="s">
        <v>16</v>
      </c>
      <c r="J10597" s="39" t="s">
        <v>16</v>
      </c>
      <c r="K10597" s="41"/>
      <c r="L10597" s="37" t="s">
        <v>7165</v>
      </c>
      <c r="M10597" s="38" t="s">
        <v>7164</v>
      </c>
      <c r="N10597" s="368">
        <v>8</v>
      </c>
      <c r="O10597" s="39" t="s">
        <v>16</v>
      </c>
      <c r="P10597" s="39">
        <v>50000</v>
      </c>
      <c r="Q10597" s="39" t="s">
        <v>16</v>
      </c>
      <c r="R10597" s="39" t="s">
        <v>16</v>
      </c>
      <c r="S10597" s="39" t="s">
        <v>16</v>
      </c>
      <c r="T10597" s="39" t="s">
        <v>16</v>
      </c>
    </row>
    <row r="10598" spans="2:20" ht="32.4" customHeight="1" x14ac:dyDescent="0.3">
      <c r="B10598" s="39" t="s">
        <v>16</v>
      </c>
      <c r="C10598" s="39" t="s">
        <v>16</v>
      </c>
      <c r="D10598" s="39" t="s">
        <v>16</v>
      </c>
      <c r="E10598" s="39" t="s">
        <v>16</v>
      </c>
      <c r="F10598" s="39" t="s">
        <v>16</v>
      </c>
      <c r="G10598" s="39" t="s">
        <v>16</v>
      </c>
      <c r="H10598" s="39" t="s">
        <v>16</v>
      </c>
      <c r="I10598" s="39" t="s">
        <v>16</v>
      </c>
      <c r="J10598" s="39" t="s">
        <v>16</v>
      </c>
      <c r="K10598" s="41"/>
      <c r="L10598" s="37" t="s">
        <v>7165</v>
      </c>
      <c r="M10598" s="38" t="s">
        <v>7185</v>
      </c>
      <c r="N10598" s="368">
        <v>9</v>
      </c>
      <c r="O10598" s="39" t="s">
        <v>16</v>
      </c>
      <c r="P10598" s="39">
        <v>5000</v>
      </c>
      <c r="Q10598" s="39"/>
      <c r="R10598" s="39"/>
      <c r="S10598" s="39"/>
      <c r="T10598" s="39"/>
    </row>
    <row r="10599" spans="2:20" ht="22.2" customHeight="1" x14ac:dyDescent="0.3">
      <c r="B10599" s="39" t="s">
        <v>16</v>
      </c>
      <c r="C10599" s="39" t="s">
        <v>16</v>
      </c>
      <c r="D10599" s="39" t="s">
        <v>16</v>
      </c>
      <c r="E10599" s="39" t="s">
        <v>16</v>
      </c>
      <c r="F10599" s="39" t="s">
        <v>16</v>
      </c>
      <c r="G10599" s="39" t="s">
        <v>16</v>
      </c>
      <c r="H10599" s="39" t="s">
        <v>16</v>
      </c>
      <c r="I10599" s="39" t="s">
        <v>16</v>
      </c>
      <c r="J10599" s="39" t="s">
        <v>16</v>
      </c>
      <c r="K10599" s="41"/>
      <c r="L10599" s="39" t="s">
        <v>16</v>
      </c>
      <c r="M10599" s="1021" t="s">
        <v>5010</v>
      </c>
      <c r="N10599" s="39" t="s">
        <v>16</v>
      </c>
      <c r="O10599" s="39" t="s">
        <v>16</v>
      </c>
      <c r="P10599" s="39" t="s">
        <v>16</v>
      </c>
      <c r="Q10599" s="39" t="s">
        <v>16</v>
      </c>
      <c r="R10599" s="39" t="s">
        <v>16</v>
      </c>
      <c r="S10599" s="39" t="s">
        <v>16</v>
      </c>
      <c r="T10599" s="39" t="s">
        <v>16</v>
      </c>
    </row>
    <row r="10600" spans="2:20" ht="35.4" customHeight="1" x14ac:dyDescent="0.3">
      <c r="B10600" s="39" t="s">
        <v>16</v>
      </c>
      <c r="C10600" s="39" t="s">
        <v>16</v>
      </c>
      <c r="D10600" s="39" t="s">
        <v>16</v>
      </c>
      <c r="E10600" s="39" t="s">
        <v>16</v>
      </c>
      <c r="F10600" s="39" t="s">
        <v>16</v>
      </c>
      <c r="G10600" s="39" t="s">
        <v>16</v>
      </c>
      <c r="H10600" s="39" t="s">
        <v>16</v>
      </c>
      <c r="I10600" s="39" t="s">
        <v>16</v>
      </c>
      <c r="J10600" s="39" t="s">
        <v>16</v>
      </c>
      <c r="K10600" s="41"/>
      <c r="L10600" s="37" t="s">
        <v>7146</v>
      </c>
      <c r="M10600" s="509" t="s">
        <v>7163</v>
      </c>
      <c r="N10600" s="368">
        <v>10</v>
      </c>
      <c r="O10600" s="39" t="s">
        <v>16</v>
      </c>
      <c r="P10600" s="39">
        <v>13150</v>
      </c>
      <c r="Q10600" s="39" t="s">
        <v>16</v>
      </c>
      <c r="R10600" s="39" t="s">
        <v>16</v>
      </c>
      <c r="S10600" s="39" t="s">
        <v>16</v>
      </c>
      <c r="T10600" s="39" t="s">
        <v>16</v>
      </c>
    </row>
    <row r="10601" spans="2:20" x14ac:dyDescent="0.3">
      <c r="B10601" s="196"/>
      <c r="C10601" s="503" t="s">
        <v>49</v>
      </c>
      <c r="D10601" s="196"/>
      <c r="E10601" s="197">
        <f>SUM(E10583:E10600)</f>
        <v>130000</v>
      </c>
      <c r="F10601" s="197">
        <f>SUM(F10583:F10600)</f>
        <v>126400</v>
      </c>
      <c r="G10601" s="940">
        <f>SUM(G10583:G10600)</f>
        <v>1615000</v>
      </c>
      <c r="H10601" s="1256">
        <f>SUM(H10583:H10600)</f>
        <v>1150000</v>
      </c>
      <c r="I10601" s="940"/>
      <c r="J10601" s="940"/>
      <c r="K10601" s="187">
        <f>SUM(I10601:J10601)</f>
        <v>0</v>
      </c>
      <c r="L10601" s="39" t="s">
        <v>16</v>
      </c>
      <c r="M10601" s="39" t="s">
        <v>16</v>
      </c>
      <c r="N10601" s="39" t="s">
        <v>16</v>
      </c>
      <c r="O10601" s="39" t="s">
        <v>16</v>
      </c>
      <c r="P10601" s="39" t="s">
        <v>16</v>
      </c>
      <c r="Q10601" s="39" t="s">
        <v>16</v>
      </c>
      <c r="R10601" s="39" t="s">
        <v>16</v>
      </c>
      <c r="S10601" s="39" t="s">
        <v>16</v>
      </c>
      <c r="T10601" s="39" t="s">
        <v>16</v>
      </c>
    </row>
    <row r="10602" spans="2:20" x14ac:dyDescent="0.3">
      <c r="B10602" s="815"/>
      <c r="C10602" s="958"/>
      <c r="D10602" s="384"/>
      <c r="E10602" s="818"/>
      <c r="F10602" s="818"/>
      <c r="G10602" s="818"/>
      <c r="H10602" s="818"/>
      <c r="I10602" s="818"/>
      <c r="J10602" s="819"/>
      <c r="K10602" s="1"/>
      <c r="L10602" s="1041"/>
      <c r="M10602" s="1042"/>
      <c r="N10602" s="1042"/>
      <c r="O10602" s="188"/>
      <c r="P10602" s="1042"/>
      <c r="Q10602" s="1042"/>
      <c r="R10602" s="1042"/>
      <c r="S10602" s="1042"/>
      <c r="T10602" s="1043"/>
    </row>
    <row r="10603" spans="2:20" x14ac:dyDescent="0.3">
      <c r="B10603" s="25"/>
      <c r="C10603" s="26" t="s">
        <v>50</v>
      </c>
      <c r="D10603" s="26" t="s">
        <v>16</v>
      </c>
      <c r="E10603" s="28">
        <f>E10601</f>
        <v>130000</v>
      </c>
      <c r="F10603" s="28">
        <f>F10582+F10601</f>
        <v>213870</v>
      </c>
      <c r="G10603" s="28">
        <f>G10582+G10601</f>
        <v>6457069</v>
      </c>
      <c r="H10603" s="28">
        <f>H10582+H10601</f>
        <v>6689291</v>
      </c>
      <c r="I10603" s="28">
        <f>I10582+I10601</f>
        <v>596197</v>
      </c>
      <c r="J10603" s="28">
        <f>J10582+J10601</f>
        <v>4260</v>
      </c>
      <c r="K10603" s="1"/>
      <c r="L10603" s="574" t="s">
        <v>16</v>
      </c>
      <c r="M10603" s="26" t="s">
        <v>50</v>
      </c>
      <c r="N10603" s="193" t="s">
        <v>16</v>
      </c>
      <c r="O10603" s="934">
        <f>SUM(O10583:O10602)</f>
        <v>130000</v>
      </c>
      <c r="P10603" s="28">
        <f>SUM(P10583:P10602)</f>
        <v>139264</v>
      </c>
      <c r="Q10603" s="938">
        <f>SUM(Q10583:Q10602)</f>
        <v>0</v>
      </c>
      <c r="R10603" s="28">
        <f>SUM(R10583:R10602)</f>
        <v>960000</v>
      </c>
      <c r="S10603" s="28">
        <f>SUM(S10601:S10602)</f>
        <v>0</v>
      </c>
      <c r="T10603" s="28">
        <f>SUM(T10581:T10602)</f>
        <v>0</v>
      </c>
    </row>
    <row r="10604" spans="2:20" x14ac:dyDescent="0.3">
      <c r="F10604" s="314"/>
      <c r="G10604" s="215"/>
      <c r="H10604" s="215"/>
      <c r="I10604" s="314"/>
      <c r="L10604" s="2"/>
      <c r="M10604" s="3" t="s">
        <v>12</v>
      </c>
      <c r="N10604" s="15"/>
      <c r="O10604" s="16">
        <f>E10603-O10603</f>
        <v>0</v>
      </c>
      <c r="P10604" s="62">
        <f>F10603-P10603</f>
        <v>74606</v>
      </c>
      <c r="Q10604" s="62">
        <f>G10603-Q10603</f>
        <v>6457069</v>
      </c>
      <c r="R10604" s="62">
        <f t="shared" ref="R10604" si="1024">H10603-R10603</f>
        <v>5729291</v>
      </c>
      <c r="S10604" s="62">
        <f t="shared" ref="S10604" si="1025">I10603-S10603</f>
        <v>596197</v>
      </c>
      <c r="T10604" s="62">
        <f t="shared" ref="T10604" si="1026">J10603-T10603</f>
        <v>4260</v>
      </c>
    </row>
    <row r="10605" spans="2:20" x14ac:dyDescent="0.3">
      <c r="B10605" s="1355"/>
      <c r="C10605" s="1355"/>
      <c r="D10605" s="1355"/>
      <c r="E10605" s="1355"/>
      <c r="F10605" s="1355"/>
      <c r="G10605" s="118"/>
      <c r="H10605" s="240"/>
      <c r="I10605" s="321"/>
      <c r="J10605" s="321"/>
      <c r="M10605" s="1356" t="s">
        <v>23</v>
      </c>
      <c r="N10605" s="1356"/>
      <c r="O10605" s="314"/>
      <c r="P10605" s="314"/>
      <c r="Q10605" s="314"/>
      <c r="R10605" s="314"/>
    </row>
    <row r="10606" spans="2:20" x14ac:dyDescent="0.3">
      <c r="B10606" s="1303"/>
      <c r="C10606" s="1174"/>
      <c r="D10606" s="1174"/>
      <c r="E10606" s="285"/>
      <c r="F10606" s="285"/>
      <c r="G10606" s="944"/>
      <c r="H10606" s="944"/>
      <c r="I10606" s="944"/>
      <c r="J10606" s="944"/>
      <c r="K10606" s="1263"/>
      <c r="L10606" s="1263"/>
      <c r="M10606" s="346" t="s">
        <v>17</v>
      </c>
      <c r="N10606" s="62">
        <f>P10604</f>
        <v>74606</v>
      </c>
      <c r="O10606" s="1322"/>
      <c r="P10606" s="198"/>
      <c r="Q10606" s="198"/>
      <c r="R10606" s="198"/>
      <c r="S10606" s="1263"/>
      <c r="T10606" s="1263"/>
    </row>
    <row r="10607" spans="2:20" x14ac:dyDescent="0.3">
      <c r="B10607" s="1304"/>
      <c r="C10607" s="1305"/>
      <c r="D10607" s="1264"/>
      <c r="E10607" s="1264"/>
      <c r="F10607" s="1179"/>
      <c r="G10607" s="949"/>
      <c r="H10607" s="949"/>
      <c r="I10607" s="280"/>
      <c r="J10607" s="280"/>
      <c r="K10607" s="1263"/>
      <c r="L10607" s="1263"/>
      <c r="M10607" s="346" t="s">
        <v>18</v>
      </c>
      <c r="N10607" s="62">
        <f>Q10604</f>
        <v>6457069</v>
      </c>
      <c r="O10607" s="1265"/>
      <c r="P10607" s="944"/>
      <c r="Q10607" s="1327"/>
      <c r="R10607" s="944"/>
      <c r="S10607" s="944"/>
      <c r="T10607" s="944"/>
    </row>
    <row r="10608" spans="2:20" x14ac:dyDescent="0.3">
      <c r="B10608" s="1304"/>
      <c r="C10608" s="1306"/>
      <c r="D10608" s="1264"/>
      <c r="E10608" s="1264"/>
      <c r="F10608" s="285"/>
      <c r="G10608" s="948"/>
      <c r="H10608" s="948"/>
      <c r="I10608" s="280"/>
      <c r="J10608" s="280"/>
      <c r="K10608" s="1263"/>
      <c r="L10608" s="1263"/>
      <c r="M10608" s="346" t="s">
        <v>19</v>
      </c>
      <c r="N10608" s="62">
        <f>R10604</f>
        <v>5729291</v>
      </c>
      <c r="O10608" s="1265"/>
      <c r="P10608" s="948"/>
      <c r="Q10608" s="1328"/>
      <c r="R10608" s="948"/>
      <c r="S10608" s="948"/>
      <c r="T10608" s="948"/>
    </row>
    <row r="10609" spans="2:20" x14ac:dyDescent="0.3">
      <c r="B10609" s="1304"/>
      <c r="C10609" s="1307"/>
      <c r="D10609" s="284"/>
      <c r="E10609" s="1266"/>
      <c r="F10609" s="1330"/>
      <c r="G10609" s="1267"/>
      <c r="H10609" s="1267"/>
      <c r="I10609" s="280"/>
      <c r="J10609" s="281"/>
      <c r="K10609" s="1263"/>
      <c r="L10609" s="1263"/>
      <c r="M10609" s="346" t="s">
        <v>20</v>
      </c>
      <c r="N10609" s="62">
        <f>S10604</f>
        <v>596197</v>
      </c>
      <c r="O10609" s="1268"/>
      <c r="P10609" s="1329"/>
      <c r="Q10609" s="1017"/>
      <c r="R10609" s="894"/>
      <c r="S10609" s="894"/>
      <c r="T10609" s="894"/>
    </row>
    <row r="10610" spans="2:20" x14ac:dyDescent="0.3">
      <c r="B10610" s="1307"/>
      <c r="C10610" s="1304"/>
      <c r="D10610" s="284"/>
      <c r="E10610" s="1266"/>
      <c r="F10610" s="1330"/>
      <c r="G10610" s="1267"/>
      <c r="H10610" s="1267"/>
      <c r="I10610" s="280"/>
      <c r="J10610" s="281"/>
      <c r="K10610" s="1263"/>
      <c r="L10610" s="1263"/>
      <c r="M10610" s="346" t="s">
        <v>21</v>
      </c>
      <c r="N10610" s="62">
        <f>T10604</f>
        <v>4260</v>
      </c>
      <c r="O10610" s="1265"/>
      <c r="P10610" s="949"/>
      <c r="Q10610" s="1018"/>
      <c r="R10610" s="949"/>
      <c r="S10610" s="949"/>
      <c r="T10610" s="949"/>
    </row>
    <row r="10611" spans="2:20" ht="16.2" thickBot="1" x14ac:dyDescent="0.35">
      <c r="B10611" s="1307"/>
      <c r="C10611" s="1307"/>
      <c r="D10611" s="284"/>
      <c r="E10611" s="1266"/>
      <c r="F10611" s="1294"/>
      <c r="G10611" s="1269"/>
      <c r="H10611" s="1267"/>
      <c r="I10611" s="280"/>
      <c r="J10611" s="281"/>
      <c r="K10611" s="1263"/>
      <c r="L10611" s="1263"/>
      <c r="M10611" s="768" t="s">
        <v>22</v>
      </c>
      <c r="N10611" s="794">
        <f>SUM(N10606:N10610)</f>
        <v>12861423</v>
      </c>
      <c r="O10611" s="1265"/>
      <c r="P10611" s="944"/>
      <c r="Q10611" s="944"/>
      <c r="R10611" s="944"/>
      <c r="S10611" s="944"/>
      <c r="T10611" s="1270"/>
    </row>
    <row r="10612" spans="2:20" ht="16.2" thickTop="1" x14ac:dyDescent="0.3">
      <c r="B10612" s="1308"/>
      <c r="C10612" s="1309"/>
      <c r="D10612" s="736"/>
      <c r="E10612" s="326"/>
      <c r="F10612" s="326"/>
      <c r="G10612" s="322"/>
      <c r="H10612" s="321"/>
      <c r="I10612" s="280"/>
      <c r="J10612" s="281"/>
      <c r="M10612" s="768"/>
      <c r="N10612" s="121"/>
      <c r="O10612" s="1015"/>
      <c r="P10612" s="994"/>
      <c r="Q10612" s="994"/>
      <c r="R10612" s="943"/>
      <c r="S10612" s="943"/>
      <c r="T10612" s="929"/>
    </row>
    <row r="10613" spans="2:20" x14ac:dyDescent="0.3">
      <c r="B10613" s="326"/>
      <c r="C10613" s="326"/>
      <c r="D10613" s="326"/>
      <c r="E10613" s="326"/>
      <c r="F10613" s="326"/>
    </row>
    <row r="10614" spans="2:20" x14ac:dyDescent="0.3">
      <c r="B10614" s="326"/>
      <c r="C10614" s="326"/>
      <c r="D10614" s="326"/>
      <c r="E10614" s="326"/>
      <c r="F10614" s="326"/>
      <c r="N10614" s="314"/>
    </row>
    <row r="10616" spans="2:20" x14ac:dyDescent="0.3">
      <c r="B10616" s="1357" t="s">
        <v>6214</v>
      </c>
      <c r="C10616" s="1357"/>
      <c r="D10616" s="1357"/>
      <c r="E10616" s="1357"/>
      <c r="F10616" s="1357"/>
      <c r="G10616" s="1357"/>
      <c r="H10616" s="1357"/>
      <c r="I10616" s="1357"/>
      <c r="J10616" s="1357"/>
      <c r="K10616" s="1357"/>
      <c r="L10616" s="1357"/>
      <c r="M10616" s="1357"/>
      <c r="N10616" s="1357"/>
      <c r="O10616" s="1357"/>
      <c r="P10616" s="1357"/>
      <c r="Q10616" s="1357"/>
      <c r="R10616" s="1357"/>
      <c r="S10616" s="1357"/>
      <c r="T10616" s="1357"/>
    </row>
    <row r="10623" spans="2:20" ht="15.6" x14ac:dyDescent="0.3">
      <c r="B10623" s="1349" t="s">
        <v>7187</v>
      </c>
      <c r="C10623" s="1349"/>
      <c r="D10623" s="1349"/>
      <c r="E10623" s="1349"/>
      <c r="F10623" s="1349"/>
      <c r="G10623" s="1349"/>
      <c r="H10623" s="1349"/>
      <c r="I10623" s="1349"/>
      <c r="J10623" s="1349"/>
      <c r="K10623" s="1349"/>
      <c r="L10623" s="1349"/>
      <c r="M10623" s="1349"/>
      <c r="N10623" s="1349"/>
      <c r="O10623" s="1349"/>
      <c r="P10623" s="1349"/>
      <c r="Q10623" s="1349"/>
      <c r="R10623" s="1349"/>
      <c r="S10623" s="1349"/>
      <c r="T10623" s="1349"/>
    </row>
    <row r="10624" spans="2:20" ht="15.6" x14ac:dyDescent="0.3">
      <c r="B10624" s="1350" t="s">
        <v>10</v>
      </c>
      <c r="C10624" s="1350"/>
      <c r="D10624" s="1350"/>
      <c r="E10624" s="1350"/>
      <c r="F10624" s="1350"/>
      <c r="G10624" s="1350"/>
      <c r="H10624" s="1350"/>
      <c r="I10624" s="1350"/>
      <c r="J10624" s="1350"/>
      <c r="K10624" s="1350"/>
      <c r="L10624" s="1350"/>
      <c r="M10624" s="1350"/>
      <c r="N10624" s="1350"/>
      <c r="O10624" s="1350"/>
      <c r="P10624" s="1350"/>
      <c r="Q10624" s="1350"/>
      <c r="R10624" s="1350"/>
      <c r="S10624" s="1350"/>
      <c r="T10624" s="1350"/>
    </row>
    <row r="10625" spans="2:20" x14ac:dyDescent="0.3">
      <c r="B10625" s="1351" t="s">
        <v>11</v>
      </c>
      <c r="C10625" s="1351"/>
      <c r="D10625" s="1351"/>
      <c r="E10625" s="1351"/>
      <c r="F10625" s="1351"/>
      <c r="G10625" s="1351"/>
      <c r="H10625" s="1351"/>
      <c r="I10625" s="1351"/>
      <c r="J10625" s="1351"/>
      <c r="K10625" s="1351"/>
      <c r="L10625" s="1351"/>
      <c r="M10625" s="1351"/>
      <c r="N10625" s="1351"/>
      <c r="O10625" s="1351"/>
      <c r="P10625" s="1351"/>
      <c r="Q10625" s="1351"/>
      <c r="R10625" s="1351"/>
      <c r="S10625" s="1351"/>
      <c r="T10625" s="1351"/>
    </row>
    <row r="10626" spans="2:20" x14ac:dyDescent="0.3">
      <c r="B10626" s="1352" t="s">
        <v>7215</v>
      </c>
      <c r="C10626" s="1352"/>
      <c r="D10626" s="1352"/>
      <c r="E10626" s="1352"/>
      <c r="F10626" s="1352"/>
      <c r="G10626" s="1352"/>
      <c r="H10626" s="1352"/>
      <c r="I10626" s="1352"/>
      <c r="J10626" s="1352"/>
      <c r="K10626" s="1352"/>
      <c r="L10626" s="1352"/>
      <c r="M10626" s="1352"/>
      <c r="N10626" s="1352"/>
      <c r="O10626" s="1352"/>
      <c r="P10626" s="1352"/>
      <c r="Q10626" s="1352"/>
      <c r="R10626" s="1352"/>
      <c r="S10626" s="1352"/>
      <c r="T10626" s="1352"/>
    </row>
    <row r="10627" spans="2:20" ht="15" thickBot="1" x14ac:dyDescent="0.35">
      <c r="B10627" s="309"/>
      <c r="C10627" s="309"/>
      <c r="D10627" s="309"/>
      <c r="E10627" s="309"/>
      <c r="F10627" s="309"/>
      <c r="G10627" s="309"/>
      <c r="H10627" s="309"/>
      <c r="I10627" s="309"/>
      <c r="J10627" s="309"/>
      <c r="L10627" s="309"/>
      <c r="M10627" s="309"/>
      <c r="N10627" s="309"/>
      <c r="O10627" s="309"/>
      <c r="P10627" s="309"/>
      <c r="Q10627" s="309"/>
      <c r="R10627" s="1353" t="s">
        <v>7213</v>
      </c>
      <c r="S10627" s="1353"/>
      <c r="T10627" s="1353"/>
    </row>
    <row r="10628" spans="2:20" ht="15" thickTop="1" x14ac:dyDescent="0.3">
      <c r="B10628" s="1354" t="s">
        <v>8</v>
      </c>
      <c r="C10628" s="1354"/>
      <c r="D10628" s="1354"/>
      <c r="E10628" s="1354"/>
      <c r="F10628" s="1354"/>
      <c r="G10628" s="1354"/>
      <c r="H10628" s="1354"/>
      <c r="I10628" s="1354"/>
      <c r="J10628" s="1354"/>
      <c r="L10628" s="1354" t="s">
        <v>9</v>
      </c>
      <c r="M10628" s="1354"/>
      <c r="N10628" s="1354"/>
      <c r="O10628" s="1354"/>
      <c r="P10628" s="1354"/>
      <c r="Q10628" s="1354"/>
      <c r="R10628" s="1354"/>
      <c r="S10628" s="1354"/>
      <c r="T10628" s="1354"/>
    </row>
    <row r="10629" spans="2:20" ht="27.6" x14ac:dyDescent="0.3">
      <c r="B10629" s="950" t="s">
        <v>0</v>
      </c>
      <c r="C10629" s="950" t="s">
        <v>1</v>
      </c>
      <c r="D10629" s="950" t="s">
        <v>2</v>
      </c>
      <c r="E10629" s="950" t="s">
        <v>13</v>
      </c>
      <c r="F10629" s="950" t="s">
        <v>3</v>
      </c>
      <c r="G10629" s="950" t="s">
        <v>4</v>
      </c>
      <c r="H10629" s="950" t="s">
        <v>5</v>
      </c>
      <c r="I10629" s="950" t="s">
        <v>6</v>
      </c>
      <c r="J10629" s="950" t="s">
        <v>7</v>
      </c>
      <c r="K10629" s="180"/>
      <c r="L10629" s="950" t="s">
        <v>0</v>
      </c>
      <c r="M10629" s="950" t="s">
        <v>1</v>
      </c>
      <c r="N10629" s="503" t="s">
        <v>1234</v>
      </c>
      <c r="O10629" s="950" t="s">
        <v>13</v>
      </c>
      <c r="P10629" s="950" t="s">
        <v>3</v>
      </c>
      <c r="Q10629" s="950" t="s">
        <v>4</v>
      </c>
      <c r="R10629" s="950" t="s">
        <v>5</v>
      </c>
      <c r="S10629" s="950" t="s">
        <v>6</v>
      </c>
      <c r="T10629" s="950" t="s">
        <v>7</v>
      </c>
    </row>
    <row r="10630" spans="2:20" x14ac:dyDescent="0.3">
      <c r="B10630" s="954"/>
      <c r="C10630" s="955"/>
      <c r="D10630" s="955"/>
      <c r="E10630" s="956"/>
      <c r="F10630" s="956"/>
      <c r="G10630" s="956"/>
      <c r="H10630" s="956"/>
      <c r="I10630" s="956"/>
      <c r="J10630" s="957"/>
      <c r="L10630" s="954"/>
      <c r="M10630" s="955"/>
      <c r="N10630" s="955"/>
      <c r="O10630" s="956"/>
      <c r="P10630" s="956"/>
      <c r="Q10630" s="956"/>
      <c r="R10630" s="956"/>
      <c r="S10630" s="956"/>
      <c r="T10630" s="957"/>
    </row>
    <row r="10631" spans="2:20" x14ac:dyDescent="0.3">
      <c r="B10631" s="37" t="s">
        <v>7191</v>
      </c>
      <c r="C10631" s="44" t="s">
        <v>2421</v>
      </c>
      <c r="D10631" s="91" t="s">
        <v>16</v>
      </c>
      <c r="E10631" s="91" t="s">
        <v>16</v>
      </c>
      <c r="F10631" s="91">
        <f>N10606</f>
        <v>74606</v>
      </c>
      <c r="G10631" s="764">
        <f>N10607</f>
        <v>6457069</v>
      </c>
      <c r="H10631" s="764">
        <f>N10608</f>
        <v>5729291</v>
      </c>
      <c r="I10631" s="764">
        <f>N10609</f>
        <v>596197</v>
      </c>
      <c r="J10631" s="764">
        <f>N10610</f>
        <v>4260</v>
      </c>
      <c r="K10631" s="41"/>
      <c r="L10631" s="37"/>
      <c r="M10631" s="44"/>
      <c r="N10631" s="39"/>
      <c r="O10631" s="39"/>
      <c r="P10631" s="91"/>
      <c r="Q10631" s="91"/>
      <c r="R10631" s="37"/>
      <c r="S10631" s="39"/>
      <c r="T10631" s="37"/>
    </row>
    <row r="10632" spans="2:20" x14ac:dyDescent="0.3">
      <c r="B10632" s="37" t="s">
        <v>7191</v>
      </c>
      <c r="C10632" s="38" t="s">
        <v>2263</v>
      </c>
      <c r="D10632" s="91" t="s">
        <v>16</v>
      </c>
      <c r="E10632" s="91" t="s">
        <v>16</v>
      </c>
      <c r="F10632" s="91" t="s">
        <v>16</v>
      </c>
      <c r="G10632" s="91" t="s">
        <v>16</v>
      </c>
      <c r="H10632" s="39">
        <v>65000</v>
      </c>
      <c r="I10632" s="91" t="s">
        <v>16</v>
      </c>
      <c r="J10632" s="91" t="s">
        <v>16</v>
      </c>
      <c r="K10632" s="41"/>
      <c r="L10632" s="37" t="s">
        <v>7191</v>
      </c>
      <c r="M10632" s="38" t="s">
        <v>2263</v>
      </c>
      <c r="N10632" s="91" t="s">
        <v>16</v>
      </c>
      <c r="O10632" s="91" t="s">
        <v>16</v>
      </c>
      <c r="P10632" s="39">
        <v>65000</v>
      </c>
      <c r="Q10632" s="91" t="s">
        <v>16</v>
      </c>
      <c r="R10632" s="91" t="s">
        <v>16</v>
      </c>
      <c r="S10632" s="91" t="s">
        <v>16</v>
      </c>
      <c r="T10632" s="91" t="s">
        <v>16</v>
      </c>
    </row>
    <row r="10633" spans="2:20" ht="46.8" customHeight="1" x14ac:dyDescent="0.3">
      <c r="B10633" s="37" t="s">
        <v>7191</v>
      </c>
      <c r="C10633" s="38" t="s">
        <v>7090</v>
      </c>
      <c r="D10633" s="116" t="s">
        <v>7088</v>
      </c>
      <c r="E10633" s="39">
        <f>100294-14000</f>
        <v>86294</v>
      </c>
      <c r="F10633" s="39">
        <v>99706</v>
      </c>
      <c r="G10633" s="91" t="s">
        <v>16</v>
      </c>
      <c r="H10633" s="42">
        <v>14000</v>
      </c>
      <c r="I10633" s="91" t="s">
        <v>16</v>
      </c>
      <c r="J10633" s="91" t="s">
        <v>16</v>
      </c>
      <c r="K10633" s="41"/>
      <c r="L10633" s="37" t="s">
        <v>7076</v>
      </c>
      <c r="M10633" s="38" t="s">
        <v>7090</v>
      </c>
      <c r="N10633" s="116" t="s">
        <v>7088</v>
      </c>
      <c r="O10633" s="39">
        <f>100294-14000</f>
        <v>86294</v>
      </c>
      <c r="P10633" s="39">
        <v>99706</v>
      </c>
      <c r="Q10633" s="91" t="s">
        <v>16</v>
      </c>
      <c r="R10633" s="91" t="s">
        <v>16</v>
      </c>
      <c r="S10633" s="91" t="s">
        <v>16</v>
      </c>
      <c r="T10633" s="91" t="s">
        <v>16</v>
      </c>
    </row>
    <row r="10634" spans="2:20" ht="30.6" customHeight="1" x14ac:dyDescent="0.3">
      <c r="B10634" s="37" t="s">
        <v>7191</v>
      </c>
      <c r="C10634" s="38" t="s">
        <v>7192</v>
      </c>
      <c r="D10634" s="116" t="s">
        <v>7188</v>
      </c>
      <c r="E10634" s="91" t="s">
        <v>16</v>
      </c>
      <c r="F10634" s="39">
        <v>20000</v>
      </c>
      <c r="G10634" s="91" t="s">
        <v>16</v>
      </c>
      <c r="H10634" s="91" t="s">
        <v>16</v>
      </c>
      <c r="I10634" s="91" t="s">
        <v>16</v>
      </c>
      <c r="J10634" s="91" t="s">
        <v>16</v>
      </c>
      <c r="K10634" s="41"/>
      <c r="L10634" s="37" t="s">
        <v>7191</v>
      </c>
      <c r="M10634" s="38" t="s">
        <v>7197</v>
      </c>
      <c r="N10634" s="116" t="s">
        <v>7190</v>
      </c>
      <c r="O10634" s="39">
        <v>50000</v>
      </c>
      <c r="P10634" s="91" t="s">
        <v>16</v>
      </c>
      <c r="Q10634" s="91" t="s">
        <v>16</v>
      </c>
      <c r="R10634" s="91" t="s">
        <v>16</v>
      </c>
      <c r="S10634" s="91" t="s">
        <v>16</v>
      </c>
      <c r="T10634" s="91" t="s">
        <v>16</v>
      </c>
    </row>
    <row r="10635" spans="2:20" ht="27.6" x14ac:dyDescent="0.3">
      <c r="B10635" s="37" t="s">
        <v>7191</v>
      </c>
      <c r="C10635" s="38" t="s">
        <v>7193</v>
      </c>
      <c r="D10635" s="116" t="s">
        <v>7189</v>
      </c>
      <c r="E10635" s="91" t="s">
        <v>16</v>
      </c>
      <c r="F10635" s="91" t="s">
        <v>16</v>
      </c>
      <c r="G10635" s="91" t="s">
        <v>16</v>
      </c>
      <c r="H10635" s="39">
        <v>50000</v>
      </c>
      <c r="I10635" s="91" t="s">
        <v>16</v>
      </c>
      <c r="J10635" s="91" t="s">
        <v>16</v>
      </c>
      <c r="K10635" s="41"/>
      <c r="L10635" s="37" t="s">
        <v>7191</v>
      </c>
      <c r="M10635" s="38" t="s">
        <v>5351</v>
      </c>
      <c r="N10635" s="37">
        <v>1</v>
      </c>
      <c r="O10635" s="91" t="s">
        <v>16</v>
      </c>
      <c r="P10635" s="39">
        <v>6500</v>
      </c>
      <c r="Q10635" s="91" t="s">
        <v>16</v>
      </c>
      <c r="R10635" s="91" t="s">
        <v>16</v>
      </c>
      <c r="S10635" s="91" t="s">
        <v>16</v>
      </c>
      <c r="T10635" s="91" t="s">
        <v>16</v>
      </c>
    </row>
    <row r="10636" spans="2:20" ht="41.4" x14ac:dyDescent="0.3">
      <c r="B10636" s="37" t="s">
        <v>7191</v>
      </c>
      <c r="C10636" s="38" t="s">
        <v>7194</v>
      </c>
      <c r="D10636" s="116" t="s">
        <v>7190</v>
      </c>
      <c r="E10636" s="39">
        <v>50000</v>
      </c>
      <c r="F10636" s="91" t="s">
        <v>16</v>
      </c>
      <c r="G10636" s="91" t="s">
        <v>16</v>
      </c>
      <c r="H10636" s="39">
        <v>250000</v>
      </c>
      <c r="I10636" s="91" t="s">
        <v>16</v>
      </c>
      <c r="J10636" s="91" t="s">
        <v>16</v>
      </c>
      <c r="K10636" s="41"/>
      <c r="L10636" s="37" t="s">
        <v>7204</v>
      </c>
      <c r="M10636" s="38" t="s">
        <v>7206</v>
      </c>
      <c r="N10636" s="37">
        <v>2</v>
      </c>
      <c r="O10636" s="91" t="s">
        <v>16</v>
      </c>
      <c r="P10636" s="39">
        <v>5000</v>
      </c>
      <c r="Q10636" s="91" t="s">
        <v>16</v>
      </c>
      <c r="R10636" s="91" t="s">
        <v>16</v>
      </c>
      <c r="S10636" s="91" t="s">
        <v>16</v>
      </c>
      <c r="T10636" s="91" t="s">
        <v>16</v>
      </c>
    </row>
    <row r="10637" spans="2:20" ht="31.8" customHeight="1" x14ac:dyDescent="0.3">
      <c r="B10637" s="37" t="s">
        <v>7204</v>
      </c>
      <c r="C10637" s="38" t="s">
        <v>7202</v>
      </c>
      <c r="D10637" s="116" t="s">
        <v>7198</v>
      </c>
      <c r="E10637" s="91" t="s">
        <v>16</v>
      </c>
      <c r="F10637" s="91" t="s">
        <v>16</v>
      </c>
      <c r="G10637" s="91" t="s">
        <v>16</v>
      </c>
      <c r="H10637" s="39">
        <v>8000</v>
      </c>
      <c r="I10637" s="91" t="s">
        <v>16</v>
      </c>
      <c r="J10637" s="91" t="s">
        <v>16</v>
      </c>
      <c r="K10637" s="41"/>
      <c r="L10637" s="91" t="s">
        <v>16</v>
      </c>
      <c r="M10637" s="1021" t="s">
        <v>5010</v>
      </c>
      <c r="N10637" s="37" t="s">
        <v>16</v>
      </c>
      <c r="O10637" s="91" t="s">
        <v>16</v>
      </c>
      <c r="P10637" s="91" t="s">
        <v>16</v>
      </c>
      <c r="Q10637" s="91" t="s">
        <v>16</v>
      </c>
      <c r="R10637" s="91" t="s">
        <v>16</v>
      </c>
      <c r="S10637" s="91" t="s">
        <v>16</v>
      </c>
      <c r="T10637" s="91" t="s">
        <v>16</v>
      </c>
    </row>
    <row r="10638" spans="2:20" ht="41.4" x14ac:dyDescent="0.3">
      <c r="B10638" s="37" t="s">
        <v>7204</v>
      </c>
      <c r="C10638" s="38" t="s">
        <v>7205</v>
      </c>
      <c r="D10638" s="116" t="s">
        <v>7199</v>
      </c>
      <c r="E10638" s="91" t="s">
        <v>16</v>
      </c>
      <c r="F10638" s="91" t="s">
        <v>16</v>
      </c>
      <c r="G10638" s="91" t="s">
        <v>16</v>
      </c>
      <c r="H10638" s="39">
        <v>200000</v>
      </c>
      <c r="I10638" s="91" t="s">
        <v>16</v>
      </c>
      <c r="J10638" s="91" t="s">
        <v>16</v>
      </c>
      <c r="K10638" s="41"/>
      <c r="L10638" s="37" t="s">
        <v>7191</v>
      </c>
      <c r="M10638" s="38" t="s">
        <v>7196</v>
      </c>
      <c r="N10638" s="37">
        <v>3</v>
      </c>
      <c r="O10638" s="91" t="s">
        <v>16</v>
      </c>
      <c r="P10638" s="39">
        <v>25000</v>
      </c>
      <c r="Q10638" s="91" t="s">
        <v>16</v>
      </c>
      <c r="R10638" s="91" t="s">
        <v>16</v>
      </c>
      <c r="S10638" s="91" t="s">
        <v>16</v>
      </c>
      <c r="T10638" s="91" t="s">
        <v>16</v>
      </c>
    </row>
    <row r="10639" spans="2:20" ht="27.6" x14ac:dyDescent="0.3">
      <c r="B10639" s="37" t="s">
        <v>7204</v>
      </c>
      <c r="C10639" s="38" t="s">
        <v>7203</v>
      </c>
      <c r="D10639" s="116" t="s">
        <v>7200</v>
      </c>
      <c r="E10639" s="91" t="s">
        <v>16</v>
      </c>
      <c r="F10639" s="91" t="s">
        <v>16</v>
      </c>
      <c r="G10639" s="91" t="s">
        <v>16</v>
      </c>
      <c r="H10639" s="39">
        <v>200000</v>
      </c>
      <c r="I10639" s="91" t="s">
        <v>16</v>
      </c>
      <c r="J10639" s="91" t="s">
        <v>16</v>
      </c>
      <c r="K10639" s="41"/>
      <c r="L10639" s="91" t="s">
        <v>16</v>
      </c>
      <c r="M10639" s="91" t="s">
        <v>16</v>
      </c>
      <c r="N10639" s="91" t="s">
        <v>16</v>
      </c>
      <c r="O10639" s="91" t="s">
        <v>16</v>
      </c>
      <c r="P10639" s="91" t="s">
        <v>16</v>
      </c>
      <c r="Q10639" s="91" t="s">
        <v>16</v>
      </c>
      <c r="R10639" s="91" t="s">
        <v>16</v>
      </c>
      <c r="S10639" s="91" t="s">
        <v>16</v>
      </c>
      <c r="T10639" s="91" t="s">
        <v>16</v>
      </c>
    </row>
    <row r="10640" spans="2:20" ht="27.6" x14ac:dyDescent="0.3">
      <c r="B10640" s="751" t="s">
        <v>7204</v>
      </c>
      <c r="C10640" s="790" t="s">
        <v>7209</v>
      </c>
      <c r="D10640" s="730" t="s">
        <v>7201</v>
      </c>
      <c r="E10640" s="999" t="s">
        <v>16</v>
      </c>
      <c r="F10640" s="999" t="s">
        <v>16</v>
      </c>
      <c r="G10640" s="999" t="s">
        <v>16</v>
      </c>
      <c r="H10640" s="731">
        <v>1300</v>
      </c>
      <c r="I10640" s="91" t="s">
        <v>16</v>
      </c>
      <c r="J10640" s="91" t="s">
        <v>16</v>
      </c>
      <c r="K10640" s="41"/>
      <c r="L10640" s="91" t="s">
        <v>16</v>
      </c>
      <c r="M10640" s="91" t="s">
        <v>16</v>
      </c>
      <c r="N10640" s="91" t="s">
        <v>16</v>
      </c>
      <c r="O10640" s="91" t="s">
        <v>16</v>
      </c>
      <c r="P10640" s="91" t="s">
        <v>16</v>
      </c>
      <c r="Q10640" s="91" t="s">
        <v>16</v>
      </c>
      <c r="R10640" s="91" t="s">
        <v>16</v>
      </c>
      <c r="S10640" s="91" t="s">
        <v>16</v>
      </c>
      <c r="T10640" s="91" t="s">
        <v>16</v>
      </c>
    </row>
    <row r="10641" spans="2:20" ht="27.6" x14ac:dyDescent="0.3">
      <c r="B10641" s="751" t="s">
        <v>7204</v>
      </c>
      <c r="C10641" s="790" t="s">
        <v>7210</v>
      </c>
      <c r="D10641" s="730" t="s">
        <v>7207</v>
      </c>
      <c r="E10641" s="999" t="s">
        <v>16</v>
      </c>
      <c r="F10641" s="999" t="s">
        <v>16</v>
      </c>
      <c r="G10641" s="999" t="s">
        <v>16</v>
      </c>
      <c r="H10641" s="731">
        <v>1300</v>
      </c>
      <c r="I10641" s="91" t="s">
        <v>16</v>
      </c>
      <c r="J10641" s="91" t="s">
        <v>16</v>
      </c>
      <c r="K10641" s="41"/>
      <c r="L10641" s="91" t="s">
        <v>16</v>
      </c>
      <c r="M10641" s="91" t="s">
        <v>16</v>
      </c>
      <c r="N10641" s="91" t="s">
        <v>16</v>
      </c>
      <c r="O10641" s="91" t="s">
        <v>16</v>
      </c>
      <c r="P10641" s="91" t="s">
        <v>16</v>
      </c>
      <c r="Q10641" s="91" t="s">
        <v>16</v>
      </c>
      <c r="R10641" s="91" t="s">
        <v>16</v>
      </c>
      <c r="S10641" s="91" t="s">
        <v>16</v>
      </c>
      <c r="T10641" s="91" t="s">
        <v>16</v>
      </c>
    </row>
    <row r="10642" spans="2:20" ht="27.6" x14ac:dyDescent="0.3">
      <c r="B10642" s="751" t="s">
        <v>7204</v>
      </c>
      <c r="C10642" s="790" t="s">
        <v>7211</v>
      </c>
      <c r="D10642" s="730" t="s">
        <v>7208</v>
      </c>
      <c r="E10642" s="999" t="s">
        <v>16</v>
      </c>
      <c r="F10642" s="999" t="s">
        <v>16</v>
      </c>
      <c r="G10642" s="999" t="s">
        <v>16</v>
      </c>
      <c r="H10642" s="731">
        <v>1300</v>
      </c>
      <c r="I10642" s="91" t="s">
        <v>16</v>
      </c>
      <c r="J10642" s="91" t="s">
        <v>16</v>
      </c>
      <c r="K10642" s="41"/>
      <c r="L10642" s="91" t="s">
        <v>16</v>
      </c>
      <c r="M10642" s="91" t="s">
        <v>16</v>
      </c>
      <c r="N10642" s="91" t="s">
        <v>16</v>
      </c>
      <c r="O10642" s="91" t="s">
        <v>16</v>
      </c>
      <c r="P10642" s="91" t="s">
        <v>16</v>
      </c>
      <c r="Q10642" s="91" t="s">
        <v>16</v>
      </c>
      <c r="R10642" s="91" t="s">
        <v>16</v>
      </c>
      <c r="S10642" s="91" t="s">
        <v>16</v>
      </c>
      <c r="T10642" s="91" t="s">
        <v>16</v>
      </c>
    </row>
    <row r="10643" spans="2:20" ht="27.6" x14ac:dyDescent="0.3">
      <c r="B10643" s="751" t="s">
        <v>7204</v>
      </c>
      <c r="C10643" s="790" t="s">
        <v>7220</v>
      </c>
      <c r="D10643" s="730" t="s">
        <v>7214</v>
      </c>
      <c r="E10643" s="999"/>
      <c r="F10643" s="999" t="s">
        <v>16</v>
      </c>
      <c r="G10643" s="999" t="s">
        <v>16</v>
      </c>
      <c r="H10643" s="731">
        <v>35000</v>
      </c>
      <c r="I10643" s="91" t="s">
        <v>16</v>
      </c>
      <c r="J10643" s="91" t="s">
        <v>16</v>
      </c>
      <c r="K10643" s="41"/>
      <c r="L10643" s="91"/>
      <c r="M10643" s="91"/>
      <c r="N10643" s="91"/>
      <c r="O10643" s="91"/>
      <c r="P10643" s="91"/>
      <c r="Q10643" s="91"/>
      <c r="R10643" s="91"/>
      <c r="S10643" s="91"/>
      <c r="T10643" s="91"/>
    </row>
    <row r="10644" spans="2:20" ht="24" customHeight="1" x14ac:dyDescent="0.3">
      <c r="B10644" s="37"/>
      <c r="C10644" s="1021" t="s">
        <v>5010</v>
      </c>
      <c r="D10644" s="91" t="s">
        <v>16</v>
      </c>
      <c r="E10644" s="91" t="s">
        <v>16</v>
      </c>
      <c r="F10644" s="91" t="s">
        <v>16</v>
      </c>
      <c r="G10644" s="91" t="s">
        <v>16</v>
      </c>
      <c r="H10644" s="91" t="s">
        <v>16</v>
      </c>
      <c r="I10644" s="91" t="s">
        <v>16</v>
      </c>
      <c r="J10644" s="91" t="s">
        <v>16</v>
      </c>
      <c r="K10644" s="41"/>
      <c r="L10644" s="91" t="s">
        <v>16</v>
      </c>
      <c r="M10644" s="91" t="s">
        <v>16</v>
      </c>
      <c r="N10644" s="91" t="s">
        <v>16</v>
      </c>
      <c r="O10644" s="91" t="s">
        <v>16</v>
      </c>
      <c r="P10644" s="91" t="s">
        <v>16</v>
      </c>
      <c r="Q10644" s="91" t="s">
        <v>16</v>
      </c>
      <c r="R10644" s="91" t="s">
        <v>16</v>
      </c>
      <c r="S10644" s="91" t="s">
        <v>16</v>
      </c>
      <c r="T10644" s="91" t="s">
        <v>16</v>
      </c>
    </row>
    <row r="10645" spans="2:20" ht="41.4" x14ac:dyDescent="0.3">
      <c r="B10645" s="37" t="s">
        <v>6881</v>
      </c>
      <c r="C10645" s="509" t="s">
        <v>7195</v>
      </c>
      <c r="D10645" s="37">
        <v>347</v>
      </c>
      <c r="E10645" s="91" t="s">
        <v>16</v>
      </c>
      <c r="F10645" s="39">
        <v>20000</v>
      </c>
      <c r="G10645" s="91" t="s">
        <v>16</v>
      </c>
      <c r="H10645" s="91" t="s">
        <v>16</v>
      </c>
      <c r="I10645" s="91" t="s">
        <v>16</v>
      </c>
      <c r="J10645" s="91" t="s">
        <v>16</v>
      </c>
      <c r="K10645" s="41"/>
      <c r="L10645" s="91" t="s">
        <v>16</v>
      </c>
      <c r="M10645" s="91" t="s">
        <v>16</v>
      </c>
      <c r="N10645" s="91" t="s">
        <v>16</v>
      </c>
      <c r="O10645" s="91" t="s">
        <v>16</v>
      </c>
      <c r="P10645" s="91" t="s">
        <v>16</v>
      </c>
      <c r="Q10645" s="91" t="s">
        <v>16</v>
      </c>
      <c r="R10645" s="91" t="s">
        <v>16</v>
      </c>
      <c r="S10645" s="91" t="s">
        <v>16</v>
      </c>
      <c r="T10645" s="91" t="s">
        <v>16</v>
      </c>
    </row>
    <row r="10646" spans="2:20" x14ac:dyDescent="0.3">
      <c r="B10646" s="196"/>
      <c r="C10646" s="503" t="s">
        <v>49</v>
      </c>
      <c r="D10646" s="196"/>
      <c r="E10646" s="197">
        <f>SUM(E10632:E10645)</f>
        <v>136294</v>
      </c>
      <c r="F10646" s="197">
        <f>SUM(F10632:F10645)</f>
        <v>139706</v>
      </c>
      <c r="G10646" s="940">
        <f>SUM(G10632:G10645)</f>
        <v>0</v>
      </c>
      <c r="H10646" s="1256">
        <f>SUM(H10632:H10645)</f>
        <v>825900</v>
      </c>
      <c r="I10646" s="940"/>
      <c r="J10646" s="940"/>
      <c r="K10646" s="187">
        <f>SUM(I10646:J10646)</f>
        <v>0</v>
      </c>
      <c r="L10646" s="91" t="s">
        <v>16</v>
      </c>
      <c r="M10646" s="91" t="s">
        <v>16</v>
      </c>
      <c r="N10646" s="91" t="s">
        <v>16</v>
      </c>
      <c r="O10646" s="91" t="s">
        <v>16</v>
      </c>
      <c r="P10646" s="91" t="s">
        <v>16</v>
      </c>
      <c r="Q10646" s="91" t="s">
        <v>16</v>
      </c>
      <c r="R10646" s="91" t="s">
        <v>16</v>
      </c>
      <c r="S10646" s="91" t="s">
        <v>16</v>
      </c>
      <c r="T10646" s="91" t="s">
        <v>16</v>
      </c>
    </row>
    <row r="10647" spans="2:20" x14ac:dyDescent="0.3">
      <c r="B10647" s="815"/>
      <c r="C10647" s="958"/>
      <c r="D10647" s="384"/>
      <c r="E10647" s="818"/>
      <c r="F10647" s="818"/>
      <c r="G10647" s="818"/>
      <c r="H10647" s="818"/>
      <c r="I10647" s="818"/>
      <c r="J10647" s="819"/>
      <c r="K10647" s="1"/>
      <c r="L10647" s="1041"/>
      <c r="M10647" s="1042"/>
      <c r="N10647" s="1042"/>
      <c r="O10647" s="188"/>
      <c r="P10647" s="1042"/>
      <c r="Q10647" s="1042"/>
      <c r="R10647" s="1042"/>
      <c r="S10647" s="1042"/>
      <c r="T10647" s="1043"/>
    </row>
    <row r="10648" spans="2:20" x14ac:dyDescent="0.3">
      <c r="B10648" s="25"/>
      <c r="C10648" s="26" t="s">
        <v>50</v>
      </c>
      <c r="D10648" s="26" t="s">
        <v>16</v>
      </c>
      <c r="E10648" s="28">
        <f>E10646</f>
        <v>136294</v>
      </c>
      <c r="F10648" s="28">
        <f>F10631+F10646</f>
        <v>214312</v>
      </c>
      <c r="G10648" s="28">
        <f>G10631+G10646</f>
        <v>6457069</v>
      </c>
      <c r="H10648" s="28">
        <f>H10631+H10646</f>
        <v>6555191</v>
      </c>
      <c r="I10648" s="28">
        <f>I10631+I10646</f>
        <v>596197</v>
      </c>
      <c r="J10648" s="28">
        <f>J10631+J10646</f>
        <v>4260</v>
      </c>
      <c r="K10648" s="1"/>
      <c r="L10648" s="574" t="s">
        <v>16</v>
      </c>
      <c r="M10648" s="26" t="s">
        <v>50</v>
      </c>
      <c r="N10648" s="193" t="s">
        <v>16</v>
      </c>
      <c r="O10648" s="934">
        <f>SUM(O10632:O10647)</f>
        <v>136294</v>
      </c>
      <c r="P10648" s="28">
        <f>SUM(P10632:P10647)</f>
        <v>201206</v>
      </c>
      <c r="Q10648" s="938">
        <f>SUM(Q10634:Q10647)</f>
        <v>0</v>
      </c>
      <c r="R10648" s="28">
        <f>SUM(R10634:R10647)</f>
        <v>0</v>
      </c>
      <c r="S10648" s="28">
        <f>SUM(S10646:S10647)</f>
        <v>0</v>
      </c>
      <c r="T10648" s="28">
        <f>SUM(T10630:T10647)</f>
        <v>0</v>
      </c>
    </row>
    <row r="10649" spans="2:20" x14ac:dyDescent="0.3">
      <c r="F10649" s="314"/>
      <c r="G10649" s="215"/>
      <c r="H10649" s="215"/>
      <c r="I10649" s="314"/>
      <c r="L10649" s="2"/>
      <c r="M10649" s="3" t="s">
        <v>12</v>
      </c>
      <c r="N10649" s="15"/>
      <c r="O10649" s="16">
        <f>E10648-O10648</f>
        <v>0</v>
      </c>
      <c r="P10649" s="62">
        <f>F10648-P10648</f>
        <v>13106</v>
      </c>
      <c r="Q10649" s="62">
        <f>G10648-Q10648</f>
        <v>6457069</v>
      </c>
      <c r="R10649" s="62">
        <f t="shared" ref="R10649" si="1027">H10648-R10648</f>
        <v>6555191</v>
      </c>
      <c r="S10649" s="62">
        <f t="shared" ref="S10649" si="1028">I10648-S10648</f>
        <v>596197</v>
      </c>
      <c r="T10649" s="62">
        <f t="shared" ref="T10649" si="1029">J10648-T10648</f>
        <v>4260</v>
      </c>
    </row>
    <row r="10650" spans="2:20" x14ac:dyDescent="0.3">
      <c r="B10650" s="1355"/>
      <c r="C10650" s="1355"/>
      <c r="D10650" s="1355"/>
      <c r="E10650" s="1355"/>
      <c r="F10650" s="1355"/>
      <c r="G10650" s="118"/>
      <c r="H10650" s="240"/>
      <c r="I10650" s="321"/>
      <c r="J10650" s="321"/>
      <c r="M10650" s="1356" t="s">
        <v>23</v>
      </c>
      <c r="N10650" s="1356"/>
      <c r="O10650" s="314"/>
      <c r="P10650" s="314"/>
      <c r="Q10650" s="314"/>
      <c r="R10650" s="314"/>
    </row>
    <row r="10651" spans="2:20" x14ac:dyDescent="0.3">
      <c r="B10651" s="1303"/>
      <c r="C10651" s="1174"/>
      <c r="D10651" s="1174"/>
      <c r="E10651" s="285"/>
      <c r="F10651" s="285"/>
      <c r="G10651" s="944"/>
      <c r="H10651" s="944"/>
      <c r="I10651" s="944"/>
      <c r="J10651" s="944"/>
      <c r="K10651" s="1263"/>
      <c r="L10651" s="1263"/>
      <c r="M10651" s="346" t="s">
        <v>17</v>
      </c>
      <c r="N10651" s="62">
        <f>P10649</f>
        <v>13106</v>
      </c>
      <c r="O10651" s="1322"/>
      <c r="P10651" s="198"/>
      <c r="Q10651" s="198"/>
      <c r="R10651" s="198"/>
      <c r="S10651" s="1263"/>
      <c r="T10651" s="1263"/>
    </row>
    <row r="10652" spans="2:20" x14ac:dyDescent="0.3">
      <c r="B10652" s="1304"/>
      <c r="C10652" s="1305"/>
      <c r="D10652" s="1264"/>
      <c r="E10652" s="1264"/>
      <c r="F10652" s="1179"/>
      <c r="G10652" s="949"/>
      <c r="H10652" s="949"/>
      <c r="I10652" s="280"/>
      <c r="J10652" s="280"/>
      <c r="K10652" s="1263"/>
      <c r="L10652" s="1263"/>
      <c r="M10652" s="346" t="s">
        <v>18</v>
      </c>
      <c r="N10652" s="62">
        <f>Q10649</f>
        <v>6457069</v>
      </c>
      <c r="O10652" s="1265"/>
      <c r="P10652" s="944"/>
      <c r="Q10652" s="1331"/>
      <c r="R10652" s="944"/>
      <c r="S10652" s="944"/>
      <c r="T10652" s="944"/>
    </row>
    <row r="10653" spans="2:20" x14ac:dyDescent="0.3">
      <c r="B10653" s="1304"/>
      <c r="C10653" s="1306"/>
      <c r="D10653" s="1264"/>
      <c r="E10653" s="1264"/>
      <c r="F10653" s="285"/>
      <c r="G10653" s="948"/>
      <c r="H10653" s="948"/>
      <c r="I10653" s="280"/>
      <c r="J10653" s="280"/>
      <c r="K10653" s="1263"/>
      <c r="L10653" s="1263"/>
      <c r="M10653" s="346" t="s">
        <v>19</v>
      </c>
      <c r="N10653" s="62">
        <f>R10649</f>
        <v>6555191</v>
      </c>
      <c r="O10653" s="1265"/>
      <c r="P10653" s="948"/>
      <c r="Q10653" s="1332"/>
      <c r="R10653" s="948"/>
      <c r="S10653" s="948"/>
      <c r="T10653" s="948"/>
    </row>
    <row r="10654" spans="2:20" x14ac:dyDescent="0.3">
      <c r="B10654" s="1304"/>
      <c r="C10654" s="1307"/>
      <c r="D10654" s="284"/>
      <c r="E10654" s="1266"/>
      <c r="F10654" s="1330"/>
      <c r="G10654" s="1267"/>
      <c r="H10654" s="1267"/>
      <c r="I10654" s="280"/>
      <c r="J10654" s="281"/>
      <c r="K10654" s="1263"/>
      <c r="L10654" s="1263"/>
      <c r="M10654" s="346" t="s">
        <v>20</v>
      </c>
      <c r="N10654" s="62">
        <f>S10649</f>
        <v>596197</v>
      </c>
      <c r="O10654" s="1268"/>
      <c r="P10654" s="1329"/>
      <c r="Q10654" s="1017"/>
      <c r="R10654" s="894"/>
      <c r="S10654" s="894"/>
      <c r="T10654" s="894"/>
    </row>
    <row r="10655" spans="2:20" x14ac:dyDescent="0.3">
      <c r="B10655" s="1307"/>
      <c r="C10655" s="1304"/>
      <c r="D10655" s="284"/>
      <c r="E10655" s="1266"/>
      <c r="F10655" s="1330"/>
      <c r="G10655" s="1267"/>
      <c r="H10655" s="1267"/>
      <c r="I10655" s="280"/>
      <c r="J10655" s="281"/>
      <c r="K10655" s="1263"/>
      <c r="L10655" s="1263"/>
      <c r="M10655" s="346" t="s">
        <v>21</v>
      </c>
      <c r="N10655" s="62">
        <f>T10649</f>
        <v>4260</v>
      </c>
      <c r="O10655" s="1265"/>
      <c r="P10655" s="949"/>
      <c r="Q10655" s="1018"/>
      <c r="R10655" s="949"/>
      <c r="S10655" s="949"/>
      <c r="T10655" s="949"/>
    </row>
    <row r="10656" spans="2:20" ht="16.2" thickBot="1" x14ac:dyDescent="0.35">
      <c r="B10656" s="1307"/>
      <c r="C10656" s="1307"/>
      <c r="D10656" s="284"/>
      <c r="E10656" s="1266"/>
      <c r="F10656" s="1294"/>
      <c r="G10656" s="1269"/>
      <c r="H10656" s="1267"/>
      <c r="I10656" s="280"/>
      <c r="J10656" s="281"/>
      <c r="K10656" s="1263"/>
      <c r="L10656" s="1263"/>
      <c r="M10656" s="768" t="s">
        <v>22</v>
      </c>
      <c r="N10656" s="794">
        <f>SUM(N10651:N10655)</f>
        <v>13625823</v>
      </c>
      <c r="O10656" s="1265"/>
      <c r="P10656" s="944"/>
      <c r="Q10656" s="944"/>
      <c r="R10656" s="944"/>
      <c r="S10656" s="944"/>
      <c r="T10656" s="1270"/>
    </row>
    <row r="10657" spans="2:20" ht="16.2" thickTop="1" x14ac:dyDescent="0.3">
      <c r="B10657" s="1308"/>
      <c r="C10657" s="1309"/>
      <c r="D10657" s="736"/>
      <c r="E10657" s="326"/>
      <c r="F10657" s="326"/>
      <c r="G10657" s="322"/>
      <c r="H10657" s="321"/>
      <c r="I10657" s="280"/>
      <c r="J10657" s="281"/>
      <c r="M10657" s="768"/>
      <c r="N10657" s="121"/>
      <c r="O10657" s="1015"/>
      <c r="P10657" s="994"/>
      <c r="Q10657" s="994"/>
      <c r="R10657" s="943"/>
      <c r="S10657" s="943"/>
      <c r="T10657" s="929"/>
    </row>
    <row r="10658" spans="2:20" x14ac:dyDescent="0.3">
      <c r="B10658" s="326"/>
      <c r="C10658" s="326"/>
      <c r="D10658" s="326"/>
      <c r="E10658" s="326"/>
      <c r="F10658" s="326"/>
    </row>
    <row r="10659" spans="2:20" x14ac:dyDescent="0.3">
      <c r="B10659" s="326"/>
      <c r="C10659" s="326"/>
      <c r="D10659" s="326"/>
      <c r="E10659" s="326"/>
      <c r="F10659" s="326"/>
      <c r="N10659" s="314"/>
    </row>
    <row r="10661" spans="2:20" x14ac:dyDescent="0.3">
      <c r="B10661" s="1357" t="s">
        <v>6214</v>
      </c>
      <c r="C10661" s="1357"/>
      <c r="D10661" s="1357"/>
      <c r="E10661" s="1357"/>
      <c r="F10661" s="1357"/>
      <c r="G10661" s="1357"/>
      <c r="H10661" s="1357"/>
      <c r="I10661" s="1357"/>
      <c r="J10661" s="1357"/>
      <c r="K10661" s="1357"/>
      <c r="L10661" s="1357"/>
      <c r="M10661" s="1357"/>
      <c r="N10661" s="1357"/>
      <c r="O10661" s="1357"/>
      <c r="P10661" s="1357"/>
      <c r="Q10661" s="1357"/>
      <c r="R10661" s="1357"/>
      <c r="S10661" s="1357"/>
      <c r="T10661" s="1357"/>
    </row>
    <row r="10668" spans="2:20" ht="15.6" x14ac:dyDescent="0.3">
      <c r="B10668" s="1349" t="s">
        <v>7212</v>
      </c>
      <c r="C10668" s="1349"/>
      <c r="D10668" s="1349"/>
      <c r="E10668" s="1349"/>
      <c r="F10668" s="1349"/>
      <c r="G10668" s="1349"/>
      <c r="H10668" s="1349"/>
      <c r="I10668" s="1349"/>
      <c r="J10668" s="1349"/>
      <c r="K10668" s="1349"/>
      <c r="L10668" s="1349"/>
      <c r="M10668" s="1349"/>
      <c r="N10668" s="1349"/>
      <c r="O10668" s="1349"/>
      <c r="P10668" s="1349"/>
      <c r="Q10668" s="1349"/>
      <c r="R10668" s="1349"/>
      <c r="S10668" s="1349"/>
      <c r="T10668" s="1349"/>
    </row>
    <row r="10669" spans="2:20" ht="15.6" x14ac:dyDescent="0.3">
      <c r="B10669" s="1350" t="s">
        <v>10</v>
      </c>
      <c r="C10669" s="1350"/>
      <c r="D10669" s="1350"/>
      <c r="E10669" s="1350"/>
      <c r="F10669" s="1350"/>
      <c r="G10669" s="1350"/>
      <c r="H10669" s="1350"/>
      <c r="I10669" s="1350"/>
      <c r="J10669" s="1350"/>
      <c r="K10669" s="1350"/>
      <c r="L10669" s="1350"/>
      <c r="M10669" s="1350"/>
      <c r="N10669" s="1350"/>
      <c r="O10669" s="1350"/>
      <c r="P10669" s="1350"/>
      <c r="Q10669" s="1350"/>
      <c r="R10669" s="1350"/>
      <c r="S10669" s="1350"/>
      <c r="T10669" s="1350"/>
    </row>
    <row r="10670" spans="2:20" x14ac:dyDescent="0.3">
      <c r="B10670" s="1351" t="s">
        <v>11</v>
      </c>
      <c r="C10670" s="1351"/>
      <c r="D10670" s="1351"/>
      <c r="E10670" s="1351"/>
      <c r="F10670" s="1351"/>
      <c r="G10670" s="1351"/>
      <c r="H10670" s="1351"/>
      <c r="I10670" s="1351"/>
      <c r="J10670" s="1351"/>
      <c r="K10670" s="1351"/>
      <c r="L10670" s="1351"/>
      <c r="M10670" s="1351"/>
      <c r="N10670" s="1351"/>
      <c r="O10670" s="1351"/>
      <c r="P10670" s="1351"/>
      <c r="Q10670" s="1351"/>
      <c r="R10670" s="1351"/>
      <c r="S10670" s="1351"/>
      <c r="T10670" s="1351"/>
    </row>
    <row r="10671" spans="2:20" x14ac:dyDescent="0.3">
      <c r="B10671" s="1352" t="s">
        <v>7232</v>
      </c>
      <c r="C10671" s="1352"/>
      <c r="D10671" s="1352"/>
      <c r="E10671" s="1352"/>
      <c r="F10671" s="1352"/>
      <c r="G10671" s="1352"/>
      <c r="H10671" s="1352"/>
      <c r="I10671" s="1352"/>
      <c r="J10671" s="1352"/>
      <c r="K10671" s="1352"/>
      <c r="L10671" s="1352"/>
      <c r="M10671" s="1352"/>
      <c r="N10671" s="1352"/>
      <c r="O10671" s="1352"/>
      <c r="P10671" s="1352"/>
      <c r="Q10671" s="1352"/>
      <c r="R10671" s="1352"/>
      <c r="S10671" s="1352"/>
      <c r="T10671" s="1352"/>
    </row>
    <row r="10672" spans="2:20" ht="15" thickBot="1" x14ac:dyDescent="0.35">
      <c r="B10672" s="309"/>
      <c r="C10672" s="309"/>
      <c r="D10672" s="309"/>
      <c r="E10672" s="309"/>
      <c r="F10672" s="309"/>
      <c r="G10672" s="309"/>
      <c r="H10672" s="309"/>
      <c r="I10672" s="309"/>
      <c r="J10672" s="309"/>
      <c r="L10672" s="309"/>
      <c r="M10672" s="309"/>
      <c r="N10672" s="309"/>
      <c r="O10672" s="309"/>
      <c r="P10672" s="309"/>
      <c r="Q10672" s="309"/>
      <c r="R10672" s="1353" t="s">
        <v>7233</v>
      </c>
      <c r="S10672" s="1353"/>
      <c r="T10672" s="1353"/>
    </row>
    <row r="10673" spans="2:20" ht="15" thickTop="1" x14ac:dyDescent="0.3">
      <c r="B10673" s="1354" t="s">
        <v>8</v>
      </c>
      <c r="C10673" s="1354"/>
      <c r="D10673" s="1354"/>
      <c r="E10673" s="1354"/>
      <c r="F10673" s="1354"/>
      <c r="G10673" s="1354"/>
      <c r="H10673" s="1354"/>
      <c r="I10673" s="1354"/>
      <c r="J10673" s="1354"/>
      <c r="L10673" s="1354" t="s">
        <v>9</v>
      </c>
      <c r="M10673" s="1354"/>
      <c r="N10673" s="1354"/>
      <c r="O10673" s="1354"/>
      <c r="P10673" s="1354"/>
      <c r="Q10673" s="1354"/>
      <c r="R10673" s="1354"/>
      <c r="S10673" s="1354"/>
      <c r="T10673" s="1354"/>
    </row>
    <row r="10674" spans="2:20" ht="27.6" x14ac:dyDescent="0.3">
      <c r="B10674" s="950" t="s">
        <v>0</v>
      </c>
      <c r="C10674" s="950" t="s">
        <v>1</v>
      </c>
      <c r="D10674" s="950" t="s">
        <v>2</v>
      </c>
      <c r="E10674" s="950" t="s">
        <v>13</v>
      </c>
      <c r="F10674" s="950" t="s">
        <v>3</v>
      </c>
      <c r="G10674" s="950" t="s">
        <v>4</v>
      </c>
      <c r="H10674" s="950" t="s">
        <v>5</v>
      </c>
      <c r="I10674" s="950" t="s">
        <v>6</v>
      </c>
      <c r="J10674" s="950" t="s">
        <v>7</v>
      </c>
      <c r="K10674" s="180"/>
      <c r="L10674" s="950" t="s">
        <v>0</v>
      </c>
      <c r="M10674" s="950" t="s">
        <v>1</v>
      </c>
      <c r="N10674" s="503" t="s">
        <v>1234</v>
      </c>
      <c r="O10674" s="950" t="s">
        <v>13</v>
      </c>
      <c r="P10674" s="950" t="s">
        <v>3</v>
      </c>
      <c r="Q10674" s="950" t="s">
        <v>4</v>
      </c>
      <c r="R10674" s="950" t="s">
        <v>5</v>
      </c>
      <c r="S10674" s="950" t="s">
        <v>6</v>
      </c>
      <c r="T10674" s="950" t="s">
        <v>7</v>
      </c>
    </row>
    <row r="10675" spans="2:20" x14ac:dyDescent="0.3">
      <c r="B10675" s="954"/>
      <c r="C10675" s="955"/>
      <c r="D10675" s="955"/>
      <c r="E10675" s="956"/>
      <c r="F10675" s="956"/>
      <c r="G10675" s="956"/>
      <c r="H10675" s="956"/>
      <c r="I10675" s="956"/>
      <c r="J10675" s="957"/>
      <c r="L10675" s="954"/>
      <c r="M10675" s="955"/>
      <c r="N10675" s="955"/>
      <c r="O10675" s="956"/>
      <c r="P10675" s="956"/>
      <c r="Q10675" s="956"/>
      <c r="R10675" s="956"/>
      <c r="S10675" s="956"/>
      <c r="T10675" s="957"/>
    </row>
    <row r="10676" spans="2:20" x14ac:dyDescent="0.3">
      <c r="B10676" s="37" t="s">
        <v>7221</v>
      </c>
      <c r="C10676" s="44" t="s">
        <v>2421</v>
      </c>
      <c r="D10676" s="91" t="s">
        <v>16</v>
      </c>
      <c r="E10676" s="91" t="s">
        <v>16</v>
      </c>
      <c r="F10676" s="91">
        <f>N10651</f>
        <v>13106</v>
      </c>
      <c r="G10676" s="764">
        <f>N10652</f>
        <v>6457069</v>
      </c>
      <c r="H10676" s="764">
        <f>N10653</f>
        <v>6555191</v>
      </c>
      <c r="I10676" s="764">
        <f>N10654</f>
        <v>596197</v>
      </c>
      <c r="J10676" s="764">
        <f>N10655</f>
        <v>4260</v>
      </c>
      <c r="K10676" s="41"/>
      <c r="L10676" s="37"/>
      <c r="M10676" s="44"/>
      <c r="N10676" s="39"/>
      <c r="O10676" s="39"/>
      <c r="P10676" s="91"/>
      <c r="Q10676" s="91"/>
      <c r="R10676" s="91"/>
      <c r="S10676" s="91"/>
      <c r="T10676" s="91"/>
    </row>
    <row r="10677" spans="2:20" ht="41.4" x14ac:dyDescent="0.3">
      <c r="B10677" s="37" t="s">
        <v>7221</v>
      </c>
      <c r="C10677" s="38" t="s">
        <v>7225</v>
      </c>
      <c r="D10677" s="116" t="s">
        <v>7222</v>
      </c>
      <c r="E10677" s="91" t="s">
        <v>16</v>
      </c>
      <c r="F10677" s="91" t="s">
        <v>16</v>
      </c>
      <c r="G10677" s="91" t="s">
        <v>16</v>
      </c>
      <c r="H10677" s="39">
        <v>1000000</v>
      </c>
      <c r="I10677" s="91" t="s">
        <v>16</v>
      </c>
      <c r="J10677" s="91" t="s">
        <v>16</v>
      </c>
      <c r="K10677" s="41"/>
      <c r="L10677" s="37" t="s">
        <v>7221</v>
      </c>
      <c r="M10677" s="509" t="s">
        <v>6845</v>
      </c>
      <c r="N10677" s="37">
        <v>1</v>
      </c>
      <c r="O10677" s="91" t="s">
        <v>16</v>
      </c>
      <c r="P10677" s="91">
        <v>2000</v>
      </c>
      <c r="Q10677" s="91" t="s">
        <v>16</v>
      </c>
      <c r="R10677" s="91" t="s">
        <v>16</v>
      </c>
      <c r="S10677" s="91" t="s">
        <v>16</v>
      </c>
      <c r="T10677" s="91" t="s">
        <v>16</v>
      </c>
    </row>
    <row r="10678" spans="2:20" ht="27.6" x14ac:dyDescent="0.3">
      <c r="B10678" s="37" t="s">
        <v>7227</v>
      </c>
      <c r="C10678" s="38" t="s">
        <v>4480</v>
      </c>
      <c r="D10678" s="116" t="s">
        <v>7226</v>
      </c>
      <c r="E10678" s="91" t="s">
        <v>16</v>
      </c>
      <c r="F10678" s="39">
        <v>30000</v>
      </c>
      <c r="G10678" s="91" t="s">
        <v>16</v>
      </c>
      <c r="H10678" s="91" t="s">
        <v>16</v>
      </c>
      <c r="I10678" s="91" t="s">
        <v>16</v>
      </c>
      <c r="J10678" s="91" t="s">
        <v>16</v>
      </c>
      <c r="K10678" s="41"/>
      <c r="L10678" s="37" t="s">
        <v>7221</v>
      </c>
      <c r="M10678" s="509" t="s">
        <v>7224</v>
      </c>
      <c r="N10678" s="368">
        <v>2</v>
      </c>
      <c r="O10678" s="91" t="s">
        <v>16</v>
      </c>
      <c r="P10678" s="91">
        <v>1500</v>
      </c>
      <c r="Q10678" s="91" t="s">
        <v>16</v>
      </c>
      <c r="R10678" s="91" t="s">
        <v>16</v>
      </c>
      <c r="S10678" s="91" t="s">
        <v>16</v>
      </c>
      <c r="T10678" s="91" t="s">
        <v>16</v>
      </c>
    </row>
    <row r="10679" spans="2:20" ht="27.6" x14ac:dyDescent="0.3">
      <c r="B10679" s="37"/>
      <c r="C10679" s="1337" t="s">
        <v>5010</v>
      </c>
      <c r="D10679" s="91" t="s">
        <v>16</v>
      </c>
      <c r="E10679" s="91" t="s">
        <v>16</v>
      </c>
      <c r="F10679" s="91" t="s">
        <v>16</v>
      </c>
      <c r="G10679" s="91" t="s">
        <v>16</v>
      </c>
      <c r="H10679" s="91" t="s">
        <v>16</v>
      </c>
      <c r="I10679" s="91" t="s">
        <v>16</v>
      </c>
      <c r="J10679" s="91" t="s">
        <v>16</v>
      </c>
      <c r="K10679" s="41"/>
      <c r="L10679" s="37" t="s">
        <v>7227</v>
      </c>
      <c r="M10679" s="509" t="s">
        <v>7230</v>
      </c>
      <c r="N10679" s="37">
        <v>3</v>
      </c>
      <c r="O10679" s="91" t="s">
        <v>16</v>
      </c>
      <c r="P10679" s="91">
        <v>1000</v>
      </c>
      <c r="Q10679" s="91" t="s">
        <v>16</v>
      </c>
      <c r="R10679" s="91" t="s">
        <v>16</v>
      </c>
      <c r="S10679" s="91" t="s">
        <v>16</v>
      </c>
      <c r="T10679" s="91" t="s">
        <v>16</v>
      </c>
    </row>
    <row r="10680" spans="2:20" ht="27.6" x14ac:dyDescent="0.3">
      <c r="B10680" s="37" t="s">
        <v>6005</v>
      </c>
      <c r="C10680" s="38" t="s">
        <v>6011</v>
      </c>
      <c r="D10680" s="37">
        <v>3</v>
      </c>
      <c r="E10680" s="91" t="s">
        <v>16</v>
      </c>
      <c r="F10680" s="39">
        <v>11000</v>
      </c>
      <c r="G10680" s="91" t="s">
        <v>16</v>
      </c>
      <c r="H10680" s="91" t="s">
        <v>16</v>
      </c>
      <c r="I10680" s="91" t="s">
        <v>16</v>
      </c>
      <c r="J10680" s="91" t="s">
        <v>16</v>
      </c>
      <c r="K10680" s="41"/>
      <c r="L10680" s="37" t="s">
        <v>7227</v>
      </c>
      <c r="M10680" s="509" t="s">
        <v>7228</v>
      </c>
      <c r="N10680" s="368">
        <v>4</v>
      </c>
      <c r="O10680" s="91" t="s">
        <v>16</v>
      </c>
      <c r="P10680" s="91">
        <v>15000</v>
      </c>
      <c r="Q10680" s="91" t="s">
        <v>16</v>
      </c>
      <c r="R10680" s="91" t="s">
        <v>16</v>
      </c>
      <c r="S10680" s="91" t="s">
        <v>16</v>
      </c>
      <c r="T10680" s="91" t="s">
        <v>16</v>
      </c>
    </row>
    <row r="10681" spans="2:20" ht="27.6" x14ac:dyDescent="0.3">
      <c r="B10681" s="37" t="s">
        <v>6775</v>
      </c>
      <c r="C10681" s="38" t="s">
        <v>6786</v>
      </c>
      <c r="D10681" s="37">
        <v>10</v>
      </c>
      <c r="E10681" s="91" t="s">
        <v>16</v>
      </c>
      <c r="F10681" s="39">
        <v>31000</v>
      </c>
      <c r="G10681" s="91" t="s">
        <v>16</v>
      </c>
      <c r="H10681" s="91" t="s">
        <v>16</v>
      </c>
      <c r="I10681" s="91" t="s">
        <v>16</v>
      </c>
      <c r="J10681" s="91" t="s">
        <v>16</v>
      </c>
      <c r="K10681" s="41"/>
      <c r="L10681" s="37" t="s">
        <v>7227</v>
      </c>
      <c r="M10681" s="509" t="s">
        <v>7229</v>
      </c>
      <c r="N10681" s="37">
        <v>5</v>
      </c>
      <c r="O10681" s="91" t="s">
        <v>16</v>
      </c>
      <c r="P10681" s="91">
        <v>3600</v>
      </c>
      <c r="Q10681" s="91" t="s">
        <v>16</v>
      </c>
      <c r="R10681" s="91" t="s">
        <v>16</v>
      </c>
      <c r="S10681" s="91" t="s">
        <v>16</v>
      </c>
      <c r="T10681" s="91" t="s">
        <v>16</v>
      </c>
    </row>
    <row r="10682" spans="2:20" ht="27.6" x14ac:dyDescent="0.3">
      <c r="B10682" s="37" t="s">
        <v>7076</v>
      </c>
      <c r="C10682" s="1110" t="s">
        <v>7085</v>
      </c>
      <c r="D10682" s="37">
        <v>1</v>
      </c>
      <c r="E10682" s="91" t="s">
        <v>16</v>
      </c>
      <c r="F10682" s="39">
        <v>25000</v>
      </c>
      <c r="G10682" s="91" t="s">
        <v>16</v>
      </c>
      <c r="H10682" s="91" t="s">
        <v>16</v>
      </c>
      <c r="I10682" s="91" t="s">
        <v>16</v>
      </c>
      <c r="J10682" s="91" t="s">
        <v>16</v>
      </c>
      <c r="K10682" s="41"/>
      <c r="L10682" s="37" t="s">
        <v>7227</v>
      </c>
      <c r="M10682" s="509" t="s">
        <v>7231</v>
      </c>
      <c r="N10682" s="368">
        <v>6</v>
      </c>
      <c r="O10682" s="91" t="s">
        <v>16</v>
      </c>
      <c r="P10682" s="91">
        <v>2700</v>
      </c>
      <c r="Q10682" s="91" t="s">
        <v>16</v>
      </c>
      <c r="R10682" s="91" t="s">
        <v>16</v>
      </c>
      <c r="S10682" s="91" t="s">
        <v>16</v>
      </c>
      <c r="T10682" s="91" t="s">
        <v>16</v>
      </c>
    </row>
    <row r="10683" spans="2:20" ht="24" x14ac:dyDescent="0.3">
      <c r="B10683" s="37" t="s">
        <v>7076</v>
      </c>
      <c r="C10683" s="1110" t="s">
        <v>7086</v>
      </c>
      <c r="D10683" s="368">
        <v>2</v>
      </c>
      <c r="E10683" s="91" t="s">
        <v>16</v>
      </c>
      <c r="F10683" s="39">
        <v>3000</v>
      </c>
      <c r="G10683" s="91" t="s">
        <v>16</v>
      </c>
      <c r="H10683" s="91" t="s">
        <v>16</v>
      </c>
      <c r="I10683" s="91" t="s">
        <v>16</v>
      </c>
      <c r="J10683" s="91" t="s">
        <v>16</v>
      </c>
      <c r="K10683" s="41"/>
      <c r="L10683" s="91"/>
      <c r="M10683" s="1337" t="s">
        <v>5010</v>
      </c>
      <c r="N10683" s="91" t="s">
        <v>16</v>
      </c>
      <c r="O10683" s="91" t="s">
        <v>16</v>
      </c>
      <c r="P10683" s="91" t="s">
        <v>16</v>
      </c>
      <c r="Q10683" s="91" t="s">
        <v>16</v>
      </c>
      <c r="R10683" s="91" t="s">
        <v>16</v>
      </c>
      <c r="S10683" s="91" t="s">
        <v>16</v>
      </c>
      <c r="T10683" s="91" t="s">
        <v>16</v>
      </c>
    </row>
    <row r="10684" spans="2:20" ht="27.6" x14ac:dyDescent="0.3">
      <c r="B10684" s="37" t="s">
        <v>7076</v>
      </c>
      <c r="C10684" s="1110" t="s">
        <v>7087</v>
      </c>
      <c r="D10684" s="368">
        <v>3</v>
      </c>
      <c r="E10684" s="91" t="s">
        <v>16</v>
      </c>
      <c r="F10684" s="39">
        <v>9000</v>
      </c>
      <c r="G10684" s="91" t="s">
        <v>16</v>
      </c>
      <c r="H10684" s="91" t="s">
        <v>16</v>
      </c>
      <c r="I10684" s="91" t="s">
        <v>16</v>
      </c>
      <c r="J10684" s="91" t="s">
        <v>16</v>
      </c>
      <c r="K10684" s="41"/>
      <c r="L10684" s="37" t="s">
        <v>7221</v>
      </c>
      <c r="M10684" s="509" t="s">
        <v>7223</v>
      </c>
      <c r="N10684" s="37">
        <v>7</v>
      </c>
      <c r="O10684" s="91" t="s">
        <v>16</v>
      </c>
      <c r="P10684" s="39">
        <v>41940</v>
      </c>
      <c r="Q10684" s="91" t="s">
        <v>16</v>
      </c>
      <c r="R10684" s="91" t="s">
        <v>16</v>
      </c>
      <c r="S10684" s="91" t="s">
        <v>16</v>
      </c>
      <c r="T10684" s="91" t="s">
        <v>16</v>
      </c>
    </row>
    <row r="10685" spans="2:20" ht="27.6" x14ac:dyDescent="0.3">
      <c r="B10685" s="91" t="s">
        <v>16</v>
      </c>
      <c r="C10685" s="91" t="s">
        <v>16</v>
      </c>
      <c r="D10685" s="91" t="s">
        <v>16</v>
      </c>
      <c r="E10685" s="91" t="s">
        <v>16</v>
      </c>
      <c r="F10685" s="91" t="s">
        <v>16</v>
      </c>
      <c r="G10685" s="91" t="s">
        <v>16</v>
      </c>
      <c r="H10685" s="91" t="s">
        <v>16</v>
      </c>
      <c r="I10685" s="91" t="s">
        <v>16</v>
      </c>
      <c r="J10685" s="91" t="s">
        <v>16</v>
      </c>
      <c r="K10685" s="41"/>
      <c r="L10685" s="37" t="s">
        <v>7221</v>
      </c>
      <c r="M10685" s="509" t="s">
        <v>7217</v>
      </c>
      <c r="N10685" s="368">
        <v>8</v>
      </c>
      <c r="O10685" s="91" t="s">
        <v>16</v>
      </c>
      <c r="P10685" s="39">
        <v>26216</v>
      </c>
      <c r="Q10685" s="91" t="s">
        <v>16</v>
      </c>
      <c r="R10685" s="91" t="s">
        <v>16</v>
      </c>
      <c r="S10685" s="91" t="s">
        <v>16</v>
      </c>
      <c r="T10685" s="91" t="s">
        <v>16</v>
      </c>
    </row>
    <row r="10686" spans="2:20" ht="27.6" x14ac:dyDescent="0.3">
      <c r="B10686" s="91" t="s">
        <v>16</v>
      </c>
      <c r="C10686" s="91" t="s">
        <v>16</v>
      </c>
      <c r="D10686" s="91" t="s">
        <v>16</v>
      </c>
      <c r="E10686" s="91" t="s">
        <v>16</v>
      </c>
      <c r="F10686" s="91" t="s">
        <v>16</v>
      </c>
      <c r="G10686" s="91" t="s">
        <v>16</v>
      </c>
      <c r="H10686" s="91" t="s">
        <v>16</v>
      </c>
      <c r="I10686" s="91" t="s">
        <v>16</v>
      </c>
      <c r="J10686" s="91" t="s">
        <v>16</v>
      </c>
      <c r="K10686" s="41"/>
      <c r="L10686" s="37" t="s">
        <v>7221</v>
      </c>
      <c r="M10686" s="509" t="s">
        <v>7218</v>
      </c>
      <c r="N10686" s="37">
        <v>9</v>
      </c>
      <c r="O10686" s="91" t="s">
        <v>16</v>
      </c>
      <c r="P10686" s="39">
        <v>969</v>
      </c>
      <c r="Q10686" s="91" t="s">
        <v>16</v>
      </c>
      <c r="R10686" s="91" t="s">
        <v>16</v>
      </c>
      <c r="S10686" s="91" t="s">
        <v>16</v>
      </c>
      <c r="T10686" s="91" t="s">
        <v>16</v>
      </c>
    </row>
    <row r="10687" spans="2:20" ht="27.6" x14ac:dyDescent="0.3">
      <c r="B10687" s="91" t="s">
        <v>16</v>
      </c>
      <c r="C10687" s="91" t="s">
        <v>16</v>
      </c>
      <c r="D10687" s="91" t="s">
        <v>16</v>
      </c>
      <c r="E10687" s="91" t="s">
        <v>16</v>
      </c>
      <c r="F10687" s="91" t="s">
        <v>16</v>
      </c>
      <c r="G10687" s="91" t="s">
        <v>16</v>
      </c>
      <c r="H10687" s="91" t="s">
        <v>16</v>
      </c>
      <c r="I10687" s="91" t="s">
        <v>16</v>
      </c>
      <c r="J10687" s="91" t="s">
        <v>16</v>
      </c>
      <c r="K10687" s="41"/>
      <c r="L10687" s="37" t="s">
        <v>7221</v>
      </c>
      <c r="M10687" s="509" t="s">
        <v>7219</v>
      </c>
      <c r="N10687" s="368">
        <v>10</v>
      </c>
      <c r="O10687" s="91" t="s">
        <v>16</v>
      </c>
      <c r="P10687" s="39">
        <v>9000</v>
      </c>
      <c r="Q10687" s="91" t="s">
        <v>16</v>
      </c>
      <c r="R10687" s="91" t="s">
        <v>16</v>
      </c>
      <c r="S10687" s="91" t="s">
        <v>16</v>
      </c>
      <c r="T10687" s="91" t="s">
        <v>16</v>
      </c>
    </row>
    <row r="10688" spans="2:20" x14ac:dyDescent="0.3">
      <c r="B10688" s="196"/>
      <c r="C10688" s="503" t="s">
        <v>49</v>
      </c>
      <c r="D10688" s="196"/>
      <c r="E10688" s="197">
        <f>SUM(E10677:E10681)</f>
        <v>0</v>
      </c>
      <c r="F10688" s="197">
        <f>SUM(F10677:F10687)</f>
        <v>109000</v>
      </c>
      <c r="G10688" s="940">
        <f>SUM(G10677:G10687)</f>
        <v>0</v>
      </c>
      <c r="H10688" s="1256">
        <f>SUM(H10677:H10687)</f>
        <v>1000000</v>
      </c>
      <c r="I10688" s="940"/>
      <c r="J10688" s="940"/>
      <c r="K10688" s="187">
        <f>SUM(I10688:J10688)</f>
        <v>0</v>
      </c>
      <c r="L10688" s="91" t="s">
        <v>16</v>
      </c>
      <c r="M10688" s="91" t="s">
        <v>16</v>
      </c>
      <c r="N10688" s="91" t="s">
        <v>16</v>
      </c>
      <c r="O10688" s="91" t="s">
        <v>16</v>
      </c>
      <c r="P10688" s="91" t="s">
        <v>16</v>
      </c>
      <c r="Q10688" s="91" t="s">
        <v>16</v>
      </c>
      <c r="R10688" s="91" t="s">
        <v>16</v>
      </c>
      <c r="S10688" s="91" t="s">
        <v>16</v>
      </c>
      <c r="T10688" s="91" t="s">
        <v>16</v>
      </c>
    </row>
    <row r="10689" spans="2:20" x14ac:dyDescent="0.3">
      <c r="B10689" s="815"/>
      <c r="C10689" s="958"/>
      <c r="D10689" s="384"/>
      <c r="E10689" s="818"/>
      <c r="F10689" s="818"/>
      <c r="G10689" s="818"/>
      <c r="H10689" s="818"/>
      <c r="I10689" s="818"/>
      <c r="J10689" s="819"/>
      <c r="K10689" s="1"/>
      <c r="L10689" s="1041"/>
      <c r="M10689" s="1042"/>
      <c r="N10689" s="1042"/>
      <c r="O10689" s="188"/>
      <c r="P10689" s="1042"/>
      <c r="Q10689" s="1042"/>
      <c r="R10689" s="1042"/>
      <c r="S10689" s="1042"/>
      <c r="T10689" s="1043"/>
    </row>
    <row r="10690" spans="2:20" x14ac:dyDescent="0.3">
      <c r="B10690" s="25"/>
      <c r="C10690" s="26" t="s">
        <v>50</v>
      </c>
      <c r="D10690" s="26" t="s">
        <v>16</v>
      </c>
      <c r="E10690" s="28">
        <f>E10688</f>
        <v>0</v>
      </c>
      <c r="F10690" s="28">
        <f>F10676+F10688</f>
        <v>122106</v>
      </c>
      <c r="G10690" s="28">
        <f>G10676+G10688</f>
        <v>6457069</v>
      </c>
      <c r="H10690" s="28">
        <f>H10676+H10688</f>
        <v>7555191</v>
      </c>
      <c r="I10690" s="28">
        <f>I10676+I10688</f>
        <v>596197</v>
      </c>
      <c r="J10690" s="28">
        <f>J10676+J10688</f>
        <v>4260</v>
      </c>
      <c r="K10690" s="1"/>
      <c r="L10690" s="574" t="s">
        <v>16</v>
      </c>
      <c r="M10690" s="26" t="s">
        <v>50</v>
      </c>
      <c r="N10690" s="193" t="s">
        <v>16</v>
      </c>
      <c r="O10690" s="934">
        <f>SUM(O10677:O10689)</f>
        <v>0</v>
      </c>
      <c r="P10690" s="28">
        <f>SUM(P10677:P10689)</f>
        <v>103925</v>
      </c>
      <c r="Q10690" s="938">
        <f>SUM(Q10677:Q10689)</f>
        <v>0</v>
      </c>
      <c r="R10690" s="28">
        <f>SUM(R10677:R10689)</f>
        <v>0</v>
      </c>
      <c r="S10690" s="28">
        <f>SUM(S10688:S10689)</f>
        <v>0</v>
      </c>
      <c r="T10690" s="28">
        <f>SUM(T10675:T10689)</f>
        <v>0</v>
      </c>
    </row>
    <row r="10691" spans="2:20" x14ac:dyDescent="0.3">
      <c r="F10691" s="314"/>
      <c r="G10691" s="215"/>
      <c r="H10691" s="215"/>
      <c r="I10691" s="314"/>
      <c r="L10691" s="2"/>
      <c r="M10691" s="3" t="s">
        <v>12</v>
      </c>
      <c r="N10691" s="15"/>
      <c r="O10691" s="16">
        <f>E10690-O10690</f>
        <v>0</v>
      </c>
      <c r="P10691" s="62">
        <f>F10690-P10690</f>
        <v>18181</v>
      </c>
      <c r="Q10691" s="62">
        <f>G10690-Q10690</f>
        <v>6457069</v>
      </c>
      <c r="R10691" s="62">
        <f t="shared" ref="R10691" si="1030">H10690-R10690</f>
        <v>7555191</v>
      </c>
      <c r="S10691" s="62">
        <f t="shared" ref="S10691" si="1031">I10690-S10690</f>
        <v>596197</v>
      </c>
      <c r="T10691" s="62">
        <f t="shared" ref="T10691" si="1032">J10690-T10690</f>
        <v>4260</v>
      </c>
    </row>
    <row r="10692" spans="2:20" x14ac:dyDescent="0.3">
      <c r="B10692" s="1355"/>
      <c r="C10692" s="1355"/>
      <c r="D10692" s="1355"/>
      <c r="E10692" s="1355"/>
      <c r="F10692" s="1355"/>
      <c r="G10692" s="118"/>
      <c r="H10692" s="240"/>
      <c r="I10692" s="321"/>
      <c r="J10692" s="321"/>
      <c r="M10692" s="1356" t="s">
        <v>23</v>
      </c>
      <c r="N10692" s="1356"/>
      <c r="O10692" s="314"/>
      <c r="P10692" s="314"/>
      <c r="Q10692" s="314"/>
      <c r="R10692" s="314"/>
    </row>
    <row r="10693" spans="2:20" x14ac:dyDescent="0.3">
      <c r="B10693" s="1303"/>
      <c r="C10693" s="1174"/>
      <c r="D10693" s="1174"/>
      <c r="E10693" s="285"/>
      <c r="F10693" s="285"/>
      <c r="G10693" s="944"/>
      <c r="H10693" s="944"/>
      <c r="I10693" s="944"/>
      <c r="J10693" s="944"/>
      <c r="K10693" s="1263"/>
      <c r="L10693" s="1263"/>
      <c r="M10693" s="346" t="s">
        <v>17</v>
      </c>
      <c r="N10693" s="62">
        <f>P10691</f>
        <v>18181</v>
      </c>
      <c r="O10693" s="1322"/>
      <c r="P10693" s="198"/>
      <c r="Q10693" s="198"/>
      <c r="R10693" s="198"/>
      <c r="S10693" s="1263"/>
      <c r="T10693" s="1263"/>
    </row>
    <row r="10694" spans="2:20" x14ac:dyDescent="0.3">
      <c r="B10694" s="1304"/>
      <c r="C10694" s="1305"/>
      <c r="D10694" s="1264"/>
      <c r="E10694" s="1264"/>
      <c r="F10694" s="1179"/>
      <c r="G10694" s="949"/>
      <c r="H10694" s="949"/>
      <c r="I10694" s="280"/>
      <c r="J10694" s="280"/>
      <c r="K10694" s="1263"/>
      <c r="L10694" s="1263"/>
      <c r="M10694" s="346" t="s">
        <v>18</v>
      </c>
      <c r="N10694" s="62">
        <f>Q10691</f>
        <v>6457069</v>
      </c>
      <c r="O10694" s="1265"/>
      <c r="P10694" s="944"/>
      <c r="Q10694" s="1335"/>
      <c r="R10694" s="944"/>
      <c r="S10694" s="944"/>
      <c r="T10694" s="944"/>
    </row>
    <row r="10695" spans="2:20" x14ac:dyDescent="0.3">
      <c r="B10695" s="1304"/>
      <c r="C10695" s="1306"/>
      <c r="D10695" s="1264"/>
      <c r="E10695" s="1264"/>
      <c r="F10695" s="285"/>
      <c r="G10695" s="948"/>
      <c r="H10695" s="948"/>
      <c r="I10695" s="280"/>
      <c r="J10695" s="280"/>
      <c r="K10695" s="1263"/>
      <c r="L10695" s="1263"/>
      <c r="M10695" s="346" t="s">
        <v>19</v>
      </c>
      <c r="N10695" s="62">
        <f>R10691</f>
        <v>7555191</v>
      </c>
      <c r="O10695" s="1265"/>
      <c r="P10695" s="948"/>
      <c r="Q10695" s="1334"/>
      <c r="R10695" s="948"/>
      <c r="S10695" s="948"/>
      <c r="T10695" s="948"/>
    </row>
    <row r="10696" spans="2:20" x14ac:dyDescent="0.3">
      <c r="B10696" s="1304"/>
      <c r="C10696" s="1307"/>
      <c r="D10696" s="284"/>
      <c r="E10696" s="1266"/>
      <c r="F10696" s="1330"/>
      <c r="G10696" s="1267"/>
      <c r="H10696" s="1267"/>
      <c r="I10696" s="280"/>
      <c r="J10696" s="281"/>
      <c r="K10696" s="1263"/>
      <c r="L10696" s="1263"/>
      <c r="M10696" s="346" t="s">
        <v>20</v>
      </c>
      <c r="N10696" s="62">
        <f>S10691</f>
        <v>596197</v>
      </c>
      <c r="O10696" s="1268"/>
      <c r="P10696" s="1329"/>
      <c r="Q10696" s="1017"/>
      <c r="R10696" s="894"/>
      <c r="S10696" s="894"/>
      <c r="T10696" s="894"/>
    </row>
    <row r="10697" spans="2:20" x14ac:dyDescent="0.3">
      <c r="B10697" s="1307"/>
      <c r="C10697" s="1304"/>
      <c r="D10697" s="284"/>
      <c r="E10697" s="1266"/>
      <c r="F10697" s="1330"/>
      <c r="G10697" s="1267"/>
      <c r="H10697" s="1267"/>
      <c r="I10697" s="280"/>
      <c r="J10697" s="281"/>
      <c r="K10697" s="1263"/>
      <c r="L10697" s="1263"/>
      <c r="M10697" s="346" t="s">
        <v>21</v>
      </c>
      <c r="N10697" s="62">
        <f>T10691</f>
        <v>4260</v>
      </c>
      <c r="O10697" s="1265"/>
      <c r="P10697" s="949"/>
      <c r="Q10697" s="1018"/>
      <c r="R10697" s="949"/>
      <c r="S10697" s="949"/>
      <c r="T10697" s="949"/>
    </row>
    <row r="10698" spans="2:20" ht="16.2" thickBot="1" x14ac:dyDescent="0.35">
      <c r="B10698" s="1307"/>
      <c r="C10698" s="1307"/>
      <c r="D10698" s="284"/>
      <c r="E10698" s="1266"/>
      <c r="F10698" s="1294"/>
      <c r="G10698" s="1269"/>
      <c r="H10698" s="1267"/>
      <c r="I10698" s="280"/>
      <c r="J10698" s="281"/>
      <c r="K10698" s="1263"/>
      <c r="L10698" s="1263"/>
      <c r="M10698" s="768" t="s">
        <v>22</v>
      </c>
      <c r="N10698" s="794">
        <f>SUM(N10693:N10697)</f>
        <v>14630898</v>
      </c>
      <c r="O10698" s="1265"/>
      <c r="P10698" s="944"/>
      <c r="Q10698" s="944"/>
      <c r="R10698" s="944"/>
      <c r="S10698" s="944"/>
      <c r="T10698" s="1270"/>
    </row>
    <row r="10699" spans="2:20" ht="16.2" thickTop="1" x14ac:dyDescent="0.3">
      <c r="B10699" s="1308"/>
      <c r="C10699" s="1309"/>
      <c r="D10699" s="736"/>
      <c r="E10699" s="326"/>
      <c r="F10699" s="326"/>
      <c r="G10699" s="322"/>
      <c r="H10699" s="321"/>
      <c r="I10699" s="280"/>
      <c r="J10699" s="281"/>
      <c r="M10699" s="768"/>
      <c r="N10699" s="121"/>
      <c r="O10699" s="1015"/>
      <c r="P10699" s="994"/>
      <c r="Q10699" s="994"/>
      <c r="R10699" s="943"/>
      <c r="S10699" s="943"/>
      <c r="T10699" s="929"/>
    </row>
    <row r="10700" spans="2:20" x14ac:dyDescent="0.3">
      <c r="B10700" s="326"/>
      <c r="C10700" s="326"/>
      <c r="D10700" s="326"/>
      <c r="E10700" s="326"/>
      <c r="F10700" s="326"/>
    </row>
    <row r="10701" spans="2:20" x14ac:dyDescent="0.3">
      <c r="B10701" s="326"/>
      <c r="C10701" s="326"/>
      <c r="D10701" s="326"/>
      <c r="E10701" s="326"/>
      <c r="F10701" s="326"/>
      <c r="N10701" s="314"/>
    </row>
    <row r="10703" spans="2:20" x14ac:dyDescent="0.3">
      <c r="B10703" s="1357" t="s">
        <v>6214</v>
      </c>
      <c r="C10703" s="1357"/>
      <c r="D10703" s="1357"/>
      <c r="E10703" s="1357"/>
      <c r="F10703" s="1357"/>
      <c r="G10703" s="1357"/>
      <c r="H10703" s="1357"/>
      <c r="I10703" s="1357"/>
      <c r="J10703" s="1357"/>
      <c r="K10703" s="1357"/>
      <c r="L10703" s="1357"/>
      <c r="M10703" s="1357"/>
      <c r="N10703" s="1357"/>
      <c r="O10703" s="1357"/>
      <c r="P10703" s="1357"/>
      <c r="Q10703" s="1357"/>
      <c r="R10703" s="1357"/>
      <c r="S10703" s="1357"/>
      <c r="T10703" s="1357"/>
    </row>
    <row r="10708" spans="2:20" ht="15.6" x14ac:dyDescent="0.3">
      <c r="B10708" s="1349" t="s">
        <v>7234</v>
      </c>
      <c r="C10708" s="1349"/>
      <c r="D10708" s="1349"/>
      <c r="E10708" s="1349"/>
      <c r="F10708" s="1349"/>
      <c r="G10708" s="1349"/>
      <c r="H10708" s="1349"/>
      <c r="I10708" s="1349"/>
      <c r="J10708" s="1349"/>
      <c r="K10708" s="1349"/>
      <c r="L10708" s="1349"/>
      <c r="M10708" s="1349"/>
      <c r="N10708" s="1349"/>
      <c r="O10708" s="1349"/>
      <c r="P10708" s="1349"/>
      <c r="Q10708" s="1349"/>
      <c r="R10708" s="1349"/>
      <c r="S10708" s="1349"/>
      <c r="T10708" s="1349"/>
    </row>
    <row r="10709" spans="2:20" ht="15.6" x14ac:dyDescent="0.3">
      <c r="B10709" s="1350" t="s">
        <v>10</v>
      </c>
      <c r="C10709" s="1350"/>
      <c r="D10709" s="1350"/>
      <c r="E10709" s="1350"/>
      <c r="F10709" s="1350"/>
      <c r="G10709" s="1350"/>
      <c r="H10709" s="1350"/>
      <c r="I10709" s="1350"/>
      <c r="J10709" s="1350"/>
      <c r="K10709" s="1350"/>
      <c r="L10709" s="1350"/>
      <c r="M10709" s="1350"/>
      <c r="N10709" s="1350"/>
      <c r="O10709" s="1350"/>
      <c r="P10709" s="1350"/>
      <c r="Q10709" s="1350"/>
      <c r="R10709" s="1350"/>
      <c r="S10709" s="1350"/>
      <c r="T10709" s="1350"/>
    </row>
    <row r="10710" spans="2:20" x14ac:dyDescent="0.3">
      <c r="B10710" s="1351" t="s">
        <v>11</v>
      </c>
      <c r="C10710" s="1351"/>
      <c r="D10710" s="1351"/>
      <c r="E10710" s="1351"/>
      <c r="F10710" s="1351"/>
      <c r="G10710" s="1351"/>
      <c r="H10710" s="1351"/>
      <c r="I10710" s="1351"/>
      <c r="J10710" s="1351"/>
      <c r="K10710" s="1351"/>
      <c r="L10710" s="1351"/>
      <c r="M10710" s="1351"/>
      <c r="N10710" s="1351"/>
      <c r="O10710" s="1351"/>
      <c r="P10710" s="1351"/>
      <c r="Q10710" s="1351"/>
      <c r="R10710" s="1351"/>
      <c r="S10710" s="1351"/>
      <c r="T10710" s="1351"/>
    </row>
    <row r="10711" spans="2:20" x14ac:dyDescent="0.3">
      <c r="B10711" s="1352" t="s">
        <v>7235</v>
      </c>
      <c r="C10711" s="1352"/>
      <c r="D10711" s="1352"/>
      <c r="E10711" s="1352"/>
      <c r="F10711" s="1352"/>
      <c r="G10711" s="1352"/>
      <c r="H10711" s="1352"/>
      <c r="I10711" s="1352"/>
      <c r="J10711" s="1352"/>
      <c r="K10711" s="1352"/>
      <c r="L10711" s="1352"/>
      <c r="M10711" s="1352"/>
      <c r="N10711" s="1352"/>
      <c r="O10711" s="1352"/>
      <c r="P10711" s="1352"/>
      <c r="Q10711" s="1352"/>
      <c r="R10711" s="1352"/>
      <c r="S10711" s="1352"/>
      <c r="T10711" s="1352"/>
    </row>
    <row r="10712" spans="2:20" ht="15" thickBot="1" x14ac:dyDescent="0.35">
      <c r="B10712" s="309"/>
      <c r="C10712" s="309"/>
      <c r="D10712" s="309"/>
      <c r="E10712" s="309"/>
      <c r="F10712" s="309"/>
      <c r="G10712" s="309"/>
      <c r="H10712" s="309"/>
      <c r="I10712" s="309"/>
      <c r="J10712" s="309"/>
      <c r="L10712" s="309"/>
      <c r="M10712" s="309"/>
      <c r="N10712" s="309"/>
      <c r="O10712" s="309"/>
      <c r="P10712" s="309"/>
      <c r="Q10712" s="309"/>
      <c r="R10712" s="1353" t="s">
        <v>7236</v>
      </c>
      <c r="S10712" s="1353"/>
      <c r="T10712" s="1353"/>
    </row>
    <row r="10713" spans="2:20" ht="15" thickTop="1" x14ac:dyDescent="0.3">
      <c r="B10713" s="1354" t="s">
        <v>8</v>
      </c>
      <c r="C10713" s="1354"/>
      <c r="D10713" s="1354"/>
      <c r="E10713" s="1354"/>
      <c r="F10713" s="1354"/>
      <c r="G10713" s="1354"/>
      <c r="H10713" s="1354"/>
      <c r="I10713" s="1354"/>
      <c r="J10713" s="1354"/>
      <c r="L10713" s="1354" t="s">
        <v>9</v>
      </c>
      <c r="M10713" s="1354"/>
      <c r="N10713" s="1354"/>
      <c r="O10713" s="1354"/>
      <c r="P10713" s="1354"/>
      <c r="Q10713" s="1354"/>
      <c r="R10713" s="1354"/>
      <c r="S10713" s="1354"/>
      <c r="T10713" s="1354"/>
    </row>
    <row r="10714" spans="2:20" ht="27.6" x14ac:dyDescent="0.3">
      <c r="B10714" s="950" t="s">
        <v>0</v>
      </c>
      <c r="C10714" s="950" t="s">
        <v>1</v>
      </c>
      <c r="D10714" s="950" t="s">
        <v>2</v>
      </c>
      <c r="E10714" s="950" t="s">
        <v>13</v>
      </c>
      <c r="F10714" s="950" t="s">
        <v>3</v>
      </c>
      <c r="G10714" s="950" t="s">
        <v>4</v>
      </c>
      <c r="H10714" s="950" t="s">
        <v>5</v>
      </c>
      <c r="I10714" s="950" t="s">
        <v>6</v>
      </c>
      <c r="J10714" s="950" t="s">
        <v>7</v>
      </c>
      <c r="K10714" s="180"/>
      <c r="L10714" s="950" t="s">
        <v>0</v>
      </c>
      <c r="M10714" s="950" t="s">
        <v>1</v>
      </c>
      <c r="N10714" s="503" t="s">
        <v>1234</v>
      </c>
      <c r="O10714" s="950" t="s">
        <v>13</v>
      </c>
      <c r="P10714" s="950" t="s">
        <v>3</v>
      </c>
      <c r="Q10714" s="950" t="s">
        <v>4</v>
      </c>
      <c r="R10714" s="950" t="s">
        <v>5</v>
      </c>
      <c r="S10714" s="950" t="s">
        <v>6</v>
      </c>
      <c r="T10714" s="950" t="s">
        <v>7</v>
      </c>
    </row>
    <row r="10715" spans="2:20" x14ac:dyDescent="0.3">
      <c r="B10715" s="954"/>
      <c r="C10715" s="955"/>
      <c r="D10715" s="955"/>
      <c r="E10715" s="956"/>
      <c r="F10715" s="956"/>
      <c r="G10715" s="956"/>
      <c r="H10715" s="956"/>
      <c r="I10715" s="956"/>
      <c r="J10715" s="957"/>
      <c r="L10715" s="954"/>
      <c r="M10715" s="955"/>
      <c r="N10715" s="955"/>
      <c r="O10715" s="956"/>
      <c r="P10715" s="956"/>
      <c r="Q10715" s="956"/>
      <c r="R10715" s="956"/>
      <c r="S10715" s="956"/>
      <c r="T10715" s="957"/>
    </row>
    <row r="10716" spans="2:20" x14ac:dyDescent="0.3">
      <c r="B10716" s="37" t="s">
        <v>7237</v>
      </c>
      <c r="C10716" s="44" t="s">
        <v>2421</v>
      </c>
      <c r="D10716" s="91" t="s">
        <v>16</v>
      </c>
      <c r="E10716" s="91" t="s">
        <v>16</v>
      </c>
      <c r="F10716" s="91">
        <f>N10693</f>
        <v>18181</v>
      </c>
      <c r="G10716" s="764">
        <f>N10694</f>
        <v>6457069</v>
      </c>
      <c r="H10716" s="764">
        <f>N10695</f>
        <v>7555191</v>
      </c>
      <c r="I10716" s="764">
        <f>N10696</f>
        <v>596197</v>
      </c>
      <c r="J10716" s="764">
        <f>N10697</f>
        <v>4260</v>
      </c>
      <c r="K10716" s="41"/>
      <c r="L10716" s="37"/>
      <c r="M10716" s="44"/>
      <c r="N10716" s="39"/>
      <c r="O10716" s="39"/>
      <c r="P10716" s="91"/>
      <c r="Q10716" s="91"/>
      <c r="R10716" s="91"/>
      <c r="S10716" s="91"/>
      <c r="T10716" s="91"/>
    </row>
    <row r="10717" spans="2:20" ht="27.6" x14ac:dyDescent="0.3">
      <c r="B10717" s="37" t="s">
        <v>7237</v>
      </c>
      <c r="C10717" s="38" t="s">
        <v>7247</v>
      </c>
      <c r="D10717" s="116" t="s">
        <v>7238</v>
      </c>
      <c r="E10717" s="39">
        <v>60000</v>
      </c>
      <c r="F10717" s="39">
        <v>40000</v>
      </c>
      <c r="G10717" s="39" t="s">
        <v>16</v>
      </c>
      <c r="H10717" s="39" t="s">
        <v>16</v>
      </c>
      <c r="I10717" s="39" t="s">
        <v>16</v>
      </c>
      <c r="J10717" s="39" t="s">
        <v>16</v>
      </c>
      <c r="K10717" s="41"/>
      <c r="L10717" s="37" t="s">
        <v>7237</v>
      </c>
      <c r="M10717" s="509" t="s">
        <v>7252</v>
      </c>
      <c r="N10717" s="116" t="s">
        <v>7238</v>
      </c>
      <c r="O10717" s="39">
        <v>60000</v>
      </c>
      <c r="P10717" s="39" t="s">
        <v>16</v>
      </c>
      <c r="Q10717" s="39" t="s">
        <v>16</v>
      </c>
      <c r="R10717" s="39" t="s">
        <v>16</v>
      </c>
      <c r="S10717" s="39" t="s">
        <v>16</v>
      </c>
      <c r="T10717" s="91" t="s">
        <v>16</v>
      </c>
    </row>
    <row r="10718" spans="2:20" ht="41.4" x14ac:dyDescent="0.3">
      <c r="B10718" s="37" t="s">
        <v>7237</v>
      </c>
      <c r="C10718" s="38" t="s">
        <v>7248</v>
      </c>
      <c r="D10718" s="116" t="s">
        <v>7239</v>
      </c>
      <c r="E10718" s="39" t="s">
        <v>16</v>
      </c>
      <c r="F10718" s="39">
        <v>3000</v>
      </c>
      <c r="G10718" s="39" t="s">
        <v>16</v>
      </c>
      <c r="H10718" s="39" t="s">
        <v>16</v>
      </c>
      <c r="I10718" s="39" t="s">
        <v>16</v>
      </c>
      <c r="J10718" s="39" t="s">
        <v>16</v>
      </c>
      <c r="K10718" s="41"/>
      <c r="L10718" s="37" t="s">
        <v>7237</v>
      </c>
      <c r="M10718" s="509" t="s">
        <v>7253</v>
      </c>
      <c r="N10718" s="368">
        <v>356</v>
      </c>
      <c r="O10718" s="39" t="s">
        <v>16</v>
      </c>
      <c r="P10718" s="39" t="s">
        <v>16</v>
      </c>
      <c r="Q10718" s="39" t="s">
        <v>16</v>
      </c>
      <c r="R10718" s="39">
        <v>156600</v>
      </c>
      <c r="S10718" s="39" t="s">
        <v>16</v>
      </c>
      <c r="T10718" s="91" t="s">
        <v>16</v>
      </c>
    </row>
    <row r="10719" spans="2:20" ht="41.4" x14ac:dyDescent="0.3">
      <c r="B10719" s="37" t="s">
        <v>7237</v>
      </c>
      <c r="C10719" s="38" t="s">
        <v>7249</v>
      </c>
      <c r="D10719" s="116" t="s">
        <v>7240</v>
      </c>
      <c r="E10719" s="39" t="s">
        <v>16</v>
      </c>
      <c r="F10719" s="39">
        <v>3000</v>
      </c>
      <c r="G10719" s="39" t="s">
        <v>16</v>
      </c>
      <c r="H10719" s="39" t="s">
        <v>16</v>
      </c>
      <c r="I10719" s="39" t="s">
        <v>16</v>
      </c>
      <c r="J10719" s="39" t="s">
        <v>16</v>
      </c>
      <c r="K10719" s="41"/>
      <c r="L10719" s="37" t="s">
        <v>7237</v>
      </c>
      <c r="M10719" s="509" t="s">
        <v>7254</v>
      </c>
      <c r="N10719" s="368">
        <v>357</v>
      </c>
      <c r="O10719" s="39" t="s">
        <v>16</v>
      </c>
      <c r="P10719" s="39" t="s">
        <v>16</v>
      </c>
      <c r="Q10719" s="39" t="s">
        <v>16</v>
      </c>
      <c r="R10719" s="39">
        <v>192000</v>
      </c>
      <c r="S10719" s="39" t="s">
        <v>16</v>
      </c>
      <c r="T10719" s="91" t="s">
        <v>16</v>
      </c>
    </row>
    <row r="10720" spans="2:20" ht="41.4" x14ac:dyDescent="0.3">
      <c r="B10720" s="37" t="s">
        <v>7237</v>
      </c>
      <c r="C10720" s="38" t="s">
        <v>4158</v>
      </c>
      <c r="D10720" s="116" t="s">
        <v>7241</v>
      </c>
      <c r="E10720" s="39" t="s">
        <v>16</v>
      </c>
      <c r="F10720" s="39">
        <v>6000</v>
      </c>
      <c r="G10720" s="39" t="s">
        <v>16</v>
      </c>
      <c r="H10720" s="39" t="s">
        <v>16</v>
      </c>
      <c r="I10720" s="39" t="s">
        <v>16</v>
      </c>
      <c r="J10720" s="39" t="s">
        <v>16</v>
      </c>
      <c r="K10720" s="41"/>
      <c r="L10720" s="37" t="s">
        <v>7237</v>
      </c>
      <c r="M10720" s="509" t="s">
        <v>7255</v>
      </c>
      <c r="N10720" s="368">
        <v>357</v>
      </c>
      <c r="O10720" s="39" t="s">
        <v>16</v>
      </c>
      <c r="P10720" s="39" t="s">
        <v>16</v>
      </c>
      <c r="Q10720" s="39" t="s">
        <v>16</v>
      </c>
      <c r="R10720" s="39">
        <v>47000</v>
      </c>
      <c r="S10720" s="39" t="s">
        <v>16</v>
      </c>
      <c r="T10720" s="91" t="s">
        <v>16</v>
      </c>
    </row>
    <row r="10721" spans="2:20" ht="55.2" x14ac:dyDescent="0.3">
      <c r="B10721" s="37" t="s">
        <v>7237</v>
      </c>
      <c r="C10721" s="38" t="s">
        <v>4174</v>
      </c>
      <c r="D10721" s="116" t="s">
        <v>7242</v>
      </c>
      <c r="E10721" s="39" t="s">
        <v>16</v>
      </c>
      <c r="F10721" s="39">
        <v>1100</v>
      </c>
      <c r="G10721" s="39" t="s">
        <v>16</v>
      </c>
      <c r="H10721" s="39" t="s">
        <v>16</v>
      </c>
      <c r="I10721" s="39" t="s">
        <v>16</v>
      </c>
      <c r="J10721" s="39" t="s">
        <v>16</v>
      </c>
      <c r="K10721" s="41"/>
      <c r="L10721" s="37" t="s">
        <v>7237</v>
      </c>
      <c r="M10721" s="509" t="s">
        <v>7256</v>
      </c>
      <c r="N10721" s="368">
        <v>357</v>
      </c>
      <c r="O10721" s="39" t="s">
        <v>16</v>
      </c>
      <c r="P10721" s="39" t="s">
        <v>16</v>
      </c>
      <c r="Q10721" s="39" t="s">
        <v>16</v>
      </c>
      <c r="R10721" s="39">
        <v>250000</v>
      </c>
      <c r="S10721" s="39" t="s">
        <v>16</v>
      </c>
      <c r="T10721" s="91" t="s">
        <v>16</v>
      </c>
    </row>
    <row r="10722" spans="2:20" ht="27.6" x14ac:dyDescent="0.3">
      <c r="B10722" s="37" t="s">
        <v>7237</v>
      </c>
      <c r="C10722" s="38" t="s">
        <v>4164</v>
      </c>
      <c r="D10722" s="116" t="s">
        <v>7243</v>
      </c>
      <c r="E10722" s="91" t="s">
        <v>16</v>
      </c>
      <c r="F10722" s="39">
        <v>1100</v>
      </c>
      <c r="G10722" s="91" t="s">
        <v>16</v>
      </c>
      <c r="H10722" s="91" t="s">
        <v>16</v>
      </c>
      <c r="I10722" s="91" t="s">
        <v>16</v>
      </c>
      <c r="J10722" s="91" t="s">
        <v>16</v>
      </c>
      <c r="K10722" s="41"/>
      <c r="L10722" s="91" t="s">
        <v>16</v>
      </c>
      <c r="M10722" s="91" t="s">
        <v>16</v>
      </c>
      <c r="N10722" s="91" t="s">
        <v>16</v>
      </c>
      <c r="O10722" s="91" t="s">
        <v>16</v>
      </c>
      <c r="P10722" s="91" t="s">
        <v>16</v>
      </c>
      <c r="Q10722" s="91" t="s">
        <v>16</v>
      </c>
      <c r="R10722" s="91" t="s">
        <v>16</v>
      </c>
      <c r="S10722" s="91" t="s">
        <v>16</v>
      </c>
      <c r="T10722" s="91" t="s">
        <v>16</v>
      </c>
    </row>
    <row r="10723" spans="2:20" ht="27.6" x14ac:dyDescent="0.3">
      <c r="B10723" s="37" t="s">
        <v>7237</v>
      </c>
      <c r="C10723" s="38" t="s">
        <v>4163</v>
      </c>
      <c r="D10723" s="116" t="s">
        <v>7244</v>
      </c>
      <c r="E10723" s="91" t="s">
        <v>16</v>
      </c>
      <c r="F10723" s="39">
        <v>1100</v>
      </c>
      <c r="G10723" s="91" t="s">
        <v>16</v>
      </c>
      <c r="H10723" s="91" t="s">
        <v>16</v>
      </c>
      <c r="I10723" s="91" t="s">
        <v>16</v>
      </c>
      <c r="J10723" s="91" t="s">
        <v>16</v>
      </c>
      <c r="K10723" s="41"/>
      <c r="L10723" s="91" t="s">
        <v>16</v>
      </c>
      <c r="M10723" s="91" t="s">
        <v>16</v>
      </c>
      <c r="N10723" s="91" t="s">
        <v>16</v>
      </c>
      <c r="O10723" s="91" t="s">
        <v>16</v>
      </c>
      <c r="P10723" s="91" t="s">
        <v>16</v>
      </c>
      <c r="Q10723" s="91" t="s">
        <v>16</v>
      </c>
      <c r="R10723" s="91" t="s">
        <v>16</v>
      </c>
      <c r="S10723" s="91" t="s">
        <v>16</v>
      </c>
      <c r="T10723" s="91" t="s">
        <v>16</v>
      </c>
    </row>
    <row r="10724" spans="2:20" ht="41.4" x14ac:dyDescent="0.3">
      <c r="B10724" s="37" t="s">
        <v>7237</v>
      </c>
      <c r="C10724" s="38" t="s">
        <v>7250</v>
      </c>
      <c r="D10724" s="116" t="s">
        <v>7245</v>
      </c>
      <c r="E10724" s="91" t="s">
        <v>16</v>
      </c>
      <c r="F10724" s="39">
        <v>2000</v>
      </c>
      <c r="G10724" s="91" t="s">
        <v>16</v>
      </c>
      <c r="H10724" s="91" t="s">
        <v>16</v>
      </c>
      <c r="I10724" s="91" t="s">
        <v>16</v>
      </c>
      <c r="J10724" s="91" t="s">
        <v>16</v>
      </c>
      <c r="K10724" s="41"/>
      <c r="L10724" s="91" t="s">
        <v>16</v>
      </c>
      <c r="M10724" s="91" t="s">
        <v>16</v>
      </c>
      <c r="N10724" s="91" t="s">
        <v>16</v>
      </c>
      <c r="O10724" s="91" t="s">
        <v>16</v>
      </c>
      <c r="P10724" s="91" t="s">
        <v>16</v>
      </c>
      <c r="Q10724" s="91" t="s">
        <v>16</v>
      </c>
      <c r="R10724" s="91" t="s">
        <v>16</v>
      </c>
      <c r="S10724" s="91" t="s">
        <v>16</v>
      </c>
      <c r="T10724" s="91" t="s">
        <v>16</v>
      </c>
    </row>
    <row r="10725" spans="2:20" ht="41.4" x14ac:dyDescent="0.3">
      <c r="B10725" s="37" t="s">
        <v>7237</v>
      </c>
      <c r="C10725" s="38" t="s">
        <v>7251</v>
      </c>
      <c r="D10725" s="116" t="s">
        <v>7246</v>
      </c>
      <c r="E10725" s="91" t="s">
        <v>16</v>
      </c>
      <c r="F10725" s="39">
        <v>2000</v>
      </c>
      <c r="G10725" s="91" t="s">
        <v>16</v>
      </c>
      <c r="H10725" s="91" t="s">
        <v>16</v>
      </c>
      <c r="I10725" s="91" t="s">
        <v>16</v>
      </c>
      <c r="J10725" s="91" t="s">
        <v>16</v>
      </c>
      <c r="K10725" s="41"/>
      <c r="L10725" s="39" t="s">
        <v>16</v>
      </c>
      <c r="M10725" s="39" t="s">
        <v>16</v>
      </c>
      <c r="N10725" s="39" t="s">
        <v>16</v>
      </c>
      <c r="O10725" s="39" t="s">
        <v>16</v>
      </c>
      <c r="P10725" s="39" t="s">
        <v>16</v>
      </c>
      <c r="Q10725" s="39" t="s">
        <v>16</v>
      </c>
      <c r="R10725" s="39" t="s">
        <v>16</v>
      </c>
      <c r="S10725" s="39" t="s">
        <v>16</v>
      </c>
      <c r="T10725" s="39" t="s">
        <v>16</v>
      </c>
    </row>
    <row r="10726" spans="2:20" ht="27.6" x14ac:dyDescent="0.3">
      <c r="B10726" s="37" t="s">
        <v>7237</v>
      </c>
      <c r="C10726" s="38" t="s">
        <v>7268</v>
      </c>
      <c r="D10726" s="116" t="s">
        <v>7261</v>
      </c>
      <c r="E10726" s="91" t="s">
        <v>16</v>
      </c>
      <c r="F10726" s="39">
        <v>1300</v>
      </c>
      <c r="G10726" s="91" t="s">
        <v>16</v>
      </c>
      <c r="H10726" s="91" t="s">
        <v>16</v>
      </c>
      <c r="I10726" s="91" t="s">
        <v>16</v>
      </c>
      <c r="J10726" s="91" t="s">
        <v>16</v>
      </c>
      <c r="K10726" s="41"/>
      <c r="L10726" s="39" t="s">
        <v>16</v>
      </c>
      <c r="M10726" s="39" t="s">
        <v>16</v>
      </c>
      <c r="N10726" s="39" t="s">
        <v>16</v>
      </c>
      <c r="O10726" s="39" t="s">
        <v>16</v>
      </c>
      <c r="P10726" s="39" t="s">
        <v>16</v>
      </c>
      <c r="Q10726" s="39" t="s">
        <v>16</v>
      </c>
      <c r="R10726" s="39" t="s">
        <v>16</v>
      </c>
      <c r="S10726" s="39" t="s">
        <v>16</v>
      </c>
      <c r="T10726" s="39" t="s">
        <v>16</v>
      </c>
    </row>
    <row r="10727" spans="2:20" ht="27.6" x14ac:dyDescent="0.3">
      <c r="B10727" s="37" t="s">
        <v>7237</v>
      </c>
      <c r="C10727" s="38" t="s">
        <v>7269</v>
      </c>
      <c r="D10727" s="116" t="s">
        <v>7262</v>
      </c>
      <c r="E10727" s="91" t="s">
        <v>16</v>
      </c>
      <c r="F10727" s="39">
        <v>1300</v>
      </c>
      <c r="G10727" s="91" t="s">
        <v>16</v>
      </c>
      <c r="H10727" s="91" t="s">
        <v>16</v>
      </c>
      <c r="I10727" s="91" t="s">
        <v>16</v>
      </c>
      <c r="J10727" s="91" t="s">
        <v>16</v>
      </c>
      <c r="K10727" s="41"/>
      <c r="L10727" s="39" t="s">
        <v>16</v>
      </c>
      <c r="M10727" s="39" t="s">
        <v>16</v>
      </c>
      <c r="N10727" s="39" t="s">
        <v>16</v>
      </c>
      <c r="O10727" s="39" t="s">
        <v>16</v>
      </c>
      <c r="P10727" s="39" t="s">
        <v>16</v>
      </c>
      <c r="Q10727" s="39" t="s">
        <v>16</v>
      </c>
      <c r="R10727" s="39" t="s">
        <v>16</v>
      </c>
      <c r="S10727" s="39" t="s">
        <v>16</v>
      </c>
      <c r="T10727" s="39" t="s">
        <v>16</v>
      </c>
    </row>
    <row r="10728" spans="2:20" x14ac:dyDescent="0.3">
      <c r="B10728" s="196"/>
      <c r="C10728" s="503" t="s">
        <v>49</v>
      </c>
      <c r="D10728" s="196"/>
      <c r="E10728" s="197">
        <f>SUM(E10717:E10727)</f>
        <v>60000</v>
      </c>
      <c r="F10728" s="197">
        <f>SUM(F10717:F10727)</f>
        <v>61900</v>
      </c>
      <c r="G10728" s="940">
        <f>SUM(G10717:G10725)</f>
        <v>0</v>
      </c>
      <c r="H10728" s="1256">
        <f>SUM(H10717:H10725)</f>
        <v>0</v>
      </c>
      <c r="I10728" s="940"/>
      <c r="J10728" s="940"/>
      <c r="K10728" s="187">
        <f>SUM(I10728:J10728)</f>
        <v>0</v>
      </c>
      <c r="L10728" s="91"/>
      <c r="M10728" s="91"/>
      <c r="N10728" s="91"/>
      <c r="O10728" s="91"/>
      <c r="P10728" s="91"/>
      <c r="Q10728" s="91"/>
      <c r="R10728" s="91"/>
      <c r="S10728" s="91"/>
      <c r="T10728" s="91"/>
    </row>
    <row r="10729" spans="2:20" x14ac:dyDescent="0.3">
      <c r="B10729" s="815"/>
      <c r="C10729" s="958"/>
      <c r="D10729" s="384"/>
      <c r="E10729" s="818"/>
      <c r="F10729" s="818"/>
      <c r="G10729" s="818"/>
      <c r="H10729" s="818"/>
      <c r="I10729" s="818"/>
      <c r="J10729" s="819"/>
      <c r="K10729" s="1"/>
      <c r="L10729" s="1041"/>
      <c r="M10729" s="1042"/>
      <c r="N10729" s="1042"/>
      <c r="O10729" s="188"/>
      <c r="P10729" s="1042"/>
      <c r="Q10729" s="1042"/>
      <c r="R10729" s="1042"/>
      <c r="S10729" s="1042"/>
      <c r="T10729" s="1043"/>
    </row>
    <row r="10730" spans="2:20" x14ac:dyDescent="0.3">
      <c r="B10730" s="25"/>
      <c r="C10730" s="26" t="s">
        <v>50</v>
      </c>
      <c r="D10730" s="26" t="s">
        <v>16</v>
      </c>
      <c r="E10730" s="28">
        <f>E10728</f>
        <v>60000</v>
      </c>
      <c r="F10730" s="28">
        <f>F10716+F10728</f>
        <v>80081</v>
      </c>
      <c r="G10730" s="28">
        <f>G10716+G10728</f>
        <v>6457069</v>
      </c>
      <c r="H10730" s="28">
        <f>H10716+H10728</f>
        <v>7555191</v>
      </c>
      <c r="I10730" s="28">
        <f>I10716+I10728</f>
        <v>596197</v>
      </c>
      <c r="J10730" s="28">
        <f>J10716+J10728</f>
        <v>4260</v>
      </c>
      <c r="K10730" s="1"/>
      <c r="L10730" s="574" t="s">
        <v>16</v>
      </c>
      <c r="M10730" s="26" t="s">
        <v>50</v>
      </c>
      <c r="N10730" s="193" t="s">
        <v>16</v>
      </c>
      <c r="O10730" s="934">
        <f>SUM(O10717:O10729)</f>
        <v>60000</v>
      </c>
      <c r="P10730" s="28">
        <f>SUM(P10717:P10729)</f>
        <v>0</v>
      </c>
      <c r="Q10730" s="938">
        <f>SUM(Q10717:Q10729)</f>
        <v>0</v>
      </c>
      <c r="R10730" s="28">
        <f>SUM(R10717:R10729)</f>
        <v>645600</v>
      </c>
      <c r="S10730" s="28">
        <f>SUM(S10728:S10729)</f>
        <v>0</v>
      </c>
      <c r="T10730" s="28">
        <f>SUM(T10715:T10729)</f>
        <v>0</v>
      </c>
    </row>
    <row r="10731" spans="2:20" x14ac:dyDescent="0.3">
      <c r="F10731" s="314"/>
      <c r="G10731" s="215"/>
      <c r="H10731" s="215"/>
      <c r="I10731" s="314"/>
      <c r="L10731" s="2"/>
      <c r="M10731" s="3" t="s">
        <v>12</v>
      </c>
      <c r="N10731" s="15"/>
      <c r="O10731" s="16">
        <f>E10730-O10730</f>
        <v>0</v>
      </c>
      <c r="P10731" s="62">
        <f>F10730-P10730</f>
        <v>80081</v>
      </c>
      <c r="Q10731" s="62">
        <f>G10730-Q10730</f>
        <v>6457069</v>
      </c>
      <c r="R10731" s="62">
        <f t="shared" ref="R10731" si="1033">H10730-R10730</f>
        <v>6909591</v>
      </c>
      <c r="S10731" s="62">
        <f t="shared" ref="S10731" si="1034">I10730-S10730</f>
        <v>596197</v>
      </c>
      <c r="T10731" s="62">
        <f t="shared" ref="T10731" si="1035">J10730-T10730</f>
        <v>4260</v>
      </c>
    </row>
    <row r="10732" spans="2:20" x14ac:dyDescent="0.3">
      <c r="B10732" s="1355"/>
      <c r="C10732" s="1355"/>
      <c r="D10732" s="1355"/>
      <c r="E10732" s="1355"/>
      <c r="F10732" s="1355"/>
      <c r="G10732" s="118"/>
      <c r="H10732" s="240"/>
      <c r="I10732" s="321"/>
      <c r="J10732" s="321"/>
      <c r="M10732" s="1356" t="s">
        <v>23</v>
      </c>
      <c r="N10732" s="1356"/>
      <c r="O10732" s="314"/>
      <c r="P10732" s="314"/>
      <c r="Q10732" s="314"/>
      <c r="R10732" s="314"/>
    </row>
    <row r="10733" spans="2:20" x14ac:dyDescent="0.3">
      <c r="B10733" s="1303"/>
      <c r="C10733" s="1174"/>
      <c r="D10733" s="1174"/>
      <c r="E10733" s="285"/>
      <c r="F10733" s="285"/>
      <c r="G10733" s="944"/>
      <c r="H10733" s="944"/>
      <c r="I10733" s="944"/>
      <c r="J10733" s="944"/>
      <c r="K10733" s="1263"/>
      <c r="L10733" s="1263"/>
      <c r="M10733" s="346" t="s">
        <v>17</v>
      </c>
      <c r="N10733" s="62">
        <f>P10731</f>
        <v>80081</v>
      </c>
      <c r="O10733" s="1322"/>
      <c r="P10733" s="198"/>
      <c r="Q10733" s="198"/>
      <c r="R10733" s="198"/>
      <c r="S10733" s="1263"/>
      <c r="T10733" s="1263"/>
    </row>
    <row r="10734" spans="2:20" x14ac:dyDescent="0.3">
      <c r="B10734" s="1304"/>
      <c r="C10734" s="1305"/>
      <c r="D10734" s="1264"/>
      <c r="E10734" s="1264"/>
      <c r="F10734" s="1179"/>
      <c r="G10734" s="949"/>
      <c r="H10734" s="949"/>
      <c r="I10734" s="280"/>
      <c r="J10734" s="280"/>
      <c r="K10734" s="1263"/>
      <c r="L10734" s="1263"/>
      <c r="M10734" s="346" t="s">
        <v>18</v>
      </c>
      <c r="N10734" s="62">
        <f>Q10731</f>
        <v>6457069</v>
      </c>
      <c r="O10734" s="1265"/>
      <c r="P10734" s="944"/>
      <c r="Q10734" s="1339"/>
      <c r="R10734" s="944"/>
      <c r="S10734" s="944"/>
      <c r="T10734" s="944"/>
    </row>
    <row r="10735" spans="2:20" x14ac:dyDescent="0.3">
      <c r="B10735" s="1304"/>
      <c r="C10735" s="1306"/>
      <c r="D10735" s="1264"/>
      <c r="E10735" s="1264"/>
      <c r="F10735" s="285"/>
      <c r="G10735" s="948"/>
      <c r="H10735" s="948"/>
      <c r="I10735" s="280"/>
      <c r="J10735" s="280"/>
      <c r="K10735" s="1263"/>
      <c r="L10735" s="1263"/>
      <c r="M10735" s="346" t="s">
        <v>19</v>
      </c>
      <c r="N10735" s="62">
        <f>R10731</f>
        <v>6909591</v>
      </c>
      <c r="O10735" s="1265"/>
      <c r="P10735" s="948"/>
      <c r="Q10735" s="1338"/>
      <c r="R10735" s="948"/>
      <c r="S10735" s="948"/>
      <c r="T10735" s="948"/>
    </row>
    <row r="10736" spans="2:20" x14ac:dyDescent="0.3">
      <c r="B10736" s="1304"/>
      <c r="C10736" s="1307"/>
      <c r="D10736" s="284"/>
      <c r="E10736" s="1266"/>
      <c r="F10736" s="1330"/>
      <c r="G10736" s="1267"/>
      <c r="H10736" s="1267"/>
      <c r="I10736" s="280"/>
      <c r="J10736" s="281"/>
      <c r="K10736" s="1263"/>
      <c r="L10736" s="1263"/>
      <c r="M10736" s="346" t="s">
        <v>20</v>
      </c>
      <c r="N10736" s="62">
        <f>S10731</f>
        <v>596197</v>
      </c>
      <c r="O10736" s="1268"/>
      <c r="P10736" s="1329"/>
      <c r="Q10736" s="1017"/>
      <c r="R10736" s="894"/>
      <c r="S10736" s="894"/>
      <c r="T10736" s="894"/>
    </row>
    <row r="10737" spans="2:20" x14ac:dyDescent="0.3">
      <c r="B10737" s="1307"/>
      <c r="C10737" s="1304"/>
      <c r="D10737" s="284"/>
      <c r="E10737" s="1266"/>
      <c r="F10737" s="1330"/>
      <c r="G10737" s="1267"/>
      <c r="H10737" s="1267"/>
      <c r="I10737" s="280"/>
      <c r="J10737" s="281"/>
      <c r="K10737" s="1263"/>
      <c r="L10737" s="1263"/>
      <c r="M10737" s="346" t="s">
        <v>21</v>
      </c>
      <c r="N10737" s="62">
        <f>T10731</f>
        <v>4260</v>
      </c>
      <c r="O10737" s="1265"/>
      <c r="P10737" s="949"/>
      <c r="Q10737" s="1018"/>
      <c r="R10737" s="949"/>
      <c r="S10737" s="949"/>
      <c r="T10737" s="949"/>
    </row>
    <row r="10738" spans="2:20" ht="16.2" thickBot="1" x14ac:dyDescent="0.35">
      <c r="B10738" s="1307"/>
      <c r="C10738" s="1307"/>
      <c r="D10738" s="284"/>
      <c r="E10738" s="1266"/>
      <c r="F10738" s="1294"/>
      <c r="G10738" s="1269"/>
      <c r="H10738" s="1267"/>
      <c r="I10738" s="280"/>
      <c r="J10738" s="281"/>
      <c r="K10738" s="1263"/>
      <c r="L10738" s="1263"/>
      <c r="M10738" s="768" t="s">
        <v>22</v>
      </c>
      <c r="N10738" s="794">
        <f>SUM(N10733:N10737)</f>
        <v>14047198</v>
      </c>
      <c r="O10738" s="1265"/>
      <c r="P10738" s="944"/>
      <c r="Q10738" s="944"/>
      <c r="R10738" s="944"/>
      <c r="S10738" s="944"/>
      <c r="T10738" s="1270"/>
    </row>
    <row r="10739" spans="2:20" ht="16.2" thickTop="1" x14ac:dyDescent="0.3">
      <c r="B10739" s="1308"/>
      <c r="C10739" s="1309"/>
      <c r="D10739" s="736"/>
      <c r="E10739" s="326"/>
      <c r="F10739" s="326"/>
      <c r="G10739" s="322"/>
      <c r="H10739" s="321"/>
      <c r="I10739" s="280"/>
      <c r="J10739" s="281"/>
      <c r="M10739" s="768"/>
      <c r="N10739" s="121"/>
      <c r="O10739" s="1015"/>
      <c r="P10739" s="994"/>
      <c r="Q10739" s="994"/>
      <c r="R10739" s="943"/>
      <c r="S10739" s="943"/>
      <c r="T10739" s="929"/>
    </row>
    <row r="10740" spans="2:20" x14ac:dyDescent="0.3">
      <c r="B10740" s="326"/>
      <c r="C10740" s="326"/>
      <c r="D10740" s="326"/>
      <c r="E10740" s="326"/>
      <c r="F10740" s="326"/>
    </row>
    <row r="10741" spans="2:20" x14ac:dyDescent="0.3">
      <c r="B10741" s="326"/>
      <c r="C10741" s="326"/>
      <c r="D10741" s="326"/>
      <c r="E10741" s="326"/>
      <c r="F10741" s="326"/>
      <c r="N10741" s="314"/>
    </row>
    <row r="10743" spans="2:20" x14ac:dyDescent="0.3">
      <c r="B10743" s="1357" t="s">
        <v>6214</v>
      </c>
      <c r="C10743" s="1357"/>
      <c r="D10743" s="1357"/>
      <c r="E10743" s="1357"/>
      <c r="F10743" s="1357"/>
      <c r="G10743" s="1357"/>
      <c r="H10743" s="1357"/>
      <c r="I10743" s="1357"/>
      <c r="J10743" s="1357"/>
      <c r="K10743" s="1357"/>
      <c r="L10743" s="1357"/>
      <c r="M10743" s="1357"/>
      <c r="N10743" s="1357"/>
      <c r="O10743" s="1357"/>
      <c r="P10743" s="1357"/>
      <c r="Q10743" s="1357"/>
      <c r="R10743" s="1357"/>
      <c r="S10743" s="1357"/>
      <c r="T10743" s="1357"/>
    </row>
    <row r="10749" spans="2:20" ht="15.6" x14ac:dyDescent="0.3">
      <c r="B10749" s="1349" t="s">
        <v>7257</v>
      </c>
      <c r="C10749" s="1349"/>
      <c r="D10749" s="1349"/>
      <c r="E10749" s="1349"/>
      <c r="F10749" s="1349"/>
      <c r="G10749" s="1349"/>
      <c r="H10749" s="1349"/>
      <c r="I10749" s="1349"/>
      <c r="J10749" s="1349"/>
      <c r="K10749" s="1349"/>
      <c r="L10749" s="1349"/>
      <c r="M10749" s="1349"/>
      <c r="N10749" s="1349"/>
      <c r="O10749" s="1349"/>
      <c r="P10749" s="1349"/>
      <c r="Q10749" s="1349"/>
      <c r="R10749" s="1349"/>
      <c r="S10749" s="1349"/>
      <c r="T10749" s="1349"/>
    </row>
    <row r="10750" spans="2:20" ht="15.6" x14ac:dyDescent="0.3">
      <c r="B10750" s="1350" t="s">
        <v>10</v>
      </c>
      <c r="C10750" s="1350"/>
      <c r="D10750" s="1350"/>
      <c r="E10750" s="1350"/>
      <c r="F10750" s="1350"/>
      <c r="G10750" s="1350"/>
      <c r="H10750" s="1350"/>
      <c r="I10750" s="1350"/>
      <c r="J10750" s="1350"/>
      <c r="K10750" s="1350"/>
      <c r="L10750" s="1350"/>
      <c r="M10750" s="1350"/>
      <c r="N10750" s="1350"/>
      <c r="O10750" s="1350"/>
      <c r="P10750" s="1350"/>
      <c r="Q10750" s="1350"/>
      <c r="R10750" s="1350"/>
      <c r="S10750" s="1350"/>
      <c r="T10750" s="1350"/>
    </row>
    <row r="10751" spans="2:20" x14ac:dyDescent="0.3">
      <c r="B10751" s="1351" t="s">
        <v>11</v>
      </c>
      <c r="C10751" s="1351"/>
      <c r="D10751" s="1351"/>
      <c r="E10751" s="1351"/>
      <c r="F10751" s="1351"/>
      <c r="G10751" s="1351"/>
      <c r="H10751" s="1351"/>
      <c r="I10751" s="1351"/>
      <c r="J10751" s="1351"/>
      <c r="K10751" s="1351"/>
      <c r="L10751" s="1351"/>
      <c r="M10751" s="1351"/>
      <c r="N10751" s="1351"/>
      <c r="O10751" s="1351"/>
      <c r="P10751" s="1351"/>
      <c r="Q10751" s="1351"/>
      <c r="R10751" s="1351"/>
      <c r="S10751" s="1351"/>
      <c r="T10751" s="1351"/>
    </row>
    <row r="10752" spans="2:20" x14ac:dyDescent="0.3">
      <c r="B10752" s="1352" t="s">
        <v>7258</v>
      </c>
      <c r="C10752" s="1352"/>
      <c r="D10752" s="1352"/>
      <c r="E10752" s="1352"/>
      <c r="F10752" s="1352"/>
      <c r="G10752" s="1352"/>
      <c r="H10752" s="1352"/>
      <c r="I10752" s="1352"/>
      <c r="J10752" s="1352"/>
      <c r="K10752" s="1352"/>
      <c r="L10752" s="1352"/>
      <c r="M10752" s="1352"/>
      <c r="N10752" s="1352"/>
      <c r="O10752" s="1352"/>
      <c r="P10752" s="1352"/>
      <c r="Q10752" s="1352"/>
      <c r="R10752" s="1352"/>
      <c r="S10752" s="1352"/>
      <c r="T10752" s="1352"/>
    </row>
    <row r="10753" spans="2:20" ht="15" thickBot="1" x14ac:dyDescent="0.35">
      <c r="B10753" s="309"/>
      <c r="C10753" s="309"/>
      <c r="D10753" s="309"/>
      <c r="E10753" s="309"/>
      <c r="F10753" s="309"/>
      <c r="G10753" s="309"/>
      <c r="H10753" s="309"/>
      <c r="I10753" s="309"/>
      <c r="J10753" s="309"/>
      <c r="L10753" s="309"/>
      <c r="M10753" s="309"/>
      <c r="N10753" s="309"/>
      <c r="O10753" s="309"/>
      <c r="P10753" s="309"/>
      <c r="Q10753" s="309"/>
      <c r="R10753" s="1353" t="s">
        <v>7259</v>
      </c>
      <c r="S10753" s="1353"/>
      <c r="T10753" s="1353"/>
    </row>
    <row r="10754" spans="2:20" ht="15" thickTop="1" x14ac:dyDescent="0.3">
      <c r="B10754" s="1354" t="s">
        <v>8</v>
      </c>
      <c r="C10754" s="1354"/>
      <c r="D10754" s="1354"/>
      <c r="E10754" s="1354"/>
      <c r="F10754" s="1354"/>
      <c r="G10754" s="1354"/>
      <c r="H10754" s="1354"/>
      <c r="I10754" s="1354"/>
      <c r="J10754" s="1354"/>
      <c r="L10754" s="1354" t="s">
        <v>9</v>
      </c>
      <c r="M10754" s="1354"/>
      <c r="N10754" s="1354"/>
      <c r="O10754" s="1354"/>
      <c r="P10754" s="1354"/>
      <c r="Q10754" s="1354"/>
      <c r="R10754" s="1354"/>
      <c r="S10754" s="1354"/>
      <c r="T10754" s="1354"/>
    </row>
    <row r="10755" spans="2:20" ht="27.6" x14ac:dyDescent="0.3">
      <c r="B10755" s="950" t="s">
        <v>0</v>
      </c>
      <c r="C10755" s="950" t="s">
        <v>1</v>
      </c>
      <c r="D10755" s="950" t="s">
        <v>2</v>
      </c>
      <c r="E10755" s="950" t="s">
        <v>13</v>
      </c>
      <c r="F10755" s="950" t="s">
        <v>3</v>
      </c>
      <c r="G10755" s="950" t="s">
        <v>4</v>
      </c>
      <c r="H10755" s="950" t="s">
        <v>5</v>
      </c>
      <c r="I10755" s="950" t="s">
        <v>6</v>
      </c>
      <c r="J10755" s="950" t="s">
        <v>7</v>
      </c>
      <c r="K10755" s="180"/>
      <c r="L10755" s="950" t="s">
        <v>0</v>
      </c>
      <c r="M10755" s="950" t="s">
        <v>1</v>
      </c>
      <c r="N10755" s="503" t="s">
        <v>1234</v>
      </c>
      <c r="O10755" s="950" t="s">
        <v>13</v>
      </c>
      <c r="P10755" s="950" t="s">
        <v>3</v>
      </c>
      <c r="Q10755" s="950" t="s">
        <v>4</v>
      </c>
      <c r="R10755" s="950" t="s">
        <v>5</v>
      </c>
      <c r="S10755" s="950" t="s">
        <v>6</v>
      </c>
      <c r="T10755" s="950" t="s">
        <v>7</v>
      </c>
    </row>
    <row r="10756" spans="2:20" x14ac:dyDescent="0.3">
      <c r="B10756" s="954"/>
      <c r="C10756" s="955"/>
      <c r="D10756" s="955"/>
      <c r="E10756" s="956"/>
      <c r="F10756" s="956"/>
      <c r="G10756" s="956"/>
      <c r="H10756" s="956"/>
      <c r="I10756" s="956"/>
      <c r="J10756" s="957"/>
      <c r="L10756" s="954"/>
      <c r="M10756" s="955"/>
      <c r="N10756" s="955"/>
      <c r="O10756" s="956"/>
      <c r="P10756" s="956"/>
      <c r="Q10756" s="956"/>
      <c r="R10756" s="956"/>
      <c r="S10756" s="956"/>
      <c r="T10756" s="957"/>
    </row>
    <row r="10757" spans="2:20" x14ac:dyDescent="0.3">
      <c r="B10757" s="37" t="s">
        <v>7260</v>
      </c>
      <c r="C10757" s="44" t="s">
        <v>2421</v>
      </c>
      <c r="D10757" s="91" t="s">
        <v>16</v>
      </c>
      <c r="E10757" s="91" t="s">
        <v>16</v>
      </c>
      <c r="F10757" s="91">
        <f>N10733</f>
        <v>80081</v>
      </c>
      <c r="G10757" s="764">
        <f>N10734</f>
        <v>6457069</v>
      </c>
      <c r="H10757" s="764">
        <f>N10735</f>
        <v>6909591</v>
      </c>
      <c r="I10757" s="764">
        <f>N10736</f>
        <v>596197</v>
      </c>
      <c r="J10757" s="764">
        <f>N10737</f>
        <v>4260</v>
      </c>
      <c r="K10757" s="41"/>
      <c r="L10757" s="37"/>
      <c r="M10757" s="44"/>
      <c r="N10757" s="39"/>
      <c r="O10757" s="39"/>
      <c r="P10757" s="91"/>
      <c r="Q10757" s="91"/>
      <c r="R10757" s="91"/>
      <c r="S10757" s="91"/>
      <c r="T10757" s="91"/>
    </row>
    <row r="10758" spans="2:20" ht="27.6" x14ac:dyDescent="0.3">
      <c r="B10758" s="37" t="s">
        <v>7260</v>
      </c>
      <c r="C10758" s="38" t="s">
        <v>7270</v>
      </c>
      <c r="D10758" s="116" t="s">
        <v>7263</v>
      </c>
      <c r="E10758" s="91" t="s">
        <v>16</v>
      </c>
      <c r="F10758" s="39">
        <v>2000</v>
      </c>
      <c r="G10758" s="91" t="s">
        <v>16</v>
      </c>
      <c r="H10758" s="91" t="s">
        <v>16</v>
      </c>
      <c r="I10758" s="91" t="s">
        <v>16</v>
      </c>
      <c r="J10758" s="91" t="s">
        <v>16</v>
      </c>
      <c r="K10758" s="41"/>
      <c r="L10758" s="37" t="s">
        <v>7260</v>
      </c>
      <c r="M10758" s="509" t="s">
        <v>7275</v>
      </c>
      <c r="N10758" s="37">
        <v>1</v>
      </c>
      <c r="O10758" s="91" t="s">
        <v>16</v>
      </c>
      <c r="P10758" s="39">
        <v>2500</v>
      </c>
      <c r="Q10758" s="91" t="s">
        <v>16</v>
      </c>
      <c r="R10758" s="91" t="s">
        <v>16</v>
      </c>
      <c r="S10758" s="91" t="s">
        <v>16</v>
      </c>
      <c r="T10758" s="91" t="s">
        <v>16</v>
      </c>
    </row>
    <row r="10759" spans="2:20" ht="27.6" x14ac:dyDescent="0.3">
      <c r="B10759" s="37" t="s">
        <v>7260</v>
      </c>
      <c r="C10759" s="38" t="s">
        <v>7271</v>
      </c>
      <c r="D10759" s="116" t="s">
        <v>7264</v>
      </c>
      <c r="E10759" s="91" t="s">
        <v>16</v>
      </c>
      <c r="F10759" s="39">
        <v>2200</v>
      </c>
      <c r="G10759" s="91" t="s">
        <v>16</v>
      </c>
      <c r="H10759" s="91" t="s">
        <v>16</v>
      </c>
      <c r="I10759" s="91" t="s">
        <v>16</v>
      </c>
      <c r="J10759" s="91" t="s">
        <v>16</v>
      </c>
      <c r="K10759" s="41"/>
      <c r="L10759" s="37" t="s">
        <v>7260</v>
      </c>
      <c r="M10759" s="509" t="s">
        <v>7276</v>
      </c>
      <c r="N10759" s="368">
        <v>2</v>
      </c>
      <c r="O10759" s="91" t="s">
        <v>16</v>
      </c>
      <c r="P10759" s="39">
        <v>11205</v>
      </c>
      <c r="Q10759" s="91" t="s">
        <v>16</v>
      </c>
      <c r="R10759" s="91" t="s">
        <v>16</v>
      </c>
      <c r="S10759" s="91" t="s">
        <v>16</v>
      </c>
      <c r="T10759" s="91" t="s">
        <v>16</v>
      </c>
    </row>
    <row r="10760" spans="2:20" ht="27.6" x14ac:dyDescent="0.3">
      <c r="B10760" s="37" t="s">
        <v>7260</v>
      </c>
      <c r="C10760" s="38" t="s">
        <v>7272</v>
      </c>
      <c r="D10760" s="116" t="s">
        <v>7265</v>
      </c>
      <c r="E10760" s="91" t="s">
        <v>16</v>
      </c>
      <c r="F10760" s="39">
        <v>2200</v>
      </c>
      <c r="G10760" s="91" t="s">
        <v>16</v>
      </c>
      <c r="H10760" s="91" t="s">
        <v>16</v>
      </c>
      <c r="I10760" s="91" t="s">
        <v>16</v>
      </c>
      <c r="J10760" s="91" t="s">
        <v>16</v>
      </c>
      <c r="K10760" s="41"/>
      <c r="L10760" s="37" t="s">
        <v>7260</v>
      </c>
      <c r="M10760" s="509" t="s">
        <v>7280</v>
      </c>
      <c r="N10760" s="37">
        <v>3</v>
      </c>
      <c r="O10760" s="91" t="s">
        <v>16</v>
      </c>
      <c r="P10760" s="39">
        <v>1525</v>
      </c>
      <c r="Q10760" s="91" t="s">
        <v>16</v>
      </c>
      <c r="R10760" s="91" t="s">
        <v>16</v>
      </c>
      <c r="S10760" s="91" t="s">
        <v>16</v>
      </c>
      <c r="T10760" s="91" t="s">
        <v>16</v>
      </c>
    </row>
    <row r="10761" spans="2:20" ht="41.4" x14ac:dyDescent="0.3">
      <c r="B10761" s="37" t="s">
        <v>7260</v>
      </c>
      <c r="C10761" s="38" t="s">
        <v>7273</v>
      </c>
      <c r="D10761" s="116" t="s">
        <v>7266</v>
      </c>
      <c r="E10761" s="91" t="s">
        <v>16</v>
      </c>
      <c r="F10761" s="39">
        <v>1100</v>
      </c>
      <c r="G10761" s="91" t="s">
        <v>16</v>
      </c>
      <c r="H10761" s="91" t="s">
        <v>16</v>
      </c>
      <c r="I10761" s="91" t="s">
        <v>16</v>
      </c>
      <c r="J10761" s="91" t="s">
        <v>16</v>
      </c>
      <c r="K10761" s="41"/>
      <c r="L10761" s="37" t="s">
        <v>7260</v>
      </c>
      <c r="M10761" s="509" t="s">
        <v>7277</v>
      </c>
      <c r="N10761" s="368">
        <v>4</v>
      </c>
      <c r="O10761" s="91" t="s">
        <v>16</v>
      </c>
      <c r="P10761" s="39">
        <v>4100</v>
      </c>
      <c r="Q10761" s="91" t="s">
        <v>16</v>
      </c>
      <c r="R10761" s="91" t="s">
        <v>16</v>
      </c>
      <c r="S10761" s="91" t="s">
        <v>16</v>
      </c>
      <c r="T10761" s="91" t="s">
        <v>16</v>
      </c>
    </row>
    <row r="10762" spans="2:20" ht="27.6" x14ac:dyDescent="0.3">
      <c r="B10762" s="37" t="s">
        <v>7260</v>
      </c>
      <c r="C10762" s="38" t="s">
        <v>7274</v>
      </c>
      <c r="D10762" s="116" t="s">
        <v>7267</v>
      </c>
      <c r="E10762" s="91" t="s">
        <v>16</v>
      </c>
      <c r="F10762" s="39">
        <v>1000</v>
      </c>
      <c r="G10762" s="91" t="s">
        <v>16</v>
      </c>
      <c r="H10762" s="91" t="s">
        <v>16</v>
      </c>
      <c r="I10762" s="91" t="s">
        <v>16</v>
      </c>
      <c r="J10762" s="91" t="s">
        <v>16</v>
      </c>
      <c r="K10762" s="41"/>
      <c r="L10762" s="37" t="s">
        <v>7260</v>
      </c>
      <c r="M10762" s="509" t="s">
        <v>7278</v>
      </c>
      <c r="N10762" s="37">
        <v>5</v>
      </c>
      <c r="O10762" s="91" t="s">
        <v>16</v>
      </c>
      <c r="P10762" s="39">
        <v>9840</v>
      </c>
      <c r="Q10762" s="91" t="s">
        <v>16</v>
      </c>
      <c r="R10762" s="91" t="s">
        <v>16</v>
      </c>
      <c r="S10762" s="91" t="s">
        <v>16</v>
      </c>
      <c r="T10762" s="91" t="s">
        <v>16</v>
      </c>
    </row>
    <row r="10763" spans="2:20" ht="27.6" x14ac:dyDescent="0.3">
      <c r="B10763" s="91" t="s">
        <v>16</v>
      </c>
      <c r="C10763" s="91" t="s">
        <v>5010</v>
      </c>
      <c r="D10763" s="91" t="s">
        <v>16</v>
      </c>
      <c r="E10763" s="91" t="s">
        <v>16</v>
      </c>
      <c r="F10763" s="91" t="s">
        <v>16</v>
      </c>
      <c r="G10763" s="91" t="s">
        <v>16</v>
      </c>
      <c r="H10763" s="91" t="s">
        <v>16</v>
      </c>
      <c r="I10763" s="91" t="s">
        <v>16</v>
      </c>
      <c r="J10763" s="91" t="s">
        <v>16</v>
      </c>
      <c r="K10763" s="41"/>
      <c r="L10763" s="37" t="s">
        <v>7260</v>
      </c>
      <c r="M10763" s="509" t="s">
        <v>7279</v>
      </c>
      <c r="N10763" s="368">
        <v>6</v>
      </c>
      <c r="O10763" s="91" t="s">
        <v>16</v>
      </c>
      <c r="P10763" s="39">
        <v>1840</v>
      </c>
      <c r="Q10763" s="91" t="s">
        <v>16</v>
      </c>
      <c r="R10763" s="91" t="s">
        <v>16</v>
      </c>
      <c r="S10763" s="91" t="s">
        <v>16</v>
      </c>
      <c r="T10763" s="91" t="s">
        <v>16</v>
      </c>
    </row>
    <row r="10764" spans="2:20" ht="27.6" x14ac:dyDescent="0.3">
      <c r="B10764" s="37" t="s">
        <v>5974</v>
      </c>
      <c r="C10764" s="38" t="s">
        <v>5993</v>
      </c>
      <c r="D10764" s="39">
        <v>2</v>
      </c>
      <c r="E10764" s="39" t="s">
        <v>16</v>
      </c>
      <c r="F10764" s="39">
        <v>5000</v>
      </c>
      <c r="G10764" s="91" t="s">
        <v>16</v>
      </c>
      <c r="H10764" s="91" t="s">
        <v>16</v>
      </c>
      <c r="I10764" s="91" t="s">
        <v>16</v>
      </c>
      <c r="J10764" s="91" t="s">
        <v>16</v>
      </c>
      <c r="K10764" s="41"/>
      <c r="L10764" s="37" t="s">
        <v>7260</v>
      </c>
      <c r="M10764" s="509" t="s">
        <v>7068</v>
      </c>
      <c r="N10764" s="37">
        <v>7</v>
      </c>
      <c r="O10764" s="91" t="s">
        <v>16</v>
      </c>
      <c r="P10764" s="39">
        <v>20500</v>
      </c>
      <c r="Q10764" s="91" t="s">
        <v>16</v>
      </c>
      <c r="R10764" s="91" t="s">
        <v>16</v>
      </c>
      <c r="S10764" s="91" t="s">
        <v>16</v>
      </c>
      <c r="T10764" s="91" t="s">
        <v>16</v>
      </c>
    </row>
    <row r="10765" spans="2:20" ht="27.6" x14ac:dyDescent="0.3">
      <c r="B10765" s="91" t="s">
        <v>16</v>
      </c>
      <c r="C10765" s="91" t="s">
        <v>16</v>
      </c>
      <c r="D10765" s="91" t="s">
        <v>16</v>
      </c>
      <c r="E10765" s="91" t="s">
        <v>16</v>
      </c>
      <c r="F10765" s="91" t="s">
        <v>16</v>
      </c>
      <c r="G10765" s="91" t="s">
        <v>16</v>
      </c>
      <c r="H10765" s="91" t="s">
        <v>16</v>
      </c>
      <c r="I10765" s="91" t="s">
        <v>16</v>
      </c>
      <c r="J10765" s="91" t="s">
        <v>16</v>
      </c>
      <c r="K10765" s="41"/>
      <c r="L10765" s="37" t="s">
        <v>7260</v>
      </c>
      <c r="M10765" s="509" t="s">
        <v>7281</v>
      </c>
      <c r="N10765" s="368">
        <v>8</v>
      </c>
      <c r="O10765" s="91" t="s">
        <v>16</v>
      </c>
      <c r="P10765" s="39">
        <v>10000</v>
      </c>
      <c r="Q10765" s="91" t="s">
        <v>16</v>
      </c>
      <c r="R10765" s="91" t="s">
        <v>16</v>
      </c>
      <c r="S10765" s="91" t="s">
        <v>16</v>
      </c>
      <c r="T10765" s="91" t="s">
        <v>16</v>
      </c>
    </row>
    <row r="10766" spans="2:20" ht="27.6" x14ac:dyDescent="0.3">
      <c r="B10766" s="91" t="s">
        <v>16</v>
      </c>
      <c r="C10766" s="91" t="s">
        <v>16</v>
      </c>
      <c r="D10766" s="91" t="s">
        <v>16</v>
      </c>
      <c r="E10766" s="91" t="s">
        <v>16</v>
      </c>
      <c r="F10766" s="91" t="s">
        <v>16</v>
      </c>
      <c r="G10766" s="91" t="s">
        <v>16</v>
      </c>
      <c r="H10766" s="91" t="s">
        <v>16</v>
      </c>
      <c r="I10766" s="91" t="s">
        <v>16</v>
      </c>
      <c r="J10766" s="91" t="s">
        <v>16</v>
      </c>
      <c r="K10766" s="41"/>
      <c r="L10766" s="37" t="s">
        <v>7260</v>
      </c>
      <c r="M10766" s="509" t="s">
        <v>7283</v>
      </c>
      <c r="N10766" s="37">
        <v>9</v>
      </c>
      <c r="O10766" s="91" t="s">
        <v>16</v>
      </c>
      <c r="P10766" s="39">
        <v>12000</v>
      </c>
      <c r="Q10766" s="91" t="s">
        <v>16</v>
      </c>
      <c r="R10766" s="91" t="s">
        <v>16</v>
      </c>
      <c r="S10766" s="91" t="s">
        <v>16</v>
      </c>
      <c r="T10766" s="91" t="s">
        <v>16</v>
      </c>
    </row>
    <row r="10767" spans="2:20" ht="19.8" customHeight="1" x14ac:dyDescent="0.3">
      <c r="B10767" s="91" t="s">
        <v>16</v>
      </c>
      <c r="C10767" s="91" t="s">
        <v>16</v>
      </c>
      <c r="D10767" s="91" t="s">
        <v>16</v>
      </c>
      <c r="E10767" s="91" t="s">
        <v>16</v>
      </c>
      <c r="F10767" s="91" t="s">
        <v>16</v>
      </c>
      <c r="G10767" s="91" t="s">
        <v>16</v>
      </c>
      <c r="H10767" s="91" t="s">
        <v>16</v>
      </c>
      <c r="I10767" s="91" t="s">
        <v>16</v>
      </c>
      <c r="J10767" s="91" t="s">
        <v>16</v>
      </c>
      <c r="K10767" s="41"/>
      <c r="L10767" s="37"/>
      <c r="M10767" s="91" t="s">
        <v>5010</v>
      </c>
      <c r="N10767" s="91" t="s">
        <v>16</v>
      </c>
      <c r="O10767" s="91" t="s">
        <v>16</v>
      </c>
      <c r="P10767" s="91" t="s">
        <v>16</v>
      </c>
      <c r="Q10767" s="91" t="s">
        <v>16</v>
      </c>
      <c r="R10767" s="91" t="s">
        <v>16</v>
      </c>
      <c r="S10767" s="91" t="s">
        <v>16</v>
      </c>
      <c r="T10767" s="91" t="s">
        <v>16</v>
      </c>
    </row>
    <row r="10768" spans="2:20" ht="41.4" x14ac:dyDescent="0.3">
      <c r="B10768" s="91" t="s">
        <v>16</v>
      </c>
      <c r="C10768" s="91" t="s">
        <v>16</v>
      </c>
      <c r="D10768" s="91" t="s">
        <v>16</v>
      </c>
      <c r="E10768" s="91" t="s">
        <v>16</v>
      </c>
      <c r="F10768" s="91" t="s">
        <v>16</v>
      </c>
      <c r="G10768" s="91" t="s">
        <v>16</v>
      </c>
      <c r="H10768" s="91" t="s">
        <v>16</v>
      </c>
      <c r="I10768" s="91" t="s">
        <v>16</v>
      </c>
      <c r="J10768" s="91" t="s">
        <v>16</v>
      </c>
      <c r="K10768" s="41"/>
      <c r="L10768" s="37" t="s">
        <v>7260</v>
      </c>
      <c r="M10768" s="509" t="s">
        <v>7282</v>
      </c>
      <c r="N10768" s="37">
        <v>10</v>
      </c>
      <c r="O10768" s="91" t="s">
        <v>16</v>
      </c>
      <c r="P10768" s="39">
        <v>4650</v>
      </c>
      <c r="Q10768" s="91" t="s">
        <v>16</v>
      </c>
      <c r="R10768" s="91" t="s">
        <v>16</v>
      </c>
      <c r="S10768" s="91" t="s">
        <v>16</v>
      </c>
      <c r="T10768" s="91" t="s">
        <v>16</v>
      </c>
    </row>
    <row r="10769" spans="2:20" x14ac:dyDescent="0.3">
      <c r="B10769" s="196"/>
      <c r="C10769" s="503" t="s">
        <v>49</v>
      </c>
      <c r="D10769" s="196"/>
      <c r="E10769" s="197">
        <f>SUM(E10758:E10764)</f>
        <v>0</v>
      </c>
      <c r="F10769" s="197">
        <f>SUM(F10758:F10768)</f>
        <v>13500</v>
      </c>
      <c r="G10769" s="940">
        <f>SUM(G10758:G10764)</f>
        <v>0</v>
      </c>
      <c r="H10769" s="1256">
        <f>SUM(H10758:H10764)</f>
        <v>0</v>
      </c>
      <c r="I10769" s="940"/>
      <c r="J10769" s="940"/>
      <c r="K10769" s="187">
        <f>SUM(I10769:J10769)</f>
        <v>0</v>
      </c>
      <c r="L10769" s="91"/>
      <c r="M10769" s="91"/>
      <c r="N10769" s="91"/>
      <c r="O10769" s="91" t="s">
        <v>16</v>
      </c>
      <c r="P10769" s="91"/>
      <c r="Q10769" s="91" t="s">
        <v>16</v>
      </c>
      <c r="R10769" s="91" t="s">
        <v>16</v>
      </c>
      <c r="S10769" s="91" t="s">
        <v>16</v>
      </c>
      <c r="T10769" s="91" t="s">
        <v>16</v>
      </c>
    </row>
    <row r="10770" spans="2:20" x14ac:dyDescent="0.3">
      <c r="B10770" s="815"/>
      <c r="C10770" s="958"/>
      <c r="D10770" s="384"/>
      <c r="E10770" s="818"/>
      <c r="F10770" s="818"/>
      <c r="G10770" s="818"/>
      <c r="H10770" s="818"/>
      <c r="I10770" s="818"/>
      <c r="J10770" s="819"/>
      <c r="K10770" s="1"/>
      <c r="L10770" s="1041"/>
      <c r="M10770" s="1042"/>
      <c r="N10770" s="1042"/>
      <c r="O10770" s="188"/>
      <c r="P10770" s="1042"/>
      <c r="Q10770" s="1042"/>
      <c r="R10770" s="1042"/>
      <c r="S10770" s="1042"/>
      <c r="T10770" s="1043"/>
    </row>
    <row r="10771" spans="2:20" x14ac:dyDescent="0.3">
      <c r="B10771" s="25"/>
      <c r="C10771" s="26" t="s">
        <v>50</v>
      </c>
      <c r="D10771" s="26" t="s">
        <v>16</v>
      </c>
      <c r="E10771" s="28">
        <f>E10769</f>
        <v>0</v>
      </c>
      <c r="F10771" s="28">
        <f>F10757+F10769</f>
        <v>93581</v>
      </c>
      <c r="G10771" s="28">
        <f>G10757+G10769</f>
        <v>6457069</v>
      </c>
      <c r="H10771" s="28">
        <f>H10757+H10769</f>
        <v>6909591</v>
      </c>
      <c r="I10771" s="28">
        <f>I10757+I10769</f>
        <v>596197</v>
      </c>
      <c r="J10771" s="28">
        <f>J10757+J10769</f>
        <v>4260</v>
      </c>
      <c r="K10771" s="1"/>
      <c r="L10771" s="574" t="s">
        <v>16</v>
      </c>
      <c r="M10771" s="26" t="s">
        <v>50</v>
      </c>
      <c r="N10771" s="193" t="s">
        <v>16</v>
      </c>
      <c r="O10771" s="934">
        <f>SUM(O10758:O10770)</f>
        <v>0</v>
      </c>
      <c r="P10771" s="28">
        <f>SUM(P10758:P10770)</f>
        <v>78160</v>
      </c>
      <c r="Q10771" s="938">
        <f>SUM(Q10758:Q10770)</f>
        <v>0</v>
      </c>
      <c r="R10771" s="28">
        <f>SUM(R10758:R10770)</f>
        <v>0</v>
      </c>
      <c r="S10771" s="28">
        <f>SUM(S10769:S10770)</f>
        <v>0</v>
      </c>
      <c r="T10771" s="28">
        <f>SUM(T10756:T10770)</f>
        <v>0</v>
      </c>
    </row>
    <row r="10772" spans="2:20" x14ac:dyDescent="0.3">
      <c r="F10772" s="314"/>
      <c r="G10772" s="215"/>
      <c r="H10772" s="215"/>
      <c r="I10772" s="314"/>
      <c r="L10772" s="2"/>
      <c r="M10772" s="3" t="s">
        <v>12</v>
      </c>
      <c r="N10772" s="15"/>
      <c r="O10772" s="16">
        <f>E10771-O10771</f>
        <v>0</v>
      </c>
      <c r="P10772" s="62">
        <f>F10771-P10771</f>
        <v>15421</v>
      </c>
      <c r="Q10772" s="62">
        <f>G10771-Q10771</f>
        <v>6457069</v>
      </c>
      <c r="R10772" s="62">
        <f t="shared" ref="R10772" si="1036">H10771-R10771</f>
        <v>6909591</v>
      </c>
      <c r="S10772" s="62">
        <f t="shared" ref="S10772" si="1037">I10771-S10771</f>
        <v>596197</v>
      </c>
      <c r="T10772" s="62">
        <f t="shared" ref="T10772" si="1038">J10771-T10771</f>
        <v>4260</v>
      </c>
    </row>
    <row r="10773" spans="2:20" x14ac:dyDescent="0.3">
      <c r="B10773" s="1355"/>
      <c r="C10773" s="1355"/>
      <c r="D10773" s="1355"/>
      <c r="E10773" s="1355"/>
      <c r="F10773" s="1355"/>
      <c r="G10773" s="118"/>
      <c r="H10773" s="240"/>
      <c r="I10773" s="321"/>
      <c r="J10773" s="321"/>
      <c r="M10773" s="1356" t="s">
        <v>23</v>
      </c>
      <c r="N10773" s="1356"/>
      <c r="O10773" s="314"/>
      <c r="P10773" s="314"/>
      <c r="Q10773" s="314"/>
      <c r="R10773" s="314"/>
    </row>
    <row r="10774" spans="2:20" x14ac:dyDescent="0.3">
      <c r="B10774" s="1303"/>
      <c r="C10774" s="1174"/>
      <c r="D10774" s="1174"/>
      <c r="E10774" s="285"/>
      <c r="F10774" s="285"/>
      <c r="G10774" s="944"/>
      <c r="H10774" s="944"/>
      <c r="I10774" s="944"/>
      <c r="J10774" s="944"/>
      <c r="K10774" s="1263"/>
      <c r="L10774" s="1263"/>
      <c r="M10774" s="346" t="s">
        <v>17</v>
      </c>
      <c r="N10774" s="62">
        <f>P10772</f>
        <v>15421</v>
      </c>
      <c r="O10774" s="1322"/>
      <c r="P10774" s="198"/>
      <c r="Q10774" s="198"/>
      <c r="R10774" s="198"/>
      <c r="S10774" s="1263"/>
      <c r="T10774" s="1263"/>
    </row>
    <row r="10775" spans="2:20" x14ac:dyDescent="0.3">
      <c r="B10775" s="1304"/>
      <c r="C10775" s="1305"/>
      <c r="D10775" s="1264"/>
      <c r="E10775" s="1264"/>
      <c r="F10775" s="1179"/>
      <c r="G10775" s="949"/>
      <c r="H10775" s="949"/>
      <c r="I10775" s="280"/>
      <c r="J10775" s="280"/>
      <c r="K10775" s="1263"/>
      <c r="L10775" s="1263"/>
      <c r="M10775" s="346" t="s">
        <v>18</v>
      </c>
      <c r="N10775" s="62">
        <f>Q10772</f>
        <v>6457069</v>
      </c>
      <c r="O10775" s="1265"/>
      <c r="P10775" s="944"/>
      <c r="Q10775" s="1341"/>
      <c r="R10775" s="944"/>
      <c r="S10775" s="944"/>
      <c r="T10775" s="944"/>
    </row>
    <row r="10776" spans="2:20" x14ac:dyDescent="0.3">
      <c r="B10776" s="1304"/>
      <c r="C10776" s="1306"/>
      <c r="D10776" s="1264"/>
      <c r="E10776" s="1264"/>
      <c r="F10776" s="285"/>
      <c r="G10776" s="948"/>
      <c r="H10776" s="948"/>
      <c r="I10776" s="280"/>
      <c r="J10776" s="280"/>
      <c r="K10776" s="1263"/>
      <c r="L10776" s="1263"/>
      <c r="M10776" s="346" t="s">
        <v>19</v>
      </c>
      <c r="N10776" s="62">
        <f>R10772</f>
        <v>6909591</v>
      </c>
      <c r="O10776" s="1265"/>
      <c r="P10776" s="948"/>
      <c r="Q10776" s="1340"/>
      <c r="R10776" s="948"/>
      <c r="S10776" s="948"/>
      <c r="T10776" s="948"/>
    </row>
    <row r="10777" spans="2:20" x14ac:dyDescent="0.3">
      <c r="B10777" s="1304"/>
      <c r="C10777" s="1307"/>
      <c r="D10777" s="284"/>
      <c r="E10777" s="1266"/>
      <c r="F10777" s="1330"/>
      <c r="G10777" s="1267"/>
      <c r="H10777" s="1267"/>
      <c r="I10777" s="280"/>
      <c r="J10777" s="281"/>
      <c r="K10777" s="1263"/>
      <c r="L10777" s="1263"/>
      <c r="M10777" s="346" t="s">
        <v>20</v>
      </c>
      <c r="N10777" s="62">
        <f>S10772</f>
        <v>596197</v>
      </c>
      <c r="O10777" s="1268"/>
      <c r="P10777" s="1329"/>
      <c r="Q10777" s="1017"/>
      <c r="R10777" s="894"/>
      <c r="S10777" s="894"/>
      <c r="T10777" s="894"/>
    </row>
    <row r="10778" spans="2:20" x14ac:dyDescent="0.3">
      <c r="B10778" s="1307"/>
      <c r="C10778" s="1304"/>
      <c r="D10778" s="284"/>
      <c r="E10778" s="1266"/>
      <c r="F10778" s="1330"/>
      <c r="G10778" s="1267"/>
      <c r="H10778" s="1267"/>
      <c r="I10778" s="280"/>
      <c r="J10778" s="281"/>
      <c r="K10778" s="1263"/>
      <c r="L10778" s="1263"/>
      <c r="M10778" s="346" t="s">
        <v>21</v>
      </c>
      <c r="N10778" s="62">
        <f>T10772</f>
        <v>4260</v>
      </c>
      <c r="O10778" s="1265"/>
      <c r="P10778" s="949"/>
      <c r="Q10778" s="1018"/>
      <c r="R10778" s="949"/>
      <c r="S10778" s="949"/>
      <c r="T10778" s="949"/>
    </row>
    <row r="10779" spans="2:20" ht="16.2" thickBot="1" x14ac:dyDescent="0.35">
      <c r="B10779" s="1307"/>
      <c r="C10779" s="1307"/>
      <c r="D10779" s="284"/>
      <c r="E10779" s="1266"/>
      <c r="F10779" s="1294"/>
      <c r="G10779" s="1269"/>
      <c r="H10779" s="1267"/>
      <c r="I10779" s="280"/>
      <c r="J10779" s="281"/>
      <c r="K10779" s="1263"/>
      <c r="L10779" s="1263"/>
      <c r="M10779" s="768" t="s">
        <v>22</v>
      </c>
      <c r="N10779" s="794">
        <f>SUM(N10774:N10778)</f>
        <v>13982538</v>
      </c>
      <c r="O10779" s="1265"/>
      <c r="P10779" s="944"/>
      <c r="Q10779" s="944"/>
      <c r="R10779" s="944"/>
      <c r="S10779" s="944"/>
      <c r="T10779" s="1270"/>
    </row>
    <row r="10780" spans="2:20" ht="16.2" thickTop="1" x14ac:dyDescent="0.3">
      <c r="B10780" s="1308"/>
      <c r="C10780" s="1309"/>
      <c r="D10780" s="736"/>
      <c r="E10780" s="326"/>
      <c r="F10780" s="326"/>
      <c r="G10780" s="322"/>
      <c r="H10780" s="321"/>
      <c r="I10780" s="280"/>
      <c r="J10780" s="281"/>
      <c r="M10780" s="768"/>
      <c r="N10780" s="121"/>
      <c r="O10780" s="1015"/>
      <c r="P10780" s="994"/>
      <c r="Q10780" s="994"/>
      <c r="R10780" s="943"/>
      <c r="S10780" s="943"/>
      <c r="T10780" s="929"/>
    </row>
    <row r="10781" spans="2:20" x14ac:dyDescent="0.3">
      <c r="B10781" s="326"/>
      <c r="C10781" s="326"/>
      <c r="D10781" s="326"/>
      <c r="E10781" s="326"/>
      <c r="F10781" s="326"/>
    </row>
    <row r="10782" spans="2:20" x14ac:dyDescent="0.3">
      <c r="B10782" s="326"/>
      <c r="C10782" s="326"/>
      <c r="D10782" s="326"/>
      <c r="E10782" s="326"/>
      <c r="F10782" s="326"/>
      <c r="N10782" s="314"/>
    </row>
    <row r="10784" spans="2:20" x14ac:dyDescent="0.3">
      <c r="B10784" s="1357" t="s">
        <v>6214</v>
      </c>
      <c r="C10784" s="1357"/>
      <c r="D10784" s="1357"/>
      <c r="E10784" s="1357"/>
      <c r="F10784" s="1357"/>
      <c r="G10784" s="1357"/>
      <c r="H10784" s="1357"/>
      <c r="I10784" s="1357"/>
      <c r="J10784" s="1357"/>
      <c r="K10784" s="1357"/>
      <c r="L10784" s="1357"/>
      <c r="M10784" s="1357"/>
      <c r="N10784" s="1357"/>
      <c r="O10784" s="1357"/>
      <c r="P10784" s="1357"/>
      <c r="Q10784" s="1357"/>
      <c r="R10784" s="1357"/>
      <c r="S10784" s="1357"/>
      <c r="T10784" s="1357"/>
    </row>
    <row r="10787" spans="2:20" ht="15.6" x14ac:dyDescent="0.3">
      <c r="B10787" s="1349" t="s">
        <v>7284</v>
      </c>
      <c r="C10787" s="1349"/>
      <c r="D10787" s="1349"/>
      <c r="E10787" s="1349"/>
      <c r="F10787" s="1349"/>
      <c r="G10787" s="1349"/>
      <c r="H10787" s="1349"/>
      <c r="I10787" s="1349"/>
      <c r="J10787" s="1349"/>
      <c r="K10787" s="1349"/>
      <c r="L10787" s="1349"/>
      <c r="M10787" s="1349"/>
      <c r="N10787" s="1349"/>
      <c r="O10787" s="1349"/>
      <c r="P10787" s="1349"/>
      <c r="Q10787" s="1349"/>
      <c r="R10787" s="1349"/>
      <c r="S10787" s="1349"/>
      <c r="T10787" s="1349"/>
    </row>
    <row r="10788" spans="2:20" ht="15.6" x14ac:dyDescent="0.3">
      <c r="B10788" s="1350" t="s">
        <v>10</v>
      </c>
      <c r="C10788" s="1350"/>
      <c r="D10788" s="1350"/>
      <c r="E10788" s="1350"/>
      <c r="F10788" s="1350"/>
      <c r="G10788" s="1350"/>
      <c r="H10788" s="1350"/>
      <c r="I10788" s="1350"/>
      <c r="J10788" s="1350"/>
      <c r="K10788" s="1350"/>
      <c r="L10788" s="1350"/>
      <c r="M10788" s="1350"/>
      <c r="N10788" s="1350"/>
      <c r="O10788" s="1350"/>
      <c r="P10788" s="1350"/>
      <c r="Q10788" s="1350"/>
      <c r="R10788" s="1350"/>
      <c r="S10788" s="1350"/>
      <c r="T10788" s="1350"/>
    </row>
    <row r="10789" spans="2:20" x14ac:dyDescent="0.3">
      <c r="B10789" s="1351" t="s">
        <v>11</v>
      </c>
      <c r="C10789" s="1351"/>
      <c r="D10789" s="1351"/>
      <c r="E10789" s="1351"/>
      <c r="F10789" s="1351"/>
      <c r="G10789" s="1351"/>
      <c r="H10789" s="1351"/>
      <c r="I10789" s="1351"/>
      <c r="J10789" s="1351"/>
      <c r="K10789" s="1351"/>
      <c r="L10789" s="1351"/>
      <c r="M10789" s="1351"/>
      <c r="N10789" s="1351"/>
      <c r="O10789" s="1351"/>
      <c r="P10789" s="1351"/>
      <c r="Q10789" s="1351"/>
      <c r="R10789" s="1351"/>
      <c r="S10789" s="1351"/>
      <c r="T10789" s="1351"/>
    </row>
    <row r="10790" spans="2:20" x14ac:dyDescent="0.3">
      <c r="B10790" s="1352" t="s">
        <v>7285</v>
      </c>
      <c r="C10790" s="1352"/>
      <c r="D10790" s="1352"/>
      <c r="E10790" s="1352"/>
      <c r="F10790" s="1352"/>
      <c r="G10790" s="1352"/>
      <c r="H10790" s="1352"/>
      <c r="I10790" s="1352"/>
      <c r="J10790" s="1352"/>
      <c r="K10790" s="1352"/>
      <c r="L10790" s="1352"/>
      <c r="M10790" s="1352"/>
      <c r="N10790" s="1352"/>
      <c r="O10790" s="1352"/>
      <c r="P10790" s="1352"/>
      <c r="Q10790" s="1352"/>
      <c r="R10790" s="1352"/>
      <c r="S10790" s="1352"/>
      <c r="T10790" s="1352"/>
    </row>
    <row r="10791" spans="2:20" ht="15" thickBot="1" x14ac:dyDescent="0.35">
      <c r="B10791" s="309"/>
      <c r="C10791" s="309"/>
      <c r="D10791" s="309"/>
      <c r="E10791" s="309"/>
      <c r="F10791" s="309"/>
      <c r="G10791" s="309"/>
      <c r="H10791" s="309"/>
      <c r="I10791" s="309"/>
      <c r="J10791" s="309"/>
      <c r="L10791" s="309"/>
      <c r="M10791" s="309"/>
      <c r="N10791" s="309"/>
      <c r="O10791" s="309"/>
      <c r="P10791" s="309"/>
      <c r="Q10791" s="309"/>
      <c r="R10791" s="1353" t="s">
        <v>7286</v>
      </c>
      <c r="S10791" s="1353"/>
      <c r="T10791" s="1353"/>
    </row>
    <row r="10792" spans="2:20" ht="15" thickTop="1" x14ac:dyDescent="0.3">
      <c r="B10792" s="1354" t="s">
        <v>8</v>
      </c>
      <c r="C10792" s="1354"/>
      <c r="D10792" s="1354"/>
      <c r="E10792" s="1354"/>
      <c r="F10792" s="1354"/>
      <c r="G10792" s="1354"/>
      <c r="H10792" s="1354"/>
      <c r="I10792" s="1354"/>
      <c r="J10792" s="1354"/>
      <c r="L10792" s="1354" t="s">
        <v>9</v>
      </c>
      <c r="M10792" s="1354"/>
      <c r="N10792" s="1354"/>
      <c r="O10792" s="1354"/>
      <c r="P10792" s="1354"/>
      <c r="Q10792" s="1354"/>
      <c r="R10792" s="1354"/>
      <c r="S10792" s="1354"/>
      <c r="T10792" s="1354"/>
    </row>
    <row r="10793" spans="2:20" ht="27.6" x14ac:dyDescent="0.3">
      <c r="B10793" s="950" t="s">
        <v>0</v>
      </c>
      <c r="C10793" s="950" t="s">
        <v>1</v>
      </c>
      <c r="D10793" s="950" t="s">
        <v>2</v>
      </c>
      <c r="E10793" s="950" t="s">
        <v>13</v>
      </c>
      <c r="F10793" s="950" t="s">
        <v>3</v>
      </c>
      <c r="G10793" s="950" t="s">
        <v>4</v>
      </c>
      <c r="H10793" s="950" t="s">
        <v>5</v>
      </c>
      <c r="I10793" s="950" t="s">
        <v>6</v>
      </c>
      <c r="J10793" s="950" t="s">
        <v>7</v>
      </c>
      <c r="K10793" s="180"/>
      <c r="L10793" s="950" t="s">
        <v>0</v>
      </c>
      <c r="M10793" s="950" t="s">
        <v>1</v>
      </c>
      <c r="N10793" s="503" t="s">
        <v>1234</v>
      </c>
      <c r="O10793" s="950" t="s">
        <v>13</v>
      </c>
      <c r="P10793" s="950" t="s">
        <v>3</v>
      </c>
      <c r="Q10793" s="950" t="s">
        <v>4</v>
      </c>
      <c r="R10793" s="950" t="s">
        <v>5</v>
      </c>
      <c r="S10793" s="950" t="s">
        <v>6</v>
      </c>
      <c r="T10793" s="950" t="s">
        <v>7</v>
      </c>
    </row>
    <row r="10794" spans="2:20" x14ac:dyDescent="0.3">
      <c r="B10794" s="954"/>
      <c r="C10794" s="955"/>
      <c r="D10794" s="955"/>
      <c r="E10794" s="956"/>
      <c r="F10794" s="956"/>
      <c r="G10794" s="956"/>
      <c r="H10794" s="956"/>
      <c r="I10794" s="956"/>
      <c r="J10794" s="957"/>
      <c r="L10794" s="954"/>
      <c r="M10794" s="955"/>
      <c r="N10794" s="955"/>
      <c r="O10794" s="956"/>
      <c r="P10794" s="956"/>
      <c r="Q10794" s="956"/>
      <c r="R10794" s="956"/>
      <c r="S10794" s="956"/>
      <c r="T10794" s="957"/>
    </row>
    <row r="10795" spans="2:20" x14ac:dyDescent="0.3">
      <c r="B10795" s="37" t="s">
        <v>7287</v>
      </c>
      <c r="C10795" s="44" t="s">
        <v>2421</v>
      </c>
      <c r="D10795" s="91" t="s">
        <v>16</v>
      </c>
      <c r="E10795" s="91" t="s">
        <v>16</v>
      </c>
      <c r="F10795" s="91">
        <f>N10774</f>
        <v>15421</v>
      </c>
      <c r="G10795" s="764">
        <f>N10775</f>
        <v>6457069</v>
      </c>
      <c r="H10795" s="764">
        <f>N10776</f>
        <v>6909591</v>
      </c>
      <c r="I10795" s="764">
        <f>N10777</f>
        <v>596197</v>
      </c>
      <c r="J10795" s="764">
        <f>N10778</f>
        <v>4260</v>
      </c>
      <c r="K10795" s="41"/>
      <c r="L10795" s="37"/>
      <c r="M10795" s="44"/>
      <c r="N10795" s="39"/>
      <c r="O10795" s="39"/>
      <c r="P10795" s="91"/>
      <c r="Q10795" s="91"/>
      <c r="R10795" s="91"/>
      <c r="S10795" s="91"/>
      <c r="T10795" s="91"/>
    </row>
    <row r="10796" spans="2:20" ht="27.6" x14ac:dyDescent="0.3">
      <c r="B10796" s="37" t="s">
        <v>7287</v>
      </c>
      <c r="C10796" s="38" t="s">
        <v>7296</v>
      </c>
      <c r="D10796" s="116" t="s">
        <v>7289</v>
      </c>
      <c r="E10796" s="39" t="s">
        <v>16</v>
      </c>
      <c r="F10796" s="39">
        <v>1000000</v>
      </c>
      <c r="G10796" s="39" t="s">
        <v>16</v>
      </c>
      <c r="H10796" s="39" t="s">
        <v>16</v>
      </c>
      <c r="I10796" s="39" t="s">
        <v>16</v>
      </c>
      <c r="J10796" s="39" t="s">
        <v>16</v>
      </c>
      <c r="K10796" s="41"/>
      <c r="L10796" s="37" t="s">
        <v>7076</v>
      </c>
      <c r="M10796" s="41" t="s">
        <v>7302</v>
      </c>
      <c r="N10796" s="39" t="s">
        <v>192</v>
      </c>
      <c r="O10796" s="39" t="s">
        <v>16</v>
      </c>
      <c r="P10796" s="39">
        <v>1000000</v>
      </c>
      <c r="Q10796" s="39" t="s">
        <v>16</v>
      </c>
      <c r="R10796" s="39" t="s">
        <v>16</v>
      </c>
      <c r="S10796" s="39" t="s">
        <v>16</v>
      </c>
      <c r="T10796" s="39" t="s">
        <v>16</v>
      </c>
    </row>
    <row r="10797" spans="2:20" ht="27.6" x14ac:dyDescent="0.3">
      <c r="B10797" s="37" t="s">
        <v>7287</v>
      </c>
      <c r="C10797" s="38" t="s">
        <v>6043</v>
      </c>
      <c r="D10797" s="116" t="s">
        <v>7288</v>
      </c>
      <c r="E10797" s="39" t="s">
        <v>16</v>
      </c>
      <c r="F10797" s="39">
        <v>1100</v>
      </c>
      <c r="G10797" s="39" t="s">
        <v>16</v>
      </c>
      <c r="H10797" s="39" t="s">
        <v>16</v>
      </c>
      <c r="I10797" s="39" t="s">
        <v>16</v>
      </c>
      <c r="J10797" s="39" t="s">
        <v>16</v>
      </c>
      <c r="K10797" s="41"/>
      <c r="L10797" s="37" t="s">
        <v>7287</v>
      </c>
      <c r="M10797" s="509" t="s">
        <v>6843</v>
      </c>
      <c r="N10797" s="116" t="s">
        <v>7303</v>
      </c>
      <c r="O10797" s="39">
        <v>30000</v>
      </c>
      <c r="P10797" s="39" t="s">
        <v>16</v>
      </c>
      <c r="Q10797" s="39" t="s">
        <v>16</v>
      </c>
      <c r="R10797" s="39" t="s">
        <v>16</v>
      </c>
      <c r="S10797" s="39" t="s">
        <v>16</v>
      </c>
      <c r="T10797" s="39" t="s">
        <v>16</v>
      </c>
    </row>
    <row r="10798" spans="2:20" ht="27.6" x14ac:dyDescent="0.3">
      <c r="B10798" s="37" t="s">
        <v>7287</v>
      </c>
      <c r="C10798" s="38" t="s">
        <v>7300</v>
      </c>
      <c r="D10798" s="116" t="s">
        <v>7290</v>
      </c>
      <c r="E10798" s="39" t="s">
        <v>16</v>
      </c>
      <c r="F10798" s="39">
        <v>1300</v>
      </c>
      <c r="G10798" s="39" t="s">
        <v>16</v>
      </c>
      <c r="H10798" s="39" t="s">
        <v>16</v>
      </c>
      <c r="I10798" s="39" t="s">
        <v>16</v>
      </c>
      <c r="J10798" s="39" t="s">
        <v>16</v>
      </c>
      <c r="K10798" s="41"/>
      <c r="L10798" s="39" t="s">
        <v>16</v>
      </c>
      <c r="M10798" s="39" t="s">
        <v>16</v>
      </c>
      <c r="N10798" s="39" t="s">
        <v>16</v>
      </c>
      <c r="O10798" s="39" t="s">
        <v>16</v>
      </c>
      <c r="P10798" s="39" t="s">
        <v>16</v>
      </c>
      <c r="Q10798" s="39" t="s">
        <v>16</v>
      </c>
      <c r="R10798" s="39" t="s">
        <v>16</v>
      </c>
      <c r="S10798" s="39" t="s">
        <v>16</v>
      </c>
      <c r="T10798" s="39" t="s">
        <v>16</v>
      </c>
    </row>
    <row r="10799" spans="2:20" ht="27.6" x14ac:dyDescent="0.3">
      <c r="B10799" s="37" t="s">
        <v>7287</v>
      </c>
      <c r="C10799" s="38" t="s">
        <v>7297</v>
      </c>
      <c r="D10799" s="116" t="s">
        <v>7291</v>
      </c>
      <c r="E10799" s="39" t="s">
        <v>16</v>
      </c>
      <c r="F10799" s="39">
        <v>200000</v>
      </c>
      <c r="G10799" s="39" t="s">
        <v>16</v>
      </c>
      <c r="H10799" s="39" t="s">
        <v>16</v>
      </c>
      <c r="I10799" s="39" t="s">
        <v>16</v>
      </c>
      <c r="J10799" s="39" t="s">
        <v>16</v>
      </c>
      <c r="K10799" s="41"/>
      <c r="L10799" s="39" t="s">
        <v>16</v>
      </c>
      <c r="M10799" s="39" t="s">
        <v>16</v>
      </c>
      <c r="N10799" s="39" t="s">
        <v>16</v>
      </c>
      <c r="O10799" s="39" t="s">
        <v>16</v>
      </c>
      <c r="P10799" s="39" t="s">
        <v>16</v>
      </c>
      <c r="Q10799" s="39" t="s">
        <v>16</v>
      </c>
      <c r="R10799" s="39" t="s">
        <v>16</v>
      </c>
      <c r="S10799" s="39" t="s">
        <v>16</v>
      </c>
      <c r="T10799" s="39" t="s">
        <v>16</v>
      </c>
    </row>
    <row r="10800" spans="2:20" ht="27.6" x14ac:dyDescent="0.3">
      <c r="B10800" s="37" t="s">
        <v>7287</v>
      </c>
      <c r="C10800" s="38" t="s">
        <v>7297</v>
      </c>
      <c r="D10800" s="116" t="s">
        <v>7292</v>
      </c>
      <c r="E10800" s="39" t="s">
        <v>16</v>
      </c>
      <c r="F10800" s="39">
        <v>269940</v>
      </c>
      <c r="G10800" s="39" t="s">
        <v>16</v>
      </c>
      <c r="H10800" s="39" t="s">
        <v>16</v>
      </c>
      <c r="I10800" s="39" t="s">
        <v>16</v>
      </c>
      <c r="J10800" s="39" t="s">
        <v>16</v>
      </c>
      <c r="K10800" s="41"/>
      <c r="L10800" s="39" t="s">
        <v>16</v>
      </c>
      <c r="M10800" s="39" t="s">
        <v>16</v>
      </c>
      <c r="N10800" s="39" t="s">
        <v>16</v>
      </c>
      <c r="O10800" s="39" t="s">
        <v>16</v>
      </c>
      <c r="P10800" s="39" t="s">
        <v>16</v>
      </c>
      <c r="Q10800" s="39" t="s">
        <v>16</v>
      </c>
      <c r="R10800" s="39" t="s">
        <v>16</v>
      </c>
      <c r="S10800" s="39" t="s">
        <v>16</v>
      </c>
      <c r="T10800" s="39" t="s">
        <v>16</v>
      </c>
    </row>
    <row r="10801" spans="2:20" ht="42.6" customHeight="1" x14ac:dyDescent="0.3">
      <c r="B10801" s="37" t="s">
        <v>7287</v>
      </c>
      <c r="C10801" s="38" t="s">
        <v>7298</v>
      </c>
      <c r="D10801" s="116" t="s">
        <v>7293</v>
      </c>
      <c r="E10801" s="39" t="s">
        <v>16</v>
      </c>
      <c r="F10801" s="39">
        <v>500000</v>
      </c>
      <c r="G10801" s="39" t="s">
        <v>16</v>
      </c>
      <c r="H10801" s="39" t="s">
        <v>16</v>
      </c>
      <c r="I10801" s="39" t="s">
        <v>16</v>
      </c>
      <c r="J10801" s="39" t="s">
        <v>16</v>
      </c>
      <c r="K10801" s="41"/>
      <c r="L10801" s="39" t="s">
        <v>16</v>
      </c>
      <c r="M10801" s="39" t="s">
        <v>16</v>
      </c>
      <c r="N10801" s="39" t="s">
        <v>16</v>
      </c>
      <c r="O10801" s="39" t="s">
        <v>16</v>
      </c>
      <c r="P10801" s="39" t="s">
        <v>16</v>
      </c>
      <c r="Q10801" s="39" t="s">
        <v>16</v>
      </c>
      <c r="R10801" s="39" t="s">
        <v>16</v>
      </c>
      <c r="S10801" s="39" t="s">
        <v>16</v>
      </c>
      <c r="T10801" s="39" t="s">
        <v>16</v>
      </c>
    </row>
    <row r="10802" spans="2:20" ht="56.4" customHeight="1" x14ac:dyDescent="0.3">
      <c r="B10802" s="37" t="s">
        <v>7287</v>
      </c>
      <c r="C10802" s="38" t="s">
        <v>7299</v>
      </c>
      <c r="D10802" s="116" t="s">
        <v>7294</v>
      </c>
      <c r="E10802" s="39" t="s">
        <v>16</v>
      </c>
      <c r="F10802" s="39">
        <v>500000</v>
      </c>
      <c r="G10802" s="39" t="s">
        <v>16</v>
      </c>
      <c r="H10802" s="39" t="s">
        <v>16</v>
      </c>
      <c r="I10802" s="39" t="s">
        <v>16</v>
      </c>
      <c r="J10802" s="39" t="s">
        <v>16</v>
      </c>
      <c r="K10802" s="41"/>
      <c r="L10802" s="39" t="s">
        <v>16</v>
      </c>
      <c r="M10802" s="39" t="s">
        <v>16</v>
      </c>
      <c r="N10802" s="39" t="s">
        <v>16</v>
      </c>
      <c r="O10802" s="39" t="s">
        <v>16</v>
      </c>
      <c r="P10802" s="39" t="s">
        <v>16</v>
      </c>
      <c r="Q10802" s="39" t="s">
        <v>16</v>
      </c>
      <c r="R10802" s="39" t="s">
        <v>16</v>
      </c>
      <c r="S10802" s="39" t="s">
        <v>16</v>
      </c>
      <c r="T10802" s="39" t="s">
        <v>16</v>
      </c>
    </row>
    <row r="10803" spans="2:20" ht="27.6" x14ac:dyDescent="0.3">
      <c r="B10803" s="37" t="s">
        <v>7287</v>
      </c>
      <c r="C10803" s="38" t="s">
        <v>7301</v>
      </c>
      <c r="D10803" s="116" t="s">
        <v>7295</v>
      </c>
      <c r="E10803" s="39" t="s">
        <v>16</v>
      </c>
      <c r="F10803" s="39">
        <v>1300</v>
      </c>
      <c r="G10803" s="39" t="s">
        <v>16</v>
      </c>
      <c r="H10803" s="39" t="s">
        <v>16</v>
      </c>
      <c r="I10803" s="39" t="s">
        <v>16</v>
      </c>
      <c r="J10803" s="39" t="s">
        <v>16</v>
      </c>
      <c r="K10803" s="41"/>
      <c r="L10803" s="39" t="s">
        <v>16</v>
      </c>
      <c r="M10803" s="39" t="s">
        <v>16</v>
      </c>
      <c r="N10803" s="39" t="s">
        <v>16</v>
      </c>
      <c r="O10803" s="39" t="s">
        <v>16</v>
      </c>
      <c r="P10803" s="39" t="s">
        <v>16</v>
      </c>
      <c r="Q10803" s="39" t="s">
        <v>16</v>
      </c>
      <c r="R10803" s="39" t="s">
        <v>16</v>
      </c>
      <c r="S10803" s="39" t="s">
        <v>16</v>
      </c>
      <c r="T10803" s="39" t="s">
        <v>16</v>
      </c>
    </row>
    <row r="10804" spans="2:20" ht="27.6" x14ac:dyDescent="0.3">
      <c r="B10804" s="37" t="s">
        <v>7287</v>
      </c>
      <c r="C10804" s="38" t="s">
        <v>7306</v>
      </c>
      <c r="D10804" s="116" t="s">
        <v>7303</v>
      </c>
      <c r="E10804" s="39">
        <v>30000</v>
      </c>
      <c r="F10804" s="39" t="s">
        <v>16</v>
      </c>
      <c r="G10804" s="39" t="s">
        <v>16</v>
      </c>
      <c r="H10804" s="39" t="s">
        <v>16</v>
      </c>
      <c r="I10804" s="39" t="s">
        <v>16</v>
      </c>
      <c r="J10804" s="39" t="s">
        <v>16</v>
      </c>
      <c r="K10804" s="41"/>
      <c r="L10804" s="39" t="s">
        <v>16</v>
      </c>
      <c r="M10804" s="39" t="s">
        <v>16</v>
      </c>
      <c r="N10804" s="39" t="s">
        <v>16</v>
      </c>
      <c r="O10804" s="39" t="s">
        <v>16</v>
      </c>
      <c r="P10804" s="39" t="s">
        <v>16</v>
      </c>
      <c r="Q10804" s="39" t="s">
        <v>16</v>
      </c>
      <c r="R10804" s="39" t="s">
        <v>16</v>
      </c>
      <c r="S10804" s="39" t="s">
        <v>16</v>
      </c>
      <c r="T10804" s="39" t="s">
        <v>16</v>
      </c>
    </row>
    <row r="10805" spans="2:20" ht="27.6" x14ac:dyDescent="0.3">
      <c r="B10805" s="37" t="s">
        <v>7287</v>
      </c>
      <c r="C10805" s="38" t="s">
        <v>7307</v>
      </c>
      <c r="D10805" s="116" t="s">
        <v>7304</v>
      </c>
      <c r="E10805" s="39" t="s">
        <v>16</v>
      </c>
      <c r="F10805" s="39" t="s">
        <v>16</v>
      </c>
      <c r="G10805" s="39">
        <v>550000</v>
      </c>
      <c r="H10805" s="39" t="s">
        <v>16</v>
      </c>
      <c r="I10805" s="39" t="s">
        <v>16</v>
      </c>
      <c r="J10805" s="39" t="s">
        <v>16</v>
      </c>
      <c r="K10805" s="41"/>
      <c r="L10805" s="39" t="s">
        <v>16</v>
      </c>
      <c r="M10805" s="39" t="s">
        <v>16</v>
      </c>
      <c r="N10805" s="39" t="s">
        <v>16</v>
      </c>
      <c r="O10805" s="39" t="s">
        <v>16</v>
      </c>
      <c r="P10805" s="39" t="s">
        <v>16</v>
      </c>
      <c r="Q10805" s="39" t="s">
        <v>16</v>
      </c>
      <c r="R10805" s="39" t="s">
        <v>16</v>
      </c>
      <c r="S10805" s="39" t="s">
        <v>16</v>
      </c>
      <c r="T10805" s="39" t="s">
        <v>16</v>
      </c>
    </row>
    <row r="10806" spans="2:20" ht="27.6" x14ac:dyDescent="0.3">
      <c r="B10806" s="37" t="s">
        <v>7287</v>
      </c>
      <c r="C10806" s="38" t="s">
        <v>7307</v>
      </c>
      <c r="D10806" s="116" t="s">
        <v>7305</v>
      </c>
      <c r="E10806" s="39" t="s">
        <v>16</v>
      </c>
      <c r="F10806" s="39" t="s">
        <v>16</v>
      </c>
      <c r="G10806" s="39">
        <v>650000</v>
      </c>
      <c r="H10806" s="39" t="s">
        <v>16</v>
      </c>
      <c r="I10806" s="39" t="s">
        <v>16</v>
      </c>
      <c r="J10806" s="39" t="s">
        <v>16</v>
      </c>
      <c r="K10806" s="41"/>
      <c r="L10806" s="39" t="s">
        <v>16</v>
      </c>
      <c r="M10806" s="39" t="s">
        <v>16</v>
      </c>
      <c r="N10806" s="39" t="s">
        <v>16</v>
      </c>
      <c r="O10806" s="39" t="s">
        <v>16</v>
      </c>
      <c r="P10806" s="39" t="s">
        <v>16</v>
      </c>
      <c r="Q10806" s="39" t="s">
        <v>16</v>
      </c>
      <c r="R10806" s="39" t="s">
        <v>16</v>
      </c>
      <c r="S10806" s="39" t="s">
        <v>16</v>
      </c>
      <c r="T10806" s="39" t="s">
        <v>16</v>
      </c>
    </row>
    <row r="10807" spans="2:20" x14ac:dyDescent="0.3">
      <c r="B10807" s="196"/>
      <c r="C10807" s="503" t="s">
        <v>49</v>
      </c>
      <c r="D10807" s="196"/>
      <c r="E10807" s="197">
        <f>SUM(E10796:E10806)</f>
        <v>30000</v>
      </c>
      <c r="F10807" s="197">
        <f>SUM(F10796:F10806)</f>
        <v>2473640</v>
      </c>
      <c r="G10807" s="940">
        <f>SUM(G10796:G10806)</f>
        <v>1200000</v>
      </c>
      <c r="H10807" s="1256">
        <f>SUM(H10796:H10802)</f>
        <v>0</v>
      </c>
      <c r="I10807" s="940"/>
      <c r="J10807" s="940"/>
      <c r="K10807" s="187">
        <f>SUM(I10807:J10807)</f>
        <v>0</v>
      </c>
      <c r="L10807" s="91"/>
      <c r="M10807" s="91"/>
      <c r="N10807" s="91"/>
      <c r="O10807" s="91"/>
      <c r="P10807" s="91"/>
      <c r="Q10807" s="39"/>
      <c r="R10807" s="39"/>
      <c r="S10807" s="39"/>
      <c r="T10807" s="39"/>
    </row>
    <row r="10808" spans="2:20" x14ac:dyDescent="0.3">
      <c r="B10808" s="815"/>
      <c r="C10808" s="958"/>
      <c r="D10808" s="384"/>
      <c r="E10808" s="818"/>
      <c r="F10808" s="818"/>
      <c r="G10808" s="818"/>
      <c r="H10808" s="818"/>
      <c r="I10808" s="818"/>
      <c r="J10808" s="819"/>
      <c r="K10808" s="1"/>
      <c r="L10808" s="1041"/>
      <c r="M10808" s="1042"/>
      <c r="N10808" s="1042"/>
      <c r="O10808" s="188"/>
      <c r="P10808" s="1042"/>
      <c r="Q10808" s="1042"/>
      <c r="R10808" s="1042"/>
      <c r="S10808" s="1042"/>
      <c r="T10808" s="1043"/>
    </row>
    <row r="10809" spans="2:20" x14ac:dyDescent="0.3">
      <c r="B10809" s="25"/>
      <c r="C10809" s="26" t="s">
        <v>50</v>
      </c>
      <c r="D10809" s="26" t="s">
        <v>16</v>
      </c>
      <c r="E10809" s="28">
        <f>E10807</f>
        <v>30000</v>
      </c>
      <c r="F10809" s="28">
        <f>F10795+F10807</f>
        <v>2489061</v>
      </c>
      <c r="G10809" s="28">
        <f>G10795+G10807</f>
        <v>7657069</v>
      </c>
      <c r="H10809" s="28">
        <f>H10795+H10807</f>
        <v>6909591</v>
      </c>
      <c r="I10809" s="28">
        <f>I10795+I10807</f>
        <v>596197</v>
      </c>
      <c r="J10809" s="28">
        <f>J10795+J10807</f>
        <v>4260</v>
      </c>
      <c r="K10809" s="1"/>
      <c r="L10809" s="574" t="s">
        <v>16</v>
      </c>
      <c r="M10809" s="26" t="s">
        <v>50</v>
      </c>
      <c r="N10809" s="193" t="s">
        <v>16</v>
      </c>
      <c r="O10809" s="934">
        <f>SUM(O10796:O10808)</f>
        <v>30000</v>
      </c>
      <c r="P10809" s="28">
        <f>SUM(P10796:P10808)</f>
        <v>1000000</v>
      </c>
      <c r="Q10809" s="938">
        <f>SUM(Q10796:Q10808)</f>
        <v>0</v>
      </c>
      <c r="R10809" s="28">
        <f>SUM(R10796:R10808)</f>
        <v>0</v>
      </c>
      <c r="S10809" s="28">
        <f>SUM(S10807:S10808)</f>
        <v>0</v>
      </c>
      <c r="T10809" s="28">
        <f>SUM(T10794:T10808)</f>
        <v>0</v>
      </c>
    </row>
    <row r="10810" spans="2:20" x14ac:dyDescent="0.3">
      <c r="F10810" s="314"/>
      <c r="G10810" s="215"/>
      <c r="H10810" s="215"/>
      <c r="I10810" s="314"/>
      <c r="L10810" s="2"/>
      <c r="M10810" s="3" t="s">
        <v>12</v>
      </c>
      <c r="N10810" s="15"/>
      <c r="O10810" s="16">
        <f>E10809-O10809</f>
        <v>0</v>
      </c>
      <c r="P10810" s="62">
        <f>F10809-P10809</f>
        <v>1489061</v>
      </c>
      <c r="Q10810" s="62">
        <f>G10809-Q10809</f>
        <v>7657069</v>
      </c>
      <c r="R10810" s="62">
        <f t="shared" ref="R10810" si="1039">H10809-R10809</f>
        <v>6909591</v>
      </c>
      <c r="S10810" s="62">
        <f t="shared" ref="S10810" si="1040">I10809-S10809</f>
        <v>596197</v>
      </c>
      <c r="T10810" s="62">
        <f t="shared" ref="T10810" si="1041">J10809-T10809</f>
        <v>4260</v>
      </c>
    </row>
    <row r="10811" spans="2:20" x14ac:dyDescent="0.3">
      <c r="B10811" s="1355"/>
      <c r="C10811" s="1355"/>
      <c r="D10811" s="1355"/>
      <c r="E10811" s="1355"/>
      <c r="F10811" s="1355"/>
      <c r="G10811" s="118"/>
      <c r="H10811" s="240"/>
      <c r="I10811" s="321"/>
      <c r="J10811" s="321"/>
      <c r="M10811" s="1356" t="s">
        <v>23</v>
      </c>
      <c r="N10811" s="1356"/>
      <c r="O10811" s="314"/>
      <c r="P10811" s="314"/>
      <c r="Q10811" s="314"/>
      <c r="R10811" s="314"/>
    </row>
    <row r="10812" spans="2:20" x14ac:dyDescent="0.3">
      <c r="B10812" s="1303"/>
      <c r="C10812" s="1174"/>
      <c r="D10812" s="1174"/>
      <c r="E10812" s="285"/>
      <c r="F10812" s="285"/>
      <c r="G10812" s="944"/>
      <c r="H10812" s="944"/>
      <c r="I10812" s="944"/>
      <c r="J10812" s="944"/>
      <c r="K10812" s="1263"/>
      <c r="L10812" s="1263"/>
      <c r="M10812" s="346" t="s">
        <v>17</v>
      </c>
      <c r="N10812" s="62">
        <f>P10810</f>
        <v>1489061</v>
      </c>
      <c r="O10812" s="1322" t="s">
        <v>7308</v>
      </c>
      <c r="P10812" s="198"/>
      <c r="Q10812" s="198"/>
      <c r="R10812" s="198"/>
      <c r="S10812" s="1263"/>
      <c r="T10812" s="1263"/>
    </row>
    <row r="10813" spans="2:20" x14ac:dyDescent="0.3">
      <c r="B10813" s="1304"/>
      <c r="C10813" s="1305"/>
      <c r="D10813" s="1264"/>
      <c r="E10813" s="1264"/>
      <c r="F10813" s="1179"/>
      <c r="G10813" s="949"/>
      <c r="H10813" s="949"/>
      <c r="I10813" s="280"/>
      <c r="J10813" s="280"/>
      <c r="K10813" s="1263"/>
      <c r="L10813" s="1263"/>
      <c r="M10813" s="346" t="s">
        <v>18</v>
      </c>
      <c r="N10813" s="62">
        <f>Q10810</f>
        <v>7657069</v>
      </c>
      <c r="O10813" s="1265"/>
      <c r="P10813" s="944"/>
      <c r="Q10813" s="1342"/>
      <c r="R10813" s="944"/>
      <c r="S10813" s="944"/>
      <c r="T10813" s="944"/>
    </row>
    <row r="10814" spans="2:20" x14ac:dyDescent="0.3">
      <c r="B10814" s="1304"/>
      <c r="C10814" s="1306"/>
      <c r="D10814" s="1264"/>
      <c r="E10814" s="1264"/>
      <c r="F10814" s="285"/>
      <c r="G10814" s="948"/>
      <c r="H10814" s="948"/>
      <c r="I10814" s="280"/>
      <c r="J10814" s="280"/>
      <c r="K10814" s="1263"/>
      <c r="L10814" s="1263"/>
      <c r="M10814" s="346" t="s">
        <v>19</v>
      </c>
      <c r="N10814" s="62">
        <f>R10810</f>
        <v>6909591</v>
      </c>
      <c r="O10814" s="1265"/>
      <c r="P10814" s="948"/>
      <c r="Q10814" s="1343"/>
      <c r="R10814" s="948"/>
      <c r="S10814" s="948"/>
      <c r="T10814" s="948"/>
    </row>
    <row r="10815" spans="2:20" x14ac:dyDescent="0.3">
      <c r="B10815" s="1304"/>
      <c r="C10815" s="1307"/>
      <c r="D10815" s="284"/>
      <c r="E10815" s="1266"/>
      <c r="F10815" s="1330"/>
      <c r="G10815" s="1267"/>
      <c r="H10815" s="1267"/>
      <c r="I10815" s="280"/>
      <c r="J10815" s="281"/>
      <c r="K10815" s="1263"/>
      <c r="L10815" s="1263"/>
      <c r="M10815" s="346" t="s">
        <v>20</v>
      </c>
      <c r="N10815" s="62">
        <f>S10810</f>
        <v>596197</v>
      </c>
      <c r="O10815" s="1268"/>
      <c r="P10815" s="1329"/>
      <c r="Q10815" s="1017"/>
      <c r="R10815" s="894"/>
      <c r="S10815" s="894"/>
      <c r="T10815" s="894"/>
    </row>
    <row r="10816" spans="2:20" x14ac:dyDescent="0.3">
      <c r="B10816" s="1307"/>
      <c r="C10816" s="1304"/>
      <c r="D10816" s="284"/>
      <c r="E10816" s="1266"/>
      <c r="F10816" s="1330"/>
      <c r="G10816" s="1267"/>
      <c r="H10816" s="1267"/>
      <c r="I10816" s="280"/>
      <c r="J10816" s="281"/>
      <c r="K10816" s="1263"/>
      <c r="L10816" s="1263"/>
      <c r="M10816" s="346" t="s">
        <v>21</v>
      </c>
      <c r="N10816" s="62">
        <f>T10810</f>
        <v>4260</v>
      </c>
      <c r="O10816" s="1265"/>
      <c r="P10816" s="949"/>
      <c r="Q10816" s="1018"/>
      <c r="R10816" s="949"/>
      <c r="S10816" s="949"/>
      <c r="T10816" s="949"/>
    </row>
    <row r="10817" spans="2:20" ht="16.2" thickBot="1" x14ac:dyDescent="0.35">
      <c r="B10817" s="1307"/>
      <c r="C10817" s="1307"/>
      <c r="D10817" s="284"/>
      <c r="E10817" s="1266"/>
      <c r="F10817" s="1294"/>
      <c r="G10817" s="1269"/>
      <c r="H10817" s="1267"/>
      <c r="I10817" s="280"/>
      <c r="J10817" s="281"/>
      <c r="K10817" s="1263"/>
      <c r="L10817" s="1263"/>
      <c r="M10817" s="768" t="s">
        <v>22</v>
      </c>
      <c r="N10817" s="794">
        <f>SUM(N10812:N10816)</f>
        <v>16656178</v>
      </c>
      <c r="O10817" s="1265"/>
      <c r="P10817" s="944"/>
      <c r="Q10817" s="944"/>
      <c r="R10817" s="944"/>
      <c r="S10817" s="944"/>
      <c r="T10817" s="1270"/>
    </row>
    <row r="10818" spans="2:20" ht="16.2" thickTop="1" x14ac:dyDescent="0.3">
      <c r="B10818" s="1308"/>
      <c r="C10818" s="1309"/>
      <c r="D10818" s="736"/>
      <c r="E10818" s="326"/>
      <c r="F10818" s="326"/>
      <c r="G10818" s="322"/>
      <c r="H10818" s="321"/>
      <c r="I10818" s="280"/>
      <c r="J10818" s="281"/>
      <c r="M10818" s="768"/>
      <c r="N10818" s="121"/>
      <c r="O10818" s="1015"/>
      <c r="P10818" s="994"/>
      <c r="Q10818" s="994"/>
      <c r="R10818" s="943"/>
      <c r="S10818" s="943"/>
      <c r="T10818" s="929"/>
    </row>
    <row r="10819" spans="2:20" x14ac:dyDescent="0.3">
      <c r="B10819" s="326"/>
      <c r="C10819" s="326"/>
      <c r="D10819" s="326"/>
      <c r="E10819" s="326"/>
      <c r="F10819" s="326"/>
    </row>
    <row r="10820" spans="2:20" x14ac:dyDescent="0.3">
      <c r="B10820" s="326"/>
      <c r="C10820" s="326"/>
      <c r="D10820" s="326"/>
      <c r="E10820" s="326"/>
      <c r="F10820" s="326"/>
      <c r="N10820" s="314"/>
    </row>
    <row r="10822" spans="2:20" x14ac:dyDescent="0.3">
      <c r="B10822" s="1357" t="s">
        <v>6214</v>
      </c>
      <c r="C10822" s="1357"/>
      <c r="D10822" s="1357"/>
      <c r="E10822" s="1357"/>
      <c r="F10822" s="1357"/>
      <c r="G10822" s="1357"/>
      <c r="H10822" s="1357"/>
      <c r="I10822" s="1357"/>
      <c r="J10822" s="1357"/>
      <c r="K10822" s="1357"/>
      <c r="L10822" s="1357"/>
      <c r="M10822" s="1357"/>
      <c r="N10822" s="1357"/>
      <c r="O10822" s="1357"/>
      <c r="P10822" s="1357"/>
      <c r="Q10822" s="1357"/>
      <c r="R10822" s="1357"/>
      <c r="S10822" s="1357"/>
      <c r="T10822" s="1357"/>
    </row>
    <row r="10827" spans="2:20" ht="15.6" x14ac:dyDescent="0.3">
      <c r="B10827" s="1349" t="s">
        <v>7309</v>
      </c>
      <c r="C10827" s="1349"/>
      <c r="D10827" s="1349"/>
      <c r="E10827" s="1349"/>
      <c r="F10827" s="1349"/>
      <c r="G10827" s="1349"/>
      <c r="H10827" s="1349"/>
      <c r="I10827" s="1349"/>
      <c r="J10827" s="1349"/>
      <c r="K10827" s="1349"/>
      <c r="L10827" s="1349"/>
      <c r="M10827" s="1349"/>
      <c r="N10827" s="1349"/>
      <c r="O10827" s="1349"/>
      <c r="P10827" s="1349"/>
      <c r="Q10827" s="1349"/>
      <c r="R10827" s="1349"/>
      <c r="S10827" s="1349"/>
      <c r="T10827" s="1349"/>
    </row>
    <row r="10828" spans="2:20" ht="15.6" x14ac:dyDescent="0.3">
      <c r="B10828" s="1350" t="s">
        <v>10</v>
      </c>
      <c r="C10828" s="1350"/>
      <c r="D10828" s="1350"/>
      <c r="E10828" s="1350"/>
      <c r="F10828" s="1350"/>
      <c r="G10828" s="1350"/>
      <c r="H10828" s="1350"/>
      <c r="I10828" s="1350"/>
      <c r="J10828" s="1350"/>
      <c r="K10828" s="1350"/>
      <c r="L10828" s="1350"/>
      <c r="M10828" s="1350"/>
      <c r="N10828" s="1350"/>
      <c r="O10828" s="1350"/>
      <c r="P10828" s="1350"/>
      <c r="Q10828" s="1350"/>
      <c r="R10828" s="1350"/>
      <c r="S10828" s="1350"/>
      <c r="T10828" s="1350"/>
    </row>
    <row r="10829" spans="2:20" x14ac:dyDescent="0.3">
      <c r="B10829" s="1351" t="s">
        <v>11</v>
      </c>
      <c r="C10829" s="1351"/>
      <c r="D10829" s="1351"/>
      <c r="E10829" s="1351"/>
      <c r="F10829" s="1351"/>
      <c r="G10829" s="1351"/>
      <c r="H10829" s="1351"/>
      <c r="I10829" s="1351"/>
      <c r="J10829" s="1351"/>
      <c r="K10829" s="1351"/>
      <c r="L10829" s="1351"/>
      <c r="M10829" s="1351"/>
      <c r="N10829" s="1351"/>
      <c r="O10829" s="1351"/>
      <c r="P10829" s="1351"/>
      <c r="Q10829" s="1351"/>
      <c r="R10829" s="1351"/>
      <c r="S10829" s="1351"/>
      <c r="T10829" s="1351"/>
    </row>
    <row r="10830" spans="2:20" x14ac:dyDescent="0.3">
      <c r="B10830" s="1352" t="s">
        <v>7310</v>
      </c>
      <c r="C10830" s="1352"/>
      <c r="D10830" s="1352"/>
      <c r="E10830" s="1352"/>
      <c r="F10830" s="1352"/>
      <c r="G10830" s="1352"/>
      <c r="H10830" s="1352"/>
      <c r="I10830" s="1352"/>
      <c r="J10830" s="1352"/>
      <c r="K10830" s="1352"/>
      <c r="L10830" s="1352"/>
      <c r="M10830" s="1352"/>
      <c r="N10830" s="1352"/>
      <c r="O10830" s="1352"/>
      <c r="P10830" s="1352"/>
      <c r="Q10830" s="1352"/>
      <c r="R10830" s="1352"/>
      <c r="S10830" s="1352"/>
      <c r="T10830" s="1352"/>
    </row>
    <row r="10831" spans="2:20" ht="15" thickBot="1" x14ac:dyDescent="0.35">
      <c r="B10831" s="309"/>
      <c r="C10831" s="309"/>
      <c r="D10831" s="309"/>
      <c r="E10831" s="309"/>
      <c r="F10831" s="309"/>
      <c r="G10831" s="309"/>
      <c r="H10831" s="309"/>
      <c r="I10831" s="309"/>
      <c r="J10831" s="309"/>
      <c r="L10831" s="309"/>
      <c r="M10831" s="309"/>
      <c r="N10831" s="309"/>
      <c r="O10831" s="309"/>
      <c r="P10831" s="309"/>
      <c r="Q10831" s="309"/>
      <c r="R10831" s="1353" t="s">
        <v>7311</v>
      </c>
      <c r="S10831" s="1353"/>
      <c r="T10831" s="1353"/>
    </row>
    <row r="10832" spans="2:20" ht="15" thickTop="1" x14ac:dyDescent="0.3">
      <c r="B10832" s="1354" t="s">
        <v>8</v>
      </c>
      <c r="C10832" s="1354"/>
      <c r="D10832" s="1354"/>
      <c r="E10832" s="1354"/>
      <c r="F10832" s="1354"/>
      <c r="G10832" s="1354"/>
      <c r="H10832" s="1354"/>
      <c r="I10832" s="1354"/>
      <c r="J10832" s="1354"/>
      <c r="L10832" s="1354" t="s">
        <v>9</v>
      </c>
      <c r="M10832" s="1354"/>
      <c r="N10832" s="1354"/>
      <c r="O10832" s="1354"/>
      <c r="P10832" s="1354"/>
      <c r="Q10832" s="1354"/>
      <c r="R10832" s="1354"/>
      <c r="S10832" s="1354"/>
      <c r="T10832" s="1354"/>
    </row>
    <row r="10833" spans="2:20" ht="27.6" x14ac:dyDescent="0.3">
      <c r="B10833" s="950" t="s">
        <v>0</v>
      </c>
      <c r="C10833" s="950" t="s">
        <v>1</v>
      </c>
      <c r="D10833" s="950" t="s">
        <v>2</v>
      </c>
      <c r="E10833" s="950" t="s">
        <v>13</v>
      </c>
      <c r="F10833" s="950" t="s">
        <v>3</v>
      </c>
      <c r="G10833" s="950" t="s">
        <v>4</v>
      </c>
      <c r="H10833" s="950" t="s">
        <v>5</v>
      </c>
      <c r="I10833" s="950" t="s">
        <v>6</v>
      </c>
      <c r="J10833" s="950" t="s">
        <v>7</v>
      </c>
      <c r="K10833" s="180"/>
      <c r="L10833" s="950" t="s">
        <v>0</v>
      </c>
      <c r="M10833" s="950" t="s">
        <v>1</v>
      </c>
      <c r="N10833" s="503" t="s">
        <v>1234</v>
      </c>
      <c r="O10833" s="950" t="s">
        <v>13</v>
      </c>
      <c r="P10833" s="950" t="s">
        <v>3</v>
      </c>
      <c r="Q10833" s="950" t="s">
        <v>4</v>
      </c>
      <c r="R10833" s="950" t="s">
        <v>5</v>
      </c>
      <c r="S10833" s="950" t="s">
        <v>6</v>
      </c>
      <c r="T10833" s="950" t="s">
        <v>7</v>
      </c>
    </row>
    <row r="10834" spans="2:20" x14ac:dyDescent="0.3">
      <c r="B10834" s="954"/>
      <c r="C10834" s="955"/>
      <c r="D10834" s="955"/>
      <c r="E10834" s="956"/>
      <c r="F10834" s="956"/>
      <c r="G10834" s="956"/>
      <c r="H10834" s="956"/>
      <c r="I10834" s="956"/>
      <c r="J10834" s="957"/>
      <c r="L10834" s="954"/>
      <c r="M10834" s="955"/>
      <c r="N10834" s="955"/>
      <c r="O10834" s="956"/>
      <c r="P10834" s="956"/>
      <c r="Q10834" s="956"/>
      <c r="R10834" s="956"/>
      <c r="S10834" s="956"/>
      <c r="T10834" s="957"/>
    </row>
    <row r="10835" spans="2:20" x14ac:dyDescent="0.3">
      <c r="B10835" s="37" t="s">
        <v>7312</v>
      </c>
      <c r="C10835" s="44" t="s">
        <v>2421</v>
      </c>
      <c r="D10835" s="91" t="s">
        <v>16</v>
      </c>
      <c r="E10835" s="91" t="s">
        <v>16</v>
      </c>
      <c r="F10835" s="91">
        <f>N10812</f>
        <v>1489061</v>
      </c>
      <c r="G10835" s="764">
        <f>N10813</f>
        <v>7657069</v>
      </c>
      <c r="H10835" s="764">
        <f>N10814</f>
        <v>6909591</v>
      </c>
      <c r="I10835" s="764">
        <f>N10815</f>
        <v>596197</v>
      </c>
      <c r="J10835" s="764">
        <f>N10816</f>
        <v>4260</v>
      </c>
      <c r="K10835" s="41"/>
      <c r="L10835" s="37"/>
      <c r="M10835" s="44"/>
      <c r="N10835" s="39"/>
      <c r="O10835" s="39"/>
      <c r="P10835" s="91"/>
      <c r="Q10835" s="91"/>
      <c r="R10835" s="91"/>
      <c r="S10835" s="91"/>
      <c r="T10835" s="91"/>
    </row>
    <row r="10836" spans="2:20" ht="27.6" x14ac:dyDescent="0.3">
      <c r="B10836" s="37" t="s">
        <v>7312</v>
      </c>
      <c r="C10836" s="38" t="s">
        <v>7319</v>
      </c>
      <c r="D10836" s="39" t="s">
        <v>16</v>
      </c>
      <c r="E10836" s="39" t="s">
        <v>16</v>
      </c>
      <c r="F10836" s="39" t="s">
        <v>16</v>
      </c>
      <c r="G10836" s="39" t="s">
        <v>16</v>
      </c>
      <c r="H10836" s="42">
        <v>950000</v>
      </c>
      <c r="I10836" s="39" t="s">
        <v>16</v>
      </c>
      <c r="J10836" s="39" t="s">
        <v>16</v>
      </c>
      <c r="K10836" s="41"/>
      <c r="L10836" s="37" t="s">
        <v>7312</v>
      </c>
      <c r="M10836" s="38" t="s">
        <v>7319</v>
      </c>
      <c r="N10836" s="39" t="s">
        <v>16</v>
      </c>
      <c r="O10836" s="39" t="s">
        <v>16</v>
      </c>
      <c r="P10836" s="42">
        <v>950000</v>
      </c>
      <c r="Q10836" s="39" t="s">
        <v>16</v>
      </c>
      <c r="R10836" s="39" t="s">
        <v>16</v>
      </c>
      <c r="S10836" s="39" t="s">
        <v>16</v>
      </c>
      <c r="T10836" s="39" t="s">
        <v>16</v>
      </c>
    </row>
    <row r="10837" spans="2:20" ht="27.6" x14ac:dyDescent="0.3">
      <c r="B10837" s="37" t="s">
        <v>7312</v>
      </c>
      <c r="C10837" s="38" t="s">
        <v>7317</v>
      </c>
      <c r="D10837" s="116" t="s">
        <v>7313</v>
      </c>
      <c r="E10837" s="39" t="s">
        <v>16</v>
      </c>
      <c r="F10837" s="39">
        <v>1300</v>
      </c>
      <c r="G10837" s="39" t="s">
        <v>16</v>
      </c>
      <c r="H10837" s="39" t="s">
        <v>16</v>
      </c>
      <c r="I10837" s="39" t="s">
        <v>16</v>
      </c>
      <c r="J10837" s="39" t="s">
        <v>16</v>
      </c>
      <c r="K10837" s="41"/>
      <c r="L10837" s="37" t="s">
        <v>7312</v>
      </c>
      <c r="M10837" s="38" t="s">
        <v>5293</v>
      </c>
      <c r="N10837" s="116" t="s">
        <v>7314</v>
      </c>
      <c r="O10837" s="39">
        <v>5500</v>
      </c>
      <c r="P10837" s="39" t="s">
        <v>16</v>
      </c>
      <c r="Q10837" s="39" t="s">
        <v>16</v>
      </c>
      <c r="R10837" s="39" t="s">
        <v>16</v>
      </c>
      <c r="S10837" s="39" t="s">
        <v>16</v>
      </c>
      <c r="T10837" s="39" t="s">
        <v>16</v>
      </c>
    </row>
    <row r="10838" spans="2:20" ht="27.6" x14ac:dyDescent="0.3">
      <c r="B10838" s="37" t="s">
        <v>7312</v>
      </c>
      <c r="C10838" s="38" t="s">
        <v>7318</v>
      </c>
      <c r="D10838" s="116" t="s">
        <v>7314</v>
      </c>
      <c r="E10838" s="39">
        <v>5500</v>
      </c>
      <c r="F10838" s="39">
        <v>1100</v>
      </c>
      <c r="G10838" s="39" t="s">
        <v>16</v>
      </c>
      <c r="H10838" s="39" t="s">
        <v>16</v>
      </c>
      <c r="I10838" s="39" t="s">
        <v>16</v>
      </c>
      <c r="J10838" s="39" t="s">
        <v>16</v>
      </c>
      <c r="K10838" s="41"/>
      <c r="L10838" s="37" t="s">
        <v>7312</v>
      </c>
      <c r="M10838" s="509" t="s">
        <v>7320</v>
      </c>
      <c r="N10838" s="37">
        <v>1</v>
      </c>
      <c r="O10838" s="39" t="s">
        <v>16</v>
      </c>
      <c r="P10838" s="39">
        <v>50000</v>
      </c>
      <c r="Q10838" s="39" t="s">
        <v>16</v>
      </c>
      <c r="R10838" s="39" t="s">
        <v>16</v>
      </c>
      <c r="S10838" s="39" t="s">
        <v>16</v>
      </c>
      <c r="T10838" s="39" t="s">
        <v>16</v>
      </c>
    </row>
    <row r="10839" spans="2:20" ht="27.6" x14ac:dyDescent="0.3">
      <c r="B10839" s="37" t="s">
        <v>7312</v>
      </c>
      <c r="C10839" s="38" t="s">
        <v>7297</v>
      </c>
      <c r="D10839" s="116" t="s">
        <v>7315</v>
      </c>
      <c r="E10839" s="39">
        <v>1000</v>
      </c>
      <c r="F10839" s="39" t="s">
        <v>16</v>
      </c>
      <c r="G10839" s="39" t="s">
        <v>16</v>
      </c>
      <c r="H10839" s="39" t="s">
        <v>16</v>
      </c>
      <c r="I10839" s="39" t="s">
        <v>16</v>
      </c>
      <c r="J10839" s="39" t="s">
        <v>16</v>
      </c>
      <c r="K10839" s="41"/>
      <c r="L10839" s="37" t="s">
        <v>7312</v>
      </c>
      <c r="M10839" s="509" t="s">
        <v>7321</v>
      </c>
      <c r="N10839" s="368">
        <v>2</v>
      </c>
      <c r="O10839" s="39" t="s">
        <v>16</v>
      </c>
      <c r="P10839" s="39">
        <v>100000</v>
      </c>
      <c r="Q10839" s="39" t="s">
        <v>16</v>
      </c>
      <c r="R10839" s="39" t="s">
        <v>16</v>
      </c>
      <c r="S10839" s="39" t="s">
        <v>16</v>
      </c>
      <c r="T10839" s="39" t="s">
        <v>16</v>
      </c>
    </row>
    <row r="10840" spans="2:20" ht="41.4" x14ac:dyDescent="0.3">
      <c r="B10840" s="37" t="s">
        <v>7312</v>
      </c>
      <c r="C10840" s="38" t="s">
        <v>7327</v>
      </c>
      <c r="D10840" s="116" t="s">
        <v>7316</v>
      </c>
      <c r="E10840" s="39" t="s">
        <v>16</v>
      </c>
      <c r="F10840" s="39">
        <v>50000</v>
      </c>
      <c r="G10840" s="39" t="s">
        <v>16</v>
      </c>
      <c r="H10840" s="39" t="s">
        <v>16</v>
      </c>
      <c r="I10840" s="39" t="s">
        <v>16</v>
      </c>
      <c r="J10840" s="39" t="s">
        <v>16</v>
      </c>
      <c r="K10840" s="41"/>
      <c r="L10840" s="37" t="s">
        <v>7312</v>
      </c>
      <c r="M10840" s="509" t="s">
        <v>7322</v>
      </c>
      <c r="N10840" s="37">
        <v>3</v>
      </c>
      <c r="O10840" s="39" t="s">
        <v>16</v>
      </c>
      <c r="P10840" s="39">
        <v>5000</v>
      </c>
      <c r="Q10840" s="39" t="s">
        <v>16</v>
      </c>
      <c r="R10840" s="39" t="s">
        <v>16</v>
      </c>
      <c r="S10840" s="39" t="s">
        <v>16</v>
      </c>
      <c r="T10840" s="39" t="s">
        <v>16</v>
      </c>
    </row>
    <row r="10841" spans="2:20" ht="27.6" x14ac:dyDescent="0.3">
      <c r="B10841" s="39" t="s">
        <v>16</v>
      </c>
      <c r="C10841" s="39" t="s">
        <v>16</v>
      </c>
      <c r="D10841" s="39" t="s">
        <v>16</v>
      </c>
      <c r="E10841" s="39" t="s">
        <v>16</v>
      </c>
      <c r="F10841" s="39" t="s">
        <v>16</v>
      </c>
      <c r="G10841" s="39" t="s">
        <v>16</v>
      </c>
      <c r="H10841" s="39" t="s">
        <v>16</v>
      </c>
      <c r="I10841" s="39" t="s">
        <v>16</v>
      </c>
      <c r="J10841" s="39" t="s">
        <v>16</v>
      </c>
      <c r="K10841" s="41"/>
      <c r="L10841" s="37" t="s">
        <v>7312</v>
      </c>
      <c r="M10841" s="509" t="s">
        <v>7323</v>
      </c>
      <c r="N10841" s="368">
        <v>4</v>
      </c>
      <c r="O10841" s="39" t="s">
        <v>16</v>
      </c>
      <c r="P10841" s="39">
        <v>2000</v>
      </c>
      <c r="Q10841" s="39" t="s">
        <v>16</v>
      </c>
      <c r="R10841" s="39" t="s">
        <v>16</v>
      </c>
      <c r="S10841" s="39" t="s">
        <v>16</v>
      </c>
      <c r="T10841" s="39" t="s">
        <v>16</v>
      </c>
    </row>
    <row r="10842" spans="2:20" ht="27.6" x14ac:dyDescent="0.3">
      <c r="B10842" s="39" t="s">
        <v>16</v>
      </c>
      <c r="C10842" s="39" t="s">
        <v>16</v>
      </c>
      <c r="D10842" s="39" t="s">
        <v>16</v>
      </c>
      <c r="E10842" s="39" t="s">
        <v>16</v>
      </c>
      <c r="F10842" s="39" t="s">
        <v>16</v>
      </c>
      <c r="G10842" s="39" t="s">
        <v>16</v>
      </c>
      <c r="H10842" s="39" t="s">
        <v>16</v>
      </c>
      <c r="I10842" s="39" t="s">
        <v>16</v>
      </c>
      <c r="J10842" s="39" t="s">
        <v>16</v>
      </c>
      <c r="K10842" s="41"/>
      <c r="L10842" s="37" t="s">
        <v>7312</v>
      </c>
      <c r="M10842" s="509" t="s">
        <v>7324</v>
      </c>
      <c r="N10842" s="37">
        <v>5</v>
      </c>
      <c r="O10842" s="39" t="s">
        <v>16</v>
      </c>
      <c r="P10842" s="39">
        <v>22500</v>
      </c>
      <c r="Q10842" s="39" t="s">
        <v>16</v>
      </c>
      <c r="R10842" s="39" t="s">
        <v>16</v>
      </c>
      <c r="S10842" s="39" t="s">
        <v>16</v>
      </c>
      <c r="T10842" s="39" t="s">
        <v>16</v>
      </c>
    </row>
    <row r="10843" spans="2:20" ht="31.8" customHeight="1" x14ac:dyDescent="0.3">
      <c r="B10843" s="39" t="s">
        <v>16</v>
      </c>
      <c r="C10843" s="39" t="s">
        <v>16</v>
      </c>
      <c r="D10843" s="39" t="s">
        <v>16</v>
      </c>
      <c r="E10843" s="39" t="s">
        <v>16</v>
      </c>
      <c r="F10843" s="39" t="s">
        <v>16</v>
      </c>
      <c r="G10843" s="39" t="s">
        <v>16</v>
      </c>
      <c r="H10843" s="39" t="s">
        <v>16</v>
      </c>
      <c r="I10843" s="39" t="s">
        <v>16</v>
      </c>
      <c r="J10843" s="39" t="s">
        <v>16</v>
      </c>
      <c r="K10843" s="41"/>
      <c r="L10843" s="37" t="s">
        <v>7312</v>
      </c>
      <c r="M10843" s="509" t="s">
        <v>7325</v>
      </c>
      <c r="N10843" s="368">
        <v>6</v>
      </c>
      <c r="O10843" s="39" t="s">
        <v>16</v>
      </c>
      <c r="P10843" s="39">
        <v>50420</v>
      </c>
      <c r="Q10843" s="39" t="s">
        <v>16</v>
      </c>
      <c r="R10843" s="39" t="s">
        <v>16</v>
      </c>
      <c r="S10843" s="39" t="s">
        <v>16</v>
      </c>
      <c r="T10843" s="39" t="s">
        <v>16</v>
      </c>
    </row>
    <row r="10844" spans="2:20" ht="27.6" x14ac:dyDescent="0.3">
      <c r="B10844" s="39" t="s">
        <v>16</v>
      </c>
      <c r="C10844" s="39" t="s">
        <v>16</v>
      </c>
      <c r="D10844" s="39" t="s">
        <v>16</v>
      </c>
      <c r="E10844" s="39" t="s">
        <v>16</v>
      </c>
      <c r="F10844" s="39" t="s">
        <v>16</v>
      </c>
      <c r="G10844" s="39" t="s">
        <v>16</v>
      </c>
      <c r="H10844" s="39" t="s">
        <v>16</v>
      </c>
      <c r="I10844" s="39" t="s">
        <v>16</v>
      </c>
      <c r="J10844" s="39" t="s">
        <v>16</v>
      </c>
      <c r="K10844" s="41"/>
      <c r="L10844" s="37" t="s">
        <v>7312</v>
      </c>
      <c r="M10844" s="509" t="s">
        <v>7326</v>
      </c>
      <c r="N10844" s="37">
        <v>7</v>
      </c>
      <c r="O10844" s="39" t="s">
        <v>16</v>
      </c>
      <c r="P10844" s="39">
        <v>10000</v>
      </c>
      <c r="Q10844" s="39" t="s">
        <v>16</v>
      </c>
      <c r="R10844" s="39" t="s">
        <v>16</v>
      </c>
      <c r="S10844" s="39" t="s">
        <v>16</v>
      </c>
      <c r="T10844" s="39" t="s">
        <v>16</v>
      </c>
    </row>
    <row r="10845" spans="2:20" ht="27.6" x14ac:dyDescent="0.3">
      <c r="B10845" s="39" t="s">
        <v>16</v>
      </c>
      <c r="C10845" s="39" t="s">
        <v>16</v>
      </c>
      <c r="D10845" s="39" t="s">
        <v>16</v>
      </c>
      <c r="E10845" s="39" t="s">
        <v>16</v>
      </c>
      <c r="F10845" s="39" t="s">
        <v>16</v>
      </c>
      <c r="G10845" s="39" t="s">
        <v>16</v>
      </c>
      <c r="H10845" s="39" t="s">
        <v>16</v>
      </c>
      <c r="I10845" s="39" t="s">
        <v>16</v>
      </c>
      <c r="J10845" s="39" t="s">
        <v>16</v>
      </c>
      <c r="K10845" s="41"/>
      <c r="L10845" s="37" t="s">
        <v>7312</v>
      </c>
      <c r="M10845" s="509" t="s">
        <v>7160</v>
      </c>
      <c r="N10845" s="368">
        <v>8</v>
      </c>
      <c r="O10845" s="39" t="s">
        <v>16</v>
      </c>
      <c r="P10845" s="39">
        <v>5000</v>
      </c>
      <c r="Q10845" s="39" t="s">
        <v>16</v>
      </c>
      <c r="R10845" s="39" t="s">
        <v>16</v>
      </c>
      <c r="S10845" s="39" t="s">
        <v>16</v>
      </c>
      <c r="T10845" s="39" t="s">
        <v>16</v>
      </c>
    </row>
    <row r="10846" spans="2:20" ht="27.6" x14ac:dyDescent="0.3">
      <c r="B10846" s="39" t="s">
        <v>16</v>
      </c>
      <c r="C10846" s="39" t="s">
        <v>16</v>
      </c>
      <c r="D10846" s="39" t="s">
        <v>16</v>
      </c>
      <c r="E10846" s="39" t="s">
        <v>16</v>
      </c>
      <c r="F10846" s="39" t="s">
        <v>16</v>
      </c>
      <c r="G10846" s="39" t="s">
        <v>16</v>
      </c>
      <c r="H10846" s="39" t="s">
        <v>16</v>
      </c>
      <c r="I10846" s="39" t="s">
        <v>16</v>
      </c>
      <c r="J10846" s="39" t="s">
        <v>16</v>
      </c>
      <c r="K10846" s="41"/>
      <c r="L10846" s="37" t="s">
        <v>7312</v>
      </c>
      <c r="M10846" s="509" t="s">
        <v>7328</v>
      </c>
      <c r="N10846" s="37">
        <v>9</v>
      </c>
      <c r="O10846" s="39" t="s">
        <v>16</v>
      </c>
      <c r="P10846" s="39">
        <v>25500</v>
      </c>
      <c r="Q10846" s="39" t="s">
        <v>16</v>
      </c>
      <c r="R10846" s="39" t="s">
        <v>16</v>
      </c>
      <c r="S10846" s="39" t="s">
        <v>16</v>
      </c>
      <c r="T10846" s="39" t="s">
        <v>16</v>
      </c>
    </row>
    <row r="10847" spans="2:20" ht="41.4" x14ac:dyDescent="0.3">
      <c r="B10847" s="39" t="s">
        <v>16</v>
      </c>
      <c r="C10847" s="39" t="s">
        <v>16</v>
      </c>
      <c r="D10847" s="39" t="s">
        <v>16</v>
      </c>
      <c r="E10847" s="39" t="s">
        <v>16</v>
      </c>
      <c r="F10847" s="39" t="s">
        <v>16</v>
      </c>
      <c r="G10847" s="39" t="s">
        <v>16</v>
      </c>
      <c r="H10847" s="39" t="s">
        <v>16</v>
      </c>
      <c r="I10847" s="39" t="s">
        <v>16</v>
      </c>
      <c r="J10847" s="39" t="s">
        <v>16</v>
      </c>
      <c r="K10847" s="41"/>
      <c r="L10847" s="37" t="s">
        <v>7312</v>
      </c>
      <c r="M10847" s="509" t="s">
        <v>7331</v>
      </c>
      <c r="N10847" s="368">
        <v>359</v>
      </c>
      <c r="O10847" s="39" t="s">
        <v>16</v>
      </c>
      <c r="P10847" s="39" t="s">
        <v>16</v>
      </c>
      <c r="Q10847" s="39" t="s">
        <v>16</v>
      </c>
      <c r="R10847" s="39">
        <v>10000</v>
      </c>
      <c r="S10847" s="39" t="s">
        <v>16</v>
      </c>
      <c r="T10847" s="39" t="s">
        <v>16</v>
      </c>
    </row>
    <row r="10848" spans="2:20" ht="41.4" x14ac:dyDescent="0.3">
      <c r="B10848" s="39" t="s">
        <v>16</v>
      </c>
      <c r="C10848" s="39" t="s">
        <v>16</v>
      </c>
      <c r="D10848" s="39" t="s">
        <v>16</v>
      </c>
      <c r="E10848" s="39" t="s">
        <v>16</v>
      </c>
      <c r="F10848" s="39" t="s">
        <v>16</v>
      </c>
      <c r="G10848" s="39" t="s">
        <v>16</v>
      </c>
      <c r="H10848" s="39" t="s">
        <v>16</v>
      </c>
      <c r="I10848" s="39" t="s">
        <v>16</v>
      </c>
      <c r="J10848" s="39" t="s">
        <v>16</v>
      </c>
      <c r="K10848" s="41"/>
      <c r="L10848" s="37" t="s">
        <v>7312</v>
      </c>
      <c r="M10848" s="509" t="s">
        <v>7329</v>
      </c>
      <c r="N10848" s="368">
        <v>359</v>
      </c>
      <c r="O10848" s="39" t="s">
        <v>16</v>
      </c>
      <c r="P10848" s="39" t="s">
        <v>16</v>
      </c>
      <c r="Q10848" s="39" t="s">
        <v>16</v>
      </c>
      <c r="R10848" s="39">
        <v>60000</v>
      </c>
      <c r="S10848" s="39" t="s">
        <v>16</v>
      </c>
      <c r="T10848" s="39" t="s">
        <v>16</v>
      </c>
    </row>
    <row r="10849" spans="2:20" ht="41.4" x14ac:dyDescent="0.3">
      <c r="B10849" s="39" t="s">
        <v>16</v>
      </c>
      <c r="C10849" s="39" t="s">
        <v>16</v>
      </c>
      <c r="D10849" s="39" t="s">
        <v>16</v>
      </c>
      <c r="E10849" s="39" t="s">
        <v>16</v>
      </c>
      <c r="F10849" s="39" t="s">
        <v>16</v>
      </c>
      <c r="G10849" s="39" t="s">
        <v>16</v>
      </c>
      <c r="H10849" s="39" t="s">
        <v>16</v>
      </c>
      <c r="I10849" s="39" t="s">
        <v>16</v>
      </c>
      <c r="J10849" s="39" t="s">
        <v>16</v>
      </c>
      <c r="K10849" s="41"/>
      <c r="L10849" s="37" t="s">
        <v>7312</v>
      </c>
      <c r="M10849" s="509" t="s">
        <v>7330</v>
      </c>
      <c r="N10849" s="368">
        <v>358</v>
      </c>
      <c r="O10849" s="39" t="s">
        <v>16</v>
      </c>
      <c r="P10849" s="39" t="s">
        <v>16</v>
      </c>
      <c r="Q10849" s="39" t="s">
        <v>16</v>
      </c>
      <c r="R10849" s="39">
        <v>75000</v>
      </c>
      <c r="S10849" s="39" t="s">
        <v>16</v>
      </c>
      <c r="T10849" s="39" t="s">
        <v>16</v>
      </c>
    </row>
    <row r="10850" spans="2:20" x14ac:dyDescent="0.3">
      <c r="B10850" s="196"/>
      <c r="C10850" s="503" t="s">
        <v>49</v>
      </c>
      <c r="D10850" s="196"/>
      <c r="E10850" s="197">
        <f>SUM(E10836:E10849)</f>
        <v>6500</v>
      </c>
      <c r="F10850" s="197">
        <f>SUM(F10836:F10849)</f>
        <v>52400</v>
      </c>
      <c r="G10850" s="940">
        <f>SUM(G10836:G10849)</f>
        <v>0</v>
      </c>
      <c r="H10850" s="1256">
        <f>SUM(H10836:H10849)</f>
        <v>950000</v>
      </c>
      <c r="I10850" s="940"/>
      <c r="J10850" s="940"/>
      <c r="K10850" s="187">
        <f>SUM(I10850:J10850)</f>
        <v>0</v>
      </c>
      <c r="L10850" s="91"/>
      <c r="M10850" s="91"/>
      <c r="N10850" s="91"/>
      <c r="O10850" s="39" t="s">
        <v>16</v>
      </c>
      <c r="P10850" s="91"/>
      <c r="Q10850" s="39"/>
      <c r="R10850" s="39"/>
      <c r="S10850" s="39"/>
      <c r="T10850" s="39"/>
    </row>
    <row r="10851" spans="2:20" x14ac:dyDescent="0.3">
      <c r="B10851" s="815"/>
      <c r="C10851" s="958"/>
      <c r="D10851" s="384"/>
      <c r="E10851" s="818"/>
      <c r="F10851" s="818"/>
      <c r="G10851" s="818"/>
      <c r="H10851" s="818"/>
      <c r="I10851" s="818"/>
      <c r="J10851" s="819"/>
      <c r="K10851" s="1"/>
      <c r="L10851" s="1041"/>
      <c r="M10851" s="1042"/>
      <c r="N10851" s="1042"/>
      <c r="O10851" s="188"/>
      <c r="P10851" s="1042"/>
      <c r="Q10851" s="1042"/>
      <c r="R10851" s="1042"/>
      <c r="S10851" s="1042"/>
      <c r="T10851" s="1043"/>
    </row>
    <row r="10852" spans="2:20" x14ac:dyDescent="0.3">
      <c r="B10852" s="25"/>
      <c r="C10852" s="26" t="s">
        <v>50</v>
      </c>
      <c r="D10852" s="26" t="s">
        <v>16</v>
      </c>
      <c r="E10852" s="28">
        <f>E10850</f>
        <v>6500</v>
      </c>
      <c r="F10852" s="28">
        <f>F10835+F10850</f>
        <v>1541461</v>
      </c>
      <c r="G10852" s="28">
        <f>G10835+G10850</f>
        <v>7657069</v>
      </c>
      <c r="H10852" s="28">
        <f>H10835+H10850</f>
        <v>7859591</v>
      </c>
      <c r="I10852" s="28">
        <f>I10835+I10850</f>
        <v>596197</v>
      </c>
      <c r="J10852" s="28">
        <f>J10835+J10850</f>
        <v>4260</v>
      </c>
      <c r="K10852" s="1"/>
      <c r="L10852" s="574" t="s">
        <v>16</v>
      </c>
      <c r="M10852" s="26" t="s">
        <v>50</v>
      </c>
      <c r="N10852" s="193" t="s">
        <v>16</v>
      </c>
      <c r="O10852" s="934">
        <f>SUM(O10836:O10851)</f>
        <v>5500</v>
      </c>
      <c r="P10852" s="28">
        <f>SUM(P10836:P10851)</f>
        <v>1220420</v>
      </c>
      <c r="Q10852" s="938">
        <f>SUM(Q10836:Q10851)</f>
        <v>0</v>
      </c>
      <c r="R10852" s="28">
        <f>SUM(R10836:R10851)</f>
        <v>145000</v>
      </c>
      <c r="S10852" s="28">
        <f>SUM(S10850:S10851)</f>
        <v>0</v>
      </c>
      <c r="T10852" s="28">
        <f>SUM(T10834:T10851)</f>
        <v>0</v>
      </c>
    </row>
    <row r="10853" spans="2:20" x14ac:dyDescent="0.3">
      <c r="F10853" s="314"/>
      <c r="G10853" s="215"/>
      <c r="H10853" s="215"/>
      <c r="I10853" s="314"/>
      <c r="L10853" s="2"/>
      <c r="M10853" s="3" t="s">
        <v>12</v>
      </c>
      <c r="N10853" s="15"/>
      <c r="O10853" s="16">
        <f>E10852-O10852</f>
        <v>1000</v>
      </c>
      <c r="P10853" s="62">
        <f>F10852-P10852</f>
        <v>321041</v>
      </c>
      <c r="Q10853" s="62">
        <f>G10852-Q10852</f>
        <v>7657069</v>
      </c>
      <c r="R10853" s="62">
        <f t="shared" ref="R10853" si="1042">H10852-R10852</f>
        <v>7714591</v>
      </c>
      <c r="S10853" s="62">
        <f t="shared" ref="S10853" si="1043">I10852-S10852</f>
        <v>596197</v>
      </c>
      <c r="T10853" s="62">
        <f t="shared" ref="T10853" si="1044">J10852-T10852</f>
        <v>4260</v>
      </c>
    </row>
    <row r="10854" spans="2:20" x14ac:dyDescent="0.3">
      <c r="B10854" s="1355"/>
      <c r="C10854" s="1355"/>
      <c r="D10854" s="1355"/>
      <c r="E10854" s="1355"/>
      <c r="F10854" s="1355"/>
      <c r="G10854" s="118"/>
      <c r="H10854" s="240"/>
      <c r="I10854" s="321"/>
      <c r="J10854" s="321"/>
      <c r="M10854" s="1356" t="s">
        <v>23</v>
      </c>
      <c r="N10854" s="1356"/>
      <c r="O10854" s="314"/>
      <c r="P10854" s="314"/>
      <c r="Q10854" s="314"/>
      <c r="R10854" s="314"/>
    </row>
    <row r="10855" spans="2:20" x14ac:dyDescent="0.3">
      <c r="B10855" s="1303"/>
      <c r="C10855" s="1174"/>
      <c r="D10855" s="1174"/>
      <c r="E10855" s="285"/>
      <c r="F10855" s="285"/>
      <c r="G10855" s="944"/>
      <c r="H10855" s="944"/>
      <c r="I10855" s="944"/>
      <c r="J10855" s="944"/>
      <c r="K10855" s="1263"/>
      <c r="L10855" s="1263"/>
      <c r="M10855" s="346" t="s">
        <v>17</v>
      </c>
      <c r="N10855" s="62">
        <f>P10853</f>
        <v>321041</v>
      </c>
      <c r="O10855" s="1322"/>
      <c r="P10855" s="198"/>
      <c r="Q10855" s="198"/>
      <c r="R10855" s="198"/>
      <c r="S10855" s="1263"/>
      <c r="T10855" s="1263"/>
    </row>
    <row r="10856" spans="2:20" x14ac:dyDescent="0.3">
      <c r="B10856" s="1304"/>
      <c r="C10856" s="1305"/>
      <c r="D10856" s="1264"/>
      <c r="E10856" s="1264"/>
      <c r="F10856" s="1179"/>
      <c r="G10856" s="949"/>
      <c r="H10856" s="949"/>
      <c r="I10856" s="280"/>
      <c r="J10856" s="280"/>
      <c r="K10856" s="1263"/>
      <c r="L10856" s="1263"/>
      <c r="M10856" s="346" t="s">
        <v>18</v>
      </c>
      <c r="N10856" s="62">
        <f>Q10853</f>
        <v>7657069</v>
      </c>
      <c r="O10856" s="1265"/>
      <c r="P10856" s="944"/>
      <c r="Q10856" s="1346"/>
      <c r="R10856" s="944"/>
      <c r="S10856" s="944"/>
      <c r="T10856" s="944"/>
    </row>
    <row r="10857" spans="2:20" x14ac:dyDescent="0.3">
      <c r="B10857" s="1304"/>
      <c r="C10857" s="1306"/>
      <c r="D10857" s="1264"/>
      <c r="E10857" s="1264"/>
      <c r="F10857" s="285"/>
      <c r="G10857" s="948"/>
      <c r="H10857" s="948"/>
      <c r="I10857" s="280"/>
      <c r="J10857" s="280"/>
      <c r="K10857" s="1263"/>
      <c r="L10857" s="1263"/>
      <c r="M10857" s="346" t="s">
        <v>19</v>
      </c>
      <c r="N10857" s="62">
        <f>R10853</f>
        <v>7714591</v>
      </c>
      <c r="O10857" s="1265"/>
      <c r="P10857" s="948"/>
      <c r="Q10857" s="1345"/>
      <c r="R10857" s="948"/>
      <c r="S10857" s="948"/>
      <c r="T10857" s="948"/>
    </row>
    <row r="10858" spans="2:20" x14ac:dyDescent="0.3">
      <c r="B10858" s="1304"/>
      <c r="C10858" s="1307"/>
      <c r="D10858" s="284"/>
      <c r="E10858" s="1266"/>
      <c r="F10858" s="1330"/>
      <c r="G10858" s="1267"/>
      <c r="H10858" s="1267"/>
      <c r="I10858" s="280"/>
      <c r="J10858" s="281"/>
      <c r="K10858" s="1263"/>
      <c r="L10858" s="1263"/>
      <c r="M10858" s="346" t="s">
        <v>20</v>
      </c>
      <c r="N10858" s="62">
        <f>S10853</f>
        <v>596197</v>
      </c>
      <c r="O10858" s="1268"/>
      <c r="P10858" s="1329"/>
      <c r="Q10858" s="1017"/>
      <c r="R10858" s="894"/>
      <c r="S10858" s="894"/>
      <c r="T10858" s="894"/>
    </row>
    <row r="10859" spans="2:20" x14ac:dyDescent="0.3">
      <c r="B10859" s="1307"/>
      <c r="C10859" s="1304"/>
      <c r="D10859" s="284"/>
      <c r="E10859" s="1266"/>
      <c r="F10859" s="1330"/>
      <c r="G10859" s="1267"/>
      <c r="H10859" s="1267"/>
      <c r="I10859" s="280"/>
      <c r="J10859" s="281"/>
      <c r="K10859" s="1263"/>
      <c r="L10859" s="1263"/>
      <c r="M10859" s="346" t="s">
        <v>21</v>
      </c>
      <c r="N10859" s="62">
        <f>T10853</f>
        <v>4260</v>
      </c>
      <c r="O10859" s="1265"/>
      <c r="P10859" s="949"/>
      <c r="Q10859" s="1018"/>
      <c r="R10859" s="949"/>
      <c r="S10859" s="949"/>
      <c r="T10859" s="949"/>
    </row>
    <row r="10860" spans="2:20" ht="16.2" thickBot="1" x14ac:dyDescent="0.35">
      <c r="B10860" s="1307"/>
      <c r="C10860" s="1307"/>
      <c r="D10860" s="284"/>
      <c r="E10860" s="1266"/>
      <c r="F10860" s="1294"/>
      <c r="G10860" s="1269"/>
      <c r="H10860" s="1267"/>
      <c r="I10860" s="280"/>
      <c r="J10860" s="281"/>
      <c r="K10860" s="1263"/>
      <c r="L10860" s="1263"/>
      <c r="M10860" s="768" t="s">
        <v>22</v>
      </c>
      <c r="N10860" s="794">
        <f>SUM(N10855:N10859)</f>
        <v>16293158</v>
      </c>
      <c r="O10860" s="1265"/>
      <c r="P10860" s="944"/>
      <c r="Q10860" s="944"/>
      <c r="R10860" s="944"/>
      <c r="S10860" s="944"/>
      <c r="T10860" s="1270"/>
    </row>
    <row r="10861" spans="2:20" ht="16.2" thickTop="1" x14ac:dyDescent="0.3">
      <c r="B10861" s="1308"/>
      <c r="C10861" s="1309"/>
      <c r="D10861" s="736"/>
      <c r="E10861" s="326"/>
      <c r="F10861" s="326"/>
      <c r="G10861" s="322"/>
      <c r="H10861" s="321"/>
      <c r="I10861" s="280"/>
      <c r="J10861" s="281"/>
      <c r="M10861" s="768"/>
      <c r="N10861" s="121"/>
      <c r="O10861" s="1015"/>
      <c r="P10861" s="994"/>
      <c r="Q10861" s="994"/>
      <c r="R10861" s="943"/>
      <c r="S10861" s="943"/>
      <c r="T10861" s="929"/>
    </row>
    <row r="10862" spans="2:20" x14ac:dyDescent="0.3">
      <c r="B10862" s="326"/>
      <c r="C10862" s="326"/>
      <c r="D10862" s="326"/>
      <c r="E10862" s="326"/>
      <c r="F10862" s="326"/>
    </row>
    <row r="10863" spans="2:20" x14ac:dyDescent="0.3">
      <c r="B10863" s="326"/>
      <c r="C10863" s="326"/>
      <c r="D10863" s="326"/>
      <c r="E10863" s="326"/>
      <c r="F10863" s="326"/>
      <c r="N10863" s="314"/>
    </row>
    <row r="10865" spans="2:20" x14ac:dyDescent="0.3">
      <c r="B10865" s="1357" t="s">
        <v>6214</v>
      </c>
      <c r="C10865" s="1357"/>
      <c r="D10865" s="1357"/>
      <c r="E10865" s="1357"/>
      <c r="F10865" s="1357"/>
      <c r="G10865" s="1357"/>
      <c r="H10865" s="1357"/>
      <c r="I10865" s="1357"/>
      <c r="J10865" s="1357"/>
      <c r="K10865" s="1357"/>
      <c r="L10865" s="1357"/>
      <c r="M10865" s="1357"/>
      <c r="N10865" s="1357"/>
      <c r="O10865" s="1357"/>
      <c r="P10865" s="1357"/>
      <c r="Q10865" s="1357"/>
      <c r="R10865" s="1357"/>
      <c r="S10865" s="1357"/>
      <c r="T10865" s="1357"/>
    </row>
    <row r="10871" spans="2:20" ht="15.6" x14ac:dyDescent="0.3">
      <c r="B10871" s="1349" t="s">
        <v>7332</v>
      </c>
      <c r="C10871" s="1349"/>
      <c r="D10871" s="1349"/>
      <c r="E10871" s="1349"/>
      <c r="F10871" s="1349"/>
      <c r="G10871" s="1349"/>
      <c r="H10871" s="1349"/>
      <c r="I10871" s="1349"/>
      <c r="J10871" s="1349"/>
      <c r="K10871" s="1349"/>
      <c r="L10871" s="1349"/>
      <c r="M10871" s="1349"/>
      <c r="N10871" s="1349"/>
      <c r="O10871" s="1349"/>
      <c r="P10871" s="1349"/>
      <c r="Q10871" s="1349"/>
      <c r="R10871" s="1349"/>
      <c r="S10871" s="1349"/>
      <c r="T10871" s="1349"/>
    </row>
    <row r="10872" spans="2:20" ht="15.6" x14ac:dyDescent="0.3">
      <c r="B10872" s="1350" t="s">
        <v>10</v>
      </c>
      <c r="C10872" s="1350"/>
      <c r="D10872" s="1350"/>
      <c r="E10872" s="1350"/>
      <c r="F10872" s="1350"/>
      <c r="G10872" s="1350"/>
      <c r="H10872" s="1350"/>
      <c r="I10872" s="1350"/>
      <c r="J10872" s="1350"/>
      <c r="K10872" s="1350"/>
      <c r="L10872" s="1350"/>
      <c r="M10872" s="1350"/>
      <c r="N10872" s="1350"/>
      <c r="O10872" s="1350"/>
      <c r="P10872" s="1350"/>
      <c r="Q10872" s="1350"/>
      <c r="R10872" s="1350"/>
      <c r="S10872" s="1350"/>
      <c r="T10872" s="1350"/>
    </row>
    <row r="10873" spans="2:20" x14ac:dyDescent="0.3">
      <c r="B10873" s="1351" t="s">
        <v>11</v>
      </c>
      <c r="C10873" s="1351"/>
      <c r="D10873" s="1351"/>
      <c r="E10873" s="1351"/>
      <c r="F10873" s="1351"/>
      <c r="G10873" s="1351"/>
      <c r="H10873" s="1351"/>
      <c r="I10873" s="1351"/>
      <c r="J10873" s="1351"/>
      <c r="K10873" s="1351"/>
      <c r="L10873" s="1351"/>
      <c r="M10873" s="1351"/>
      <c r="N10873" s="1351"/>
      <c r="O10873" s="1351"/>
      <c r="P10873" s="1351"/>
      <c r="Q10873" s="1351"/>
      <c r="R10873" s="1351"/>
      <c r="S10873" s="1351"/>
      <c r="T10873" s="1351"/>
    </row>
    <row r="10874" spans="2:20" x14ac:dyDescent="0.3">
      <c r="B10874" s="1352" t="s">
        <v>7333</v>
      </c>
      <c r="C10874" s="1352"/>
      <c r="D10874" s="1352"/>
      <c r="E10874" s="1352"/>
      <c r="F10874" s="1352"/>
      <c r="G10874" s="1352"/>
      <c r="H10874" s="1352"/>
      <c r="I10874" s="1352"/>
      <c r="J10874" s="1352"/>
      <c r="K10874" s="1352"/>
      <c r="L10874" s="1352"/>
      <c r="M10874" s="1352"/>
      <c r="N10874" s="1352"/>
      <c r="O10874" s="1352"/>
      <c r="P10874" s="1352"/>
      <c r="Q10874" s="1352"/>
      <c r="R10874" s="1352"/>
      <c r="S10874" s="1352"/>
      <c r="T10874" s="1352"/>
    </row>
    <row r="10875" spans="2:20" ht="15" thickBot="1" x14ac:dyDescent="0.35">
      <c r="B10875" s="309"/>
      <c r="C10875" s="309"/>
      <c r="D10875" s="309"/>
      <c r="E10875" s="309"/>
      <c r="F10875" s="309"/>
      <c r="G10875" s="309"/>
      <c r="H10875" s="309"/>
      <c r="I10875" s="309"/>
      <c r="J10875" s="309"/>
      <c r="L10875" s="309"/>
      <c r="M10875" s="309"/>
      <c r="N10875" s="309"/>
      <c r="O10875" s="309"/>
      <c r="P10875" s="309"/>
      <c r="Q10875" s="309"/>
      <c r="R10875" s="1353" t="s">
        <v>7334</v>
      </c>
      <c r="S10875" s="1353"/>
      <c r="T10875" s="1353"/>
    </row>
    <row r="10876" spans="2:20" ht="15" thickTop="1" x14ac:dyDescent="0.3">
      <c r="B10876" s="1354" t="s">
        <v>8</v>
      </c>
      <c r="C10876" s="1354"/>
      <c r="D10876" s="1354"/>
      <c r="E10876" s="1354"/>
      <c r="F10876" s="1354"/>
      <c r="G10876" s="1354"/>
      <c r="H10876" s="1354"/>
      <c r="I10876" s="1354"/>
      <c r="J10876" s="1354"/>
      <c r="L10876" s="1354" t="s">
        <v>9</v>
      </c>
      <c r="M10876" s="1354"/>
      <c r="N10876" s="1354"/>
      <c r="O10876" s="1354"/>
      <c r="P10876" s="1354"/>
      <c r="Q10876" s="1354"/>
      <c r="R10876" s="1354"/>
      <c r="S10876" s="1354"/>
      <c r="T10876" s="1354"/>
    </row>
    <row r="10877" spans="2:20" ht="27.6" x14ac:dyDescent="0.3">
      <c r="B10877" s="950" t="s">
        <v>0</v>
      </c>
      <c r="C10877" s="950" t="s">
        <v>1</v>
      </c>
      <c r="D10877" s="950" t="s">
        <v>2</v>
      </c>
      <c r="E10877" s="950" t="s">
        <v>13</v>
      </c>
      <c r="F10877" s="950" t="s">
        <v>3</v>
      </c>
      <c r="G10877" s="950" t="s">
        <v>4</v>
      </c>
      <c r="H10877" s="950" t="s">
        <v>5</v>
      </c>
      <c r="I10877" s="950" t="s">
        <v>6</v>
      </c>
      <c r="J10877" s="950" t="s">
        <v>7</v>
      </c>
      <c r="K10877" s="180"/>
      <c r="L10877" s="950" t="s">
        <v>0</v>
      </c>
      <c r="M10877" s="950" t="s">
        <v>1</v>
      </c>
      <c r="N10877" s="503" t="s">
        <v>1234</v>
      </c>
      <c r="O10877" s="950" t="s">
        <v>13</v>
      </c>
      <c r="P10877" s="950" t="s">
        <v>3</v>
      </c>
      <c r="Q10877" s="950" t="s">
        <v>4</v>
      </c>
      <c r="R10877" s="950" t="s">
        <v>5</v>
      </c>
      <c r="S10877" s="950" t="s">
        <v>6</v>
      </c>
      <c r="T10877" s="950" t="s">
        <v>7</v>
      </c>
    </row>
    <row r="10878" spans="2:20" x14ac:dyDescent="0.3">
      <c r="B10878" s="954"/>
      <c r="C10878" s="955"/>
      <c r="D10878" s="955"/>
      <c r="E10878" s="956"/>
      <c r="F10878" s="956"/>
      <c r="G10878" s="956"/>
      <c r="H10878" s="956"/>
      <c r="I10878" s="956"/>
      <c r="J10878" s="957"/>
      <c r="L10878" s="954"/>
      <c r="M10878" s="955"/>
      <c r="N10878" s="955"/>
      <c r="O10878" s="956"/>
      <c r="P10878" s="956"/>
      <c r="Q10878" s="956"/>
      <c r="R10878" s="956"/>
      <c r="S10878" s="956"/>
      <c r="T10878" s="957"/>
    </row>
    <row r="10879" spans="2:20" x14ac:dyDescent="0.3">
      <c r="B10879" s="37" t="s">
        <v>7335</v>
      </c>
      <c r="C10879" s="44" t="s">
        <v>2421</v>
      </c>
      <c r="D10879" s="91" t="s">
        <v>16</v>
      </c>
      <c r="E10879" s="91" t="s">
        <v>16</v>
      </c>
      <c r="F10879" s="91">
        <f>N10855</f>
        <v>321041</v>
      </c>
      <c r="G10879" s="764">
        <f>N10856</f>
        <v>7657069</v>
      </c>
      <c r="H10879" s="764">
        <f>N10857</f>
        <v>7714591</v>
      </c>
      <c r="I10879" s="764">
        <f>N10858</f>
        <v>596197</v>
      </c>
      <c r="J10879" s="764">
        <f>N10859</f>
        <v>4260</v>
      </c>
      <c r="K10879" s="41"/>
      <c r="L10879" s="37"/>
      <c r="M10879" s="44"/>
      <c r="N10879" s="39"/>
      <c r="O10879" s="39"/>
      <c r="P10879" s="91"/>
      <c r="Q10879" s="91"/>
      <c r="R10879" s="91"/>
      <c r="S10879" s="91"/>
      <c r="T10879" s="91"/>
    </row>
    <row r="10880" spans="2:20" ht="27.6" x14ac:dyDescent="0.3">
      <c r="B10880" s="37" t="s">
        <v>7335</v>
      </c>
      <c r="C10880" s="38" t="s">
        <v>7371</v>
      </c>
      <c r="D10880" s="116" t="s">
        <v>7336</v>
      </c>
      <c r="E10880" s="39" t="s">
        <v>16</v>
      </c>
      <c r="F10880" s="39">
        <v>1100</v>
      </c>
      <c r="G10880" s="39" t="s">
        <v>16</v>
      </c>
      <c r="H10880" s="39" t="s">
        <v>16</v>
      </c>
      <c r="I10880" s="39" t="s">
        <v>16</v>
      </c>
      <c r="J10880" s="39" t="s">
        <v>16</v>
      </c>
      <c r="K10880" s="41"/>
      <c r="L10880" s="37" t="s">
        <v>7335</v>
      </c>
      <c r="M10880" s="38" t="s">
        <v>7375</v>
      </c>
      <c r="N10880" s="116" t="s">
        <v>7346</v>
      </c>
      <c r="O10880" s="39">
        <v>3000</v>
      </c>
      <c r="P10880" s="39" t="s">
        <v>16</v>
      </c>
      <c r="Q10880" s="39" t="s">
        <v>16</v>
      </c>
      <c r="R10880" s="39" t="s">
        <v>16</v>
      </c>
      <c r="S10880" s="39" t="s">
        <v>16</v>
      </c>
      <c r="T10880" s="39" t="s">
        <v>16</v>
      </c>
    </row>
    <row r="10881" spans="2:20" ht="27.6" x14ac:dyDescent="0.3">
      <c r="B10881" s="37" t="s">
        <v>7335</v>
      </c>
      <c r="C10881" s="38" t="s">
        <v>7356</v>
      </c>
      <c r="D10881" s="116" t="s">
        <v>7337</v>
      </c>
      <c r="E10881" s="39" t="s">
        <v>16</v>
      </c>
      <c r="F10881" s="39">
        <v>1300</v>
      </c>
      <c r="G10881" s="39" t="s">
        <v>16</v>
      </c>
      <c r="H10881" s="39" t="s">
        <v>16</v>
      </c>
      <c r="I10881" s="39" t="s">
        <v>16</v>
      </c>
      <c r="J10881" s="39" t="s">
        <v>16</v>
      </c>
      <c r="K10881" s="41"/>
      <c r="L10881" s="37" t="s">
        <v>7335</v>
      </c>
      <c r="M10881" s="38" t="s">
        <v>7376</v>
      </c>
      <c r="N10881" s="116" t="s">
        <v>7347</v>
      </c>
      <c r="O10881" s="39">
        <v>100000</v>
      </c>
      <c r="P10881" s="39" t="s">
        <v>16</v>
      </c>
      <c r="Q10881" s="39" t="s">
        <v>16</v>
      </c>
      <c r="R10881" s="39" t="s">
        <v>16</v>
      </c>
      <c r="S10881" s="39" t="s">
        <v>16</v>
      </c>
      <c r="T10881" s="39" t="s">
        <v>16</v>
      </c>
    </row>
    <row r="10882" spans="2:20" ht="27.6" x14ac:dyDescent="0.3">
      <c r="B10882" s="37" t="s">
        <v>7335</v>
      </c>
      <c r="C10882" s="38" t="s">
        <v>7370</v>
      </c>
      <c r="D10882" s="116" t="s">
        <v>7338</v>
      </c>
      <c r="E10882" s="39" t="s">
        <v>16</v>
      </c>
      <c r="F10882" s="39">
        <v>1100</v>
      </c>
      <c r="G10882" s="39" t="s">
        <v>16</v>
      </c>
      <c r="H10882" s="39" t="s">
        <v>16</v>
      </c>
      <c r="I10882" s="39" t="s">
        <v>16</v>
      </c>
      <c r="J10882" s="39" t="s">
        <v>16</v>
      </c>
      <c r="K10882" s="41"/>
      <c r="L10882" s="37" t="s">
        <v>7335</v>
      </c>
      <c r="M10882" s="38" t="s">
        <v>7377</v>
      </c>
      <c r="N10882" s="116" t="s">
        <v>7350</v>
      </c>
      <c r="O10882" s="39">
        <v>9000</v>
      </c>
      <c r="P10882" s="39" t="s">
        <v>16</v>
      </c>
      <c r="Q10882" s="39" t="s">
        <v>16</v>
      </c>
      <c r="R10882" s="39" t="s">
        <v>16</v>
      </c>
      <c r="S10882" s="39" t="s">
        <v>16</v>
      </c>
      <c r="T10882" s="39" t="s">
        <v>16</v>
      </c>
    </row>
    <row r="10883" spans="2:20" ht="27.6" x14ac:dyDescent="0.3">
      <c r="B10883" s="37" t="s">
        <v>7335</v>
      </c>
      <c r="C10883" s="38" t="s">
        <v>7369</v>
      </c>
      <c r="D10883" s="116" t="s">
        <v>7339</v>
      </c>
      <c r="E10883" s="39" t="s">
        <v>16</v>
      </c>
      <c r="F10883" s="39">
        <v>1000</v>
      </c>
      <c r="G10883" s="39" t="s">
        <v>16</v>
      </c>
      <c r="H10883" s="39" t="s">
        <v>16</v>
      </c>
      <c r="I10883" s="39" t="s">
        <v>16</v>
      </c>
      <c r="J10883" s="39" t="s">
        <v>16</v>
      </c>
      <c r="K10883" s="41"/>
      <c r="L10883" s="37" t="s">
        <v>7335</v>
      </c>
      <c r="M10883" s="509" t="s">
        <v>7374</v>
      </c>
      <c r="N10883" s="368">
        <v>1</v>
      </c>
      <c r="O10883" s="39" t="s">
        <v>16</v>
      </c>
      <c r="P10883" s="39">
        <v>228000</v>
      </c>
      <c r="Q10883" s="39" t="s">
        <v>16</v>
      </c>
      <c r="R10883" s="39" t="s">
        <v>16</v>
      </c>
      <c r="S10883" s="39" t="s">
        <v>16</v>
      </c>
      <c r="T10883" s="39" t="s">
        <v>16</v>
      </c>
    </row>
    <row r="10884" spans="2:20" ht="27.6" x14ac:dyDescent="0.3">
      <c r="B10884" s="37" t="s">
        <v>7335</v>
      </c>
      <c r="C10884" s="38" t="s">
        <v>7368</v>
      </c>
      <c r="D10884" s="116" t="s">
        <v>7340</v>
      </c>
      <c r="E10884" s="39" t="s">
        <v>16</v>
      </c>
      <c r="F10884" s="39">
        <v>1000</v>
      </c>
      <c r="G10884" s="39" t="s">
        <v>16</v>
      </c>
      <c r="H10884" s="39" t="s">
        <v>16</v>
      </c>
      <c r="I10884" s="39" t="s">
        <v>16</v>
      </c>
      <c r="J10884" s="39" t="s">
        <v>16</v>
      </c>
      <c r="K10884" s="41"/>
      <c r="L10884" s="39" t="s">
        <v>16</v>
      </c>
      <c r="M10884" s="39" t="s">
        <v>16</v>
      </c>
      <c r="N10884" s="39" t="s">
        <v>16</v>
      </c>
      <c r="O10884" s="39" t="s">
        <v>16</v>
      </c>
      <c r="P10884" s="39" t="s">
        <v>16</v>
      </c>
      <c r="Q10884" s="39" t="s">
        <v>16</v>
      </c>
      <c r="R10884" s="39" t="s">
        <v>16</v>
      </c>
      <c r="S10884" s="39" t="s">
        <v>16</v>
      </c>
      <c r="T10884" s="39" t="s">
        <v>16</v>
      </c>
    </row>
    <row r="10885" spans="2:20" ht="27.6" x14ac:dyDescent="0.3">
      <c r="B10885" s="37" t="s">
        <v>7335</v>
      </c>
      <c r="C10885" s="38" t="s">
        <v>7367</v>
      </c>
      <c r="D10885" s="116" t="s">
        <v>7341</v>
      </c>
      <c r="E10885" s="39" t="s">
        <v>16</v>
      </c>
      <c r="F10885" s="39">
        <v>1100</v>
      </c>
      <c r="G10885" s="39" t="s">
        <v>16</v>
      </c>
      <c r="H10885" s="39" t="s">
        <v>16</v>
      </c>
      <c r="I10885" s="39" t="s">
        <v>16</v>
      </c>
      <c r="J10885" s="39" t="s">
        <v>16</v>
      </c>
      <c r="K10885" s="41"/>
      <c r="L10885" s="39" t="s">
        <v>16</v>
      </c>
      <c r="M10885" s="39" t="s">
        <v>16</v>
      </c>
      <c r="N10885" s="39" t="s">
        <v>16</v>
      </c>
      <c r="O10885" s="39" t="s">
        <v>16</v>
      </c>
      <c r="P10885" s="39" t="s">
        <v>16</v>
      </c>
      <c r="Q10885" s="39" t="s">
        <v>16</v>
      </c>
      <c r="R10885" s="39" t="s">
        <v>16</v>
      </c>
      <c r="S10885" s="39" t="s">
        <v>16</v>
      </c>
      <c r="T10885" s="39" t="s">
        <v>16</v>
      </c>
    </row>
    <row r="10886" spans="2:20" ht="27.6" x14ac:dyDescent="0.3">
      <c r="B10886" s="37" t="s">
        <v>7335</v>
      </c>
      <c r="C10886" s="38" t="s">
        <v>7366</v>
      </c>
      <c r="D10886" s="116" t="s">
        <v>7342</v>
      </c>
      <c r="E10886" s="39" t="s">
        <v>16</v>
      </c>
      <c r="F10886" s="39">
        <v>1100</v>
      </c>
      <c r="G10886" s="39" t="s">
        <v>16</v>
      </c>
      <c r="H10886" s="39" t="s">
        <v>16</v>
      </c>
      <c r="I10886" s="39" t="s">
        <v>16</v>
      </c>
      <c r="J10886" s="39" t="s">
        <v>16</v>
      </c>
      <c r="K10886" s="41"/>
      <c r="L10886" s="39" t="s">
        <v>16</v>
      </c>
      <c r="M10886" s="39" t="s">
        <v>16</v>
      </c>
      <c r="N10886" s="39" t="s">
        <v>16</v>
      </c>
      <c r="O10886" s="39" t="s">
        <v>16</v>
      </c>
      <c r="P10886" s="39" t="s">
        <v>16</v>
      </c>
      <c r="Q10886" s="39" t="s">
        <v>16</v>
      </c>
      <c r="R10886" s="39" t="s">
        <v>16</v>
      </c>
      <c r="S10886" s="39" t="s">
        <v>16</v>
      </c>
      <c r="T10886" s="39" t="s">
        <v>16</v>
      </c>
    </row>
    <row r="10887" spans="2:20" ht="27.6" x14ac:dyDescent="0.3">
      <c r="B10887" s="37" t="s">
        <v>7335</v>
      </c>
      <c r="C10887" s="38" t="s">
        <v>7365</v>
      </c>
      <c r="D10887" s="116" t="s">
        <v>7343</v>
      </c>
      <c r="E10887" s="39" t="s">
        <v>16</v>
      </c>
      <c r="F10887" s="39">
        <v>1100</v>
      </c>
      <c r="G10887" s="39" t="s">
        <v>16</v>
      </c>
      <c r="H10887" s="39" t="s">
        <v>16</v>
      </c>
      <c r="I10887" s="39" t="s">
        <v>16</v>
      </c>
      <c r="J10887" s="39" t="s">
        <v>16</v>
      </c>
      <c r="K10887" s="41"/>
      <c r="L10887" s="39" t="s">
        <v>16</v>
      </c>
      <c r="M10887" s="39" t="s">
        <v>16</v>
      </c>
      <c r="N10887" s="39" t="s">
        <v>16</v>
      </c>
      <c r="O10887" s="39" t="s">
        <v>16</v>
      </c>
      <c r="P10887" s="39" t="s">
        <v>16</v>
      </c>
      <c r="Q10887" s="39" t="s">
        <v>16</v>
      </c>
      <c r="R10887" s="39" t="s">
        <v>16</v>
      </c>
      <c r="S10887" s="39" t="s">
        <v>16</v>
      </c>
      <c r="T10887" s="39" t="s">
        <v>16</v>
      </c>
    </row>
    <row r="10888" spans="2:20" ht="27.6" x14ac:dyDescent="0.3">
      <c r="B10888" s="37" t="s">
        <v>7335</v>
      </c>
      <c r="C10888" s="38" t="s">
        <v>7364</v>
      </c>
      <c r="D10888" s="116" t="s">
        <v>7344</v>
      </c>
      <c r="E10888" s="39" t="s">
        <v>16</v>
      </c>
      <c r="F10888" s="39">
        <v>1100</v>
      </c>
      <c r="G10888" s="39" t="s">
        <v>16</v>
      </c>
      <c r="H10888" s="39" t="s">
        <v>16</v>
      </c>
      <c r="I10888" s="39" t="s">
        <v>16</v>
      </c>
      <c r="J10888" s="39" t="s">
        <v>16</v>
      </c>
      <c r="K10888" s="41"/>
      <c r="L10888" s="39" t="s">
        <v>16</v>
      </c>
      <c r="M10888" s="39" t="s">
        <v>16</v>
      </c>
      <c r="N10888" s="39" t="s">
        <v>16</v>
      </c>
      <c r="O10888" s="39" t="s">
        <v>16</v>
      </c>
      <c r="P10888" s="39" t="s">
        <v>16</v>
      </c>
      <c r="Q10888" s="39" t="s">
        <v>16</v>
      </c>
      <c r="R10888" s="39" t="s">
        <v>16</v>
      </c>
      <c r="S10888" s="39" t="s">
        <v>16</v>
      </c>
      <c r="T10888" s="39" t="s">
        <v>16</v>
      </c>
    </row>
    <row r="10889" spans="2:20" ht="27.6" x14ac:dyDescent="0.3">
      <c r="B10889" s="37" t="s">
        <v>7335</v>
      </c>
      <c r="C10889" s="38" t="s">
        <v>7363</v>
      </c>
      <c r="D10889" s="116" t="s">
        <v>7345</v>
      </c>
      <c r="E10889" s="39" t="s">
        <v>16</v>
      </c>
      <c r="F10889" s="39">
        <v>1300</v>
      </c>
      <c r="G10889" s="39" t="s">
        <v>16</v>
      </c>
      <c r="H10889" s="39" t="s">
        <v>16</v>
      </c>
      <c r="I10889" s="39" t="s">
        <v>16</v>
      </c>
      <c r="J10889" s="39" t="s">
        <v>16</v>
      </c>
      <c r="K10889" s="41"/>
      <c r="L10889" s="39" t="s">
        <v>16</v>
      </c>
      <c r="M10889" s="39" t="s">
        <v>16</v>
      </c>
      <c r="N10889" s="39" t="s">
        <v>16</v>
      </c>
      <c r="O10889" s="39" t="s">
        <v>16</v>
      </c>
      <c r="P10889" s="39" t="s">
        <v>16</v>
      </c>
      <c r="Q10889" s="39" t="s">
        <v>16</v>
      </c>
      <c r="R10889" s="39" t="s">
        <v>16</v>
      </c>
      <c r="S10889" s="39" t="s">
        <v>16</v>
      </c>
      <c r="T10889" s="39" t="s">
        <v>16</v>
      </c>
    </row>
    <row r="10890" spans="2:20" ht="27.6" x14ac:dyDescent="0.3">
      <c r="B10890" s="37" t="s">
        <v>7335</v>
      </c>
      <c r="C10890" s="38" t="s">
        <v>7362</v>
      </c>
      <c r="D10890" s="116" t="s">
        <v>7346</v>
      </c>
      <c r="E10890" s="39">
        <v>3000</v>
      </c>
      <c r="F10890" s="39" t="s">
        <v>16</v>
      </c>
      <c r="G10890" s="39" t="s">
        <v>16</v>
      </c>
      <c r="H10890" s="39" t="s">
        <v>16</v>
      </c>
      <c r="I10890" s="39" t="s">
        <v>16</v>
      </c>
      <c r="J10890" s="39" t="s">
        <v>16</v>
      </c>
      <c r="K10890" s="41"/>
      <c r="L10890" s="39" t="s">
        <v>16</v>
      </c>
      <c r="M10890" s="39" t="s">
        <v>16</v>
      </c>
      <c r="N10890" s="39" t="s">
        <v>16</v>
      </c>
      <c r="O10890" s="39" t="s">
        <v>16</v>
      </c>
      <c r="P10890" s="39" t="s">
        <v>16</v>
      </c>
      <c r="Q10890" s="39" t="s">
        <v>16</v>
      </c>
      <c r="R10890" s="39" t="s">
        <v>16</v>
      </c>
      <c r="S10890" s="39" t="s">
        <v>16</v>
      </c>
      <c r="T10890" s="39" t="s">
        <v>16</v>
      </c>
    </row>
    <row r="10891" spans="2:20" ht="41.4" x14ac:dyDescent="0.3">
      <c r="B10891" s="37" t="s">
        <v>7335</v>
      </c>
      <c r="C10891" s="38" t="s">
        <v>7361</v>
      </c>
      <c r="D10891" s="116" t="s">
        <v>7347</v>
      </c>
      <c r="E10891" s="39">
        <v>100000</v>
      </c>
      <c r="F10891" s="39" t="s">
        <v>16</v>
      </c>
      <c r="G10891" s="39" t="s">
        <v>16</v>
      </c>
      <c r="H10891" s="39" t="s">
        <v>16</v>
      </c>
      <c r="I10891" s="39" t="s">
        <v>16</v>
      </c>
      <c r="J10891" s="39" t="s">
        <v>16</v>
      </c>
      <c r="K10891" s="41"/>
      <c r="L10891" s="39" t="s">
        <v>16</v>
      </c>
      <c r="M10891" s="39" t="s">
        <v>16</v>
      </c>
      <c r="N10891" s="39" t="s">
        <v>16</v>
      </c>
      <c r="O10891" s="39" t="s">
        <v>16</v>
      </c>
      <c r="P10891" s="39" t="s">
        <v>16</v>
      </c>
      <c r="Q10891" s="39" t="s">
        <v>16</v>
      </c>
      <c r="R10891" s="39" t="s">
        <v>16</v>
      </c>
      <c r="S10891" s="39" t="s">
        <v>16</v>
      </c>
      <c r="T10891" s="39" t="s">
        <v>16</v>
      </c>
    </row>
    <row r="10892" spans="2:20" ht="41.4" x14ac:dyDescent="0.3">
      <c r="B10892" s="37" t="s">
        <v>7335</v>
      </c>
      <c r="C10892" s="38" t="s">
        <v>7360</v>
      </c>
      <c r="D10892" s="116" t="s">
        <v>7348</v>
      </c>
      <c r="E10892" s="39" t="s">
        <v>16</v>
      </c>
      <c r="F10892" s="39">
        <v>25000</v>
      </c>
      <c r="G10892" s="39" t="s">
        <v>16</v>
      </c>
      <c r="H10892" s="39" t="s">
        <v>16</v>
      </c>
      <c r="I10892" s="39" t="s">
        <v>16</v>
      </c>
      <c r="J10892" s="39" t="s">
        <v>16</v>
      </c>
      <c r="K10892" s="41"/>
      <c r="L10892" s="39" t="s">
        <v>16</v>
      </c>
      <c r="M10892" s="39" t="s">
        <v>16</v>
      </c>
      <c r="N10892" s="39" t="s">
        <v>16</v>
      </c>
      <c r="O10892" s="39" t="s">
        <v>16</v>
      </c>
      <c r="P10892" s="39" t="s">
        <v>16</v>
      </c>
      <c r="Q10892" s="39" t="s">
        <v>16</v>
      </c>
      <c r="R10892" s="39" t="s">
        <v>16</v>
      </c>
      <c r="S10892" s="39" t="s">
        <v>16</v>
      </c>
      <c r="T10892" s="39" t="s">
        <v>16</v>
      </c>
    </row>
    <row r="10893" spans="2:20" ht="27.6" x14ac:dyDescent="0.3">
      <c r="B10893" s="37" t="s">
        <v>7335</v>
      </c>
      <c r="C10893" s="38" t="s">
        <v>7357</v>
      </c>
      <c r="D10893" s="116" t="s">
        <v>7349</v>
      </c>
      <c r="E10893" s="39" t="s">
        <v>16</v>
      </c>
      <c r="F10893" s="39">
        <v>30000</v>
      </c>
      <c r="G10893" s="39" t="s">
        <v>16</v>
      </c>
      <c r="H10893" s="39" t="s">
        <v>16</v>
      </c>
      <c r="I10893" s="39" t="s">
        <v>16</v>
      </c>
      <c r="J10893" s="39" t="s">
        <v>16</v>
      </c>
      <c r="K10893" s="41"/>
      <c r="L10893" s="39" t="s">
        <v>16</v>
      </c>
      <c r="M10893" s="39" t="s">
        <v>16</v>
      </c>
      <c r="N10893" s="39" t="s">
        <v>16</v>
      </c>
      <c r="O10893" s="39" t="s">
        <v>16</v>
      </c>
      <c r="P10893" s="39" t="s">
        <v>16</v>
      </c>
      <c r="Q10893" s="39" t="s">
        <v>16</v>
      </c>
      <c r="R10893" s="39" t="s">
        <v>16</v>
      </c>
      <c r="S10893" s="39" t="s">
        <v>16</v>
      </c>
      <c r="T10893" s="39" t="s">
        <v>16</v>
      </c>
    </row>
    <row r="10894" spans="2:20" ht="27.6" x14ac:dyDescent="0.3">
      <c r="B10894" s="37" t="s">
        <v>7335</v>
      </c>
      <c r="C10894" s="38" t="s">
        <v>7357</v>
      </c>
      <c r="D10894" s="116" t="s">
        <v>7350</v>
      </c>
      <c r="E10894" s="39">
        <v>9000</v>
      </c>
      <c r="F10894" s="39">
        <v>6000</v>
      </c>
      <c r="G10894" s="39" t="s">
        <v>16</v>
      </c>
      <c r="H10894" s="39" t="s">
        <v>16</v>
      </c>
      <c r="I10894" s="39" t="s">
        <v>16</v>
      </c>
      <c r="J10894" s="39" t="s">
        <v>16</v>
      </c>
      <c r="K10894" s="41"/>
      <c r="L10894" s="39" t="s">
        <v>16</v>
      </c>
      <c r="M10894" s="39" t="s">
        <v>16</v>
      </c>
      <c r="N10894" s="39" t="s">
        <v>16</v>
      </c>
      <c r="O10894" s="39" t="s">
        <v>16</v>
      </c>
      <c r="P10894" s="39" t="s">
        <v>16</v>
      </c>
      <c r="Q10894" s="39" t="s">
        <v>16</v>
      </c>
      <c r="R10894" s="39" t="s">
        <v>16</v>
      </c>
      <c r="S10894" s="39" t="s">
        <v>16</v>
      </c>
      <c r="T10894" s="39" t="s">
        <v>16</v>
      </c>
    </row>
    <row r="10895" spans="2:20" ht="27.6" x14ac:dyDescent="0.3">
      <c r="B10895" s="37" t="s">
        <v>7335</v>
      </c>
      <c r="C10895" s="38" t="s">
        <v>7358</v>
      </c>
      <c r="D10895" s="116" t="s">
        <v>7351</v>
      </c>
      <c r="E10895" s="39" t="s">
        <v>16</v>
      </c>
      <c r="F10895" s="39">
        <v>1000</v>
      </c>
      <c r="G10895" s="39" t="s">
        <v>16</v>
      </c>
      <c r="H10895" s="39" t="s">
        <v>16</v>
      </c>
      <c r="I10895" s="39" t="s">
        <v>16</v>
      </c>
      <c r="J10895" s="39" t="s">
        <v>16</v>
      </c>
      <c r="K10895" s="41"/>
      <c r="L10895" s="39" t="s">
        <v>16</v>
      </c>
      <c r="M10895" s="39" t="s">
        <v>16</v>
      </c>
      <c r="N10895" s="39" t="s">
        <v>16</v>
      </c>
      <c r="O10895" s="39" t="s">
        <v>16</v>
      </c>
      <c r="P10895" s="39" t="s">
        <v>16</v>
      </c>
      <c r="Q10895" s="39" t="s">
        <v>16</v>
      </c>
      <c r="R10895" s="39" t="s">
        <v>16</v>
      </c>
      <c r="S10895" s="39" t="s">
        <v>16</v>
      </c>
      <c r="T10895" s="39" t="s">
        <v>16</v>
      </c>
    </row>
    <row r="10896" spans="2:20" ht="27.6" x14ac:dyDescent="0.3">
      <c r="B10896" s="37" t="s">
        <v>7335</v>
      </c>
      <c r="C10896" s="38" t="s">
        <v>6857</v>
      </c>
      <c r="D10896" s="116" t="s">
        <v>7352</v>
      </c>
      <c r="E10896" s="39" t="s">
        <v>16</v>
      </c>
      <c r="F10896" s="39">
        <v>1000</v>
      </c>
      <c r="G10896" s="39" t="s">
        <v>16</v>
      </c>
      <c r="H10896" s="39" t="s">
        <v>16</v>
      </c>
      <c r="I10896" s="39" t="s">
        <v>16</v>
      </c>
      <c r="J10896" s="39" t="s">
        <v>16</v>
      </c>
      <c r="K10896" s="41"/>
      <c r="L10896" s="39" t="s">
        <v>16</v>
      </c>
      <c r="M10896" s="39" t="s">
        <v>16</v>
      </c>
      <c r="N10896" s="39" t="s">
        <v>16</v>
      </c>
      <c r="O10896" s="39" t="s">
        <v>16</v>
      </c>
      <c r="P10896" s="39" t="s">
        <v>16</v>
      </c>
      <c r="Q10896" s="39" t="s">
        <v>16</v>
      </c>
      <c r="R10896" s="39" t="s">
        <v>16</v>
      </c>
      <c r="S10896" s="39" t="s">
        <v>16</v>
      </c>
      <c r="T10896" s="39" t="s">
        <v>16</v>
      </c>
    </row>
    <row r="10897" spans="2:20" ht="27.6" x14ac:dyDescent="0.3">
      <c r="B10897" s="37" t="s">
        <v>7335</v>
      </c>
      <c r="C10897" s="38" t="s">
        <v>7359</v>
      </c>
      <c r="D10897" s="116" t="s">
        <v>7353</v>
      </c>
      <c r="E10897" s="39" t="s">
        <v>16</v>
      </c>
      <c r="F10897" s="39">
        <v>1100</v>
      </c>
      <c r="G10897" s="39" t="s">
        <v>16</v>
      </c>
      <c r="H10897" s="39" t="s">
        <v>16</v>
      </c>
      <c r="I10897" s="39" t="s">
        <v>16</v>
      </c>
      <c r="J10897" s="39" t="s">
        <v>16</v>
      </c>
      <c r="K10897" s="41"/>
      <c r="L10897" s="39" t="s">
        <v>16</v>
      </c>
      <c r="M10897" s="39" t="s">
        <v>16</v>
      </c>
      <c r="N10897" s="39" t="s">
        <v>16</v>
      </c>
      <c r="O10897" s="39" t="s">
        <v>16</v>
      </c>
      <c r="P10897" s="39" t="s">
        <v>16</v>
      </c>
      <c r="Q10897" s="39" t="s">
        <v>16</v>
      </c>
      <c r="R10897" s="39" t="s">
        <v>16</v>
      </c>
      <c r="S10897" s="39" t="s">
        <v>16</v>
      </c>
      <c r="T10897" s="39" t="s">
        <v>16</v>
      </c>
    </row>
    <row r="10898" spans="2:20" ht="27.6" x14ac:dyDescent="0.3">
      <c r="B10898" s="37" t="s">
        <v>7335</v>
      </c>
      <c r="C10898" s="509" t="s">
        <v>7372</v>
      </c>
      <c r="D10898" s="116" t="s">
        <v>7354</v>
      </c>
      <c r="E10898" s="39" t="s">
        <v>16</v>
      </c>
      <c r="F10898" s="39">
        <v>50000</v>
      </c>
      <c r="G10898" s="39" t="s">
        <v>16</v>
      </c>
      <c r="H10898" s="39" t="s">
        <v>16</v>
      </c>
      <c r="I10898" s="39" t="s">
        <v>16</v>
      </c>
      <c r="J10898" s="39" t="s">
        <v>16</v>
      </c>
      <c r="K10898" s="41"/>
      <c r="L10898" s="39" t="s">
        <v>16</v>
      </c>
      <c r="M10898" s="39" t="s">
        <v>16</v>
      </c>
      <c r="N10898" s="39" t="s">
        <v>16</v>
      </c>
      <c r="O10898" s="39" t="s">
        <v>16</v>
      </c>
      <c r="P10898" s="39" t="s">
        <v>16</v>
      </c>
      <c r="Q10898" s="39" t="s">
        <v>16</v>
      </c>
      <c r="R10898" s="39" t="s">
        <v>16</v>
      </c>
      <c r="S10898" s="39" t="s">
        <v>16</v>
      </c>
      <c r="T10898" s="39" t="s">
        <v>16</v>
      </c>
    </row>
    <row r="10899" spans="2:20" ht="41.4" x14ac:dyDescent="0.3">
      <c r="B10899" s="37" t="s">
        <v>7335</v>
      </c>
      <c r="C10899" s="509" t="s">
        <v>7373</v>
      </c>
      <c r="D10899" s="116" t="s">
        <v>7355</v>
      </c>
      <c r="E10899" s="39" t="s">
        <v>16</v>
      </c>
      <c r="F10899" s="39">
        <v>600000</v>
      </c>
      <c r="G10899" s="39" t="s">
        <v>16</v>
      </c>
      <c r="H10899" s="39" t="s">
        <v>16</v>
      </c>
      <c r="I10899" s="39" t="s">
        <v>16</v>
      </c>
      <c r="J10899" s="39" t="s">
        <v>16</v>
      </c>
      <c r="K10899" s="41"/>
      <c r="L10899" s="39" t="s">
        <v>16</v>
      </c>
      <c r="M10899" s="39" t="s">
        <v>16</v>
      </c>
      <c r="N10899" s="39" t="s">
        <v>16</v>
      </c>
      <c r="O10899" s="39" t="s">
        <v>16</v>
      </c>
      <c r="P10899" s="39" t="s">
        <v>16</v>
      </c>
      <c r="Q10899" s="39" t="s">
        <v>16</v>
      </c>
      <c r="R10899" s="39" t="s">
        <v>16</v>
      </c>
      <c r="S10899" s="39" t="s">
        <v>16</v>
      </c>
      <c r="T10899" s="39" t="s">
        <v>16</v>
      </c>
    </row>
    <row r="10900" spans="2:20" x14ac:dyDescent="0.3">
      <c r="B10900" s="196"/>
      <c r="C10900" s="503" t="s">
        <v>49</v>
      </c>
      <c r="D10900" s="196"/>
      <c r="E10900" s="197">
        <f>SUM(E10880:E10899)</f>
        <v>112000</v>
      </c>
      <c r="F10900" s="197">
        <f>SUM(F10880:F10899)</f>
        <v>725300</v>
      </c>
      <c r="G10900" s="940">
        <f>SUM(G10880:G10899)</f>
        <v>0</v>
      </c>
      <c r="H10900" s="1256">
        <f>SUM(H10880:H10899)</f>
        <v>0</v>
      </c>
      <c r="I10900" s="940"/>
      <c r="J10900" s="940"/>
      <c r="K10900" s="187">
        <f>SUM(I10900:J10900)</f>
        <v>0</v>
      </c>
      <c r="L10900" s="39" t="s">
        <v>16</v>
      </c>
      <c r="M10900" s="39" t="s">
        <v>16</v>
      </c>
      <c r="N10900" s="39" t="s">
        <v>16</v>
      </c>
      <c r="O10900" s="39" t="s">
        <v>16</v>
      </c>
      <c r="P10900" s="39" t="s">
        <v>16</v>
      </c>
      <c r="Q10900" s="39" t="s">
        <v>16</v>
      </c>
      <c r="R10900" s="39" t="s">
        <v>16</v>
      </c>
      <c r="S10900" s="39" t="s">
        <v>16</v>
      </c>
      <c r="T10900" s="39" t="s">
        <v>16</v>
      </c>
    </row>
    <row r="10901" spans="2:20" x14ac:dyDescent="0.3">
      <c r="B10901" s="815"/>
      <c r="C10901" s="958"/>
      <c r="D10901" s="384"/>
      <c r="E10901" s="818"/>
      <c r="F10901" s="818"/>
      <c r="G10901" s="818"/>
      <c r="H10901" s="818"/>
      <c r="I10901" s="818"/>
      <c r="J10901" s="819"/>
      <c r="K10901" s="1"/>
      <c r="L10901" s="1041"/>
      <c r="M10901" s="1042"/>
      <c r="N10901" s="1042"/>
      <c r="O10901" s="188"/>
      <c r="P10901" s="1042"/>
      <c r="Q10901" s="1042"/>
      <c r="R10901" s="1042"/>
      <c r="S10901" s="1042"/>
      <c r="T10901" s="1043"/>
    </row>
    <row r="10902" spans="2:20" x14ac:dyDescent="0.3">
      <c r="B10902" s="25"/>
      <c r="C10902" s="26" t="s">
        <v>50</v>
      </c>
      <c r="D10902" s="26" t="s">
        <v>16</v>
      </c>
      <c r="E10902" s="28">
        <f>E10900</f>
        <v>112000</v>
      </c>
      <c r="F10902" s="28">
        <f>F10879+F10900</f>
        <v>1046341</v>
      </c>
      <c r="G10902" s="28">
        <f>G10879+G10900</f>
        <v>7657069</v>
      </c>
      <c r="H10902" s="28">
        <f>H10879+H10900</f>
        <v>7714591</v>
      </c>
      <c r="I10902" s="28">
        <f>I10879+I10900</f>
        <v>596197</v>
      </c>
      <c r="J10902" s="28">
        <f>J10879+J10900</f>
        <v>4260</v>
      </c>
      <c r="K10902" s="1"/>
      <c r="L10902" s="574" t="s">
        <v>16</v>
      </c>
      <c r="M10902" s="26" t="s">
        <v>50</v>
      </c>
      <c r="N10902" s="193" t="s">
        <v>16</v>
      </c>
      <c r="O10902" s="934">
        <f>SUM(O10880:O10901)</f>
        <v>112000</v>
      </c>
      <c r="P10902" s="28">
        <f>SUM(P10880:P10901)</f>
        <v>228000</v>
      </c>
      <c r="Q10902" s="938">
        <f>SUM(Q10880:Q10901)</f>
        <v>0</v>
      </c>
      <c r="R10902" s="28">
        <f>SUM(R10880:R10901)</f>
        <v>0</v>
      </c>
      <c r="S10902" s="28">
        <f>SUM(S10900:S10901)</f>
        <v>0</v>
      </c>
      <c r="T10902" s="28">
        <f>SUM(T10878:T10901)</f>
        <v>0</v>
      </c>
    </row>
    <row r="10903" spans="2:20" x14ac:dyDescent="0.3">
      <c r="F10903" s="314"/>
      <c r="G10903" s="215"/>
      <c r="H10903" s="215"/>
      <c r="I10903" s="314"/>
      <c r="L10903" s="2"/>
      <c r="M10903" s="3" t="s">
        <v>12</v>
      </c>
      <c r="N10903" s="15"/>
      <c r="O10903" s="16">
        <f>E10902-O10902</f>
        <v>0</v>
      </c>
      <c r="P10903" s="62">
        <f>F10902-P10902</f>
        <v>818341</v>
      </c>
      <c r="Q10903" s="62">
        <f>G10902-Q10902</f>
        <v>7657069</v>
      </c>
      <c r="R10903" s="62">
        <f t="shared" ref="R10903" si="1045">H10902-R10902</f>
        <v>7714591</v>
      </c>
      <c r="S10903" s="62">
        <f t="shared" ref="S10903" si="1046">I10902-S10902</f>
        <v>596197</v>
      </c>
      <c r="T10903" s="62">
        <f t="shared" ref="T10903" si="1047">J10902-T10902</f>
        <v>4260</v>
      </c>
    </row>
    <row r="10904" spans="2:20" x14ac:dyDescent="0.3">
      <c r="B10904" s="1355" t="s">
        <v>7379</v>
      </c>
      <c r="C10904" s="1355"/>
      <c r="D10904" s="1355"/>
      <c r="E10904" s="1355"/>
      <c r="F10904" s="1355"/>
      <c r="G10904" s="118"/>
      <c r="H10904" s="240"/>
      <c r="I10904" s="321"/>
      <c r="J10904" s="321"/>
      <c r="M10904" s="1356" t="s">
        <v>23</v>
      </c>
      <c r="N10904" s="1356"/>
      <c r="O10904" s="314"/>
      <c r="P10904" s="314"/>
      <c r="Q10904" s="314"/>
      <c r="R10904" s="314"/>
    </row>
    <row r="10905" spans="2:20" x14ac:dyDescent="0.3">
      <c r="B10905" s="1303"/>
      <c r="C10905" s="1174"/>
      <c r="D10905" s="1174"/>
      <c r="E10905" s="285"/>
      <c r="F10905" s="285"/>
      <c r="G10905" s="944"/>
      <c r="H10905" s="944"/>
      <c r="I10905" s="944"/>
      <c r="J10905" s="944"/>
      <c r="K10905" s="1263"/>
      <c r="L10905" s="1263"/>
      <c r="M10905" s="346" t="s">
        <v>17</v>
      </c>
      <c r="N10905" s="62">
        <f>P10903</f>
        <v>818341</v>
      </c>
      <c r="O10905" s="1322" t="s">
        <v>7378</v>
      </c>
      <c r="P10905" s="198"/>
      <c r="Q10905" s="198"/>
      <c r="R10905" s="198"/>
      <c r="S10905" s="1263"/>
      <c r="T10905" s="1263"/>
    </row>
    <row r="10906" spans="2:20" x14ac:dyDescent="0.3">
      <c r="B10906" s="1304"/>
      <c r="C10906" s="1305"/>
      <c r="D10906" s="1264"/>
      <c r="E10906" s="1264"/>
      <c r="F10906" s="1179"/>
      <c r="G10906" s="949"/>
      <c r="H10906" s="949"/>
      <c r="I10906" s="280"/>
      <c r="J10906" s="280"/>
      <c r="K10906" s="1263"/>
      <c r="L10906" s="1263"/>
      <c r="M10906" s="346" t="s">
        <v>18</v>
      </c>
      <c r="N10906" s="62">
        <f>Q10903</f>
        <v>7657069</v>
      </c>
      <c r="O10906" s="1265"/>
      <c r="P10906" s="944"/>
      <c r="Q10906" s="1347"/>
      <c r="R10906" s="944"/>
      <c r="S10906" s="944"/>
      <c r="T10906" s="944"/>
    </row>
    <row r="10907" spans="2:20" x14ac:dyDescent="0.3">
      <c r="B10907" s="1304"/>
      <c r="C10907" s="1306"/>
      <c r="D10907" s="1264"/>
      <c r="E10907" s="1264"/>
      <c r="F10907" s="285"/>
      <c r="G10907" s="948"/>
      <c r="H10907" s="948"/>
      <c r="I10907" s="280"/>
      <c r="J10907" s="280"/>
      <c r="K10907" s="1263"/>
      <c r="L10907" s="1263"/>
      <c r="M10907" s="346" t="s">
        <v>19</v>
      </c>
      <c r="N10907" s="62">
        <f>R10903</f>
        <v>7714591</v>
      </c>
      <c r="O10907" s="1265"/>
      <c r="P10907" s="948"/>
      <c r="Q10907" s="1348"/>
      <c r="R10907" s="948"/>
      <c r="S10907" s="948"/>
      <c r="T10907" s="948"/>
    </row>
    <row r="10908" spans="2:20" x14ac:dyDescent="0.3">
      <c r="B10908" s="1304"/>
      <c r="C10908" s="1307"/>
      <c r="D10908" s="284"/>
      <c r="E10908" s="1266"/>
      <c r="F10908" s="1330"/>
      <c r="G10908" s="1267"/>
      <c r="H10908" s="1267"/>
      <c r="I10908" s="280"/>
      <c r="J10908" s="281"/>
      <c r="K10908" s="1263"/>
      <c r="L10908" s="1263"/>
      <c r="M10908" s="346" t="s">
        <v>20</v>
      </c>
      <c r="N10908" s="62">
        <f>S10903</f>
        <v>596197</v>
      </c>
      <c r="O10908" s="1268"/>
      <c r="P10908" s="1329"/>
      <c r="Q10908" s="1017"/>
      <c r="R10908" s="894"/>
      <c r="S10908" s="894"/>
      <c r="T10908" s="894"/>
    </row>
    <row r="10909" spans="2:20" x14ac:dyDescent="0.3">
      <c r="B10909" s="1307"/>
      <c r="C10909" s="1304"/>
      <c r="D10909" s="284"/>
      <c r="E10909" s="1266"/>
      <c r="F10909" s="1330"/>
      <c r="G10909" s="1267"/>
      <c r="H10909" s="1267"/>
      <c r="I10909" s="280"/>
      <c r="J10909" s="281"/>
      <c r="K10909" s="1263"/>
      <c r="L10909" s="1263"/>
      <c r="M10909" s="346" t="s">
        <v>21</v>
      </c>
      <c r="N10909" s="62">
        <f>T10903</f>
        <v>4260</v>
      </c>
      <c r="O10909" s="1265"/>
      <c r="P10909" s="949"/>
      <c r="Q10909" s="1018"/>
      <c r="R10909" s="949"/>
      <c r="S10909" s="949"/>
      <c r="T10909" s="949"/>
    </row>
    <row r="10910" spans="2:20" ht="16.2" thickBot="1" x14ac:dyDescent="0.35">
      <c r="B10910" s="1307"/>
      <c r="C10910" s="1307"/>
      <c r="D10910" s="284"/>
      <c r="E10910" s="1266"/>
      <c r="F10910" s="1294"/>
      <c r="G10910" s="1269"/>
      <c r="H10910" s="1267"/>
      <c r="I10910" s="280"/>
      <c r="J10910" s="281"/>
      <c r="K10910" s="1263"/>
      <c r="L10910" s="1263"/>
      <c r="M10910" s="768" t="s">
        <v>22</v>
      </c>
      <c r="N10910" s="794">
        <f>SUM(N10905:N10909)</f>
        <v>16790458</v>
      </c>
      <c r="O10910" s="1265"/>
      <c r="P10910" s="944"/>
      <c r="Q10910" s="944"/>
      <c r="R10910" s="944"/>
      <c r="S10910" s="944"/>
      <c r="T10910" s="1270"/>
    </row>
    <row r="10911" spans="2:20" ht="16.2" thickTop="1" x14ac:dyDescent="0.3">
      <c r="B10911" s="1308"/>
      <c r="C10911" s="1309"/>
      <c r="D10911" s="736"/>
      <c r="E10911" s="326"/>
      <c r="F10911" s="326"/>
      <c r="G10911" s="322"/>
      <c r="H10911" s="321"/>
      <c r="I10911" s="280"/>
      <c r="J10911" s="281"/>
      <c r="M10911" s="768"/>
      <c r="N10911" s="121"/>
      <c r="O10911" s="1015"/>
      <c r="P10911" s="994"/>
      <c r="Q10911" s="994"/>
      <c r="R10911" s="943"/>
      <c r="S10911" s="943"/>
      <c r="T10911" s="929"/>
    </row>
    <row r="10912" spans="2:20" x14ac:dyDescent="0.3">
      <c r="B10912" s="326"/>
      <c r="C10912" s="326"/>
      <c r="D10912" s="326"/>
      <c r="E10912" s="326"/>
      <c r="F10912" s="326"/>
    </row>
    <row r="10913" spans="2:20" x14ac:dyDescent="0.3">
      <c r="B10913" s="326"/>
      <c r="C10913" s="326"/>
      <c r="D10913" s="326"/>
      <c r="E10913" s="326"/>
      <c r="F10913" s="326"/>
      <c r="N10913" s="314"/>
    </row>
    <row r="10915" spans="2:20" x14ac:dyDescent="0.3">
      <c r="B10915" s="1357" t="s">
        <v>6214</v>
      </c>
      <c r="C10915" s="1357"/>
      <c r="D10915" s="1357"/>
      <c r="E10915" s="1357"/>
      <c r="F10915" s="1357"/>
      <c r="G10915" s="1357"/>
      <c r="H10915" s="1357"/>
      <c r="I10915" s="1357"/>
      <c r="J10915" s="1357"/>
      <c r="K10915" s="1357"/>
      <c r="L10915" s="1357"/>
      <c r="M10915" s="1357"/>
      <c r="N10915" s="1357"/>
      <c r="O10915" s="1357"/>
      <c r="P10915" s="1357"/>
      <c r="Q10915" s="1357"/>
      <c r="R10915" s="1357"/>
      <c r="S10915" s="1357"/>
      <c r="T10915" s="1357"/>
    </row>
  </sheetData>
  <mergeCells count="3086">
    <mergeCell ref="B10669:T10669"/>
    <mergeCell ref="B10670:T10670"/>
    <mergeCell ref="B10671:T10671"/>
    <mergeCell ref="R10672:T10672"/>
    <mergeCell ref="B10673:J10673"/>
    <mergeCell ref="L10673:T10673"/>
    <mergeCell ref="B10871:T10871"/>
    <mergeCell ref="B10872:T10872"/>
    <mergeCell ref="B10873:T10873"/>
    <mergeCell ref="B10874:T10874"/>
    <mergeCell ref="R10875:T10875"/>
    <mergeCell ref="B10876:J10876"/>
    <mergeCell ref="L10876:T10876"/>
    <mergeCell ref="B10904:F10904"/>
    <mergeCell ref="M10904:N10904"/>
    <mergeCell ref="B10915:T10915"/>
    <mergeCell ref="R10495:T10495"/>
    <mergeCell ref="B10496:J10496"/>
    <mergeCell ref="L10496:T10496"/>
    <mergeCell ref="B10522:F10522"/>
    <mergeCell ref="M10522:N10522"/>
    <mergeCell ref="B10533:T10533"/>
    <mergeCell ref="L10579:T10579"/>
    <mergeCell ref="B10605:F10605"/>
    <mergeCell ref="M10605:N10605"/>
    <mergeCell ref="B10616:T10616"/>
    <mergeCell ref="B10539:T10539"/>
    <mergeCell ref="B10540:T10540"/>
    <mergeCell ref="B10541:T10541"/>
    <mergeCell ref="B10542:T10542"/>
    <mergeCell ref="R10543:T10543"/>
    <mergeCell ref="B10544:J10544"/>
    <mergeCell ref="B10492:T10492"/>
    <mergeCell ref="L10754:T10754"/>
    <mergeCell ref="B10494:T10494"/>
    <mergeCell ref="B10787:T10787"/>
    <mergeCell ref="B10788:T10788"/>
    <mergeCell ref="B10789:T10789"/>
    <mergeCell ref="B10790:T10790"/>
    <mergeCell ref="R10791:T10791"/>
    <mergeCell ref="B10792:J10792"/>
    <mergeCell ref="L10792:T10792"/>
    <mergeCell ref="B10811:F10811"/>
    <mergeCell ref="M10811:N10811"/>
    <mergeCell ref="B10623:T10623"/>
    <mergeCell ref="B10624:T10624"/>
    <mergeCell ref="B10625:T10625"/>
    <mergeCell ref="B10626:T10626"/>
    <mergeCell ref="R10627:T10627"/>
    <mergeCell ref="B10628:J10628"/>
    <mergeCell ref="L10628:T10628"/>
    <mergeCell ref="B10650:F10650"/>
    <mergeCell ref="M10650:N10650"/>
    <mergeCell ref="B10661:T10661"/>
    <mergeCell ref="B10692:F10692"/>
    <mergeCell ref="M10692:N10692"/>
    <mergeCell ref="B10703:T10703"/>
    <mergeCell ref="B10668:T10668"/>
    <mergeCell ref="B10574:T10574"/>
    <mergeCell ref="B10575:T10575"/>
    <mergeCell ref="B10576:T10576"/>
    <mergeCell ref="B10577:T10577"/>
    <mergeCell ref="R10578:T10578"/>
    <mergeCell ref="B10579:J10579"/>
    <mergeCell ref="L10544:T10544"/>
    <mergeCell ref="B10558:F10558"/>
    <mergeCell ref="M10558:N10558"/>
    <mergeCell ref="B10569:T10569"/>
    <mergeCell ref="B10317:T10317"/>
    <mergeCell ref="B10318:T10318"/>
    <mergeCell ref="B10319:T10319"/>
    <mergeCell ref="R10320:T10320"/>
    <mergeCell ref="B10321:J10321"/>
    <mergeCell ref="L10321:T10321"/>
    <mergeCell ref="B10343:F10343"/>
    <mergeCell ref="B10493:T10493"/>
    <mergeCell ref="M10343:N10343"/>
    <mergeCell ref="B10355:T10355"/>
    <mergeCell ref="B10402:T10402"/>
    <mergeCell ref="B10403:T10403"/>
    <mergeCell ref="B10404:T10404"/>
    <mergeCell ref="B10405:T10405"/>
    <mergeCell ref="R10406:T10406"/>
    <mergeCell ref="B10407:J10407"/>
    <mergeCell ref="L10407:T10407"/>
    <mergeCell ref="B10426:F10426"/>
    <mergeCell ref="M10426:N10426"/>
    <mergeCell ref="B10440:T10440"/>
    <mergeCell ref="B10449:T10449"/>
    <mergeCell ref="B10450:T10450"/>
    <mergeCell ref="B10451:T10451"/>
    <mergeCell ref="B10452:T10452"/>
    <mergeCell ref="R10453:T10453"/>
    <mergeCell ref="B10454:J10454"/>
    <mergeCell ref="L10454:T10454"/>
    <mergeCell ref="B10486:T10486"/>
    <mergeCell ref="B10491:T10491"/>
    <mergeCell ref="B9869:T9869"/>
    <mergeCell ref="B9908:T9908"/>
    <mergeCell ref="R9871:T9871"/>
    <mergeCell ref="B9872:J9872"/>
    <mergeCell ref="L9872:T9872"/>
    <mergeCell ref="B9948:T9948"/>
    <mergeCell ref="B9949:T9949"/>
    <mergeCell ref="B10075:F10075"/>
    <mergeCell ref="B10088:T10088"/>
    <mergeCell ref="B10472:F10472"/>
    <mergeCell ref="M10472:N10472"/>
    <mergeCell ref="B10139:J10139"/>
    <mergeCell ref="L10139:T10139"/>
    <mergeCell ref="B10158:F10158"/>
    <mergeCell ref="M10158:N10158"/>
    <mergeCell ref="B10171:T10171"/>
    <mergeCell ref="B10179:T10179"/>
    <mergeCell ref="B10180:T10180"/>
    <mergeCell ref="R10181:T10181"/>
    <mergeCell ref="B10182:J10182"/>
    <mergeCell ref="L10182:T10182"/>
    <mergeCell ref="L10283:T10283"/>
    <mergeCell ref="B10213:T10213"/>
    <mergeCell ref="B10361:T10361"/>
    <mergeCell ref="B10362:T10362"/>
    <mergeCell ref="B10363:T10363"/>
    <mergeCell ref="B10364:T10364"/>
    <mergeCell ref="R10365:T10365"/>
    <mergeCell ref="B10298:F10298"/>
    <mergeCell ref="B10200:F10200"/>
    <mergeCell ref="M10200:N10200"/>
    <mergeCell ref="B10316:T10316"/>
    <mergeCell ref="M9386:N9386"/>
    <mergeCell ref="O9470:T9470"/>
    <mergeCell ref="B9651:T9651"/>
    <mergeCell ref="B9615:T9615"/>
    <mergeCell ref="B9526:T9526"/>
    <mergeCell ref="B9527:T9527"/>
    <mergeCell ref="B9528:T9528"/>
    <mergeCell ref="B9529:T9529"/>
    <mergeCell ref="R9530:T9530"/>
    <mergeCell ref="B9531:J9531"/>
    <mergeCell ref="L9531:T9531"/>
    <mergeCell ref="B9560:F9560"/>
    <mergeCell ref="M9560:N9560"/>
    <mergeCell ref="O9561:T9561"/>
    <mergeCell ref="B9572:T9572"/>
    <mergeCell ref="B9583:J9583"/>
    <mergeCell ref="L9583:T9583"/>
    <mergeCell ref="B9603:F9603"/>
    <mergeCell ref="M9603:N9603"/>
    <mergeCell ref="O9604:T9604"/>
    <mergeCell ref="B9486:T9486"/>
    <mergeCell ref="B9578:T9578"/>
    <mergeCell ref="B9579:T9579"/>
    <mergeCell ref="B9580:T9580"/>
    <mergeCell ref="B9581:T9581"/>
    <mergeCell ref="R9582:T9582"/>
    <mergeCell ref="B9488:T9488"/>
    <mergeCell ref="B9489:T9489"/>
    <mergeCell ref="R9490:T9490"/>
    <mergeCell ref="B9491:J9491"/>
    <mergeCell ref="L9491:T9491"/>
    <mergeCell ref="O9253:T9253"/>
    <mergeCell ref="L9411:T9411"/>
    <mergeCell ref="B9386:F9386"/>
    <mergeCell ref="B9509:F9509"/>
    <mergeCell ref="M9509:N9509"/>
    <mergeCell ref="O9510:T9510"/>
    <mergeCell ref="B9521:T9521"/>
    <mergeCell ref="R9273:T9273"/>
    <mergeCell ref="B9443:T9443"/>
    <mergeCell ref="B9444:T9444"/>
    <mergeCell ref="B9445:T9445"/>
    <mergeCell ref="B9446:T9446"/>
    <mergeCell ref="R9447:T9447"/>
    <mergeCell ref="B9448:J9448"/>
    <mergeCell ref="L9448:T9448"/>
    <mergeCell ref="B9469:F9469"/>
    <mergeCell ref="B9271:T9271"/>
    <mergeCell ref="B9272:T9272"/>
    <mergeCell ref="B9357:T9357"/>
    <mergeCell ref="B9358:T9358"/>
    <mergeCell ref="B9359:T9359"/>
    <mergeCell ref="B9360:T9360"/>
    <mergeCell ref="R9361:T9361"/>
    <mergeCell ref="R9410:T9410"/>
    <mergeCell ref="B9315:T9315"/>
    <mergeCell ref="B9316:T9316"/>
    <mergeCell ref="B9274:J9274"/>
    <mergeCell ref="M9469:N9469"/>
    <mergeCell ref="O9425:Q9425"/>
    <mergeCell ref="B9438:T9438"/>
    <mergeCell ref="B9362:J9362"/>
    <mergeCell ref="L9362:T9362"/>
    <mergeCell ref="B9206:J9206"/>
    <mergeCell ref="L9206:T9206"/>
    <mergeCell ref="B9220:F9220"/>
    <mergeCell ref="M9220:N9220"/>
    <mergeCell ref="O9221:T9221"/>
    <mergeCell ref="B9232:T9232"/>
    <mergeCell ref="B9481:T9481"/>
    <mergeCell ref="B9299:F9299"/>
    <mergeCell ref="M9299:N9299"/>
    <mergeCell ref="O9300:T9300"/>
    <mergeCell ref="B9151:T9151"/>
    <mergeCell ref="B9152:T9152"/>
    <mergeCell ref="B9153:T9153"/>
    <mergeCell ref="R9154:T9154"/>
    <mergeCell ref="B9155:J9155"/>
    <mergeCell ref="B9400:T9400"/>
    <mergeCell ref="O9387:Q9387"/>
    <mergeCell ref="L9155:T9155"/>
    <mergeCell ref="B9181:F9181"/>
    <mergeCell ref="M9181:N9181"/>
    <mergeCell ref="O9182:T9182"/>
    <mergeCell ref="B9196:T9196"/>
    <mergeCell ref="B9406:T9406"/>
    <mergeCell ref="B9264:T9264"/>
    <mergeCell ref="B9411:J9411"/>
    <mergeCell ref="B9408:T9408"/>
    <mergeCell ref="B9407:T9407"/>
    <mergeCell ref="B9409:T9409"/>
    <mergeCell ref="B9424:F9424"/>
    <mergeCell ref="M9424:N9424"/>
    <mergeCell ref="B9269:T9269"/>
    <mergeCell ref="B9270:T9270"/>
    <mergeCell ref="M8994:N8994"/>
    <mergeCell ref="O8995:T8995"/>
    <mergeCell ref="B9130:F9130"/>
    <mergeCell ref="M9130:N9130"/>
    <mergeCell ref="O9131:T9131"/>
    <mergeCell ref="B9008:T9008"/>
    <mergeCell ref="B9016:T9016"/>
    <mergeCell ref="B9017:T9017"/>
    <mergeCell ref="B9018:T9018"/>
    <mergeCell ref="B9242:J9242"/>
    <mergeCell ref="L9242:T9242"/>
    <mergeCell ref="B9252:F9252"/>
    <mergeCell ref="M9040:N9040"/>
    <mergeCell ref="O9041:T9041"/>
    <mergeCell ref="B9054:T9054"/>
    <mergeCell ref="B9145:T9145"/>
    <mergeCell ref="B9201:T9201"/>
    <mergeCell ref="B9237:T9237"/>
    <mergeCell ref="B9238:T9238"/>
    <mergeCell ref="B9239:T9239"/>
    <mergeCell ref="B9240:T9240"/>
    <mergeCell ref="R9241:T9241"/>
    <mergeCell ref="B9203:T9203"/>
    <mergeCell ref="B9204:T9204"/>
    <mergeCell ref="B9106:T9106"/>
    <mergeCell ref="B9107:T9107"/>
    <mergeCell ref="B9108:T9108"/>
    <mergeCell ref="R9109:T9109"/>
    <mergeCell ref="B9110:J9110"/>
    <mergeCell ref="L9110:T9110"/>
    <mergeCell ref="M9252:N9252"/>
    <mergeCell ref="R9205:T9205"/>
    <mergeCell ref="B8968:T8968"/>
    <mergeCell ref="B8969:T8969"/>
    <mergeCell ref="B9202:T9202"/>
    <mergeCell ref="B9105:T9105"/>
    <mergeCell ref="B9059:T9059"/>
    <mergeCell ref="B9060:T9060"/>
    <mergeCell ref="B9061:T9061"/>
    <mergeCell ref="B9062:T9062"/>
    <mergeCell ref="R9063:T9063"/>
    <mergeCell ref="B9064:J9064"/>
    <mergeCell ref="L9064:T9064"/>
    <mergeCell ref="M9085:N9085"/>
    <mergeCell ref="B9019:T9019"/>
    <mergeCell ref="R9020:T9020"/>
    <mergeCell ref="B9021:J9021"/>
    <mergeCell ref="L9021:T9021"/>
    <mergeCell ref="B8931:T8931"/>
    <mergeCell ref="R8932:T8932"/>
    <mergeCell ref="B8933:J8933"/>
    <mergeCell ref="L8933:T8933"/>
    <mergeCell ref="M8945:N8945"/>
    <mergeCell ref="O8946:T8946"/>
    <mergeCell ref="B8961:T8961"/>
    <mergeCell ref="B9150:T9150"/>
    <mergeCell ref="O9086:T9086"/>
    <mergeCell ref="B9100:T9100"/>
    <mergeCell ref="B8966:T8966"/>
    <mergeCell ref="B8967:T8967"/>
    <mergeCell ref="R8970:T8970"/>
    <mergeCell ref="B8971:J8971"/>
    <mergeCell ref="L8971:T8971"/>
    <mergeCell ref="B9085:F9085"/>
    <mergeCell ref="B8760:T8760"/>
    <mergeCell ref="B8805:T8805"/>
    <mergeCell ref="B8806:T8806"/>
    <mergeCell ref="B8807:T8807"/>
    <mergeCell ref="B8808:T8808"/>
    <mergeCell ref="B8841:T8841"/>
    <mergeCell ref="B8842:T8842"/>
    <mergeCell ref="B8843:T8843"/>
    <mergeCell ref="B8920:T8920"/>
    <mergeCell ref="B8928:T8928"/>
    <mergeCell ref="B8929:T8929"/>
    <mergeCell ref="B8930:T8930"/>
    <mergeCell ref="B8835:T8835"/>
    <mergeCell ref="R8845:T8845"/>
    <mergeCell ref="B8846:J8846"/>
    <mergeCell ref="L8846:T8846"/>
    <mergeCell ref="M8863:N8863"/>
    <mergeCell ref="B8879:T8879"/>
    <mergeCell ref="B8884:T8884"/>
    <mergeCell ref="B8885:T8885"/>
    <mergeCell ref="B8886:T8886"/>
    <mergeCell ref="B8887:T8887"/>
    <mergeCell ref="R8888:T8888"/>
    <mergeCell ref="B8889:J8889"/>
    <mergeCell ref="O8905:T8905"/>
    <mergeCell ref="M8904:N8904"/>
    <mergeCell ref="B8844:T8844"/>
    <mergeCell ref="B8684:T8684"/>
    <mergeCell ref="B8685:T8685"/>
    <mergeCell ref="B8686:T8686"/>
    <mergeCell ref="B8687:T8687"/>
    <mergeCell ref="R8688:T8688"/>
    <mergeCell ref="B8689:J8689"/>
    <mergeCell ref="L8689:T8689"/>
    <mergeCell ref="M8704:N8704"/>
    <mergeCell ref="B8717:T8717"/>
    <mergeCell ref="B8723:T8723"/>
    <mergeCell ref="B8724:T8724"/>
    <mergeCell ref="B8725:T8725"/>
    <mergeCell ref="B8726:T8726"/>
    <mergeCell ref="R8727:T8727"/>
    <mergeCell ref="B8728:J8728"/>
    <mergeCell ref="L8728:T8728"/>
    <mergeCell ref="M8747:N8747"/>
    <mergeCell ref="R8598:T8598"/>
    <mergeCell ref="B8599:J8599"/>
    <mergeCell ref="L8599:T8599"/>
    <mergeCell ref="M8525:N8525"/>
    <mergeCell ref="B8536:T8536"/>
    <mergeCell ref="B8548:J8548"/>
    <mergeCell ref="L8548:T8548"/>
    <mergeCell ref="M8579:N8579"/>
    <mergeCell ref="B8545:T8545"/>
    <mergeCell ref="M8443:N8443"/>
    <mergeCell ref="B8546:T8546"/>
    <mergeCell ref="R8547:T8547"/>
    <mergeCell ref="R8323:T8323"/>
    <mergeCell ref="B8324:J8324"/>
    <mergeCell ref="R8394:T8394"/>
    <mergeCell ref="B8543:T8543"/>
    <mergeCell ref="B8395:J8395"/>
    <mergeCell ref="L8395:T8395"/>
    <mergeCell ref="B8594:T8594"/>
    <mergeCell ref="B8595:T8595"/>
    <mergeCell ref="M8369:N8369"/>
    <mergeCell ref="B8321:T8321"/>
    <mergeCell ref="B8322:T8322"/>
    <mergeCell ref="B8466:J8466"/>
    <mergeCell ref="L8466:T8466"/>
    <mergeCell ref="B8461:T8461"/>
    <mergeCell ref="B8454:T8454"/>
    <mergeCell ref="B8145:T8145"/>
    <mergeCell ref="B8109:T8109"/>
    <mergeCell ref="B8110:T8110"/>
    <mergeCell ref="B8153:T8153"/>
    <mergeCell ref="B8246:T8246"/>
    <mergeCell ref="R8247:T8247"/>
    <mergeCell ref="L8248:T8248"/>
    <mergeCell ref="O8132:T8132"/>
    <mergeCell ref="O8179:T8179"/>
    <mergeCell ref="L8155:T8155"/>
    <mergeCell ref="B8245:T8245"/>
    <mergeCell ref="O8133:T8133"/>
    <mergeCell ref="O8134:P8134"/>
    <mergeCell ref="B7447:T7447"/>
    <mergeCell ref="E7438:F7438"/>
    <mergeCell ref="B7527:T7527"/>
    <mergeCell ref="B7489:T7489"/>
    <mergeCell ref="B7490:T7490"/>
    <mergeCell ref="P8183:T8183"/>
    <mergeCell ref="R8201:T8201"/>
    <mergeCell ref="O8180:T8180"/>
    <mergeCell ref="O8181:P8181"/>
    <mergeCell ref="B8151:T8151"/>
    <mergeCell ref="R7329:T7329"/>
    <mergeCell ref="B7330:J7330"/>
    <mergeCell ref="L7330:T7330"/>
    <mergeCell ref="B8152:T8152"/>
    <mergeCell ref="B8108:T8108"/>
    <mergeCell ref="B8243:T8243"/>
    <mergeCell ref="B8244:T8244"/>
    <mergeCell ref="B8150:T8150"/>
    <mergeCell ref="P7903:T7903"/>
    <mergeCell ref="B7962:T7962"/>
    <mergeCell ref="B7973:J7973"/>
    <mergeCell ref="R7972:T7972"/>
    <mergeCell ref="R8060:T8060"/>
    <mergeCell ref="O7996:T7996"/>
    <mergeCell ref="B7968:T7968"/>
    <mergeCell ref="B7969:T7969"/>
    <mergeCell ref="O7997:P7997"/>
    <mergeCell ref="P7999:T7999"/>
    <mergeCell ref="P8000:Q8000"/>
    <mergeCell ref="B8008:T8008"/>
    <mergeCell ref="B7920:J7920"/>
    <mergeCell ref="L7920:T7920"/>
    <mergeCell ref="B7410:T7410"/>
    <mergeCell ref="E7356:F7356"/>
    <mergeCell ref="B7369:T7369"/>
    <mergeCell ref="B7370:T7370"/>
    <mergeCell ref="B7368:T7368"/>
    <mergeCell ref="M7951:N7951"/>
    <mergeCell ref="O7953:T7953"/>
    <mergeCell ref="B8198:T8198"/>
    <mergeCell ref="P7957:Q7957"/>
    <mergeCell ref="B8061:J8061"/>
    <mergeCell ref="B7608:T7608"/>
    <mergeCell ref="B7253:T7253"/>
    <mergeCell ref="L7373:T7373"/>
    <mergeCell ref="M7389:N7389"/>
    <mergeCell ref="O7390:T7390"/>
    <mergeCell ref="E7392:F7392"/>
    <mergeCell ref="E7393:F7393"/>
    <mergeCell ref="B7402:T7402"/>
    <mergeCell ref="B7452:T7452"/>
    <mergeCell ref="B7453:T7453"/>
    <mergeCell ref="B7454:T7454"/>
    <mergeCell ref="R7372:T7372"/>
    <mergeCell ref="B7373:J7373"/>
    <mergeCell ref="B7455:T7455"/>
    <mergeCell ref="R7456:T7456"/>
    <mergeCell ref="E7271:F7271"/>
    <mergeCell ref="B7411:T7411"/>
    <mergeCell ref="R7412:T7412"/>
    <mergeCell ref="B7413:J7413"/>
    <mergeCell ref="L7413:T7413"/>
    <mergeCell ref="M7434:N7434"/>
    <mergeCell ref="E7437:F7437"/>
    <mergeCell ref="E7145:F7145"/>
    <mergeCell ref="O7007:T7007"/>
    <mergeCell ref="L7029:T7029"/>
    <mergeCell ref="E7144:F7144"/>
    <mergeCell ref="B7408:T7408"/>
    <mergeCell ref="B7409:T7409"/>
    <mergeCell ref="E7357:F7357"/>
    <mergeCell ref="B7208:T7208"/>
    <mergeCell ref="B7209:T7209"/>
    <mergeCell ref="R7210:T7210"/>
    <mergeCell ref="B7211:J7211"/>
    <mergeCell ref="L7211:T7211"/>
    <mergeCell ref="M7232:N7232"/>
    <mergeCell ref="O7233:T7233"/>
    <mergeCell ref="R7257:T7257"/>
    <mergeCell ref="B7258:J7258"/>
    <mergeCell ref="L7258:T7258"/>
    <mergeCell ref="M7268:N7268"/>
    <mergeCell ref="O7269:T7269"/>
    <mergeCell ref="B7244:T7244"/>
    <mergeCell ref="B7163:J7163"/>
    <mergeCell ref="L7163:T7163"/>
    <mergeCell ref="B7207:T7207"/>
    <mergeCell ref="B7371:T7371"/>
    <mergeCell ref="R7290:T7290"/>
    <mergeCell ref="L7291:T7291"/>
    <mergeCell ref="B7280:T7280"/>
    <mergeCell ref="E7092:F7092"/>
    <mergeCell ref="B7254:T7254"/>
    <mergeCell ref="E7236:F7236"/>
    <mergeCell ref="B7289:T7289"/>
    <mergeCell ref="B7255:T7255"/>
    <mergeCell ref="B7256:T7256"/>
    <mergeCell ref="M7308:N7308"/>
    <mergeCell ref="O7309:T7309"/>
    <mergeCell ref="L7110:T7110"/>
    <mergeCell ref="B6890:T6890"/>
    <mergeCell ref="B6891:T6891"/>
    <mergeCell ref="M7141:N7141"/>
    <mergeCell ref="B7026:T7026"/>
    <mergeCell ref="O6946:T6946"/>
    <mergeCell ref="B7064:T7064"/>
    <mergeCell ref="M7188:N7188"/>
    <mergeCell ref="B6931:T6931"/>
    <mergeCell ref="O7189:T7189"/>
    <mergeCell ref="E7191:F7191"/>
    <mergeCell ref="E7192:F7192"/>
    <mergeCell ref="B7200:T7200"/>
    <mergeCell ref="B7159:T7159"/>
    <mergeCell ref="B7160:T7160"/>
    <mergeCell ref="B7161:T7161"/>
    <mergeCell ref="B7110:J7110"/>
    <mergeCell ref="B7018:T7018"/>
    <mergeCell ref="E7050:F7050"/>
    <mergeCell ref="B7029:J7029"/>
    <mergeCell ref="B6893:J6893"/>
    <mergeCell ref="M7088:N7088"/>
    <mergeCell ref="O7089:T7089"/>
    <mergeCell ref="E7091:F7091"/>
    <mergeCell ref="L7067:T7067"/>
    <mergeCell ref="B7100:T7100"/>
    <mergeCell ref="B7067:J7067"/>
    <mergeCell ref="E7009:F7009"/>
    <mergeCell ref="B6823:T6823"/>
    <mergeCell ref="B6824:T6824"/>
    <mergeCell ref="B6825:T6825"/>
    <mergeCell ref="B7065:T7065"/>
    <mergeCell ref="R7066:T7066"/>
    <mergeCell ref="M6723:N6723"/>
    <mergeCell ref="O6724:T6724"/>
    <mergeCell ref="E6726:F6726"/>
    <mergeCell ref="M6870:N6870"/>
    <mergeCell ref="E6727:F6727"/>
    <mergeCell ref="R6827:T6827"/>
    <mergeCell ref="B6828:J6828"/>
    <mergeCell ref="B6888:T6888"/>
    <mergeCell ref="B6790:T6790"/>
    <mergeCell ref="B6924:T6924"/>
    <mergeCell ref="E6916:F6916"/>
    <mergeCell ref="B6744:J6744"/>
    <mergeCell ref="L6744:T6744"/>
    <mergeCell ref="R6743:T6743"/>
    <mergeCell ref="B6965:T6965"/>
    <mergeCell ref="B6966:T6966"/>
    <mergeCell ref="L6968:T6968"/>
    <mergeCell ref="B6968:J6968"/>
    <mergeCell ref="B7062:T7062"/>
    <mergeCell ref="B7027:T7027"/>
    <mergeCell ref="O7047:T7047"/>
    <mergeCell ref="E7049:F7049"/>
    <mergeCell ref="B6789:T6789"/>
    <mergeCell ref="E6873:F6873"/>
    <mergeCell ref="B6792:T6792"/>
    <mergeCell ref="B6963:T6963"/>
    <mergeCell ref="R6892:T6892"/>
    <mergeCell ref="B6693:T6693"/>
    <mergeCell ref="O7142:T7142"/>
    <mergeCell ref="B6700:T6700"/>
    <mergeCell ref="B6701:T6701"/>
    <mergeCell ref="M6775:N6775"/>
    <mergeCell ref="L6935:T6935"/>
    <mergeCell ref="E6874:F6874"/>
    <mergeCell ref="B6882:T6882"/>
    <mergeCell ref="M6912:N6912"/>
    <mergeCell ref="O6913:T6913"/>
    <mergeCell ref="B6935:J6935"/>
    <mergeCell ref="B7107:T7107"/>
    <mergeCell ref="B7108:T7108"/>
    <mergeCell ref="R7109:T7109"/>
    <mergeCell ref="L6893:T6893"/>
    <mergeCell ref="E6915:F6915"/>
    <mergeCell ref="B6784:T6784"/>
    <mergeCell ref="B6791:T6791"/>
    <mergeCell ref="B7106:T7106"/>
    <mergeCell ref="B7024:T7024"/>
    <mergeCell ref="B7025:T7025"/>
    <mergeCell ref="B6932:T6932"/>
    <mergeCell ref="B7058:T7058"/>
    <mergeCell ref="B6889:T6889"/>
    <mergeCell ref="B6732:T6732"/>
    <mergeCell ref="B6739:T6739"/>
    <mergeCell ref="B6740:T6740"/>
    <mergeCell ref="B6741:T6741"/>
    <mergeCell ref="B6742:T6742"/>
    <mergeCell ref="R6702:T6702"/>
    <mergeCell ref="B6703:J6703"/>
    <mergeCell ref="L6703:T6703"/>
    <mergeCell ref="B6550:T6550"/>
    <mergeCell ref="B6551:T6551"/>
    <mergeCell ref="B6552:T6552"/>
    <mergeCell ref="O6632:T6632"/>
    <mergeCell ref="B6698:T6698"/>
    <mergeCell ref="B6699:T6699"/>
    <mergeCell ref="B6652:T6652"/>
    <mergeCell ref="B6653:T6653"/>
    <mergeCell ref="B6654:T6654"/>
    <mergeCell ref="R6655:T6655"/>
    <mergeCell ref="B6656:J6656"/>
    <mergeCell ref="L6656:T6656"/>
    <mergeCell ref="M6679:N6679"/>
    <mergeCell ref="B6609:J6609"/>
    <mergeCell ref="L6609:T6609"/>
    <mergeCell ref="M6631:N6631"/>
    <mergeCell ref="E6634:F6634"/>
    <mergeCell ref="E6635:F6635"/>
    <mergeCell ref="B6645:T6645"/>
    <mergeCell ref="B6605:T6605"/>
    <mergeCell ref="B6606:T6606"/>
    <mergeCell ref="B6607:T6607"/>
    <mergeCell ref="B6599:T6599"/>
    <mergeCell ref="L6555:T6555"/>
    <mergeCell ref="M6585:N6585"/>
    <mergeCell ref="E6588:F6588"/>
    <mergeCell ref="E6589:F6589"/>
    <mergeCell ref="R6608:T6608"/>
    <mergeCell ref="B6651:T6651"/>
    <mergeCell ref="O6680:T6680"/>
    <mergeCell ref="E6682:F6682"/>
    <mergeCell ref="E6683:F6683"/>
    <mergeCell ref="M6530:N6530"/>
    <mergeCell ref="E6533:F6533"/>
    <mergeCell ref="B6604:T6604"/>
    <mergeCell ref="R6390:T6390"/>
    <mergeCell ref="B6391:J6391"/>
    <mergeCell ref="L6391:T6391"/>
    <mergeCell ref="E6450:F6450"/>
    <mergeCell ref="E6451:F6451"/>
    <mergeCell ref="B6462:T6462"/>
    <mergeCell ref="B6469:T6469"/>
    <mergeCell ref="B6517:T6517"/>
    <mergeCell ref="B6518:T6518"/>
    <mergeCell ref="R6519:T6519"/>
    <mergeCell ref="B6520:J6520"/>
    <mergeCell ref="L6520:T6520"/>
    <mergeCell ref="B6470:T6470"/>
    <mergeCell ref="B6471:T6471"/>
    <mergeCell ref="B6472:T6472"/>
    <mergeCell ref="R6473:T6473"/>
    <mergeCell ref="B6474:J6474"/>
    <mergeCell ref="L6474:T6474"/>
    <mergeCell ref="M6495:N6495"/>
    <mergeCell ref="B6509:T6509"/>
    <mergeCell ref="B6515:T6515"/>
    <mergeCell ref="B6516:T6516"/>
    <mergeCell ref="E6498:F6498"/>
    <mergeCell ref="E6499:F6499"/>
    <mergeCell ref="B6553:T6553"/>
    <mergeCell ref="R6554:T6554"/>
    <mergeCell ref="B6555:J6555"/>
    <mergeCell ref="E6534:F6534"/>
    <mergeCell ref="B6544:T6544"/>
    <mergeCell ref="M6447:N6447"/>
    <mergeCell ref="B6342:T6342"/>
    <mergeCell ref="B6343:T6343"/>
    <mergeCell ref="B6344:T6344"/>
    <mergeCell ref="B6345:T6345"/>
    <mergeCell ref="R6346:T6346"/>
    <mergeCell ref="B6347:J6347"/>
    <mergeCell ref="L6347:T6347"/>
    <mergeCell ref="M6368:N6368"/>
    <mergeCell ref="O6369:T6369"/>
    <mergeCell ref="E6371:F6371"/>
    <mergeCell ref="E6372:F6372"/>
    <mergeCell ref="B6387:T6387"/>
    <mergeCell ref="B6388:T6388"/>
    <mergeCell ref="B6389:T6389"/>
    <mergeCell ref="B6378:T6378"/>
    <mergeCell ref="B6288:T6288"/>
    <mergeCell ref="B6431:T6431"/>
    <mergeCell ref="B6432:T6432"/>
    <mergeCell ref="R6433:T6433"/>
    <mergeCell ref="E6325:F6325"/>
    <mergeCell ref="E6326:F6326"/>
    <mergeCell ref="Q6324:T6324"/>
    <mergeCell ref="B6429:T6429"/>
    <mergeCell ref="B6430:T6430"/>
    <mergeCell ref="E6411:F6411"/>
    <mergeCell ref="E6412:F6412"/>
    <mergeCell ref="B6423:T6423"/>
    <mergeCell ref="B6386:T6386"/>
    <mergeCell ref="M6408:N6408"/>
    <mergeCell ref="B6434:J6434"/>
    <mergeCell ref="L6434:T6434"/>
    <mergeCell ref="M6268:N6268"/>
    <mergeCell ref="E6271:F6271"/>
    <mergeCell ref="E6272:F6272"/>
    <mergeCell ref="B6336:T6336"/>
    <mergeCell ref="B6289:T6289"/>
    <mergeCell ref="B6290:T6290"/>
    <mergeCell ref="R6291:T6291"/>
    <mergeCell ref="B6292:J6292"/>
    <mergeCell ref="B6281:T6281"/>
    <mergeCell ref="O6269:T6269"/>
    <mergeCell ref="O6323:T6323"/>
    <mergeCell ref="L6292:T6292"/>
    <mergeCell ref="M6322:N6322"/>
    <mergeCell ref="R5236:T5236"/>
    <mergeCell ref="B5237:J5237"/>
    <mergeCell ref="B5270:T5270"/>
    <mergeCell ref="L5275:T5275"/>
    <mergeCell ref="E5450:F5450"/>
    <mergeCell ref="M5446:N5446"/>
    <mergeCell ref="E5449:F5449"/>
    <mergeCell ref="B5415:T5415"/>
    <mergeCell ref="B5418:J5418"/>
    <mergeCell ref="B5413:T5413"/>
    <mergeCell ref="B5414:T5414"/>
    <mergeCell ref="L5318:T5318"/>
    <mergeCell ref="M5341:N5341"/>
    <mergeCell ref="E5342:F5342"/>
    <mergeCell ref="E5344:F5344"/>
    <mergeCell ref="E5345:F5345"/>
    <mergeCell ref="B5353:T5353"/>
    <mergeCell ref="B5362:T5362"/>
    <mergeCell ref="R5363:T5363"/>
    <mergeCell ref="Q6370:T6370"/>
    <mergeCell ref="E4848:F4848"/>
    <mergeCell ref="M5018:N5018"/>
    <mergeCell ref="R4987:T4987"/>
    <mergeCell ref="L4988:T4988"/>
    <mergeCell ref="B4985:T4985"/>
    <mergeCell ref="B4942:T4942"/>
    <mergeCell ref="B5149:J5149"/>
    <mergeCell ref="B4899:T4899"/>
    <mergeCell ref="B5036:T5036"/>
    <mergeCell ref="L5418:T5418"/>
    <mergeCell ref="B5103:T5103"/>
    <mergeCell ref="L5237:T5237"/>
    <mergeCell ref="M5252:N5252"/>
    <mergeCell ref="E5253:F5253"/>
    <mergeCell ref="B5192:T5192"/>
    <mergeCell ref="R5038:T5038"/>
    <mergeCell ref="B5196:J5196"/>
    <mergeCell ref="L5196:T5196"/>
    <mergeCell ref="B5233:T5233"/>
    <mergeCell ref="B5234:T5234"/>
    <mergeCell ref="B5232:T5232"/>
    <mergeCell ref="C4896:U4896"/>
    <mergeCell ref="B5522:J5522"/>
    <mergeCell ref="L5522:T5522"/>
    <mergeCell ref="M5548:N5548"/>
    <mergeCell ref="E5551:F5551"/>
    <mergeCell ref="E5552:F5552"/>
    <mergeCell ref="E5391:F5391"/>
    <mergeCell ref="B5467:T5467"/>
    <mergeCell ref="B5468:T5468"/>
    <mergeCell ref="R5417:T5417"/>
    <mergeCell ref="E4804:F4804"/>
    <mergeCell ref="E4801:F4801"/>
    <mergeCell ref="L5108:T5108"/>
    <mergeCell ref="M5128:N5128"/>
    <mergeCell ref="E5129:F5129"/>
    <mergeCell ref="E5131:F5131"/>
    <mergeCell ref="E5132:F5132"/>
    <mergeCell ref="C5138:U5138"/>
    <mergeCell ref="B5144:T5144"/>
    <mergeCell ref="B5145:T5145"/>
    <mergeCell ref="B4816:T4816"/>
    <mergeCell ref="B5104:T5104"/>
    <mergeCell ref="B5105:T5105"/>
    <mergeCell ref="B5106:T5106"/>
    <mergeCell ref="R5107:T5107"/>
    <mergeCell ref="B5108:J5108"/>
    <mergeCell ref="C5097:U5097"/>
    <mergeCell ref="E5019:F5019"/>
    <mergeCell ref="E5021:F5021"/>
    <mergeCell ref="B5039:J5039"/>
    <mergeCell ref="B4817:T4817"/>
    <mergeCell ref="E4884:F4884"/>
    <mergeCell ref="E4803:F4803"/>
    <mergeCell ref="B4819:T4819"/>
    <mergeCell ref="C4811:U4811"/>
    <mergeCell ref="E4849:F4849"/>
    <mergeCell ref="C4858:U4858"/>
    <mergeCell ref="B4865:T4865"/>
    <mergeCell ref="B4945:T4945"/>
    <mergeCell ref="R4903:T4903"/>
    <mergeCell ref="R4866:T4866"/>
    <mergeCell ref="M4845:N4845"/>
    <mergeCell ref="L4821:T4821"/>
    <mergeCell ref="B4904:J4904"/>
    <mergeCell ref="L4904:T4904"/>
    <mergeCell ref="M4926:N4926"/>
    <mergeCell ref="E4927:F4927"/>
    <mergeCell ref="E4929:F4929"/>
    <mergeCell ref="E4930:F4930"/>
    <mergeCell ref="C4936:U4936"/>
    <mergeCell ref="B4983:T4983"/>
    <mergeCell ref="B4984:T4984"/>
    <mergeCell ref="B4818:T4818"/>
    <mergeCell ref="B4988:J4988"/>
    <mergeCell ref="E5293:F5293"/>
    <mergeCell ref="R4820:T4820"/>
    <mergeCell ref="B4821:J4821"/>
    <mergeCell ref="B5037:T5037"/>
    <mergeCell ref="B4943:T4943"/>
    <mergeCell ref="E5216:F5216"/>
    <mergeCell ref="B5271:T5271"/>
    <mergeCell ref="E5255:F5255"/>
    <mergeCell ref="E5256:F5256"/>
    <mergeCell ref="L5149:T5149"/>
    <mergeCell ref="E5091:F5091"/>
    <mergeCell ref="B5194:T5194"/>
    <mergeCell ref="R5195:T5195"/>
    <mergeCell ref="B5275:J5275"/>
    <mergeCell ref="E5218:F5218"/>
    <mergeCell ref="C5225:U5225"/>
    <mergeCell ref="M5292:N5292"/>
    <mergeCell ref="M5215:N5215"/>
    <mergeCell ref="E4846:F4846"/>
    <mergeCell ref="B5235:T5235"/>
    <mergeCell ref="E4766:F4766"/>
    <mergeCell ref="C4773:U4773"/>
    <mergeCell ref="B4700:T4700"/>
    <mergeCell ref="B4701:T4701"/>
    <mergeCell ref="B4702:T4702"/>
    <mergeCell ref="B4703:T4703"/>
    <mergeCell ref="R4704:T4704"/>
    <mergeCell ref="E4726:F4726"/>
    <mergeCell ref="C4736:U4736"/>
    <mergeCell ref="E4967:F4967"/>
    <mergeCell ref="E4969:F4969"/>
    <mergeCell ref="E4970:F4970"/>
    <mergeCell ref="C4976:U4976"/>
    <mergeCell ref="M5087:N5087"/>
    <mergeCell ref="E5088:F5088"/>
    <mergeCell ref="E5090:F5090"/>
    <mergeCell ref="B4784:T4784"/>
    <mergeCell ref="C5028:U5028"/>
    <mergeCell ref="B4986:T4986"/>
    <mergeCell ref="R4785:T4785"/>
    <mergeCell ref="B4786:J4786"/>
    <mergeCell ref="L4786:T4786"/>
    <mergeCell ref="M4800:N4800"/>
    <mergeCell ref="L5039:T5039"/>
    <mergeCell ref="B4862:T4862"/>
    <mergeCell ref="B4863:T4863"/>
    <mergeCell ref="B4864:T4864"/>
    <mergeCell ref="E4886:F4886"/>
    <mergeCell ref="E4887:F4887"/>
    <mergeCell ref="M4966:N4966"/>
    <mergeCell ref="B4780:T4780"/>
    <mergeCell ref="E4763:F4763"/>
    <mergeCell ref="E4765:F4765"/>
    <mergeCell ref="B4781:T4781"/>
    <mergeCell ref="B4782:T4782"/>
    <mergeCell ref="B4783:T4783"/>
    <mergeCell ref="B4570:T4570"/>
    <mergeCell ref="B4571:T4571"/>
    <mergeCell ref="R4572:T4572"/>
    <mergeCell ref="B4573:J4573"/>
    <mergeCell ref="L4573:T4573"/>
    <mergeCell ref="L4617:T4617"/>
    <mergeCell ref="M4641:N4641"/>
    <mergeCell ref="E4644:F4644"/>
    <mergeCell ref="E4645:F4645"/>
    <mergeCell ref="C4656:U4656"/>
    <mergeCell ref="B4661:T4661"/>
    <mergeCell ref="B4662:T4662"/>
    <mergeCell ref="E4642:F4642"/>
    <mergeCell ref="M4593:N4593"/>
    <mergeCell ref="E4594:F4594"/>
    <mergeCell ref="E4596:F4596"/>
    <mergeCell ref="E4597:F4597"/>
    <mergeCell ref="C4608:U4608"/>
    <mergeCell ref="B4612:T4612"/>
    <mergeCell ref="B4613:T4613"/>
    <mergeCell ref="B4614:T4614"/>
    <mergeCell ref="B4615:T4615"/>
    <mergeCell ref="R4616:T4616"/>
    <mergeCell ref="B4617:J4617"/>
    <mergeCell ref="B4743:T4743"/>
    <mergeCell ref="B4744:T4744"/>
    <mergeCell ref="R4747:T4747"/>
    <mergeCell ref="B4748:J4748"/>
    <mergeCell ref="E4554:F4554"/>
    <mergeCell ref="C4561:U4561"/>
    <mergeCell ref="L4748:T4748"/>
    <mergeCell ref="M4762:N4762"/>
    <mergeCell ref="B4664:T4664"/>
    <mergeCell ref="R4665:T4665"/>
    <mergeCell ref="B4666:J4666"/>
    <mergeCell ref="L4666:T4666"/>
    <mergeCell ref="M4681:N4681"/>
    <mergeCell ref="E4682:F4682"/>
    <mergeCell ref="E4728:F4728"/>
    <mergeCell ref="E4729:F4729"/>
    <mergeCell ref="B4663:T4663"/>
    <mergeCell ref="E4684:F4684"/>
    <mergeCell ref="E4685:F4685"/>
    <mergeCell ref="C4692:U4692"/>
    <mergeCell ref="B4705:J4705"/>
    <mergeCell ref="L4705:T4705"/>
    <mergeCell ref="M4725:N4725"/>
    <mergeCell ref="B4745:T4745"/>
    <mergeCell ref="B4746:T4746"/>
    <mergeCell ref="B4329:J4329"/>
    <mergeCell ref="E4395:F4395"/>
    <mergeCell ref="B4414:J4414"/>
    <mergeCell ref="L4414:T4414"/>
    <mergeCell ref="M4427:N4427"/>
    <mergeCell ref="E4428:F4428"/>
    <mergeCell ref="O4428:T4428"/>
    <mergeCell ref="E4430:F4430"/>
    <mergeCell ref="B4568:T4568"/>
    <mergeCell ref="B4569:T4569"/>
    <mergeCell ref="L4530:T4530"/>
    <mergeCell ref="M4550:N4550"/>
    <mergeCell ref="E4551:F4551"/>
    <mergeCell ref="L4488:T4488"/>
    <mergeCell ref="E4467:F4467"/>
    <mergeCell ref="C4477:U4477"/>
    <mergeCell ref="M4508:N4508"/>
    <mergeCell ref="R4448:T4448"/>
    <mergeCell ref="B4449:J4449"/>
    <mergeCell ref="L4449:T4449"/>
    <mergeCell ref="M4466:N4466"/>
    <mergeCell ref="O4551:T4551"/>
    <mergeCell ref="E4509:F4509"/>
    <mergeCell ref="E4470:F4470"/>
    <mergeCell ref="O4509:T4509"/>
    <mergeCell ref="B4484:T4484"/>
    <mergeCell ref="B4485:T4485"/>
    <mergeCell ref="B4486:T4486"/>
    <mergeCell ref="R4487:T4487"/>
    <mergeCell ref="B4488:J4488"/>
    <mergeCell ref="B4526:T4526"/>
    <mergeCell ref="E4553:F4553"/>
    <mergeCell ref="E4511:F4511"/>
    <mergeCell ref="E4512:F4512"/>
    <mergeCell ref="C4519:U4519"/>
    <mergeCell ref="B4446:T4446"/>
    <mergeCell ref="B4447:T4447"/>
    <mergeCell ref="B4444:T4444"/>
    <mergeCell ref="B4445:T4445"/>
    <mergeCell ref="E4361:F4361"/>
    <mergeCell ref="E4362:F4362"/>
    <mergeCell ref="C4369:U4369"/>
    <mergeCell ref="O4467:T4467"/>
    <mergeCell ref="E4469:F4469"/>
    <mergeCell ref="B4376:T4376"/>
    <mergeCell ref="B4377:T4377"/>
    <mergeCell ref="B4378:T4378"/>
    <mergeCell ref="B4409:T4409"/>
    <mergeCell ref="B4410:T4410"/>
    <mergeCell ref="B4411:T4411"/>
    <mergeCell ref="B4412:T4412"/>
    <mergeCell ref="E4431:F4431"/>
    <mergeCell ref="C4438:U4438"/>
    <mergeCell ref="B4483:T4483"/>
    <mergeCell ref="E3950:F3950"/>
    <mergeCell ref="O3950:T3950"/>
    <mergeCell ref="E3952:F3952"/>
    <mergeCell ref="E3953:F3953"/>
    <mergeCell ref="B3963:T3963"/>
    <mergeCell ref="B4127:T4127"/>
    <mergeCell ref="B4009:T4009"/>
    <mergeCell ref="B4010:T4010"/>
    <mergeCell ref="B4011:T4011"/>
    <mergeCell ref="B4012:T4012"/>
    <mergeCell ref="R4013:T4013"/>
    <mergeCell ref="B4014:J4014"/>
    <mergeCell ref="L4014:T4014"/>
    <mergeCell ref="M4029:N4029"/>
    <mergeCell ref="E4030:F4030"/>
    <mergeCell ref="O4030:T4030"/>
    <mergeCell ref="E4032:F4032"/>
    <mergeCell ref="E4033:F4033"/>
    <mergeCell ref="B4043:T4043"/>
    <mergeCell ref="B4049:T4049"/>
    <mergeCell ref="B4050:T4050"/>
    <mergeCell ref="B4051:T4051"/>
    <mergeCell ref="B4052:T4052"/>
    <mergeCell ref="R4053:T4053"/>
    <mergeCell ref="B4054:J4054"/>
    <mergeCell ref="E4120:F4120"/>
    <mergeCell ref="E4121:F4121"/>
    <mergeCell ref="M4117:N4117"/>
    <mergeCell ref="E4118:F4118"/>
    <mergeCell ref="O4118:T4118"/>
    <mergeCell ref="B3968:T3968"/>
    <mergeCell ref="B4132:T4132"/>
    <mergeCell ref="B4133:T4133"/>
    <mergeCell ref="B4134:T4134"/>
    <mergeCell ref="B4135:T4135"/>
    <mergeCell ref="R4136:T4136"/>
    <mergeCell ref="B4137:J4137"/>
    <mergeCell ref="L4137:T4137"/>
    <mergeCell ref="M4152:N4152"/>
    <mergeCell ref="E4153:F4153"/>
    <mergeCell ref="O4153:T4153"/>
    <mergeCell ref="E4155:F4155"/>
    <mergeCell ref="E4156:F4156"/>
    <mergeCell ref="B4162:T4162"/>
    <mergeCell ref="B4202:T4202"/>
    <mergeCell ref="B4203:T4203"/>
    <mergeCell ref="E4310:F4310"/>
    <mergeCell ref="C4317:U4317"/>
    <mergeCell ref="B4204:T4204"/>
    <mergeCell ref="L4285:T4285"/>
    <mergeCell ref="B4205:T4205"/>
    <mergeCell ref="B4168:T4168"/>
    <mergeCell ref="B4169:T4169"/>
    <mergeCell ref="B4170:T4170"/>
    <mergeCell ref="B4171:T4171"/>
    <mergeCell ref="R4172:T4172"/>
    <mergeCell ref="B4173:J4173"/>
    <mergeCell ref="L4173:T4173"/>
    <mergeCell ref="M4187:N4187"/>
    <mergeCell ref="E4188:F4188"/>
    <mergeCell ref="E4191:F4191"/>
    <mergeCell ref="B4197:T4197"/>
    <mergeCell ref="R4206:T4206"/>
    <mergeCell ref="E3270:F3270"/>
    <mergeCell ref="B3278:T3278"/>
    <mergeCell ref="B3371:T3371"/>
    <mergeCell ref="B3372:T3372"/>
    <mergeCell ref="B3373:T3373"/>
    <mergeCell ref="B3374:T3374"/>
    <mergeCell ref="R3375:T3375"/>
    <mergeCell ref="B3376:J3376"/>
    <mergeCell ref="L3376:T3376"/>
    <mergeCell ref="M3389:N3389"/>
    <mergeCell ref="E3390:F3390"/>
    <mergeCell ref="E3392:F3392"/>
    <mergeCell ref="E3393:F3393"/>
    <mergeCell ref="E3396:F3396"/>
    <mergeCell ref="B3399:T3399"/>
    <mergeCell ref="E3352:F3352"/>
    <mergeCell ref="E3354:F3354"/>
    <mergeCell ref="E3355:F3355"/>
    <mergeCell ref="E3358:F3358"/>
    <mergeCell ref="B3361:T3361"/>
    <mergeCell ref="B3321:T3321"/>
    <mergeCell ref="B3322:T3322"/>
    <mergeCell ref="B3323:T3323"/>
    <mergeCell ref="B3324:T3324"/>
    <mergeCell ref="R3325:T3325"/>
    <mergeCell ref="B3326:J3326"/>
    <mergeCell ref="L3326:T3326"/>
    <mergeCell ref="M3351:N3351"/>
    <mergeCell ref="B3283:T3283"/>
    <mergeCell ref="B3284:T3284"/>
    <mergeCell ref="B3285:T3285"/>
    <mergeCell ref="B3286:T3286"/>
    <mergeCell ref="R3287:T3287"/>
    <mergeCell ref="B3288:J3288"/>
    <mergeCell ref="L3288:T3288"/>
    <mergeCell ref="M3306:N3306"/>
    <mergeCell ref="E3307:F3307"/>
    <mergeCell ref="E3309:F3309"/>
    <mergeCell ref="E3310:F3310"/>
    <mergeCell ref="E3313:F3313"/>
    <mergeCell ref="B3316:T3316"/>
    <mergeCell ref="B2479:J2479"/>
    <mergeCell ref="L2479:T2479"/>
    <mergeCell ref="M2502:N2502"/>
    <mergeCell ref="E2503:F2503"/>
    <mergeCell ref="C2565:F2565"/>
    <mergeCell ref="B2574:T2574"/>
    <mergeCell ref="E2619:F2619"/>
    <mergeCell ref="E2620:F2620"/>
    <mergeCell ref="E2623:F2623"/>
    <mergeCell ref="E2624:F2624"/>
    <mergeCell ref="E2625:F2625"/>
    <mergeCell ref="E2626:F2626"/>
    <mergeCell ref="M2626:N2626"/>
    <mergeCell ref="C2627:F2627"/>
    <mergeCell ref="B2636:T2636"/>
    <mergeCell ref="B2578:T2578"/>
    <mergeCell ref="B2579:T2579"/>
    <mergeCell ref="B2580:T2580"/>
    <mergeCell ref="B2581:T2581"/>
    <mergeCell ref="R2582:T2582"/>
    <mergeCell ref="B2583:J2583"/>
    <mergeCell ref="L2583:T2583"/>
    <mergeCell ref="M2616:N2616"/>
    <mergeCell ref="E2617:F2617"/>
    <mergeCell ref="C2461:F2461"/>
    <mergeCell ref="B2470:T2470"/>
    <mergeCell ref="B2474:T2474"/>
    <mergeCell ref="B2475:T2475"/>
    <mergeCell ref="B2476:T2476"/>
    <mergeCell ref="E2557:F2557"/>
    <mergeCell ref="E2558:F2558"/>
    <mergeCell ref="E2561:F2561"/>
    <mergeCell ref="E2505:F2505"/>
    <mergeCell ref="E2506:F2506"/>
    <mergeCell ref="E2509:F2509"/>
    <mergeCell ref="E2510:F2510"/>
    <mergeCell ref="E2511:F2511"/>
    <mergeCell ref="E2512:F2512"/>
    <mergeCell ref="M2512:N2512"/>
    <mergeCell ref="C2513:F2513"/>
    <mergeCell ref="E2564:F2564"/>
    <mergeCell ref="M2564:N2564"/>
    <mergeCell ref="B2527:T2527"/>
    <mergeCell ref="B2528:T2528"/>
    <mergeCell ref="B2529:T2529"/>
    <mergeCell ref="B2530:T2530"/>
    <mergeCell ref="R2531:T2531"/>
    <mergeCell ref="B2532:J2532"/>
    <mergeCell ref="L2532:T2532"/>
    <mergeCell ref="M2554:N2554"/>
    <mergeCell ref="E2555:F2555"/>
    <mergeCell ref="B2522:T2522"/>
    <mergeCell ref="E2562:F2562"/>
    <mergeCell ref="E2563:F2563"/>
    <mergeCell ref="B2477:T2477"/>
    <mergeCell ref="R2478:T2478"/>
    <mergeCell ref="B2417:T2417"/>
    <mergeCell ref="B2421:T2421"/>
    <mergeCell ref="B2422:T2422"/>
    <mergeCell ref="B2423:T2423"/>
    <mergeCell ref="B2424:T2424"/>
    <mergeCell ref="R2425:T2425"/>
    <mergeCell ref="B2426:J2426"/>
    <mergeCell ref="L2426:T2426"/>
    <mergeCell ref="M2450:N2450"/>
    <mergeCell ref="E2451:F2451"/>
    <mergeCell ref="E2453:F2453"/>
    <mergeCell ref="E2454:F2454"/>
    <mergeCell ref="E2457:F2457"/>
    <mergeCell ref="E2458:F2458"/>
    <mergeCell ref="E2459:F2459"/>
    <mergeCell ref="E2460:F2460"/>
    <mergeCell ref="M2460:N2460"/>
    <mergeCell ref="B2379:T2379"/>
    <mergeCell ref="B2380:T2380"/>
    <mergeCell ref="B2381:T2381"/>
    <mergeCell ref="B2382:T2382"/>
    <mergeCell ref="R2383:T2383"/>
    <mergeCell ref="B2384:J2384"/>
    <mergeCell ref="L2384:T2384"/>
    <mergeCell ref="M2397:N2397"/>
    <mergeCell ref="E2398:F2398"/>
    <mergeCell ref="E2400:F2400"/>
    <mergeCell ref="E2401:F2401"/>
    <mergeCell ref="E2404:F2404"/>
    <mergeCell ref="E2405:F2405"/>
    <mergeCell ref="E2406:F2406"/>
    <mergeCell ref="E2407:F2407"/>
    <mergeCell ref="M2407:N2407"/>
    <mergeCell ref="C2408:F2408"/>
    <mergeCell ref="B2049:T2049"/>
    <mergeCell ref="B2050:T2050"/>
    <mergeCell ref="B2051:T2051"/>
    <mergeCell ref="B2052:T2052"/>
    <mergeCell ref="R2053:T2053"/>
    <mergeCell ref="B2054:J2054"/>
    <mergeCell ref="L2054:T2054"/>
    <mergeCell ref="M2074:N2074"/>
    <mergeCell ref="E2075:F2075"/>
    <mergeCell ref="B2093:T2093"/>
    <mergeCell ref="E2077:F2077"/>
    <mergeCell ref="E2078:F2078"/>
    <mergeCell ref="E2081:F2081"/>
    <mergeCell ref="E2082:F2082"/>
    <mergeCell ref="E2083:F2083"/>
    <mergeCell ref="P2083:Q2083"/>
    <mergeCell ref="E2084:F2084"/>
    <mergeCell ref="M2084:N2084"/>
    <mergeCell ref="C2085:F2085"/>
    <mergeCell ref="B1963:T1963"/>
    <mergeCell ref="B1964:T1964"/>
    <mergeCell ref="B1965:T1965"/>
    <mergeCell ref="B1966:T1966"/>
    <mergeCell ref="R1967:T1967"/>
    <mergeCell ref="B1968:J1968"/>
    <mergeCell ref="L1968:T1968"/>
    <mergeCell ref="M1986:N1986"/>
    <mergeCell ref="E1987:F1987"/>
    <mergeCell ref="B2004:T2004"/>
    <mergeCell ref="E1989:F1989"/>
    <mergeCell ref="E1990:F1990"/>
    <mergeCell ref="E1993:F1993"/>
    <mergeCell ref="E1994:F1994"/>
    <mergeCell ref="E1995:F1995"/>
    <mergeCell ref="P1995:Q1995"/>
    <mergeCell ref="E1996:F1996"/>
    <mergeCell ref="M1996:N1996"/>
    <mergeCell ref="C1997:F1997"/>
    <mergeCell ref="B1911:T1911"/>
    <mergeCell ref="B1912:T1912"/>
    <mergeCell ref="B1913:T1913"/>
    <mergeCell ref="B1914:T1914"/>
    <mergeCell ref="R1915:T1915"/>
    <mergeCell ref="B1916:J1916"/>
    <mergeCell ref="L1916:T1916"/>
    <mergeCell ref="M1940:N1940"/>
    <mergeCell ref="E1941:F1941"/>
    <mergeCell ref="B1958:T1958"/>
    <mergeCell ref="E1943:F1943"/>
    <mergeCell ref="E1944:F1944"/>
    <mergeCell ref="E1947:F1947"/>
    <mergeCell ref="E1948:F1948"/>
    <mergeCell ref="E1949:F1949"/>
    <mergeCell ref="P1949:Q1949"/>
    <mergeCell ref="E1950:F1950"/>
    <mergeCell ref="M1950:N1950"/>
    <mergeCell ref="C1951:F1951"/>
    <mergeCell ref="B1821:T1821"/>
    <mergeCell ref="B1822:T1822"/>
    <mergeCell ref="B1823:T1823"/>
    <mergeCell ref="B1824:T1824"/>
    <mergeCell ref="R1825:T1825"/>
    <mergeCell ref="B1826:J1826"/>
    <mergeCell ref="L1826:T1826"/>
    <mergeCell ref="M1842:N1842"/>
    <mergeCell ref="E1843:F1843"/>
    <mergeCell ref="B1860:T1860"/>
    <mergeCell ref="E1845:F1845"/>
    <mergeCell ref="E1846:F1846"/>
    <mergeCell ref="E1849:F1849"/>
    <mergeCell ref="E1850:F1850"/>
    <mergeCell ref="E1851:F1851"/>
    <mergeCell ref="P1851:Q1851"/>
    <mergeCell ref="E1852:F1852"/>
    <mergeCell ref="M1852:N1852"/>
    <mergeCell ref="C1853:F1853"/>
    <mergeCell ref="B1774:T1774"/>
    <mergeCell ref="B1775:T1775"/>
    <mergeCell ref="B1776:T1776"/>
    <mergeCell ref="B1777:T1777"/>
    <mergeCell ref="R1778:T1778"/>
    <mergeCell ref="B1779:J1779"/>
    <mergeCell ref="L1779:T1779"/>
    <mergeCell ref="M1799:N1799"/>
    <mergeCell ref="E1800:F1800"/>
    <mergeCell ref="B1817:T1817"/>
    <mergeCell ref="E1802:F1802"/>
    <mergeCell ref="E1803:F1803"/>
    <mergeCell ref="E1806:F1806"/>
    <mergeCell ref="E1807:F1807"/>
    <mergeCell ref="E1808:F1808"/>
    <mergeCell ref="P1808:Q1808"/>
    <mergeCell ref="E1809:F1809"/>
    <mergeCell ref="M1809:N1809"/>
    <mergeCell ref="C1810:F1810"/>
    <mergeCell ref="B1730:T1730"/>
    <mergeCell ref="B1731:T1731"/>
    <mergeCell ref="B1732:T1732"/>
    <mergeCell ref="B1733:T1733"/>
    <mergeCell ref="R1734:T1734"/>
    <mergeCell ref="B1735:J1735"/>
    <mergeCell ref="L1735:T1735"/>
    <mergeCell ref="M1748:N1748"/>
    <mergeCell ref="E1749:F1749"/>
    <mergeCell ref="B1769:T1769"/>
    <mergeCell ref="E1751:F1751"/>
    <mergeCell ref="E1752:F1752"/>
    <mergeCell ref="E1755:F1755"/>
    <mergeCell ref="E1756:F1756"/>
    <mergeCell ref="E1757:F1757"/>
    <mergeCell ref="P1757:Q1757"/>
    <mergeCell ref="E1758:F1758"/>
    <mergeCell ref="M1758:N1758"/>
    <mergeCell ref="C1759:F1759"/>
    <mergeCell ref="B1547:T1547"/>
    <mergeCell ref="B1548:T1548"/>
    <mergeCell ref="B1549:T1549"/>
    <mergeCell ref="B1550:T1550"/>
    <mergeCell ref="R1551:T1551"/>
    <mergeCell ref="B1552:J1552"/>
    <mergeCell ref="L1552:T1552"/>
    <mergeCell ref="M1565:N1565"/>
    <mergeCell ref="E1566:F1566"/>
    <mergeCell ref="B1585:T1585"/>
    <mergeCell ref="E1568:F1568"/>
    <mergeCell ref="E1569:F1569"/>
    <mergeCell ref="E1572:F1572"/>
    <mergeCell ref="E1573:F1573"/>
    <mergeCell ref="E1574:F1574"/>
    <mergeCell ref="M1574:N1574"/>
    <mergeCell ref="P1574:Q1574"/>
    <mergeCell ref="C1575:F1575"/>
    <mergeCell ref="M1575:N1575"/>
    <mergeCell ref="B1505:T1505"/>
    <mergeCell ref="B1506:T1506"/>
    <mergeCell ref="B1507:T1507"/>
    <mergeCell ref="B1508:T1508"/>
    <mergeCell ref="R1509:T1509"/>
    <mergeCell ref="B1510:J1510"/>
    <mergeCell ref="L1510:T1510"/>
    <mergeCell ref="M1523:N1523"/>
    <mergeCell ref="E1524:F1524"/>
    <mergeCell ref="B1543:T1543"/>
    <mergeCell ref="E1526:F1526"/>
    <mergeCell ref="E1527:F1527"/>
    <mergeCell ref="E1530:F1530"/>
    <mergeCell ref="E1531:F1531"/>
    <mergeCell ref="E1532:F1532"/>
    <mergeCell ref="M1532:N1532"/>
    <mergeCell ref="P1532:Q1532"/>
    <mergeCell ref="C1533:F1533"/>
    <mergeCell ref="M1533:N1533"/>
    <mergeCell ref="B1465:T1465"/>
    <mergeCell ref="B1466:T1466"/>
    <mergeCell ref="B1467:T1467"/>
    <mergeCell ref="B1468:T1468"/>
    <mergeCell ref="R1469:T1469"/>
    <mergeCell ref="B1470:J1470"/>
    <mergeCell ref="L1470:T1470"/>
    <mergeCell ref="M1482:N1482"/>
    <mergeCell ref="E1483:F1483"/>
    <mergeCell ref="E1485:F1485"/>
    <mergeCell ref="E1486:F1486"/>
    <mergeCell ref="E1489:F1489"/>
    <mergeCell ref="E1490:F1490"/>
    <mergeCell ref="E1491:F1491"/>
    <mergeCell ref="C1492:F1492"/>
    <mergeCell ref="B1502:T1502"/>
    <mergeCell ref="M1491:N1491"/>
    <mergeCell ref="M1492:N1492"/>
    <mergeCell ref="P1491:Q1491"/>
    <mergeCell ref="E1271:F1271"/>
    <mergeCell ref="C1272:F1272"/>
    <mergeCell ref="B1280:T1280"/>
    <mergeCell ref="B1244:T1244"/>
    <mergeCell ref="B1245:T1245"/>
    <mergeCell ref="B1246:T1246"/>
    <mergeCell ref="B1247:T1247"/>
    <mergeCell ref="R1248:T1248"/>
    <mergeCell ref="B1249:J1249"/>
    <mergeCell ref="L1249:T1249"/>
    <mergeCell ref="M1262:N1262"/>
    <mergeCell ref="E1263:F1263"/>
    <mergeCell ref="O1263:S1263"/>
    <mergeCell ref="E1358:F1358"/>
    <mergeCell ref="E1362:F1362"/>
    <mergeCell ref="E1363:F1363"/>
    <mergeCell ref="E1364:F1364"/>
    <mergeCell ref="O1356:T1356"/>
    <mergeCell ref="B1336:T1336"/>
    <mergeCell ref="B1337:T1337"/>
    <mergeCell ref="B1338:T1338"/>
    <mergeCell ref="B1339:T1339"/>
    <mergeCell ref="R1340:T1340"/>
    <mergeCell ref="B1341:J1341"/>
    <mergeCell ref="L1341:T1341"/>
    <mergeCell ref="M1355:N1355"/>
    <mergeCell ref="E1356:F1356"/>
    <mergeCell ref="E1230:F1230"/>
    <mergeCell ref="C1232:F1232"/>
    <mergeCell ref="B1240:T1240"/>
    <mergeCell ref="E1231:F1231"/>
    <mergeCell ref="B1189:T1189"/>
    <mergeCell ref="B1190:T1190"/>
    <mergeCell ref="B1191:T1191"/>
    <mergeCell ref="B1192:T1192"/>
    <mergeCell ref="R1193:T1193"/>
    <mergeCell ref="B1194:J1194"/>
    <mergeCell ref="L1194:T1194"/>
    <mergeCell ref="M1222:N1222"/>
    <mergeCell ref="E1223:F1223"/>
    <mergeCell ref="O1223:S1223"/>
    <mergeCell ref="E1265:F1265"/>
    <mergeCell ref="E1269:F1269"/>
    <mergeCell ref="E1270:F1270"/>
    <mergeCell ref="E1171:F1171"/>
    <mergeCell ref="E1175:F1175"/>
    <mergeCell ref="E1176:F1176"/>
    <mergeCell ref="C1177:F1177"/>
    <mergeCell ref="B1185:T1185"/>
    <mergeCell ref="B1143:T1143"/>
    <mergeCell ref="B1144:T1144"/>
    <mergeCell ref="B1145:T1145"/>
    <mergeCell ref="B1146:T1146"/>
    <mergeCell ref="R1147:T1147"/>
    <mergeCell ref="B1148:J1148"/>
    <mergeCell ref="L1148:T1148"/>
    <mergeCell ref="M1168:N1168"/>
    <mergeCell ref="E1169:F1169"/>
    <mergeCell ref="O1169:S1169"/>
    <mergeCell ref="E1225:F1225"/>
    <mergeCell ref="E1229:F1229"/>
    <mergeCell ref="E1125:F1125"/>
    <mergeCell ref="E1129:F1129"/>
    <mergeCell ref="E1130:F1130"/>
    <mergeCell ref="C1131:F1131"/>
    <mergeCell ref="B1140:T1140"/>
    <mergeCell ref="B1103:T1103"/>
    <mergeCell ref="B1104:T1104"/>
    <mergeCell ref="B1105:T1105"/>
    <mergeCell ref="B1106:T1106"/>
    <mergeCell ref="R1107:T1107"/>
    <mergeCell ref="B1108:J1108"/>
    <mergeCell ref="L1108:T1108"/>
    <mergeCell ref="M1122:N1122"/>
    <mergeCell ref="E1123:F1123"/>
    <mergeCell ref="O1123:S1123"/>
    <mergeCell ref="R830:T830"/>
    <mergeCell ref="B831:J831"/>
    <mergeCell ref="L831:T831"/>
    <mergeCell ref="E844:F844"/>
    <mergeCell ref="E846:F846"/>
    <mergeCell ref="B864:T864"/>
    <mergeCell ref="B865:T865"/>
    <mergeCell ref="B866:T866"/>
    <mergeCell ref="B867:T867"/>
    <mergeCell ref="R868:T868"/>
    <mergeCell ref="B869:J869"/>
    <mergeCell ref="L869:T869"/>
    <mergeCell ref="E890:F890"/>
    <mergeCell ref="E892:F892"/>
    <mergeCell ref="E847:F847"/>
    <mergeCell ref="E848:F848"/>
    <mergeCell ref="E849:F849"/>
    <mergeCell ref="E809:F809"/>
    <mergeCell ref="E810:F810"/>
    <mergeCell ref="E811:F811"/>
    <mergeCell ref="E812:F812"/>
    <mergeCell ref="E813:F813"/>
    <mergeCell ref="E814:F814"/>
    <mergeCell ref="C815:F815"/>
    <mergeCell ref="B822:T822"/>
    <mergeCell ref="B785:T785"/>
    <mergeCell ref="B786:T786"/>
    <mergeCell ref="B787:T787"/>
    <mergeCell ref="B788:T788"/>
    <mergeCell ref="R789:T789"/>
    <mergeCell ref="B790:J790"/>
    <mergeCell ref="L790:T790"/>
    <mergeCell ref="E806:F806"/>
    <mergeCell ref="E808:F808"/>
    <mergeCell ref="B513:T513"/>
    <mergeCell ref="B514:T514"/>
    <mergeCell ref="B515:T515"/>
    <mergeCell ref="B516:T516"/>
    <mergeCell ref="R517:T517"/>
    <mergeCell ref="B518:J518"/>
    <mergeCell ref="L518:T518"/>
    <mergeCell ref="E535:F535"/>
    <mergeCell ref="E537:F537"/>
    <mergeCell ref="E582:F582"/>
    <mergeCell ref="E583:F583"/>
    <mergeCell ref="B591:T591"/>
    <mergeCell ref="B554:T554"/>
    <mergeCell ref="B555:T555"/>
    <mergeCell ref="B556:T556"/>
    <mergeCell ref="C628:F628"/>
    <mergeCell ref="B635:T635"/>
    <mergeCell ref="B596:T596"/>
    <mergeCell ref="B597:T597"/>
    <mergeCell ref="B598:T598"/>
    <mergeCell ref="B599:T599"/>
    <mergeCell ref="R600:T600"/>
    <mergeCell ref="B601:J601"/>
    <mergeCell ref="L601:T601"/>
    <mergeCell ref="E621:F621"/>
    <mergeCell ref="E623:F623"/>
    <mergeCell ref="B557:T557"/>
    <mergeCell ref="R558:T558"/>
    <mergeCell ref="B559:J559"/>
    <mergeCell ref="L559:T559"/>
    <mergeCell ref="E579:F579"/>
    <mergeCell ref="E581:F581"/>
    <mergeCell ref="E420:F420"/>
    <mergeCell ref="E421:F421"/>
    <mergeCell ref="C422:F422"/>
    <mergeCell ref="B399:J399"/>
    <mergeCell ref="L399:T399"/>
    <mergeCell ref="E415:F415"/>
    <mergeCell ref="E416:F416"/>
    <mergeCell ref="E417:F417"/>
    <mergeCell ref="E497:F497"/>
    <mergeCell ref="E498:F498"/>
    <mergeCell ref="C499:F499"/>
    <mergeCell ref="B508:T508"/>
    <mergeCell ref="B475:T475"/>
    <mergeCell ref="B476:T476"/>
    <mergeCell ref="B477:T477"/>
    <mergeCell ref="B478:T478"/>
    <mergeCell ref="R479:T479"/>
    <mergeCell ref="B480:J480"/>
    <mergeCell ref="L480:T480"/>
    <mergeCell ref="E494:F494"/>
    <mergeCell ref="E496:F496"/>
    <mergeCell ref="C257:F257"/>
    <mergeCell ref="B266:T266"/>
    <mergeCell ref="B235:J235"/>
    <mergeCell ref="L235:T235"/>
    <mergeCell ref="E253:F253"/>
    <mergeCell ref="E254:F254"/>
    <mergeCell ref="E255:F255"/>
    <mergeCell ref="B270:T270"/>
    <mergeCell ref="B271:T271"/>
    <mergeCell ref="B272:T272"/>
    <mergeCell ref="B273:T273"/>
    <mergeCell ref="R274:T274"/>
    <mergeCell ref="E306:F306"/>
    <mergeCell ref="B312:T312"/>
    <mergeCell ref="E307:F307"/>
    <mergeCell ref="C308:F308"/>
    <mergeCell ref="B275:J275"/>
    <mergeCell ref="L275:T275"/>
    <mergeCell ref="E303:F303"/>
    <mergeCell ref="E304:F304"/>
    <mergeCell ref="E305:F305"/>
    <mergeCell ref="B226:T226"/>
    <mergeCell ref="B191:T191"/>
    <mergeCell ref="B192:T192"/>
    <mergeCell ref="B193:T193"/>
    <mergeCell ref="B194:T194"/>
    <mergeCell ref="R195:T195"/>
    <mergeCell ref="E214:F214"/>
    <mergeCell ref="E213:F213"/>
    <mergeCell ref="E215:F215"/>
    <mergeCell ref="E216:F216"/>
    <mergeCell ref="C217:F217"/>
    <mergeCell ref="B230:T230"/>
    <mergeCell ref="B231:T231"/>
    <mergeCell ref="B232:T232"/>
    <mergeCell ref="B233:T233"/>
    <mergeCell ref="R234:T234"/>
    <mergeCell ref="E256:F256"/>
    <mergeCell ref="R108:T108"/>
    <mergeCell ref="B109:J109"/>
    <mergeCell ref="L109:T109"/>
    <mergeCell ref="B186:T186"/>
    <mergeCell ref="B196:J196"/>
    <mergeCell ref="L196:T196"/>
    <mergeCell ref="B2:T2"/>
    <mergeCell ref="B104:T104"/>
    <mergeCell ref="B105:T105"/>
    <mergeCell ref="B106:T106"/>
    <mergeCell ref="B107:T107"/>
    <mergeCell ref="B98:T98"/>
    <mergeCell ref="B7:J7"/>
    <mergeCell ref="L7:T7"/>
    <mergeCell ref="B3:T3"/>
    <mergeCell ref="B4:T4"/>
    <mergeCell ref="B5:T5"/>
    <mergeCell ref="R6:T6"/>
    <mergeCell ref="E341:F341"/>
    <mergeCell ref="E342:F342"/>
    <mergeCell ref="C343:F343"/>
    <mergeCell ref="B351:T351"/>
    <mergeCell ref="B354:T354"/>
    <mergeCell ref="B355:T355"/>
    <mergeCell ref="B356:T356"/>
    <mergeCell ref="B357:T357"/>
    <mergeCell ref="R358:T358"/>
    <mergeCell ref="B321:J321"/>
    <mergeCell ref="L321:T321"/>
    <mergeCell ref="E338:F338"/>
    <mergeCell ref="E339:F339"/>
    <mergeCell ref="E340:F340"/>
    <mergeCell ref="B316:T316"/>
    <mergeCell ref="B317:T317"/>
    <mergeCell ref="B318:T318"/>
    <mergeCell ref="B319:T319"/>
    <mergeCell ref="R320:T320"/>
    <mergeCell ref="B359:J359"/>
    <mergeCell ref="L359:T359"/>
    <mergeCell ref="E376:F376"/>
    <mergeCell ref="E377:F377"/>
    <mergeCell ref="E378:F378"/>
    <mergeCell ref="E379:F379"/>
    <mergeCell ref="E380:F380"/>
    <mergeCell ref="B390:T390"/>
    <mergeCell ref="E381:F381"/>
    <mergeCell ref="E382:F382"/>
    <mergeCell ref="E458:F458"/>
    <mergeCell ref="E459:F459"/>
    <mergeCell ref="E460:F460"/>
    <mergeCell ref="C461:F461"/>
    <mergeCell ref="B470:T470"/>
    <mergeCell ref="C383:F383"/>
    <mergeCell ref="B433:T433"/>
    <mergeCell ref="B434:T434"/>
    <mergeCell ref="B435:T435"/>
    <mergeCell ref="B436:T436"/>
    <mergeCell ref="R437:T437"/>
    <mergeCell ref="B438:J438"/>
    <mergeCell ref="L438:T438"/>
    <mergeCell ref="E456:F456"/>
    <mergeCell ref="B394:T394"/>
    <mergeCell ref="B395:T395"/>
    <mergeCell ref="B396:T396"/>
    <mergeCell ref="B397:T397"/>
    <mergeCell ref="R398:T398"/>
    <mergeCell ref="B429:T429"/>
    <mergeCell ref="E418:F418"/>
    <mergeCell ref="E419:F419"/>
    <mergeCell ref="E584:F584"/>
    <mergeCell ref="E585:F585"/>
    <mergeCell ref="C586:F586"/>
    <mergeCell ref="E538:F538"/>
    <mergeCell ref="E539:F539"/>
    <mergeCell ref="C540:F540"/>
    <mergeCell ref="B549:T549"/>
    <mergeCell ref="B826:T826"/>
    <mergeCell ref="B827:T827"/>
    <mergeCell ref="B828:T828"/>
    <mergeCell ref="B829:T829"/>
    <mergeCell ref="E624:F624"/>
    <mergeCell ref="E625:F625"/>
    <mergeCell ref="E626:F626"/>
    <mergeCell ref="E627:F627"/>
    <mergeCell ref="E711:F711"/>
    <mergeCell ref="E712:F712"/>
    <mergeCell ref="E713:F713"/>
    <mergeCell ref="E714:F714"/>
    <mergeCell ref="C717:F717"/>
    <mergeCell ref="B724:T724"/>
    <mergeCell ref="E715:F715"/>
    <mergeCell ref="E716:F716"/>
    <mergeCell ref="B683:T683"/>
    <mergeCell ref="B684:T684"/>
    <mergeCell ref="B685:T685"/>
    <mergeCell ref="E668:F668"/>
    <mergeCell ref="E669:F669"/>
    <mergeCell ref="E670:F670"/>
    <mergeCell ref="E671:F671"/>
    <mergeCell ref="C672:F672"/>
    <mergeCell ref="B679:T679"/>
    <mergeCell ref="B639:T639"/>
    <mergeCell ref="B640:T640"/>
    <mergeCell ref="B641:T641"/>
    <mergeCell ref="B642:T642"/>
    <mergeCell ref="R643:T643"/>
    <mergeCell ref="B644:J644"/>
    <mergeCell ref="L644:T644"/>
    <mergeCell ref="E665:F665"/>
    <mergeCell ref="E667:F667"/>
    <mergeCell ref="E768:F768"/>
    <mergeCell ref="E769:F769"/>
    <mergeCell ref="E770:F770"/>
    <mergeCell ref="E771:F771"/>
    <mergeCell ref="E772:F772"/>
    <mergeCell ref="E773:F773"/>
    <mergeCell ref="C774:F774"/>
    <mergeCell ref="B781:T781"/>
    <mergeCell ref="B686:T686"/>
    <mergeCell ref="R687:T687"/>
    <mergeCell ref="B688:J688"/>
    <mergeCell ref="L688:T688"/>
    <mergeCell ref="E708:F708"/>
    <mergeCell ref="E710:F710"/>
    <mergeCell ref="B728:T728"/>
    <mergeCell ref="B729:T729"/>
    <mergeCell ref="B730:T730"/>
    <mergeCell ref="B731:T731"/>
    <mergeCell ref="R732:T732"/>
    <mergeCell ref="B733:J733"/>
    <mergeCell ref="L733:T733"/>
    <mergeCell ref="E765:F765"/>
    <mergeCell ref="E767:F767"/>
    <mergeCell ref="E850:F850"/>
    <mergeCell ref="E851:F851"/>
    <mergeCell ref="E852:F852"/>
    <mergeCell ref="C853:F853"/>
    <mergeCell ref="B860:T860"/>
    <mergeCell ref="B909:T909"/>
    <mergeCell ref="B910:T910"/>
    <mergeCell ref="B911:T911"/>
    <mergeCell ref="B912:T912"/>
    <mergeCell ref="R913:T913"/>
    <mergeCell ref="B914:J914"/>
    <mergeCell ref="L914:T914"/>
    <mergeCell ref="E938:F938"/>
    <mergeCell ref="E940:F940"/>
    <mergeCell ref="E893:F893"/>
    <mergeCell ref="E894:F894"/>
    <mergeCell ref="E895:F895"/>
    <mergeCell ref="E896:F896"/>
    <mergeCell ref="E897:F897"/>
    <mergeCell ref="E898:F898"/>
    <mergeCell ref="C899:F899"/>
    <mergeCell ref="B906:T906"/>
    <mergeCell ref="B959:T959"/>
    <mergeCell ref="B960:T960"/>
    <mergeCell ref="B961:T961"/>
    <mergeCell ref="B962:T962"/>
    <mergeCell ref="R963:T963"/>
    <mergeCell ref="B964:J964"/>
    <mergeCell ref="L964:T964"/>
    <mergeCell ref="E988:F988"/>
    <mergeCell ref="E990:F990"/>
    <mergeCell ref="E941:F941"/>
    <mergeCell ref="E942:F942"/>
    <mergeCell ref="E943:F943"/>
    <mergeCell ref="E944:F944"/>
    <mergeCell ref="E945:F945"/>
    <mergeCell ref="E946:F946"/>
    <mergeCell ref="C947:F947"/>
    <mergeCell ref="B955:T955"/>
    <mergeCell ref="B1007:T1007"/>
    <mergeCell ref="B1008:T1008"/>
    <mergeCell ref="B1009:T1009"/>
    <mergeCell ref="B1010:T1010"/>
    <mergeCell ref="R1011:T1011"/>
    <mergeCell ref="B1012:J1012"/>
    <mergeCell ref="L1012:T1012"/>
    <mergeCell ref="E1027:F1027"/>
    <mergeCell ref="E1029:F1029"/>
    <mergeCell ref="E991:F991"/>
    <mergeCell ref="E992:F992"/>
    <mergeCell ref="E993:F993"/>
    <mergeCell ref="E994:F994"/>
    <mergeCell ref="E995:F995"/>
    <mergeCell ref="E996:F996"/>
    <mergeCell ref="C997:F997"/>
    <mergeCell ref="B1004:T1004"/>
    <mergeCell ref="E1090:F1090"/>
    <mergeCell ref="E1089:F1089"/>
    <mergeCell ref="C1091:F1091"/>
    <mergeCell ref="B1100:T1100"/>
    <mergeCell ref="B1049:T1049"/>
    <mergeCell ref="B1050:T1050"/>
    <mergeCell ref="B1051:T1051"/>
    <mergeCell ref="B1052:T1052"/>
    <mergeCell ref="R1053:T1053"/>
    <mergeCell ref="B1054:J1054"/>
    <mergeCell ref="L1054:T1054"/>
    <mergeCell ref="E1083:F1083"/>
    <mergeCell ref="E1085:F1085"/>
    <mergeCell ref="M1082:N1082"/>
    <mergeCell ref="O1083:S1083"/>
    <mergeCell ref="E1030:F1030"/>
    <mergeCell ref="E1031:F1031"/>
    <mergeCell ref="E1032:F1032"/>
    <mergeCell ref="E1033:F1033"/>
    <mergeCell ref="E1034:F1034"/>
    <mergeCell ref="E1035:F1035"/>
    <mergeCell ref="C1036:F1036"/>
    <mergeCell ref="B1045:T1045"/>
    <mergeCell ref="B1377:T1377"/>
    <mergeCell ref="B1378:T1378"/>
    <mergeCell ref="B1379:T1379"/>
    <mergeCell ref="B1380:T1380"/>
    <mergeCell ref="R1381:T1381"/>
    <mergeCell ref="B1382:J1382"/>
    <mergeCell ref="L1382:T1382"/>
    <mergeCell ref="M1397:N1397"/>
    <mergeCell ref="E1398:F1398"/>
    <mergeCell ref="E1401:F1401"/>
    <mergeCell ref="E1318:F1318"/>
    <mergeCell ref="E1322:F1322"/>
    <mergeCell ref="E1323:F1323"/>
    <mergeCell ref="E1324:F1324"/>
    <mergeCell ref="C1325:F1325"/>
    <mergeCell ref="B1333:T1333"/>
    <mergeCell ref="B1283:T1283"/>
    <mergeCell ref="B1284:T1284"/>
    <mergeCell ref="B1285:T1285"/>
    <mergeCell ref="B1286:T1286"/>
    <mergeCell ref="R1287:T1287"/>
    <mergeCell ref="B1288:J1288"/>
    <mergeCell ref="L1288:T1288"/>
    <mergeCell ref="M1315:N1315"/>
    <mergeCell ref="E1316:F1316"/>
    <mergeCell ref="C1365:F1365"/>
    <mergeCell ref="B1373:T1373"/>
    <mergeCell ref="E1444:F1444"/>
    <mergeCell ref="E1445:F1445"/>
    <mergeCell ref="E1448:F1448"/>
    <mergeCell ref="E1449:F1449"/>
    <mergeCell ref="E1450:F1450"/>
    <mergeCell ref="C1451:F1451"/>
    <mergeCell ref="B1461:T1461"/>
    <mergeCell ref="B1422:T1422"/>
    <mergeCell ref="B1423:T1423"/>
    <mergeCell ref="B1424:T1424"/>
    <mergeCell ref="B1425:T1425"/>
    <mergeCell ref="R1426:T1426"/>
    <mergeCell ref="B1427:J1427"/>
    <mergeCell ref="L1427:T1427"/>
    <mergeCell ref="M1441:N1441"/>
    <mergeCell ref="E1442:F1442"/>
    <mergeCell ref="E1400:F1400"/>
    <mergeCell ref="E1404:F1404"/>
    <mergeCell ref="E1405:F1405"/>
    <mergeCell ref="E1406:F1406"/>
    <mergeCell ref="C1407:F1407"/>
    <mergeCell ref="B1417:T1417"/>
    <mergeCell ref="B1634:T1634"/>
    <mergeCell ref="E1617:F1617"/>
    <mergeCell ref="E1618:F1618"/>
    <mergeCell ref="E1621:F1621"/>
    <mergeCell ref="E1622:F1622"/>
    <mergeCell ref="E1623:F1623"/>
    <mergeCell ref="M1623:N1623"/>
    <mergeCell ref="P1623:Q1623"/>
    <mergeCell ref="C1624:F1624"/>
    <mergeCell ref="M1624:N1624"/>
    <mergeCell ref="B1589:T1589"/>
    <mergeCell ref="B1590:T1590"/>
    <mergeCell ref="B1591:T1591"/>
    <mergeCell ref="B1592:T1592"/>
    <mergeCell ref="R1593:T1593"/>
    <mergeCell ref="B1594:J1594"/>
    <mergeCell ref="L1594:T1594"/>
    <mergeCell ref="M1614:N1614"/>
    <mergeCell ref="E1615:F1615"/>
    <mergeCell ref="B1678:T1678"/>
    <mergeCell ref="E1661:F1661"/>
    <mergeCell ref="E1662:F1662"/>
    <mergeCell ref="E1665:F1665"/>
    <mergeCell ref="E1666:F1666"/>
    <mergeCell ref="E1667:F1667"/>
    <mergeCell ref="P1667:Q1667"/>
    <mergeCell ref="C1668:F1668"/>
    <mergeCell ref="M1668:N1668"/>
    <mergeCell ref="B1639:T1639"/>
    <mergeCell ref="B1640:T1640"/>
    <mergeCell ref="B1641:T1641"/>
    <mergeCell ref="B1642:T1642"/>
    <mergeCell ref="R1643:T1643"/>
    <mergeCell ref="B1644:J1644"/>
    <mergeCell ref="L1644:T1644"/>
    <mergeCell ref="M1658:N1658"/>
    <mergeCell ref="E1659:F1659"/>
    <mergeCell ref="E1709:F1709"/>
    <mergeCell ref="E1710:F1710"/>
    <mergeCell ref="E1713:F1713"/>
    <mergeCell ref="E1714:F1714"/>
    <mergeCell ref="E1715:F1715"/>
    <mergeCell ref="P1715:Q1715"/>
    <mergeCell ref="C1717:F1717"/>
    <mergeCell ref="M1716:N1716"/>
    <mergeCell ref="B1727:T1727"/>
    <mergeCell ref="E1716:F1716"/>
    <mergeCell ref="B1683:T1683"/>
    <mergeCell ref="B1684:T1684"/>
    <mergeCell ref="B1685:T1685"/>
    <mergeCell ref="B1686:T1686"/>
    <mergeCell ref="R1687:T1687"/>
    <mergeCell ref="B1688:J1688"/>
    <mergeCell ref="L1688:T1688"/>
    <mergeCell ref="M1706:N1706"/>
    <mergeCell ref="E1707:F1707"/>
    <mergeCell ref="B1905:T1905"/>
    <mergeCell ref="E1890:F1890"/>
    <mergeCell ref="E1891:F1891"/>
    <mergeCell ref="E1894:F1894"/>
    <mergeCell ref="E1895:F1895"/>
    <mergeCell ref="E1896:F1896"/>
    <mergeCell ref="P1896:Q1896"/>
    <mergeCell ref="E1897:F1897"/>
    <mergeCell ref="M1897:N1897"/>
    <mergeCell ref="C1898:F1898"/>
    <mergeCell ref="B1864:T1864"/>
    <mergeCell ref="B1865:T1865"/>
    <mergeCell ref="B1866:T1866"/>
    <mergeCell ref="B1867:T1867"/>
    <mergeCell ref="R1868:T1868"/>
    <mergeCell ref="B1869:J1869"/>
    <mergeCell ref="L1869:T1869"/>
    <mergeCell ref="M1887:N1887"/>
    <mergeCell ref="E1888:F1888"/>
    <mergeCell ref="B2045:T2045"/>
    <mergeCell ref="E2030:F2030"/>
    <mergeCell ref="E2031:F2031"/>
    <mergeCell ref="E2034:F2034"/>
    <mergeCell ref="E2035:F2035"/>
    <mergeCell ref="E2036:F2036"/>
    <mergeCell ref="P2036:Q2036"/>
    <mergeCell ref="E2037:F2037"/>
    <mergeCell ref="M2037:N2037"/>
    <mergeCell ref="C2038:F2038"/>
    <mergeCell ref="B2009:T2009"/>
    <mergeCell ref="B2010:T2010"/>
    <mergeCell ref="B2011:T2011"/>
    <mergeCell ref="B2012:T2012"/>
    <mergeCell ref="R2013:T2013"/>
    <mergeCell ref="B2014:J2014"/>
    <mergeCell ref="L2014:T2014"/>
    <mergeCell ref="M2027:N2027"/>
    <mergeCell ref="E2028:F2028"/>
    <mergeCell ref="B2139:T2139"/>
    <mergeCell ref="E2125:F2125"/>
    <mergeCell ref="E2126:F2126"/>
    <mergeCell ref="E2129:F2129"/>
    <mergeCell ref="E2130:F2130"/>
    <mergeCell ref="E2131:F2131"/>
    <mergeCell ref="P2131:Q2131"/>
    <mergeCell ref="E2132:F2132"/>
    <mergeCell ref="M2132:N2132"/>
    <mergeCell ref="C2133:F2133"/>
    <mergeCell ref="B2096:T2096"/>
    <mergeCell ref="B2097:T2097"/>
    <mergeCell ref="B2098:T2098"/>
    <mergeCell ref="B2099:T2099"/>
    <mergeCell ref="R2100:T2100"/>
    <mergeCell ref="B2101:J2101"/>
    <mergeCell ref="L2101:T2101"/>
    <mergeCell ref="M2122:N2122"/>
    <mergeCell ref="E2123:F2123"/>
    <mergeCell ref="O2123:T2123"/>
    <mergeCell ref="B2190:T2190"/>
    <mergeCell ref="E2176:F2176"/>
    <mergeCell ref="E2177:F2177"/>
    <mergeCell ref="E2180:F2180"/>
    <mergeCell ref="E2181:F2181"/>
    <mergeCell ref="E2182:F2182"/>
    <mergeCell ref="P2182:Q2182"/>
    <mergeCell ref="E2183:F2183"/>
    <mergeCell ref="M2183:N2183"/>
    <mergeCell ref="C2184:F2184"/>
    <mergeCell ref="B2143:T2143"/>
    <mergeCell ref="B2144:T2144"/>
    <mergeCell ref="B2145:T2145"/>
    <mergeCell ref="B2146:T2146"/>
    <mergeCell ref="R2147:T2147"/>
    <mergeCell ref="B2148:J2148"/>
    <mergeCell ref="L2148:T2148"/>
    <mergeCell ref="M2173:N2173"/>
    <mergeCell ref="E2174:F2174"/>
    <mergeCell ref="O2174:T2174"/>
    <mergeCell ref="B2238:T2238"/>
    <mergeCell ref="E2225:F2225"/>
    <mergeCell ref="E2226:F2226"/>
    <mergeCell ref="E2229:F2229"/>
    <mergeCell ref="E2230:F2230"/>
    <mergeCell ref="E2231:F2231"/>
    <mergeCell ref="P2231:Q2231"/>
    <mergeCell ref="E2232:F2232"/>
    <mergeCell ref="M2232:N2232"/>
    <mergeCell ref="C2233:F2233"/>
    <mergeCell ref="B2194:T2194"/>
    <mergeCell ref="B2195:T2195"/>
    <mergeCell ref="B2196:T2196"/>
    <mergeCell ref="B2197:T2197"/>
    <mergeCell ref="R2198:T2198"/>
    <mergeCell ref="B2199:J2199"/>
    <mergeCell ref="L2199:T2199"/>
    <mergeCell ref="M2222:N2222"/>
    <mergeCell ref="E2223:F2223"/>
    <mergeCell ref="O2223:T2223"/>
    <mergeCell ref="B2279:T2279"/>
    <mergeCell ref="E2262:F2262"/>
    <mergeCell ref="E2263:F2263"/>
    <mergeCell ref="E2266:F2266"/>
    <mergeCell ref="E2267:F2267"/>
    <mergeCell ref="E2268:F2268"/>
    <mergeCell ref="P2268:Q2268"/>
    <mergeCell ref="E2269:F2269"/>
    <mergeCell ref="M2269:N2269"/>
    <mergeCell ref="C2270:F2270"/>
    <mergeCell ref="B2243:T2243"/>
    <mergeCell ref="B2244:T2244"/>
    <mergeCell ref="B2245:T2245"/>
    <mergeCell ref="B2246:T2246"/>
    <mergeCell ref="R2247:T2247"/>
    <mergeCell ref="B2248:J2248"/>
    <mergeCell ref="L2248:T2248"/>
    <mergeCell ref="M2259:N2259"/>
    <mergeCell ref="E2260:F2260"/>
    <mergeCell ref="O2260:T2260"/>
    <mergeCell ref="B2331:T2331"/>
    <mergeCell ref="E2314:F2314"/>
    <mergeCell ref="E2315:F2315"/>
    <mergeCell ref="E2318:F2318"/>
    <mergeCell ref="E2319:F2319"/>
    <mergeCell ref="E2320:F2320"/>
    <mergeCell ref="E2321:F2321"/>
    <mergeCell ref="M2321:N2321"/>
    <mergeCell ref="C2322:F2322"/>
    <mergeCell ref="B2283:T2283"/>
    <mergeCell ref="B2284:T2284"/>
    <mergeCell ref="B2285:T2285"/>
    <mergeCell ref="B2286:T2286"/>
    <mergeCell ref="R2287:T2287"/>
    <mergeCell ref="B2288:J2288"/>
    <mergeCell ref="L2288:T2288"/>
    <mergeCell ref="M2311:N2311"/>
    <mergeCell ref="E2312:F2312"/>
    <mergeCell ref="O2312:T2312"/>
    <mergeCell ref="E2358:F2358"/>
    <mergeCell ref="E2359:F2359"/>
    <mergeCell ref="E2362:F2362"/>
    <mergeCell ref="E2363:F2363"/>
    <mergeCell ref="E2364:F2364"/>
    <mergeCell ref="E2365:F2365"/>
    <mergeCell ref="M2365:N2365"/>
    <mergeCell ref="C2366:F2366"/>
    <mergeCell ref="B2375:T2375"/>
    <mergeCell ref="B2335:T2335"/>
    <mergeCell ref="B2336:T2336"/>
    <mergeCell ref="B2337:T2337"/>
    <mergeCell ref="B2338:T2338"/>
    <mergeCell ref="R2339:T2339"/>
    <mergeCell ref="B2340:J2340"/>
    <mergeCell ref="L2340:T2340"/>
    <mergeCell ref="M2355:N2355"/>
    <mergeCell ref="E2356:F2356"/>
    <mergeCell ref="E2675:F2675"/>
    <mergeCell ref="E2676:F2676"/>
    <mergeCell ref="E2679:F2679"/>
    <mergeCell ref="E2680:F2680"/>
    <mergeCell ref="E2681:F2681"/>
    <mergeCell ref="E2682:F2682"/>
    <mergeCell ref="M2682:N2682"/>
    <mergeCell ref="C2683:F2683"/>
    <mergeCell ref="B2692:T2692"/>
    <mergeCell ref="B2640:T2640"/>
    <mergeCell ref="B2641:T2641"/>
    <mergeCell ref="B2642:T2642"/>
    <mergeCell ref="B2643:T2643"/>
    <mergeCell ref="R2644:T2644"/>
    <mergeCell ref="B2645:J2645"/>
    <mergeCell ref="L2645:T2645"/>
    <mergeCell ref="M2672:N2672"/>
    <mergeCell ref="E2673:F2673"/>
    <mergeCell ref="E2757:F2757"/>
    <mergeCell ref="E2758:F2758"/>
    <mergeCell ref="E2761:F2761"/>
    <mergeCell ref="E2762:F2762"/>
    <mergeCell ref="E2763:F2763"/>
    <mergeCell ref="E2764:F2764"/>
    <mergeCell ref="M2764:N2764"/>
    <mergeCell ref="C2765:F2765"/>
    <mergeCell ref="B2774:T2774"/>
    <mergeCell ref="B2696:T2696"/>
    <mergeCell ref="B2697:T2697"/>
    <mergeCell ref="B2698:T2698"/>
    <mergeCell ref="B2699:T2699"/>
    <mergeCell ref="R2700:T2700"/>
    <mergeCell ref="B2701:J2701"/>
    <mergeCell ref="L2701:T2701"/>
    <mergeCell ref="M2754:N2754"/>
    <mergeCell ref="E2755:F2755"/>
    <mergeCell ref="E2809:F2809"/>
    <mergeCell ref="E2810:F2810"/>
    <mergeCell ref="E2813:F2813"/>
    <mergeCell ref="E2814:F2814"/>
    <mergeCell ref="E2815:F2815"/>
    <mergeCell ref="E2816:F2816"/>
    <mergeCell ref="M2816:N2816"/>
    <mergeCell ref="C2817:F2817"/>
    <mergeCell ref="B2823:T2823"/>
    <mergeCell ref="B2778:T2778"/>
    <mergeCell ref="B2779:T2779"/>
    <mergeCell ref="B2780:T2780"/>
    <mergeCell ref="B2781:T2781"/>
    <mergeCell ref="R2782:T2782"/>
    <mergeCell ref="B2783:J2783"/>
    <mergeCell ref="L2783:T2783"/>
    <mergeCell ref="M2806:N2806"/>
    <mergeCell ref="E2807:F2807"/>
    <mergeCell ref="E2889:F2889"/>
    <mergeCell ref="E2890:F2890"/>
    <mergeCell ref="E2893:F2893"/>
    <mergeCell ref="E2894:F2894"/>
    <mergeCell ref="E2895:F2895"/>
    <mergeCell ref="E2896:F2896"/>
    <mergeCell ref="M2896:N2896"/>
    <mergeCell ref="C2897:F2897"/>
    <mergeCell ref="B2902:T2902"/>
    <mergeCell ref="B2828:T2828"/>
    <mergeCell ref="B2829:T2829"/>
    <mergeCell ref="B2830:T2830"/>
    <mergeCell ref="B2831:T2831"/>
    <mergeCell ref="R2832:T2832"/>
    <mergeCell ref="B2833:J2833"/>
    <mergeCell ref="L2833:T2833"/>
    <mergeCell ref="M2886:N2886"/>
    <mergeCell ref="E2887:F2887"/>
    <mergeCell ref="B2941:T2941"/>
    <mergeCell ref="B2906:T2906"/>
    <mergeCell ref="B2907:T2907"/>
    <mergeCell ref="B2908:T2908"/>
    <mergeCell ref="B2909:T2909"/>
    <mergeCell ref="R2910:T2910"/>
    <mergeCell ref="B2911:J2911"/>
    <mergeCell ref="L2911:T2911"/>
    <mergeCell ref="M2923:N2923"/>
    <mergeCell ref="E2924:F2924"/>
    <mergeCell ref="E2926:F2926"/>
    <mergeCell ref="E2927:F2927"/>
    <mergeCell ref="E2930:F2930"/>
    <mergeCell ref="E2931:F2931"/>
    <mergeCell ref="E2932:F2932"/>
    <mergeCell ref="E2933:F2933"/>
    <mergeCell ref="M2933:N2933"/>
    <mergeCell ref="C2934:F2934"/>
    <mergeCell ref="B3062:T3062"/>
    <mergeCell ref="B3014:T3014"/>
    <mergeCell ref="B3015:T3015"/>
    <mergeCell ref="B3016:T3016"/>
    <mergeCell ref="B3017:T3017"/>
    <mergeCell ref="R3018:T3018"/>
    <mergeCell ref="B3019:J3019"/>
    <mergeCell ref="L3019:T3019"/>
    <mergeCell ref="M3050:N3050"/>
    <mergeCell ref="E3051:F3051"/>
    <mergeCell ref="E3053:F3053"/>
    <mergeCell ref="E3054:F3054"/>
    <mergeCell ref="E3057:F3057"/>
    <mergeCell ref="B3010:T3010"/>
    <mergeCell ref="B2945:T2945"/>
    <mergeCell ref="B2946:T2946"/>
    <mergeCell ref="B2947:T2947"/>
    <mergeCell ref="B2948:T2948"/>
    <mergeCell ref="R2949:T2949"/>
    <mergeCell ref="B2950:J2950"/>
    <mergeCell ref="L2950:T2950"/>
    <mergeCell ref="M2992:N2992"/>
    <mergeCell ref="E2993:F2993"/>
    <mergeCell ref="E2995:F2995"/>
    <mergeCell ref="E2996:F2996"/>
    <mergeCell ref="E2999:F2999"/>
    <mergeCell ref="E3000:F3000"/>
    <mergeCell ref="E3001:F3001"/>
    <mergeCell ref="E3002:F3002"/>
    <mergeCell ref="M3002:N3002"/>
    <mergeCell ref="C3003:F3003"/>
    <mergeCell ref="B3104:T3104"/>
    <mergeCell ref="B3105:T3105"/>
    <mergeCell ref="B3106:T3106"/>
    <mergeCell ref="B3107:T3107"/>
    <mergeCell ref="R3108:T3108"/>
    <mergeCell ref="B3109:J3109"/>
    <mergeCell ref="L3109:T3109"/>
    <mergeCell ref="M3122:N3122"/>
    <mergeCell ref="E3123:F3123"/>
    <mergeCell ref="E3125:F3125"/>
    <mergeCell ref="E3126:F3126"/>
    <mergeCell ref="E3129:F3129"/>
    <mergeCell ref="B3136:T3136"/>
    <mergeCell ref="B3066:T3066"/>
    <mergeCell ref="B3067:T3067"/>
    <mergeCell ref="B3068:T3068"/>
    <mergeCell ref="B3069:T3069"/>
    <mergeCell ref="R3070:T3070"/>
    <mergeCell ref="B3071:J3071"/>
    <mergeCell ref="L3071:T3071"/>
    <mergeCell ref="M3084:N3084"/>
    <mergeCell ref="E3085:F3085"/>
    <mergeCell ref="E3087:F3087"/>
    <mergeCell ref="E3088:F3088"/>
    <mergeCell ref="E3091:F3091"/>
    <mergeCell ref="B3098:T3098"/>
    <mergeCell ref="M3209:N3209"/>
    <mergeCell ref="E3210:F3210"/>
    <mergeCell ref="E3212:F3212"/>
    <mergeCell ref="E3213:F3213"/>
    <mergeCell ref="E3216:F3216"/>
    <mergeCell ref="B3224:T3224"/>
    <mergeCell ref="O3210:T3210"/>
    <mergeCell ref="B3141:T3141"/>
    <mergeCell ref="B3142:T3142"/>
    <mergeCell ref="B3143:T3143"/>
    <mergeCell ref="B3144:T3144"/>
    <mergeCell ref="R3145:T3145"/>
    <mergeCell ref="B3146:J3146"/>
    <mergeCell ref="L3146:T3146"/>
    <mergeCell ref="M3163:N3163"/>
    <mergeCell ref="E3164:F3164"/>
    <mergeCell ref="E3166:F3166"/>
    <mergeCell ref="E3167:F3167"/>
    <mergeCell ref="E3170:F3170"/>
    <mergeCell ref="B3176:T3176"/>
    <mergeCell ref="B3407:T3407"/>
    <mergeCell ref="B3408:T3408"/>
    <mergeCell ref="B3409:T3409"/>
    <mergeCell ref="B3410:T3410"/>
    <mergeCell ref="R3411:T3411"/>
    <mergeCell ref="B3412:J3412"/>
    <mergeCell ref="L3412:T3412"/>
    <mergeCell ref="M3434:N3434"/>
    <mergeCell ref="E3435:F3435"/>
    <mergeCell ref="E3437:F3437"/>
    <mergeCell ref="E3438:F3438"/>
    <mergeCell ref="E3441:F3441"/>
    <mergeCell ref="B3448:T3448"/>
    <mergeCell ref="B3180:T3180"/>
    <mergeCell ref="B3181:T3181"/>
    <mergeCell ref="B3182:T3182"/>
    <mergeCell ref="B3183:T3183"/>
    <mergeCell ref="R3184:T3184"/>
    <mergeCell ref="B3229:T3229"/>
    <mergeCell ref="B3230:T3230"/>
    <mergeCell ref="B3231:T3231"/>
    <mergeCell ref="B3232:T3232"/>
    <mergeCell ref="R3233:T3233"/>
    <mergeCell ref="B3234:J3234"/>
    <mergeCell ref="L3234:T3234"/>
    <mergeCell ref="M3263:N3263"/>
    <mergeCell ref="E3264:F3264"/>
    <mergeCell ref="O3264:T3264"/>
    <mergeCell ref="E3266:F3266"/>
    <mergeCell ref="E3267:F3267"/>
    <mergeCell ref="B3185:J3185"/>
    <mergeCell ref="L3185:T3185"/>
    <mergeCell ref="B3501:T3501"/>
    <mergeCell ref="B3502:T3502"/>
    <mergeCell ref="B3503:T3503"/>
    <mergeCell ref="B3504:T3504"/>
    <mergeCell ref="R3505:T3505"/>
    <mergeCell ref="B3506:J3506"/>
    <mergeCell ref="L3506:T3506"/>
    <mergeCell ref="M3521:N3521"/>
    <mergeCell ref="E3522:F3522"/>
    <mergeCell ref="E3524:F3524"/>
    <mergeCell ref="E3525:F3525"/>
    <mergeCell ref="B3533:T3533"/>
    <mergeCell ref="B3459:T3459"/>
    <mergeCell ref="B3460:T3460"/>
    <mergeCell ref="B3461:T3461"/>
    <mergeCell ref="B3462:T3462"/>
    <mergeCell ref="R3463:T3463"/>
    <mergeCell ref="B3464:J3464"/>
    <mergeCell ref="L3464:T3464"/>
    <mergeCell ref="M3480:N3480"/>
    <mergeCell ref="E3481:F3481"/>
    <mergeCell ref="E3483:F3483"/>
    <mergeCell ref="E3484:F3484"/>
    <mergeCell ref="B3492:T3492"/>
    <mergeCell ref="B3583:T3583"/>
    <mergeCell ref="B3584:T3584"/>
    <mergeCell ref="B3585:T3585"/>
    <mergeCell ref="B3586:T3586"/>
    <mergeCell ref="R3587:T3587"/>
    <mergeCell ref="B3588:J3588"/>
    <mergeCell ref="L3588:T3588"/>
    <mergeCell ref="M3632:N3632"/>
    <mergeCell ref="E3633:F3633"/>
    <mergeCell ref="E3635:F3635"/>
    <mergeCell ref="E3636:F3636"/>
    <mergeCell ref="B3646:T3646"/>
    <mergeCell ref="B3541:T3541"/>
    <mergeCell ref="B3542:T3542"/>
    <mergeCell ref="B3543:T3543"/>
    <mergeCell ref="B3544:T3544"/>
    <mergeCell ref="R3545:T3545"/>
    <mergeCell ref="B3546:J3546"/>
    <mergeCell ref="L3546:T3546"/>
    <mergeCell ref="M3563:N3563"/>
    <mergeCell ref="E3564:F3564"/>
    <mergeCell ref="E3566:F3566"/>
    <mergeCell ref="E3567:F3567"/>
    <mergeCell ref="B3575:T3575"/>
    <mergeCell ref="B3694:T3694"/>
    <mergeCell ref="B3695:T3695"/>
    <mergeCell ref="B3696:T3696"/>
    <mergeCell ref="B3697:T3697"/>
    <mergeCell ref="R3698:T3698"/>
    <mergeCell ref="B3699:J3699"/>
    <mergeCell ref="L3699:T3699"/>
    <mergeCell ref="M3725:N3725"/>
    <mergeCell ref="E3726:F3726"/>
    <mergeCell ref="E3728:F3728"/>
    <mergeCell ref="E3729:F3729"/>
    <mergeCell ref="B3741:T3741"/>
    <mergeCell ref="B3653:T3653"/>
    <mergeCell ref="B3654:T3654"/>
    <mergeCell ref="B3655:T3655"/>
    <mergeCell ref="B3656:T3656"/>
    <mergeCell ref="R3657:T3657"/>
    <mergeCell ref="B3658:J3658"/>
    <mergeCell ref="L3658:T3658"/>
    <mergeCell ref="M3673:N3673"/>
    <mergeCell ref="E3674:F3674"/>
    <mergeCell ref="E3676:F3676"/>
    <mergeCell ref="E3677:F3677"/>
    <mergeCell ref="B3687:T3687"/>
    <mergeCell ref="P3704:T3704"/>
    <mergeCell ref="P3703:T3703"/>
    <mergeCell ref="O3726:T3726"/>
    <mergeCell ref="B3800:T3800"/>
    <mergeCell ref="R3801:T3801"/>
    <mergeCell ref="B3802:J3802"/>
    <mergeCell ref="L3802:T3802"/>
    <mergeCell ref="M3818:N3818"/>
    <mergeCell ref="E3819:F3819"/>
    <mergeCell ref="O3819:T3819"/>
    <mergeCell ref="E3821:F3821"/>
    <mergeCell ref="E3822:F3822"/>
    <mergeCell ref="B3832:T3832"/>
    <mergeCell ref="B3750:T3750"/>
    <mergeCell ref="B3751:T3751"/>
    <mergeCell ref="B3752:T3752"/>
    <mergeCell ref="B3753:T3753"/>
    <mergeCell ref="R3754:T3754"/>
    <mergeCell ref="B3755:J3755"/>
    <mergeCell ref="L3755:T3755"/>
    <mergeCell ref="M3774:N3774"/>
    <mergeCell ref="E3775:F3775"/>
    <mergeCell ref="O3775:T3775"/>
    <mergeCell ref="E3777:F3777"/>
    <mergeCell ref="E3778:F3778"/>
    <mergeCell ref="B3787:T3787"/>
    <mergeCell ref="B3797:T3797"/>
    <mergeCell ref="B3798:T3798"/>
    <mergeCell ref="B3799:T3799"/>
    <mergeCell ref="B3838:T3838"/>
    <mergeCell ref="B3839:T3839"/>
    <mergeCell ref="B3840:T3840"/>
    <mergeCell ref="B3841:T3841"/>
    <mergeCell ref="R3842:T3842"/>
    <mergeCell ref="B3843:J3843"/>
    <mergeCell ref="L3843:T3843"/>
    <mergeCell ref="M3859:N3859"/>
    <mergeCell ref="E3860:F3860"/>
    <mergeCell ref="O3860:T3860"/>
    <mergeCell ref="E3862:F3862"/>
    <mergeCell ref="E3863:F3863"/>
    <mergeCell ref="B3873:T3873"/>
    <mergeCell ref="B3915:T3915"/>
    <mergeCell ref="B3916:T3916"/>
    <mergeCell ref="B3917:T3917"/>
    <mergeCell ref="B3918:T3918"/>
    <mergeCell ref="R3884:T3884"/>
    <mergeCell ref="B3885:J3885"/>
    <mergeCell ref="L3885:T3885"/>
    <mergeCell ref="M3896:N3896"/>
    <mergeCell ref="E3897:F3897"/>
    <mergeCell ref="O3897:T3897"/>
    <mergeCell ref="E3899:F3899"/>
    <mergeCell ref="E3900:F3900"/>
    <mergeCell ref="B3910:T3910"/>
    <mergeCell ref="B3882:T3882"/>
    <mergeCell ref="B3883:T3883"/>
    <mergeCell ref="R3919:T3919"/>
    <mergeCell ref="B3920:J3920"/>
    <mergeCell ref="B3880:T3880"/>
    <mergeCell ref="B3881:T3881"/>
    <mergeCell ref="L4054:T4054"/>
    <mergeCell ref="M4077:N4077"/>
    <mergeCell ref="E4078:F4078"/>
    <mergeCell ref="O4078:T4078"/>
    <mergeCell ref="E4080:F4080"/>
    <mergeCell ref="E4081:F4081"/>
    <mergeCell ref="B4087:T4087"/>
    <mergeCell ref="B4094:T4094"/>
    <mergeCell ref="B4095:T4095"/>
    <mergeCell ref="B4096:T4096"/>
    <mergeCell ref="B4097:T4097"/>
    <mergeCell ref="R4098:T4098"/>
    <mergeCell ref="B4099:J4099"/>
    <mergeCell ref="L4099:T4099"/>
    <mergeCell ref="B3969:T3969"/>
    <mergeCell ref="B3970:T3970"/>
    <mergeCell ref="B3971:T3971"/>
    <mergeCell ref="R3972:T3972"/>
    <mergeCell ref="B3973:J3973"/>
    <mergeCell ref="L3973:T3973"/>
    <mergeCell ref="M3988:N3988"/>
    <mergeCell ref="E3989:F3989"/>
    <mergeCell ref="O3989:T3989"/>
    <mergeCell ref="E3991:F3991"/>
    <mergeCell ref="E3992:F3992"/>
    <mergeCell ref="B4002:T4002"/>
    <mergeCell ref="L3920:T3920"/>
    <mergeCell ref="M3949:N3949"/>
    <mergeCell ref="O4188:T4188"/>
    <mergeCell ref="E4190:F4190"/>
    <mergeCell ref="B4238:T4238"/>
    <mergeCell ref="B4239:T4239"/>
    <mergeCell ref="B4240:T4240"/>
    <mergeCell ref="B4241:T4241"/>
    <mergeCell ref="R4242:T4242"/>
    <mergeCell ref="B4243:J4243"/>
    <mergeCell ref="L4243:T4243"/>
    <mergeCell ref="M4265:N4265"/>
    <mergeCell ref="E4266:F4266"/>
    <mergeCell ref="O4266:T4266"/>
    <mergeCell ref="E4268:F4268"/>
    <mergeCell ref="E4269:F4269"/>
    <mergeCell ref="B4275:T4275"/>
    <mergeCell ref="B4280:T4280"/>
    <mergeCell ref="B4281:T4281"/>
    <mergeCell ref="B4527:T4527"/>
    <mergeCell ref="B4528:T4528"/>
    <mergeCell ref="R4529:T4529"/>
    <mergeCell ref="B4530:J4530"/>
    <mergeCell ref="B4207:J4207"/>
    <mergeCell ref="L4207:T4207"/>
    <mergeCell ref="M4222:N4222"/>
    <mergeCell ref="E4223:F4223"/>
    <mergeCell ref="R4284:T4284"/>
    <mergeCell ref="B4285:J4285"/>
    <mergeCell ref="M4306:N4306"/>
    <mergeCell ref="E4307:F4307"/>
    <mergeCell ref="O4307:T4307"/>
    <mergeCell ref="E4309:F4309"/>
    <mergeCell ref="O4223:T4223"/>
    <mergeCell ref="B4324:T4324"/>
    <mergeCell ref="B4325:T4325"/>
    <mergeCell ref="B4282:T4282"/>
    <mergeCell ref="B4283:T4283"/>
    <mergeCell ref="L4381:T4381"/>
    <mergeCell ref="M4392:N4392"/>
    <mergeCell ref="E4393:F4393"/>
    <mergeCell ref="O4393:T4393"/>
    <mergeCell ref="B4379:T4379"/>
    <mergeCell ref="R4380:T4380"/>
    <mergeCell ref="B4381:J4381"/>
    <mergeCell ref="B4326:T4326"/>
    <mergeCell ref="B4327:T4327"/>
    <mergeCell ref="L4329:T4329"/>
    <mergeCell ref="M4358:N4358"/>
    <mergeCell ref="B4525:T4525"/>
    <mergeCell ref="C4403:U4403"/>
    <mergeCell ref="B4944:T4944"/>
    <mergeCell ref="L4947:T4947"/>
    <mergeCell ref="E5022:F5022"/>
    <mergeCell ref="R4946:T4946"/>
    <mergeCell ref="B4947:J4947"/>
    <mergeCell ref="B5034:T5034"/>
    <mergeCell ref="B5035:T5035"/>
    <mergeCell ref="E5219:F5219"/>
    <mergeCell ref="B4867:J4867"/>
    <mergeCell ref="L4867:T4867"/>
    <mergeCell ref="M4883:N4883"/>
    <mergeCell ref="B4900:T4900"/>
    <mergeCell ref="B4901:T4901"/>
    <mergeCell ref="B4902:T4902"/>
    <mergeCell ref="E4225:F4225"/>
    <mergeCell ref="E4226:F4226"/>
    <mergeCell ref="B4232:T4232"/>
    <mergeCell ref="E4396:F4396"/>
    <mergeCell ref="B5193:T5193"/>
    <mergeCell ref="M5174:N5174"/>
    <mergeCell ref="E5175:F5175"/>
    <mergeCell ref="E5177:F5177"/>
    <mergeCell ref="E5178:F5178"/>
    <mergeCell ref="C5184:U5184"/>
    <mergeCell ref="B5191:T5191"/>
    <mergeCell ref="B5146:T5146"/>
    <mergeCell ref="B5147:T5147"/>
    <mergeCell ref="R5148:T5148"/>
    <mergeCell ref="R4328:T4328"/>
    <mergeCell ref="E4359:F4359"/>
    <mergeCell ref="O4359:T4359"/>
    <mergeCell ref="R4413:T4413"/>
    <mergeCell ref="B5318:J5318"/>
    <mergeCell ref="L5364:T5364"/>
    <mergeCell ref="C5262:U5262"/>
    <mergeCell ref="B5272:T5272"/>
    <mergeCell ref="B5273:T5273"/>
    <mergeCell ref="R5274:T5274"/>
    <mergeCell ref="M5388:N5388"/>
    <mergeCell ref="E5296:F5296"/>
    <mergeCell ref="B5359:T5359"/>
    <mergeCell ref="E5295:F5295"/>
    <mergeCell ref="C5305:U5305"/>
    <mergeCell ref="B5313:T5313"/>
    <mergeCell ref="R5636:T5636"/>
    <mergeCell ref="O5703:T5703"/>
    <mergeCell ref="L5573:T5573"/>
    <mergeCell ref="E5389:F5389"/>
    <mergeCell ref="E5392:F5392"/>
    <mergeCell ref="Q5448:S5448"/>
    <mergeCell ref="B5465:T5465"/>
    <mergeCell ref="B5460:T5460"/>
    <mergeCell ref="B5416:T5416"/>
    <mergeCell ref="B5315:T5315"/>
    <mergeCell ref="B5316:T5316"/>
    <mergeCell ref="R5317:T5317"/>
    <mergeCell ref="B5637:J5637"/>
    <mergeCell ref="B5510:T5510"/>
    <mergeCell ref="B5314:T5314"/>
    <mergeCell ref="R5677:T5677"/>
    <mergeCell ref="B5678:J5678"/>
    <mergeCell ref="L5678:T5678"/>
    <mergeCell ref="M5702:N5702"/>
    <mergeCell ref="B5360:T5360"/>
    <mergeCell ref="B5361:T5361"/>
    <mergeCell ref="B5364:J5364"/>
    <mergeCell ref="B5676:T5676"/>
    <mergeCell ref="L5637:T5637"/>
    <mergeCell ref="M5655:N5655"/>
    <mergeCell ref="O5656:T5656"/>
    <mergeCell ref="O5612:T5612"/>
    <mergeCell ref="O5657:T5657"/>
    <mergeCell ref="E5658:F5658"/>
    <mergeCell ref="B5519:T5519"/>
    <mergeCell ref="B5520:T5520"/>
    <mergeCell ref="R5521:T5521"/>
    <mergeCell ref="B5674:T5674"/>
    <mergeCell ref="B5675:T5675"/>
    <mergeCell ref="O5704:T5704"/>
    <mergeCell ref="E5705:F5705"/>
    <mergeCell ref="E5706:F5706"/>
    <mergeCell ref="B5714:T5714"/>
    <mergeCell ref="B5469:T5469"/>
    <mergeCell ref="B5470:T5470"/>
    <mergeCell ref="R5471:T5471"/>
    <mergeCell ref="B5472:J5472"/>
    <mergeCell ref="L5472:T5472"/>
    <mergeCell ref="M5496:N5496"/>
    <mergeCell ref="E5499:F5499"/>
    <mergeCell ref="E5500:F5500"/>
    <mergeCell ref="B5571:T5571"/>
    <mergeCell ref="R5572:T5572"/>
    <mergeCell ref="B5573:J5573"/>
    <mergeCell ref="O5611:T5611"/>
    <mergeCell ref="B5569:T5569"/>
    <mergeCell ref="B5570:T5570"/>
    <mergeCell ref="B5562:T5562"/>
    <mergeCell ref="B5568:T5568"/>
    <mergeCell ref="B5517:T5517"/>
    <mergeCell ref="B5518:T5518"/>
    <mergeCell ref="M5610:N5610"/>
    <mergeCell ref="E5613:F5613"/>
    <mergeCell ref="E5614:F5614"/>
    <mergeCell ref="B5626:T5626"/>
    <mergeCell ref="B5632:T5632"/>
    <mergeCell ref="B5633:T5633"/>
    <mergeCell ref="B5634:T5634"/>
    <mergeCell ref="B5635:T5635"/>
    <mergeCell ref="B5912:T5912"/>
    <mergeCell ref="B5913:T5913"/>
    <mergeCell ref="B5914:T5914"/>
    <mergeCell ref="E5659:F5659"/>
    <mergeCell ref="B5773:T5773"/>
    <mergeCell ref="B5774:T5774"/>
    <mergeCell ref="B5775:T5775"/>
    <mergeCell ref="B5776:T5776"/>
    <mergeCell ref="R5777:T5777"/>
    <mergeCell ref="B5778:J5778"/>
    <mergeCell ref="L5778:T5778"/>
    <mergeCell ref="M5804:N5804"/>
    <mergeCell ref="O5805:T5805"/>
    <mergeCell ref="O5806:T5806"/>
    <mergeCell ref="E5807:F5807"/>
    <mergeCell ref="E5808:F5808"/>
    <mergeCell ref="B5816:T5816"/>
    <mergeCell ref="R5724:T5724"/>
    <mergeCell ref="B5725:J5725"/>
    <mergeCell ref="L5725:T5725"/>
    <mergeCell ref="M5756:N5756"/>
    <mergeCell ref="O5757:T5757"/>
    <mergeCell ref="O5758:T5758"/>
    <mergeCell ref="E5759:F5759"/>
    <mergeCell ref="E5760:F5760"/>
    <mergeCell ref="B5768:T5768"/>
    <mergeCell ref="B5720:T5720"/>
    <mergeCell ref="B5721:T5721"/>
    <mergeCell ref="B5722:T5722"/>
    <mergeCell ref="B5723:T5723"/>
    <mergeCell ref="B5667:T5667"/>
    <mergeCell ref="B5673:T5673"/>
    <mergeCell ref="B5825:T5825"/>
    <mergeCell ref="B5826:T5826"/>
    <mergeCell ref="B5827:T5827"/>
    <mergeCell ref="B5828:T5828"/>
    <mergeCell ref="R5829:T5829"/>
    <mergeCell ref="B5830:J5830"/>
    <mergeCell ref="L5830:T5830"/>
    <mergeCell ref="M5847:N5847"/>
    <mergeCell ref="O5848:T5848"/>
    <mergeCell ref="O5849:T5849"/>
    <mergeCell ref="E5850:F5850"/>
    <mergeCell ref="E5851:F5851"/>
    <mergeCell ref="B5859:T5859"/>
    <mergeCell ref="B5863:T5863"/>
    <mergeCell ref="B5864:T5864"/>
    <mergeCell ref="B5865:T5865"/>
    <mergeCell ref="B5866:T5866"/>
    <mergeCell ref="R5867:T5867"/>
    <mergeCell ref="B5868:J5868"/>
    <mergeCell ref="B5996:T5996"/>
    <mergeCell ref="B5997:T5997"/>
    <mergeCell ref="B5998:T5998"/>
    <mergeCell ref="B5999:T5999"/>
    <mergeCell ref="R6000:T6000"/>
    <mergeCell ref="B6001:J6001"/>
    <mergeCell ref="L6001:T6001"/>
    <mergeCell ref="M6029:N6029"/>
    <mergeCell ref="O6030:T6030"/>
    <mergeCell ref="O6031:T6031"/>
    <mergeCell ref="E6032:F6032"/>
    <mergeCell ref="E6033:F6033"/>
    <mergeCell ref="B6043:T6043"/>
    <mergeCell ref="B5954:T5954"/>
    <mergeCell ref="L5868:T5868"/>
    <mergeCell ref="M5884:N5884"/>
    <mergeCell ref="R5915:T5915"/>
    <mergeCell ref="B5916:J5916"/>
    <mergeCell ref="L5916:T5916"/>
    <mergeCell ref="M5931:N5931"/>
    <mergeCell ref="O5932:T5932"/>
    <mergeCell ref="O5933:T5933"/>
    <mergeCell ref="B5957:T5957"/>
    <mergeCell ref="B5959:J5959"/>
    <mergeCell ref="O5885:T5885"/>
    <mergeCell ref="O5886:T5886"/>
    <mergeCell ref="E5887:F5887"/>
    <mergeCell ref="E5888:F5888"/>
    <mergeCell ref="B5904:T5904"/>
    <mergeCell ref="B5911:T5911"/>
    <mergeCell ref="E5934:F5934"/>
    <mergeCell ref="E5935:F5935"/>
    <mergeCell ref="E5981:F5981"/>
    <mergeCell ref="B5992:T5992"/>
    <mergeCell ref="B5955:T5955"/>
    <mergeCell ref="B5956:T5956"/>
    <mergeCell ref="B6052:T6052"/>
    <mergeCell ref="B6053:T6053"/>
    <mergeCell ref="O6083:T6083"/>
    <mergeCell ref="E6084:F6084"/>
    <mergeCell ref="E6085:F6085"/>
    <mergeCell ref="B6093:T6093"/>
    <mergeCell ref="B6100:T6100"/>
    <mergeCell ref="B6101:T6101"/>
    <mergeCell ref="B6102:T6102"/>
    <mergeCell ref="B6103:T6103"/>
    <mergeCell ref="R6054:T6054"/>
    <mergeCell ref="B5949:T5949"/>
    <mergeCell ref="E5980:F5980"/>
    <mergeCell ref="B6051:T6051"/>
    <mergeCell ref="L5959:T5959"/>
    <mergeCell ref="M5977:N5977"/>
    <mergeCell ref="O5978:T5978"/>
    <mergeCell ref="O5979:T5979"/>
    <mergeCell ref="B6050:T6050"/>
    <mergeCell ref="R5958:T5958"/>
    <mergeCell ref="L6055:T6055"/>
    <mergeCell ref="M6081:N6081"/>
    <mergeCell ref="O6082:T6082"/>
    <mergeCell ref="B6055:J6055"/>
    <mergeCell ref="B6235:T6235"/>
    <mergeCell ref="B6236:T6236"/>
    <mergeCell ref="R6237:T6237"/>
    <mergeCell ref="R6104:T6104"/>
    <mergeCell ref="B6105:J6105"/>
    <mergeCell ref="B6147:T6147"/>
    <mergeCell ref="B6192:T6192"/>
    <mergeCell ref="B6193:T6193"/>
    <mergeCell ref="O6129:T6129"/>
    <mergeCell ref="E6130:F6130"/>
    <mergeCell ref="E6131:F6131"/>
    <mergeCell ref="B6139:T6139"/>
    <mergeCell ref="B6144:T6144"/>
    <mergeCell ref="B6145:T6145"/>
    <mergeCell ref="B6146:T6146"/>
    <mergeCell ref="B6238:J6238"/>
    <mergeCell ref="L6238:T6238"/>
    <mergeCell ref="B6194:T6194"/>
    <mergeCell ref="B6195:T6195"/>
    <mergeCell ref="R6196:T6196"/>
    <mergeCell ref="B6197:J6197"/>
    <mergeCell ref="L6197:T6197"/>
    <mergeCell ref="L6105:T6105"/>
    <mergeCell ref="M6127:N6127"/>
    <mergeCell ref="O6128:T6128"/>
    <mergeCell ref="B6227:T6227"/>
    <mergeCell ref="B6287:T6287"/>
    <mergeCell ref="B6233:T6233"/>
    <mergeCell ref="E6178:F6178"/>
    <mergeCell ref="B6187:T6187"/>
    <mergeCell ref="M6214:N6214"/>
    <mergeCell ref="E6217:F6217"/>
    <mergeCell ref="E6218:F6218"/>
    <mergeCell ref="B6234:T6234"/>
    <mergeCell ref="B6149:J6149"/>
    <mergeCell ref="L6149:T6149"/>
    <mergeCell ref="M6174:N6174"/>
    <mergeCell ref="E6177:F6177"/>
    <mergeCell ref="R6148:T6148"/>
    <mergeCell ref="B7491:T7491"/>
    <mergeCell ref="B6826:T6826"/>
    <mergeCell ref="O6871:T6871"/>
    <mergeCell ref="E7010:F7010"/>
    <mergeCell ref="B6933:T6933"/>
    <mergeCell ref="R6934:T6934"/>
    <mergeCell ref="O6776:T6776"/>
    <mergeCell ref="E6778:F6778"/>
    <mergeCell ref="E6779:F6779"/>
    <mergeCell ref="R6793:T6793"/>
    <mergeCell ref="B6794:J6794"/>
    <mergeCell ref="L6794:T6794"/>
    <mergeCell ref="M6810:N6810"/>
    <mergeCell ref="O6811:T6811"/>
    <mergeCell ref="E6813:F6813"/>
    <mergeCell ref="E6814:F6814"/>
    <mergeCell ref="B6819:T6819"/>
    <mergeCell ref="M7046:N7046"/>
    <mergeCell ref="R6967:T6967"/>
    <mergeCell ref="O7551:T7551"/>
    <mergeCell ref="B7618:J7618"/>
    <mergeCell ref="O7759:T7760"/>
    <mergeCell ref="O7739:T7739"/>
    <mergeCell ref="B7751:T7751"/>
    <mergeCell ref="L7662:T7662"/>
    <mergeCell ref="M7683:N7683"/>
    <mergeCell ref="O7684:T7684"/>
    <mergeCell ref="E7686:F7686"/>
    <mergeCell ref="B7457:J7457"/>
    <mergeCell ref="L7457:T7457"/>
    <mergeCell ref="M7472:N7472"/>
    <mergeCell ref="E7475:F7475"/>
    <mergeCell ref="E7476:F7476"/>
    <mergeCell ref="B7485:T7485"/>
    <mergeCell ref="E7509:F7509"/>
    <mergeCell ref="E7510:F7510"/>
    <mergeCell ref="B7519:T7519"/>
    <mergeCell ref="B7573:T7573"/>
    <mergeCell ref="R7574:T7574"/>
    <mergeCell ref="B7575:J7575"/>
    <mergeCell ref="L7575:T7575"/>
    <mergeCell ref="M7596:N7596"/>
    <mergeCell ref="O7597:T7597"/>
    <mergeCell ref="E7599:F7599"/>
    <mergeCell ref="B7528:T7528"/>
    <mergeCell ref="O7507:T7507"/>
    <mergeCell ref="B7525:T7525"/>
    <mergeCell ref="B7526:T7526"/>
    <mergeCell ref="B7613:T7613"/>
    <mergeCell ref="B7614:T7614"/>
    <mergeCell ref="B7615:T7615"/>
    <mergeCell ref="L6828:T6828"/>
    <mergeCell ref="B7363:T7363"/>
    <mergeCell ref="B7325:T7325"/>
    <mergeCell ref="B7326:T7326"/>
    <mergeCell ref="E7272:F7272"/>
    <mergeCell ref="M7353:N7353"/>
    <mergeCell ref="O7354:T7354"/>
    <mergeCell ref="B7327:T7327"/>
    <mergeCell ref="B7328:T7328"/>
    <mergeCell ref="B7286:T7286"/>
    <mergeCell ref="B7287:T7287"/>
    <mergeCell ref="B7288:T7288"/>
    <mergeCell ref="B7206:T7206"/>
    <mergeCell ref="E7311:F7311"/>
    <mergeCell ref="E7312:F7312"/>
    <mergeCell ref="B7320:T7320"/>
    <mergeCell ref="M7550:N7550"/>
    <mergeCell ref="E6949:F6949"/>
    <mergeCell ref="B6957:T6957"/>
    <mergeCell ref="B7158:T7158"/>
    <mergeCell ref="B6930:T6930"/>
    <mergeCell ref="R7028:T7028"/>
    <mergeCell ref="E6948:F6948"/>
    <mergeCell ref="M6945:N6945"/>
    <mergeCell ref="E7235:F7235"/>
    <mergeCell ref="R7162:T7162"/>
    <mergeCell ref="B7153:T7153"/>
    <mergeCell ref="B7105:T7105"/>
    <mergeCell ref="B7063:T7063"/>
    <mergeCell ref="B6964:T6964"/>
    <mergeCell ref="M7006:N7006"/>
    <mergeCell ref="B7291:J7291"/>
    <mergeCell ref="B7616:T7616"/>
    <mergeCell ref="R7617:T7617"/>
    <mergeCell ref="M7793:N7793"/>
    <mergeCell ref="L7618:T7618"/>
    <mergeCell ref="M7639:N7639"/>
    <mergeCell ref="B7701:T7701"/>
    <mergeCell ref="B7807:T7807"/>
    <mergeCell ref="L7776:T7776"/>
    <mergeCell ref="O7640:T7640"/>
    <mergeCell ref="E7642:F7642"/>
    <mergeCell ref="E7643:F7643"/>
    <mergeCell ref="B7651:T7651"/>
    <mergeCell ref="B7660:T7660"/>
    <mergeCell ref="R7661:T7661"/>
    <mergeCell ref="E7687:F7687"/>
    <mergeCell ref="O7795:T7795"/>
    <mergeCell ref="B7696:T7696"/>
    <mergeCell ref="R7775:T7775"/>
    <mergeCell ref="B7776:J7776"/>
    <mergeCell ref="B7702:T7702"/>
    <mergeCell ref="B7703:T7703"/>
    <mergeCell ref="B7658:T7658"/>
    <mergeCell ref="B7659:T7659"/>
    <mergeCell ref="P7798:T7798"/>
    <mergeCell ref="B7662:J7662"/>
    <mergeCell ref="B7704:T7704"/>
    <mergeCell ref="M7859:N7859"/>
    <mergeCell ref="B8016:T8016"/>
    <mergeCell ref="O7900:T7900"/>
    <mergeCell ref="O7901:P7901"/>
    <mergeCell ref="B7492:T7492"/>
    <mergeCell ref="R7493:T7493"/>
    <mergeCell ref="B7494:J7494"/>
    <mergeCell ref="L7494:T7494"/>
    <mergeCell ref="M7506:N7506"/>
    <mergeCell ref="B7657:T7657"/>
    <mergeCell ref="B7771:T7771"/>
    <mergeCell ref="B7772:T7772"/>
    <mergeCell ref="B7570:T7570"/>
    <mergeCell ref="B7571:T7571"/>
    <mergeCell ref="E7600:F7600"/>
    <mergeCell ref="B7572:T7572"/>
    <mergeCell ref="B7706:J7706"/>
    <mergeCell ref="L7706:T7706"/>
    <mergeCell ref="M7737:N7737"/>
    <mergeCell ref="B7812:T7812"/>
    <mergeCell ref="P7864:T7864"/>
    <mergeCell ref="B7774:T7774"/>
    <mergeCell ref="R7529:T7529"/>
    <mergeCell ref="B7530:J7530"/>
    <mergeCell ref="L7530:T7530"/>
    <mergeCell ref="B7813:T7813"/>
    <mergeCell ref="B7814:T7814"/>
    <mergeCell ref="O7740:P7740"/>
    <mergeCell ref="P7743:Q7743"/>
    <mergeCell ref="E7553:F7553"/>
    <mergeCell ref="E7554:F7554"/>
    <mergeCell ref="B7562:T7562"/>
    <mergeCell ref="O8092:P8092"/>
    <mergeCell ref="P8094:T8094"/>
    <mergeCell ref="M7994:N7994"/>
    <mergeCell ref="O7995:T7995"/>
    <mergeCell ref="L8061:T8061"/>
    <mergeCell ref="M7898:N7898"/>
    <mergeCell ref="B7915:T7915"/>
    <mergeCell ref="B7916:T7916"/>
    <mergeCell ref="R7705:T7705"/>
    <mergeCell ref="M8036:N8036"/>
    <mergeCell ref="O8037:T8037"/>
    <mergeCell ref="B7773:T7773"/>
    <mergeCell ref="B7815:T7815"/>
    <mergeCell ref="R7816:T7816"/>
    <mergeCell ref="B7817:J7817"/>
    <mergeCell ref="R7919:T7919"/>
    <mergeCell ref="B7882:J7882"/>
    <mergeCell ref="L7882:T7882"/>
    <mergeCell ref="B8015:T8015"/>
    <mergeCell ref="R8019:T8019"/>
    <mergeCell ref="B8018:T8018"/>
    <mergeCell ref="B8017:T8017"/>
    <mergeCell ref="L7817:T7817"/>
    <mergeCell ref="O7796:P7796"/>
    <mergeCell ref="N7756:O7756"/>
    <mergeCell ref="P7742:T7742"/>
    <mergeCell ref="O7861:T7861"/>
    <mergeCell ref="O7862:P7862"/>
    <mergeCell ref="B7970:T7970"/>
    <mergeCell ref="B7971:T7971"/>
    <mergeCell ref="P8041:T8041"/>
    <mergeCell ref="P7799:Q7799"/>
    <mergeCell ref="B7877:T7877"/>
    <mergeCell ref="B7878:T7878"/>
    <mergeCell ref="B7879:T7879"/>
    <mergeCell ref="B7880:T7880"/>
    <mergeCell ref="R7881:T7881"/>
    <mergeCell ref="B8059:T8059"/>
    <mergeCell ref="L8020:T8020"/>
    <mergeCell ref="L7973:T7973"/>
    <mergeCell ref="P7865:Q7865"/>
    <mergeCell ref="B7871:T7871"/>
    <mergeCell ref="O8039:P8039"/>
    <mergeCell ref="M9337:N9337"/>
    <mergeCell ref="M8178:N8178"/>
    <mergeCell ref="B8103:T8103"/>
    <mergeCell ref="R8154:T8154"/>
    <mergeCell ref="B8155:J8155"/>
    <mergeCell ref="B8020:J8020"/>
    <mergeCell ref="M8298:N8298"/>
    <mergeCell ref="B8314:T8314"/>
    <mergeCell ref="R8465:T8465"/>
    <mergeCell ref="B8199:T8199"/>
    <mergeCell ref="P7904:Q7904"/>
    <mergeCell ref="B7910:T7910"/>
    <mergeCell ref="B7917:T7917"/>
    <mergeCell ref="M8089:N8089"/>
    <mergeCell ref="O8090:T8090"/>
    <mergeCell ref="P8137:Q8137"/>
    <mergeCell ref="P8184:Q8184"/>
    <mergeCell ref="B8192:T8192"/>
    <mergeCell ref="P8136:T8136"/>
    <mergeCell ref="B8050:T8050"/>
    <mergeCell ref="O8091:T8091"/>
    <mergeCell ref="O8038:T8038"/>
    <mergeCell ref="B8057:T8057"/>
    <mergeCell ref="B8058:T8058"/>
    <mergeCell ref="R9319:T9319"/>
    <mergeCell ref="B7918:T7918"/>
    <mergeCell ref="R8111:T8111"/>
    <mergeCell ref="B8112:J8112"/>
    <mergeCell ref="L8112:T8112"/>
    <mergeCell ref="B8056:T8056"/>
    <mergeCell ref="O7954:P7954"/>
    <mergeCell ref="P7956:T7956"/>
    <mergeCell ref="R8769:T8769"/>
    <mergeCell ref="B8770:J8770"/>
    <mergeCell ref="L8770:T8770"/>
    <mergeCell ref="M8786:N8786"/>
    <mergeCell ref="B8799:T8799"/>
    <mergeCell ref="M8613:N8613"/>
    <mergeCell ref="B8629:T8629"/>
    <mergeCell ref="B8107:T8107"/>
    <mergeCell ref="M8131:N8131"/>
    <mergeCell ref="B8197:T8197"/>
    <mergeCell ref="B8319:T8319"/>
    <mergeCell ref="B8320:T8320"/>
    <mergeCell ref="M8221:N8221"/>
    <mergeCell ref="B8596:T8596"/>
    <mergeCell ref="B8597:T8597"/>
    <mergeCell ref="B8587:T8587"/>
    <mergeCell ref="B8634:T8634"/>
    <mergeCell ref="B8635:T8635"/>
    <mergeCell ref="B8636:T8636"/>
    <mergeCell ref="B8200:T8200"/>
    <mergeCell ref="P8042:Q8042"/>
    <mergeCell ref="B9487:T9487"/>
    <mergeCell ref="L9274:T9274"/>
    <mergeCell ref="B8637:T8637"/>
    <mergeCell ref="B8639:J8639"/>
    <mergeCell ref="L8639:T8639"/>
    <mergeCell ref="M8664:N8664"/>
    <mergeCell ref="B8677:T8677"/>
    <mergeCell ref="R8809:T8809"/>
    <mergeCell ref="B8810:J8810"/>
    <mergeCell ref="L8810:T8810"/>
    <mergeCell ref="M8822:N8822"/>
    <mergeCell ref="L8889:T8889"/>
    <mergeCell ref="B9320:J9320"/>
    <mergeCell ref="L9320:T9320"/>
    <mergeCell ref="B9337:F9337"/>
    <mergeCell ref="B9351:T9351"/>
    <mergeCell ref="P8095:Q8095"/>
    <mergeCell ref="B8248:J8248"/>
    <mergeCell ref="B8390:T8390"/>
    <mergeCell ref="B8391:T8391"/>
    <mergeCell ref="B8392:T8392"/>
    <mergeCell ref="B8393:T8393"/>
    <mergeCell ref="B8544:T8544"/>
    <mergeCell ref="B8385:T8385"/>
    <mergeCell ref="B8462:T8462"/>
    <mergeCell ref="B8463:T8463"/>
    <mergeCell ref="B8464:T8464"/>
    <mergeCell ref="O8299:T8299"/>
    <mergeCell ref="B8202:J8202"/>
    <mergeCell ref="L8202:T8202"/>
    <mergeCell ref="B8235:T8235"/>
    <mergeCell ref="L8324:T8324"/>
    <mergeCell ref="R8638:T8638"/>
    <mergeCell ref="B9662:J9662"/>
    <mergeCell ref="L9662:T9662"/>
    <mergeCell ref="B9684:F9684"/>
    <mergeCell ref="B9828:T9828"/>
    <mergeCell ref="B8765:T8765"/>
    <mergeCell ref="B8766:T8766"/>
    <mergeCell ref="B8767:T8767"/>
    <mergeCell ref="B9309:T9309"/>
    <mergeCell ref="B9317:T9317"/>
    <mergeCell ref="B9318:T9318"/>
    <mergeCell ref="B9870:T9870"/>
    <mergeCell ref="B9791:T9791"/>
    <mergeCell ref="B8768:T8768"/>
    <mergeCell ref="R9705:T9705"/>
    <mergeCell ref="B9706:J9706"/>
    <mergeCell ref="L9706:T9706"/>
    <mergeCell ref="B9737:F9737"/>
    <mergeCell ref="M9737:N9737"/>
    <mergeCell ref="O9738:T9738"/>
    <mergeCell ref="B9748:T9748"/>
    <mergeCell ref="B9863:T9863"/>
    <mergeCell ref="B9639:F9639"/>
    <mergeCell ref="M9639:N9639"/>
    <mergeCell ref="O9640:T9640"/>
    <mergeCell ref="M9684:N9684"/>
    <mergeCell ref="O9685:T9685"/>
    <mergeCell ref="B9695:T9695"/>
    <mergeCell ref="B9703:T9703"/>
    <mergeCell ref="B9704:T9704"/>
    <mergeCell ref="B9657:T9657"/>
    <mergeCell ref="B9658:T9658"/>
    <mergeCell ref="B9659:T9659"/>
    <mergeCell ref="B9660:T9660"/>
    <mergeCell ref="R9661:T9661"/>
    <mergeCell ref="B9621:T9621"/>
    <mergeCell ref="B9622:T9622"/>
    <mergeCell ref="B9623:T9623"/>
    <mergeCell ref="B9624:T9624"/>
    <mergeCell ref="R9625:T9625"/>
    <mergeCell ref="B9626:J9626"/>
    <mergeCell ref="B9827:T9827"/>
    <mergeCell ref="B9829:T9829"/>
    <mergeCell ref="B9830:T9830"/>
    <mergeCell ref="B9789:T9789"/>
    <mergeCell ref="B9790:T9790"/>
    <mergeCell ref="L9759:T9759"/>
    <mergeCell ref="B9771:F9771"/>
    <mergeCell ref="M9771:N9771"/>
    <mergeCell ref="B9784:T9784"/>
    <mergeCell ref="L9794:T9794"/>
    <mergeCell ref="O9772:T9772"/>
    <mergeCell ref="B9701:T9701"/>
    <mergeCell ref="B9702:T9702"/>
    <mergeCell ref="B9792:T9792"/>
    <mergeCell ref="B9754:T9754"/>
    <mergeCell ref="B9812:F9812"/>
    <mergeCell ref="M9812:N9812"/>
    <mergeCell ref="B9824:T9824"/>
    <mergeCell ref="L9626:T9626"/>
    <mergeCell ref="M9890:N9890"/>
    <mergeCell ref="B9903:T9903"/>
    <mergeCell ref="B10095:T10095"/>
    <mergeCell ref="B10096:T10096"/>
    <mergeCell ref="B10097:T10097"/>
    <mergeCell ref="B10098:T10098"/>
    <mergeCell ref="R10099:T10099"/>
    <mergeCell ref="B10100:J10100"/>
    <mergeCell ref="L10100:T10100"/>
    <mergeCell ref="B10045:T10045"/>
    <mergeCell ref="R10046:T10046"/>
    <mergeCell ref="B10047:J10047"/>
    <mergeCell ref="R9831:T9831"/>
    <mergeCell ref="B9832:J9832"/>
    <mergeCell ref="L9832:T9832"/>
    <mergeCell ref="B9850:F9850"/>
    <mergeCell ref="M9850:N9850"/>
    <mergeCell ref="B9909:T9909"/>
    <mergeCell ref="B9910:T9910"/>
    <mergeCell ref="B9911:T9911"/>
    <mergeCell ref="R9912:T9912"/>
    <mergeCell ref="B9913:J9913"/>
    <mergeCell ref="L9913:T9913"/>
    <mergeCell ref="B9931:F9931"/>
    <mergeCell ref="M9931:N9931"/>
    <mergeCell ref="B9944:T9944"/>
    <mergeCell ref="B9951:T9951"/>
    <mergeCell ref="R9952:T9952"/>
    <mergeCell ref="B9953:J9953"/>
    <mergeCell ref="L9953:T9953"/>
    <mergeCell ref="B9867:T9867"/>
    <mergeCell ref="B9868:T9868"/>
    <mergeCell ref="B10283:J10283"/>
    <mergeCell ref="B10177:T10177"/>
    <mergeCell ref="B10178:T10178"/>
    <mergeCell ref="B10366:J10366"/>
    <mergeCell ref="L10366:T10366"/>
    <mergeCell ref="B10383:F10383"/>
    <mergeCell ref="M10383:N10383"/>
    <mergeCell ref="B10397:T10397"/>
    <mergeCell ref="B10221:T10221"/>
    <mergeCell ref="B10222:T10222"/>
    <mergeCell ref="R10223:T10223"/>
    <mergeCell ref="B10224:J10224"/>
    <mergeCell ref="R9793:T9793"/>
    <mergeCell ref="B9794:J9794"/>
    <mergeCell ref="B9755:T9755"/>
    <mergeCell ref="B9756:T9756"/>
    <mergeCell ref="B9757:T9757"/>
    <mergeCell ref="R9758:T9758"/>
    <mergeCell ref="B9759:J9759"/>
    <mergeCell ref="B10115:F10115"/>
    <mergeCell ref="M10115:N10115"/>
    <mergeCell ref="B10128:T10128"/>
    <mergeCell ref="B10000:T10000"/>
    <mergeCell ref="B10001:T10001"/>
    <mergeCell ref="B10002:T10002"/>
    <mergeCell ref="B10003:T10003"/>
    <mergeCell ref="R10004:T10004"/>
    <mergeCell ref="B10005:J10005"/>
    <mergeCell ref="L10005:T10005"/>
    <mergeCell ref="B10024:F10024"/>
    <mergeCell ref="M10024:N10024"/>
    <mergeCell ref="B9890:F9890"/>
    <mergeCell ref="B9981:F9981"/>
    <mergeCell ref="M9981:N9981"/>
    <mergeCell ref="B9994:T9994"/>
    <mergeCell ref="B9950:T9950"/>
    <mergeCell ref="L10224:T10224"/>
    <mergeCell ref="B10246:F10246"/>
    <mergeCell ref="M10246:N10246"/>
    <mergeCell ref="M10298:N10298"/>
    <mergeCell ref="B10310:T10310"/>
    <mergeCell ref="B10219:T10219"/>
    <mergeCell ref="B10220:T10220"/>
    <mergeCell ref="B10134:T10134"/>
    <mergeCell ref="B10135:T10135"/>
    <mergeCell ref="B10136:T10136"/>
    <mergeCell ref="B10137:T10137"/>
    <mergeCell ref="R10138:T10138"/>
    <mergeCell ref="L10047:T10047"/>
    <mergeCell ref="B10042:T10042"/>
    <mergeCell ref="B10043:T10043"/>
    <mergeCell ref="M10075:N10075"/>
    <mergeCell ref="B10037:T10037"/>
    <mergeCell ref="B10044:T10044"/>
    <mergeCell ref="B10273:T10273"/>
    <mergeCell ref="B10256:F10256"/>
    <mergeCell ref="G10256:H10256"/>
    <mergeCell ref="F10257:G10257"/>
    <mergeCell ref="F10258:G10258"/>
    <mergeCell ref="B10278:T10278"/>
    <mergeCell ref="B10279:T10279"/>
    <mergeCell ref="B10280:T10280"/>
    <mergeCell ref="B10281:T10281"/>
    <mergeCell ref="R10282:T10282"/>
    <mergeCell ref="B10827:T10827"/>
    <mergeCell ref="B10828:T10828"/>
    <mergeCell ref="B10829:T10829"/>
    <mergeCell ref="B10830:T10830"/>
    <mergeCell ref="R10831:T10831"/>
    <mergeCell ref="B10832:J10832"/>
    <mergeCell ref="L10832:T10832"/>
    <mergeCell ref="B10854:F10854"/>
    <mergeCell ref="M10854:N10854"/>
    <mergeCell ref="B10865:T10865"/>
    <mergeCell ref="B10773:F10773"/>
    <mergeCell ref="M10773:N10773"/>
    <mergeCell ref="B10784:T10784"/>
    <mergeCell ref="B10708:T10708"/>
    <mergeCell ref="B10709:T10709"/>
    <mergeCell ref="B10710:T10710"/>
    <mergeCell ref="B10711:T10711"/>
    <mergeCell ref="R10712:T10712"/>
    <mergeCell ref="B10713:J10713"/>
    <mergeCell ref="L10713:T10713"/>
    <mergeCell ref="B10732:F10732"/>
    <mergeCell ref="M10732:N10732"/>
    <mergeCell ref="B10743:T10743"/>
    <mergeCell ref="B10749:T10749"/>
    <mergeCell ref="B10750:T10750"/>
    <mergeCell ref="B10751:T10751"/>
    <mergeCell ref="B10752:T10752"/>
    <mergeCell ref="R10753:T10753"/>
    <mergeCell ref="B10754:J10754"/>
    <mergeCell ref="B10822:T10822"/>
  </mergeCells>
  <phoneticPr fontId="17" type="noConversion"/>
  <printOptions horizontalCentered="1"/>
  <pageMargins left="0.5" right="0.5" top="0.5" bottom="0.5" header="0.5" footer="0.5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T185"/>
  <sheetViews>
    <sheetView topLeftCell="B1" zoomScale="95" zoomScaleNormal="95" workbookViewId="0">
      <selection activeCell="G166" sqref="G166"/>
    </sheetView>
  </sheetViews>
  <sheetFormatPr defaultRowHeight="14.4" x14ac:dyDescent="0.3"/>
  <cols>
    <col min="2" max="2" width="8.109375" customWidth="1"/>
    <col min="3" max="3" width="28" customWidth="1"/>
    <col min="4" max="4" width="9.6640625" customWidth="1"/>
    <col min="5" max="5" width="11.33203125" customWidth="1"/>
    <col min="6" max="6" width="9.88671875" customWidth="1"/>
    <col min="7" max="7" width="12.33203125" customWidth="1"/>
    <col min="8" max="8" width="11.6640625" customWidth="1"/>
    <col min="9" max="9" width="8.5546875" customWidth="1"/>
    <col min="10" max="10" width="7.109375" customWidth="1"/>
    <col min="11" max="11" width="1" customWidth="1"/>
    <col min="13" max="13" width="22.5546875" customWidth="1"/>
    <col min="14" max="14" width="11.109375" customWidth="1"/>
    <col min="15" max="15" width="9.88671875" customWidth="1"/>
    <col min="16" max="16" width="11.21875" customWidth="1"/>
    <col min="17" max="18" width="10.5546875" customWidth="1"/>
    <col min="20" max="20" width="8.21875" customWidth="1"/>
  </cols>
  <sheetData>
    <row r="5" spans="2:20" ht="15.6" x14ac:dyDescent="0.3">
      <c r="B5" s="1349"/>
      <c r="C5" s="1349"/>
      <c r="D5" s="1349"/>
      <c r="E5" s="1349"/>
      <c r="F5" s="1349"/>
      <c r="G5" s="1349"/>
      <c r="H5" s="1349"/>
      <c r="I5" s="1349"/>
      <c r="J5" s="1349"/>
      <c r="K5" s="1349"/>
      <c r="L5" s="1349"/>
      <c r="M5" s="1349"/>
      <c r="N5" s="1349"/>
      <c r="O5" s="1349"/>
      <c r="P5" s="1349"/>
      <c r="Q5" s="1349"/>
      <c r="R5" s="1349"/>
      <c r="S5" s="1349"/>
      <c r="T5" s="1349"/>
    </row>
    <row r="6" spans="2:20" ht="15.6" x14ac:dyDescent="0.3">
      <c r="B6" s="1349" t="s">
        <v>10</v>
      </c>
      <c r="C6" s="1349"/>
      <c r="D6" s="1349"/>
      <c r="E6" s="1349"/>
      <c r="F6" s="1349"/>
      <c r="G6" s="1349"/>
      <c r="H6" s="1349"/>
      <c r="I6" s="1349"/>
      <c r="J6" s="1349"/>
      <c r="K6" s="1349"/>
      <c r="L6" s="1349"/>
      <c r="M6" s="1349"/>
      <c r="N6" s="1349"/>
      <c r="O6" s="1349"/>
      <c r="P6" s="1349"/>
      <c r="Q6" s="1349"/>
      <c r="R6" s="1349"/>
      <c r="S6" s="1349"/>
      <c r="T6" s="1349"/>
    </row>
    <row r="7" spans="2:20" x14ac:dyDescent="0.3">
      <c r="B7" s="1351" t="s">
        <v>5482</v>
      </c>
      <c r="C7" s="1351"/>
      <c r="D7" s="1351"/>
      <c r="E7" s="1351"/>
      <c r="F7" s="1351"/>
      <c r="G7" s="1351"/>
      <c r="H7" s="1351"/>
      <c r="I7" s="1351"/>
      <c r="J7" s="1351"/>
      <c r="K7" s="1351"/>
      <c r="L7" s="1351"/>
      <c r="M7" s="1351"/>
      <c r="N7" s="1351"/>
      <c r="O7" s="1351"/>
      <c r="P7" s="1351"/>
      <c r="Q7" s="1351"/>
      <c r="R7" s="1351"/>
      <c r="S7" s="1351"/>
      <c r="T7" s="1351"/>
    </row>
    <row r="8" spans="2:20" x14ac:dyDescent="0.3">
      <c r="B8" s="1352" t="s">
        <v>5483</v>
      </c>
      <c r="C8" s="1352"/>
      <c r="D8" s="1352"/>
      <c r="E8" s="1352"/>
      <c r="F8" s="1352"/>
      <c r="G8" s="1352"/>
      <c r="H8" s="1352"/>
      <c r="I8" s="1352"/>
      <c r="J8" s="1352"/>
      <c r="K8" s="1352"/>
      <c r="L8" s="1352"/>
      <c r="M8" s="1352"/>
      <c r="N8" s="1352"/>
      <c r="O8" s="1352"/>
      <c r="P8" s="1352"/>
      <c r="Q8" s="1352"/>
      <c r="R8" s="1352"/>
      <c r="S8" s="1352"/>
      <c r="T8" s="1352"/>
    </row>
    <row r="9" spans="2:20" ht="15" thickBot="1" x14ac:dyDescent="0.35">
      <c r="B9" s="309"/>
      <c r="C9" s="309"/>
      <c r="D9" s="309"/>
      <c r="E9" s="309"/>
      <c r="F9" s="309"/>
      <c r="G9" s="309"/>
      <c r="H9" s="309"/>
      <c r="I9" s="309"/>
      <c r="J9" s="309"/>
      <c r="K9" s="308"/>
      <c r="L9" s="309"/>
      <c r="M9" s="309"/>
      <c r="N9" s="309"/>
      <c r="O9" s="309"/>
      <c r="P9" s="309"/>
      <c r="Q9" s="309"/>
      <c r="R9" s="1362" t="s">
        <v>5484</v>
      </c>
      <c r="S9" s="1363"/>
      <c r="T9" s="1363"/>
    </row>
    <row r="10" spans="2:20" ht="15" thickTop="1" x14ac:dyDescent="0.3">
      <c r="B10" s="1354" t="s">
        <v>8</v>
      </c>
      <c r="C10" s="1354"/>
      <c r="D10" s="1354"/>
      <c r="E10" s="1354"/>
      <c r="F10" s="1354"/>
      <c r="G10" s="1354"/>
      <c r="H10" s="1354"/>
      <c r="I10" s="1354"/>
      <c r="J10" s="1354"/>
      <c r="K10" s="308"/>
      <c r="L10" s="1354" t="s">
        <v>9</v>
      </c>
      <c r="M10" s="1354"/>
      <c r="N10" s="1354"/>
      <c r="O10" s="1354"/>
      <c r="P10" s="1354"/>
      <c r="Q10" s="1354"/>
      <c r="R10" s="1354"/>
      <c r="S10" s="1354"/>
      <c r="T10" s="1354"/>
    </row>
    <row r="11" spans="2:20" ht="27.6" x14ac:dyDescent="0.3">
      <c r="B11" s="950" t="s">
        <v>0</v>
      </c>
      <c r="C11" s="950" t="s">
        <v>1</v>
      </c>
      <c r="D11" s="950" t="s">
        <v>2</v>
      </c>
      <c r="E11" s="950" t="s">
        <v>13</v>
      </c>
      <c r="F11" s="950" t="s">
        <v>3</v>
      </c>
      <c r="G11" s="950" t="s">
        <v>4</v>
      </c>
      <c r="H11" s="950" t="s">
        <v>5</v>
      </c>
      <c r="I11" s="950" t="s">
        <v>6</v>
      </c>
      <c r="J11" s="950" t="s">
        <v>7</v>
      </c>
      <c r="K11" s="180"/>
      <c r="L11" s="950" t="s">
        <v>0</v>
      </c>
      <c r="M11" s="950" t="s">
        <v>1</v>
      </c>
      <c r="N11" s="503" t="s">
        <v>1234</v>
      </c>
      <c r="O11" s="950" t="s">
        <v>13</v>
      </c>
      <c r="P11" s="950" t="s">
        <v>3</v>
      </c>
      <c r="Q11" s="950" t="s">
        <v>4</v>
      </c>
      <c r="R11" s="950" t="s">
        <v>5</v>
      </c>
      <c r="S11" s="950" t="s">
        <v>6</v>
      </c>
      <c r="T11" s="950" t="s">
        <v>7</v>
      </c>
    </row>
    <row r="12" spans="2:20" x14ac:dyDescent="0.3">
      <c r="B12" s="954"/>
      <c r="C12" s="955"/>
      <c r="D12" s="955"/>
      <c r="E12" s="956"/>
      <c r="F12" s="956"/>
      <c r="G12" s="956"/>
      <c r="H12" s="956"/>
      <c r="I12" s="956"/>
      <c r="J12" s="957"/>
      <c r="K12" s="308"/>
      <c r="L12" s="954"/>
      <c r="M12" s="955"/>
      <c r="N12" s="955"/>
      <c r="O12" s="956"/>
      <c r="P12" s="956"/>
      <c r="Q12" s="956"/>
      <c r="R12" s="956"/>
      <c r="S12" s="956"/>
      <c r="T12" s="957"/>
    </row>
    <row r="13" spans="2:20" x14ac:dyDescent="0.3">
      <c r="B13" s="368" t="s">
        <v>4944</v>
      </c>
      <c r="C13" s="15" t="s">
        <v>2421</v>
      </c>
      <c r="D13" s="202" t="s">
        <v>16</v>
      </c>
      <c r="E13" s="202" t="s">
        <v>16</v>
      </c>
      <c r="F13" s="370"/>
      <c r="G13" s="764"/>
      <c r="H13" s="764"/>
      <c r="I13" s="765"/>
      <c r="J13" s="765"/>
      <c r="K13" s="1"/>
      <c r="L13" s="368"/>
      <c r="M13" s="368"/>
      <c r="N13" s="368"/>
      <c r="O13" s="368"/>
      <c r="P13" s="202"/>
      <c r="Q13" s="368"/>
      <c r="R13" s="368"/>
      <c r="S13" s="202"/>
      <c r="T13" s="368"/>
    </row>
    <row r="14" spans="2:20" ht="37.799999999999997" customHeight="1" x14ac:dyDescent="0.3">
      <c r="B14" s="814" t="s">
        <v>4944</v>
      </c>
      <c r="C14" s="855" t="s">
        <v>4945</v>
      </c>
      <c r="D14" s="116" t="s">
        <v>4967</v>
      </c>
      <c r="E14" s="821" t="s">
        <v>16</v>
      </c>
      <c r="F14" s="821">
        <v>1100</v>
      </c>
      <c r="G14" s="764"/>
      <c r="H14" s="764"/>
      <c r="I14" s="765"/>
      <c r="J14" s="765"/>
      <c r="K14" s="1"/>
      <c r="L14" s="368"/>
      <c r="M14" s="368"/>
      <c r="N14" s="368"/>
      <c r="O14" s="368"/>
      <c r="P14" s="202"/>
      <c r="Q14" s="368"/>
      <c r="R14" s="368"/>
      <c r="S14" s="202"/>
      <c r="T14" s="368"/>
    </row>
    <row r="15" spans="2:20" ht="41.4" x14ac:dyDescent="0.3">
      <c r="B15" s="983" t="s">
        <v>4944</v>
      </c>
      <c r="C15" s="962" t="s">
        <v>4946</v>
      </c>
      <c r="D15" s="730" t="s">
        <v>4968</v>
      </c>
      <c r="E15" s="984" t="s">
        <v>16</v>
      </c>
      <c r="F15" s="984">
        <v>60000</v>
      </c>
      <c r="G15" s="1002"/>
      <c r="H15" s="1000">
        <v>140000</v>
      </c>
      <c r="I15" s="765"/>
      <c r="J15" s="765"/>
      <c r="K15" s="1"/>
      <c r="L15" s="368"/>
      <c r="M15" s="368"/>
      <c r="N15" s="368"/>
      <c r="O15" s="368"/>
      <c r="P15" s="202"/>
      <c r="Q15" s="368"/>
      <c r="R15" s="368"/>
      <c r="S15" s="202"/>
      <c r="T15" s="368"/>
    </row>
    <row r="16" spans="2:20" ht="36.6" customHeight="1" x14ac:dyDescent="0.3">
      <c r="B16" s="983" t="s">
        <v>4952</v>
      </c>
      <c r="C16" s="962" t="s">
        <v>4953</v>
      </c>
      <c r="D16" s="730" t="s">
        <v>4969</v>
      </c>
      <c r="E16" s="984" t="s">
        <v>16</v>
      </c>
      <c r="F16" s="984" t="s">
        <v>16</v>
      </c>
      <c r="G16" s="984">
        <v>400000</v>
      </c>
      <c r="H16" s="821" t="s">
        <v>16</v>
      </c>
      <c r="I16" s="765"/>
      <c r="J16" s="765"/>
      <c r="K16" s="1"/>
      <c r="L16" s="368"/>
      <c r="M16" s="368"/>
      <c r="N16" s="368"/>
      <c r="O16" s="368"/>
      <c r="P16" s="202"/>
      <c r="Q16" s="368"/>
      <c r="R16" s="368"/>
      <c r="S16" s="202"/>
      <c r="T16" s="368"/>
    </row>
    <row r="17" spans="2:20" ht="36.6" customHeight="1" x14ac:dyDescent="0.3">
      <c r="B17" s="983" t="s">
        <v>4952</v>
      </c>
      <c r="C17" s="962" t="s">
        <v>4954</v>
      </c>
      <c r="D17" s="730" t="s">
        <v>4970</v>
      </c>
      <c r="E17" s="984" t="s">
        <v>16</v>
      </c>
      <c r="F17" s="984">
        <v>100000</v>
      </c>
      <c r="G17" s="984" t="s">
        <v>16</v>
      </c>
      <c r="H17" s="984">
        <v>300000</v>
      </c>
      <c r="I17" s="765"/>
      <c r="J17" s="765"/>
      <c r="K17" s="1"/>
      <c r="L17" s="368"/>
      <c r="M17" s="368"/>
      <c r="N17" s="368"/>
      <c r="O17" s="368"/>
      <c r="P17" s="202"/>
      <c r="Q17" s="368"/>
      <c r="R17" s="368"/>
      <c r="S17" s="202"/>
      <c r="T17" s="368"/>
    </row>
    <row r="18" spans="2:20" ht="58.8" customHeight="1" x14ac:dyDescent="0.3">
      <c r="B18" s="983" t="s">
        <v>4952</v>
      </c>
      <c r="C18" s="962" t="s">
        <v>4955</v>
      </c>
      <c r="D18" s="730" t="s">
        <v>4971</v>
      </c>
      <c r="E18" s="984" t="s">
        <v>16</v>
      </c>
      <c r="F18" s="984" t="s">
        <v>16</v>
      </c>
      <c r="G18" s="984" t="s">
        <v>16</v>
      </c>
      <c r="H18" s="984">
        <v>500000</v>
      </c>
      <c r="I18" s="765"/>
      <c r="J18" s="765"/>
      <c r="K18" s="1"/>
      <c r="L18" s="368"/>
      <c r="M18" s="368"/>
      <c r="N18" s="368"/>
      <c r="O18" s="368"/>
      <c r="P18" s="202"/>
      <c r="Q18" s="368"/>
      <c r="R18" s="368"/>
      <c r="S18" s="202"/>
      <c r="T18" s="368"/>
    </row>
    <row r="19" spans="2:20" ht="33.6" customHeight="1" x14ac:dyDescent="0.3">
      <c r="B19" s="983" t="s">
        <v>4960</v>
      </c>
      <c r="C19" s="882" t="s">
        <v>4978</v>
      </c>
      <c r="D19" s="730" t="s">
        <v>4972</v>
      </c>
      <c r="E19" s="984">
        <v>14400</v>
      </c>
      <c r="F19" s="821" t="s">
        <v>16</v>
      </c>
      <c r="G19" s="821" t="s">
        <v>16</v>
      </c>
      <c r="H19" s="821" t="s">
        <v>16</v>
      </c>
      <c r="I19" s="765"/>
      <c r="J19" s="765"/>
      <c r="K19" s="1"/>
      <c r="L19" s="368"/>
      <c r="M19" s="368"/>
      <c r="N19" s="368"/>
      <c r="O19" s="368"/>
      <c r="P19" s="202"/>
      <c r="Q19" s="368"/>
      <c r="R19" s="368"/>
      <c r="S19" s="202"/>
      <c r="T19" s="368"/>
    </row>
    <row r="20" spans="2:20" ht="27.6" x14ac:dyDescent="0.3">
      <c r="B20" s="983" t="s">
        <v>4960</v>
      </c>
      <c r="C20" s="882" t="s">
        <v>4979</v>
      </c>
      <c r="D20" s="730" t="s">
        <v>4973</v>
      </c>
      <c r="E20" s="984">
        <v>200000</v>
      </c>
      <c r="F20" s="821" t="s">
        <v>16</v>
      </c>
      <c r="G20" s="821" t="s">
        <v>16</v>
      </c>
      <c r="H20" s="821" t="s">
        <v>16</v>
      </c>
      <c r="I20" s="765"/>
      <c r="J20" s="765"/>
      <c r="K20" s="1"/>
      <c r="L20" s="368"/>
      <c r="M20" s="368"/>
      <c r="N20" s="368"/>
      <c r="O20" s="368"/>
      <c r="P20" s="202"/>
      <c r="Q20" s="368"/>
      <c r="R20" s="368"/>
      <c r="S20" s="202"/>
      <c r="T20" s="368"/>
    </row>
    <row r="21" spans="2:20" ht="27.6" x14ac:dyDescent="0.3">
      <c r="B21" s="983" t="s">
        <v>4959</v>
      </c>
      <c r="C21" s="882" t="s">
        <v>4980</v>
      </c>
      <c r="D21" s="730" t="s">
        <v>4974</v>
      </c>
      <c r="E21" s="984" t="s">
        <v>16</v>
      </c>
      <c r="F21" s="984">
        <v>100000</v>
      </c>
      <c r="G21" s="821" t="s">
        <v>16</v>
      </c>
      <c r="H21" s="821" t="s">
        <v>16</v>
      </c>
      <c r="I21" s="765"/>
      <c r="J21" s="765"/>
      <c r="K21" s="1"/>
      <c r="L21" s="368"/>
      <c r="M21" s="368"/>
      <c r="N21" s="368"/>
      <c r="O21" s="368"/>
      <c r="P21" s="202"/>
      <c r="Q21" s="368"/>
      <c r="R21" s="368"/>
      <c r="S21" s="202"/>
      <c r="T21" s="368"/>
    </row>
    <row r="22" spans="2:20" ht="27" customHeight="1" x14ac:dyDescent="0.3">
      <c r="B22" s="983" t="s">
        <v>4959</v>
      </c>
      <c r="C22" s="882" t="s">
        <v>4981</v>
      </c>
      <c r="D22" s="730" t="s">
        <v>4975</v>
      </c>
      <c r="E22" s="984">
        <v>20000</v>
      </c>
      <c r="F22" s="984" t="s">
        <v>16</v>
      </c>
      <c r="G22" s="984" t="s">
        <v>16</v>
      </c>
      <c r="H22" s="984">
        <v>180000</v>
      </c>
      <c r="I22" s="765"/>
      <c r="J22" s="765"/>
      <c r="K22" s="1"/>
      <c r="L22" s="368"/>
      <c r="M22" s="368"/>
      <c r="N22" s="368"/>
      <c r="O22" s="368"/>
      <c r="P22" s="202"/>
      <c r="Q22" s="368"/>
      <c r="R22" s="368"/>
      <c r="S22" s="202"/>
      <c r="T22" s="368"/>
    </row>
    <row r="23" spans="2:20" ht="27.6" x14ac:dyDescent="0.3">
      <c r="B23" s="983" t="s">
        <v>4959</v>
      </c>
      <c r="C23" s="1003" t="s">
        <v>4983</v>
      </c>
      <c r="D23" s="730" t="s">
        <v>4976</v>
      </c>
      <c r="E23" s="984" t="s">
        <v>16</v>
      </c>
      <c r="F23" s="984" t="s">
        <v>16</v>
      </c>
      <c r="G23" s="984" t="s">
        <v>16</v>
      </c>
      <c r="H23" s="984">
        <v>100000</v>
      </c>
      <c r="I23" s="765"/>
      <c r="J23" s="765"/>
      <c r="K23" s="1"/>
      <c r="L23" s="368"/>
      <c r="M23" s="368"/>
      <c r="N23" s="368"/>
      <c r="O23" s="368"/>
      <c r="P23" s="202"/>
      <c r="Q23" s="368"/>
      <c r="R23" s="368"/>
      <c r="S23" s="202"/>
      <c r="T23" s="368"/>
    </row>
    <row r="24" spans="2:20" ht="45.6" customHeight="1" x14ac:dyDescent="0.3">
      <c r="B24" s="983" t="s">
        <v>4959</v>
      </c>
      <c r="C24" s="882" t="s">
        <v>4984</v>
      </c>
      <c r="D24" s="730" t="s">
        <v>4977</v>
      </c>
      <c r="E24" s="984" t="s">
        <v>16</v>
      </c>
      <c r="F24" s="984"/>
      <c r="G24" s="984">
        <v>180000</v>
      </c>
      <c r="H24" s="821" t="s">
        <v>16</v>
      </c>
      <c r="I24" s="765"/>
      <c r="J24" s="765"/>
      <c r="K24" s="1"/>
      <c r="L24" s="368"/>
      <c r="M24" s="368"/>
      <c r="N24" s="368"/>
      <c r="O24" s="368"/>
      <c r="P24" s="202"/>
      <c r="Q24" s="368"/>
      <c r="R24" s="368"/>
      <c r="S24" s="202"/>
      <c r="T24" s="368"/>
    </row>
    <row r="25" spans="2:20" ht="32.4" customHeight="1" x14ac:dyDescent="0.3">
      <c r="B25" s="983" t="s">
        <v>4993</v>
      </c>
      <c r="C25" s="962" t="s">
        <v>4998</v>
      </c>
      <c r="D25" s="730" t="s">
        <v>4994</v>
      </c>
      <c r="E25" s="984">
        <v>200000</v>
      </c>
      <c r="F25" s="984" t="s">
        <v>16</v>
      </c>
      <c r="G25" s="984" t="s">
        <v>16</v>
      </c>
      <c r="H25" s="821" t="s">
        <v>16</v>
      </c>
      <c r="I25" s="765"/>
      <c r="J25" s="765"/>
      <c r="K25" s="1"/>
      <c r="L25" s="368"/>
      <c r="M25" s="368"/>
      <c r="N25" s="368"/>
      <c r="O25" s="368"/>
      <c r="P25" s="202"/>
      <c r="Q25" s="368"/>
      <c r="R25" s="368"/>
      <c r="S25" s="202"/>
      <c r="T25" s="368"/>
    </row>
    <row r="26" spans="2:20" ht="32.4" customHeight="1" x14ac:dyDescent="0.3">
      <c r="B26" s="983" t="s">
        <v>4993</v>
      </c>
      <c r="C26" s="962" t="s">
        <v>3383</v>
      </c>
      <c r="D26" s="730" t="s">
        <v>4995</v>
      </c>
      <c r="E26" s="984" t="s">
        <v>16</v>
      </c>
      <c r="F26" s="984" t="s">
        <v>16</v>
      </c>
      <c r="G26" s="984" t="s">
        <v>16</v>
      </c>
      <c r="H26" s="984">
        <v>1100</v>
      </c>
      <c r="I26" s="765"/>
      <c r="J26" s="765"/>
      <c r="K26" s="1"/>
      <c r="L26" s="368"/>
      <c r="M26" s="368"/>
      <c r="N26" s="368"/>
      <c r="O26" s="368"/>
      <c r="P26" s="202"/>
      <c r="Q26" s="368"/>
      <c r="R26" s="368"/>
      <c r="S26" s="202"/>
      <c r="T26" s="368"/>
    </row>
    <row r="27" spans="2:20" ht="36" customHeight="1" x14ac:dyDescent="0.3">
      <c r="B27" s="983" t="s">
        <v>4993</v>
      </c>
      <c r="C27" s="962" t="s">
        <v>4382</v>
      </c>
      <c r="D27" s="730" t="s">
        <v>4996</v>
      </c>
      <c r="E27" s="984" t="s">
        <v>16</v>
      </c>
      <c r="F27" s="984" t="s">
        <v>16</v>
      </c>
      <c r="G27" s="984" t="s">
        <v>16</v>
      </c>
      <c r="H27" s="984">
        <v>50000</v>
      </c>
      <c r="I27" s="765"/>
      <c r="J27" s="765"/>
      <c r="K27" s="1"/>
      <c r="L27" s="368"/>
      <c r="M27" s="368"/>
      <c r="N27" s="368"/>
      <c r="O27" s="368"/>
      <c r="P27" s="202"/>
      <c r="Q27" s="368"/>
      <c r="R27" s="368"/>
      <c r="S27" s="202"/>
      <c r="T27" s="368"/>
    </row>
    <row r="28" spans="2:20" ht="36.6" customHeight="1" x14ac:dyDescent="0.3">
      <c r="B28" s="983" t="s">
        <v>4993</v>
      </c>
      <c r="C28" s="962" t="s">
        <v>2528</v>
      </c>
      <c r="D28" s="730" t="s">
        <v>4997</v>
      </c>
      <c r="E28" s="984">
        <v>216000</v>
      </c>
      <c r="F28" s="984" t="s">
        <v>16</v>
      </c>
      <c r="G28" s="984" t="s">
        <v>16</v>
      </c>
      <c r="H28" s="984" t="s">
        <v>16</v>
      </c>
      <c r="I28" s="765"/>
      <c r="J28" s="765"/>
      <c r="K28" s="1"/>
      <c r="L28" s="368"/>
      <c r="M28" s="368"/>
      <c r="N28" s="368"/>
      <c r="O28" s="368"/>
      <c r="P28" s="202"/>
      <c r="Q28" s="368"/>
      <c r="R28" s="368"/>
      <c r="S28" s="202"/>
      <c r="T28" s="368"/>
    </row>
    <row r="29" spans="2:20" ht="59.4" customHeight="1" x14ac:dyDescent="0.3">
      <c r="B29" s="983" t="s">
        <v>5015</v>
      </c>
      <c r="C29" s="962" t="s">
        <v>5024</v>
      </c>
      <c r="D29" s="730" t="s">
        <v>5016</v>
      </c>
      <c r="E29" s="984" t="s">
        <v>16</v>
      </c>
      <c r="F29" s="984" t="s">
        <v>16</v>
      </c>
      <c r="G29" s="984" t="s">
        <v>16</v>
      </c>
      <c r="H29" s="984">
        <v>100000</v>
      </c>
      <c r="I29" s="765"/>
      <c r="J29" s="765"/>
      <c r="K29" s="1"/>
      <c r="L29" s="368"/>
      <c r="M29" s="368"/>
      <c r="N29" s="368"/>
      <c r="O29" s="368"/>
      <c r="P29" s="202"/>
      <c r="Q29" s="368"/>
      <c r="R29" s="368"/>
      <c r="S29" s="202"/>
      <c r="T29" s="368"/>
    </row>
    <row r="30" spans="2:20" ht="27.6" x14ac:dyDescent="0.3">
      <c r="B30" s="983" t="s">
        <v>5015</v>
      </c>
      <c r="C30" s="962" t="s">
        <v>5025</v>
      </c>
      <c r="D30" s="730" t="s">
        <v>5017</v>
      </c>
      <c r="E30" s="984" t="s">
        <v>16</v>
      </c>
      <c r="F30" s="984">
        <v>1300</v>
      </c>
      <c r="G30" s="821" t="s">
        <v>16</v>
      </c>
      <c r="H30" s="821" t="s">
        <v>16</v>
      </c>
      <c r="I30" s="765"/>
      <c r="J30" s="765"/>
      <c r="K30" s="1"/>
      <c r="L30" s="368"/>
      <c r="M30" s="368"/>
      <c r="N30" s="368"/>
      <c r="O30" s="368"/>
      <c r="P30" s="202"/>
      <c r="Q30" s="368"/>
      <c r="R30" s="368"/>
      <c r="S30" s="202"/>
      <c r="T30" s="368"/>
    </row>
    <row r="31" spans="2:20" ht="27.6" x14ac:dyDescent="0.3">
      <c r="B31" s="983" t="s">
        <v>5015</v>
      </c>
      <c r="C31" s="962" t="s">
        <v>5026</v>
      </c>
      <c r="D31" s="730" t="s">
        <v>5018</v>
      </c>
      <c r="E31" s="984">
        <v>100000</v>
      </c>
      <c r="F31" s="984" t="s">
        <v>16</v>
      </c>
      <c r="G31" s="821" t="s">
        <v>16</v>
      </c>
      <c r="H31" s="821" t="s">
        <v>16</v>
      </c>
      <c r="I31" s="765"/>
      <c r="J31" s="765"/>
      <c r="K31" s="1"/>
      <c r="L31" s="368"/>
      <c r="M31" s="368"/>
      <c r="N31" s="368"/>
      <c r="O31" s="368"/>
      <c r="P31" s="202"/>
      <c r="Q31" s="368"/>
      <c r="R31" s="368"/>
      <c r="S31" s="202"/>
      <c r="T31" s="368"/>
    </row>
    <row r="32" spans="2:20" ht="27.6" x14ac:dyDescent="0.3">
      <c r="B32" s="983" t="s">
        <v>5015</v>
      </c>
      <c r="C32" s="962" t="s">
        <v>5028</v>
      </c>
      <c r="D32" s="730" t="s">
        <v>5019</v>
      </c>
      <c r="E32" s="984" t="s">
        <v>16</v>
      </c>
      <c r="F32" s="984">
        <v>1100</v>
      </c>
      <c r="G32" s="821" t="s">
        <v>16</v>
      </c>
      <c r="H32" s="821" t="s">
        <v>16</v>
      </c>
      <c r="I32" s="765"/>
      <c r="J32" s="765"/>
      <c r="K32" s="1"/>
      <c r="L32" s="368"/>
      <c r="M32" s="368"/>
      <c r="N32" s="368"/>
      <c r="O32" s="368"/>
      <c r="P32" s="202"/>
      <c r="Q32" s="368"/>
      <c r="R32" s="368"/>
      <c r="S32" s="202"/>
      <c r="T32" s="368"/>
    </row>
    <row r="33" spans="2:20" ht="27.6" x14ac:dyDescent="0.3">
      <c r="B33" s="983" t="s">
        <v>5015</v>
      </c>
      <c r="C33" s="962" t="s">
        <v>5029</v>
      </c>
      <c r="D33" s="730" t="s">
        <v>5020</v>
      </c>
      <c r="E33" s="984" t="s">
        <v>16</v>
      </c>
      <c r="F33" s="984">
        <v>1100</v>
      </c>
      <c r="G33" s="821" t="s">
        <v>16</v>
      </c>
      <c r="H33" s="821" t="s">
        <v>16</v>
      </c>
      <c r="I33" s="765"/>
      <c r="J33" s="765"/>
      <c r="K33" s="1"/>
      <c r="L33" s="368"/>
      <c r="M33" s="368"/>
      <c r="N33" s="368"/>
      <c r="O33" s="368"/>
      <c r="P33" s="202"/>
      <c r="Q33" s="368"/>
      <c r="R33" s="368"/>
      <c r="S33" s="202"/>
      <c r="T33" s="368"/>
    </row>
    <row r="34" spans="2:20" ht="27.6" x14ac:dyDescent="0.3">
      <c r="B34" s="983" t="s">
        <v>5015</v>
      </c>
      <c r="C34" s="962" t="s">
        <v>5030</v>
      </c>
      <c r="D34" s="730" t="s">
        <v>5021</v>
      </c>
      <c r="E34" s="984" t="s">
        <v>16</v>
      </c>
      <c r="F34" s="984">
        <v>1100</v>
      </c>
      <c r="G34" s="821" t="s">
        <v>16</v>
      </c>
      <c r="H34" s="821" t="s">
        <v>16</v>
      </c>
      <c r="I34" s="765"/>
      <c r="J34" s="765"/>
      <c r="K34" s="1"/>
      <c r="L34" s="368"/>
      <c r="M34" s="368"/>
      <c r="N34" s="368"/>
      <c r="O34" s="368"/>
      <c r="P34" s="202"/>
      <c r="Q34" s="368"/>
      <c r="R34" s="368"/>
      <c r="S34" s="202"/>
      <c r="T34" s="368"/>
    </row>
    <row r="35" spans="2:20" ht="46.2" customHeight="1" x14ac:dyDescent="0.3">
      <c r="B35" s="983" t="s">
        <v>5015</v>
      </c>
      <c r="C35" s="1003" t="s">
        <v>5032</v>
      </c>
      <c r="D35" s="730" t="s">
        <v>5031</v>
      </c>
      <c r="E35" s="984" t="s">
        <v>16</v>
      </c>
      <c r="F35" s="984" t="s">
        <v>16</v>
      </c>
      <c r="G35" s="984" t="s">
        <v>16</v>
      </c>
      <c r="H35" s="984">
        <v>100000</v>
      </c>
      <c r="I35" s="765"/>
      <c r="J35" s="765"/>
      <c r="K35" s="1"/>
      <c r="L35" s="368"/>
      <c r="M35" s="368"/>
      <c r="N35" s="368"/>
      <c r="O35" s="368"/>
      <c r="P35" s="202"/>
      <c r="Q35" s="368"/>
      <c r="R35" s="368"/>
      <c r="S35" s="202"/>
      <c r="T35" s="368"/>
    </row>
    <row r="36" spans="2:20" ht="47.4" customHeight="1" x14ac:dyDescent="0.3">
      <c r="B36" s="983" t="s">
        <v>5015</v>
      </c>
      <c r="C36" s="1003" t="s">
        <v>5033</v>
      </c>
      <c r="D36" s="730" t="s">
        <v>5022</v>
      </c>
      <c r="E36" s="984" t="s">
        <v>16</v>
      </c>
      <c r="F36" s="984"/>
      <c r="G36" s="984" t="s">
        <v>16</v>
      </c>
      <c r="H36" s="984">
        <v>100000</v>
      </c>
      <c r="I36" s="765"/>
      <c r="J36" s="765"/>
      <c r="K36" s="1"/>
      <c r="L36" s="368"/>
      <c r="M36" s="368"/>
      <c r="N36" s="368"/>
      <c r="O36" s="368"/>
      <c r="P36" s="202"/>
      <c r="Q36" s="368"/>
      <c r="R36" s="368"/>
      <c r="S36" s="202"/>
      <c r="T36" s="368"/>
    </row>
    <row r="37" spans="2:20" ht="44.4" customHeight="1" x14ac:dyDescent="0.3">
      <c r="B37" s="983" t="s">
        <v>5015</v>
      </c>
      <c r="C37" s="1003" t="s">
        <v>5039</v>
      </c>
      <c r="D37" s="730" t="s">
        <v>5023</v>
      </c>
      <c r="E37" s="984" t="s">
        <v>16</v>
      </c>
      <c r="F37" s="984"/>
      <c r="G37" s="984" t="s">
        <v>16</v>
      </c>
      <c r="H37" s="984">
        <v>400000</v>
      </c>
      <c r="I37" s="765"/>
      <c r="J37" s="765"/>
      <c r="K37" s="1"/>
      <c r="L37" s="368"/>
      <c r="M37" s="368"/>
      <c r="N37" s="368"/>
      <c r="O37" s="368"/>
      <c r="P37" s="202"/>
      <c r="Q37" s="368"/>
      <c r="R37" s="368"/>
      <c r="S37" s="202"/>
      <c r="T37" s="368"/>
    </row>
    <row r="38" spans="2:20" ht="36" customHeight="1" x14ac:dyDescent="0.3">
      <c r="B38" s="983" t="s">
        <v>5041</v>
      </c>
      <c r="C38" s="962" t="s">
        <v>5044</v>
      </c>
      <c r="D38" s="730" t="s">
        <v>5042</v>
      </c>
      <c r="E38" s="984" t="s">
        <v>16</v>
      </c>
      <c r="F38" s="984">
        <v>5000</v>
      </c>
      <c r="G38" s="984" t="s">
        <v>16</v>
      </c>
      <c r="H38" s="984" t="s">
        <v>16</v>
      </c>
      <c r="I38" s="765"/>
      <c r="J38" s="765"/>
      <c r="K38" s="1"/>
      <c r="L38" s="368"/>
      <c r="M38" s="368"/>
      <c r="N38" s="368"/>
      <c r="O38" s="368"/>
      <c r="P38" s="202"/>
      <c r="Q38" s="368"/>
      <c r="R38" s="368"/>
      <c r="S38" s="202"/>
      <c r="T38" s="368"/>
    </row>
    <row r="39" spans="2:20" ht="36" customHeight="1" x14ac:dyDescent="0.3">
      <c r="B39" s="983" t="s">
        <v>5041</v>
      </c>
      <c r="C39" s="962" t="s">
        <v>4264</v>
      </c>
      <c r="D39" s="730" t="s">
        <v>5043</v>
      </c>
      <c r="E39" s="984" t="s">
        <v>16</v>
      </c>
      <c r="F39" s="984">
        <v>2200</v>
      </c>
      <c r="G39" s="984" t="s">
        <v>16</v>
      </c>
      <c r="H39" s="984" t="s">
        <v>16</v>
      </c>
      <c r="I39" s="765"/>
      <c r="J39" s="765"/>
      <c r="K39" s="1"/>
      <c r="L39" s="368"/>
      <c r="M39" s="368"/>
      <c r="N39" s="368"/>
      <c r="O39" s="368"/>
      <c r="P39" s="202"/>
      <c r="Q39" s="368"/>
      <c r="R39" s="368"/>
      <c r="S39" s="202"/>
      <c r="T39" s="368"/>
    </row>
    <row r="40" spans="2:20" ht="27.6" x14ac:dyDescent="0.3">
      <c r="B40" s="983" t="s">
        <v>5050</v>
      </c>
      <c r="C40" s="962" t="s">
        <v>4116</v>
      </c>
      <c r="D40" s="730" t="s">
        <v>5051</v>
      </c>
      <c r="E40" s="984" t="s">
        <v>16</v>
      </c>
      <c r="F40" s="984">
        <v>100000</v>
      </c>
      <c r="G40" s="984" t="s">
        <v>16</v>
      </c>
      <c r="H40" s="984" t="s">
        <v>16</v>
      </c>
      <c r="I40" s="765"/>
      <c r="J40" s="765"/>
      <c r="K40" s="1"/>
      <c r="L40" s="368"/>
      <c r="M40" s="368"/>
      <c r="N40" s="368"/>
      <c r="O40" s="368"/>
      <c r="P40" s="202"/>
      <c r="Q40" s="368"/>
      <c r="R40" s="368"/>
      <c r="S40" s="202"/>
      <c r="T40" s="368"/>
    </row>
    <row r="41" spans="2:20" ht="41.4" x14ac:dyDescent="0.3">
      <c r="B41" s="983" t="s">
        <v>5050</v>
      </c>
      <c r="C41" s="962" t="s">
        <v>5059</v>
      </c>
      <c r="D41" s="730" t="s">
        <v>5052</v>
      </c>
      <c r="E41" s="984" t="s">
        <v>16</v>
      </c>
      <c r="F41" s="984"/>
      <c r="G41" s="984" t="s">
        <v>16</v>
      </c>
      <c r="H41" s="984">
        <v>700000</v>
      </c>
      <c r="I41" s="765"/>
      <c r="J41" s="765"/>
      <c r="K41" s="1"/>
      <c r="L41" s="368"/>
      <c r="M41" s="368"/>
      <c r="N41" s="368"/>
      <c r="O41" s="368"/>
      <c r="P41" s="202"/>
      <c r="Q41" s="368"/>
      <c r="R41" s="368"/>
      <c r="S41" s="202"/>
      <c r="T41" s="368"/>
    </row>
    <row r="42" spans="2:20" ht="41.4" x14ac:dyDescent="0.3">
      <c r="B42" s="983" t="s">
        <v>5050</v>
      </c>
      <c r="C42" s="962" t="s">
        <v>5055</v>
      </c>
      <c r="D42" s="730" t="s">
        <v>5053</v>
      </c>
      <c r="E42" s="984" t="s">
        <v>16</v>
      </c>
      <c r="F42" s="984">
        <v>10000</v>
      </c>
      <c r="G42" s="984" t="s">
        <v>16</v>
      </c>
      <c r="H42" s="984" t="s">
        <v>16</v>
      </c>
      <c r="I42" s="765"/>
      <c r="J42" s="765"/>
      <c r="K42" s="1"/>
      <c r="L42" s="368"/>
      <c r="M42" s="368"/>
      <c r="N42" s="368"/>
      <c r="O42" s="368"/>
      <c r="P42" s="202"/>
      <c r="Q42" s="368"/>
      <c r="R42" s="368"/>
      <c r="S42" s="202"/>
      <c r="T42" s="368"/>
    </row>
    <row r="43" spans="2:20" ht="31.8" customHeight="1" x14ac:dyDescent="0.3">
      <c r="B43" s="983" t="s">
        <v>5050</v>
      </c>
      <c r="C43" s="962" t="s">
        <v>5056</v>
      </c>
      <c r="D43" s="730" t="s">
        <v>5054</v>
      </c>
      <c r="E43" s="984">
        <v>500000</v>
      </c>
      <c r="F43" s="984" t="s">
        <v>16</v>
      </c>
      <c r="G43" s="984" t="s">
        <v>16</v>
      </c>
      <c r="H43" s="984" t="s">
        <v>16</v>
      </c>
      <c r="I43" s="765"/>
      <c r="J43" s="765"/>
      <c r="K43" s="1"/>
      <c r="L43" s="368"/>
      <c r="M43" s="368"/>
      <c r="N43" s="368"/>
      <c r="O43" s="368"/>
      <c r="P43" s="202"/>
      <c r="Q43" s="368"/>
      <c r="R43" s="368"/>
      <c r="S43" s="202"/>
      <c r="T43" s="368"/>
    </row>
    <row r="44" spans="2:20" ht="27.6" x14ac:dyDescent="0.3">
      <c r="B44" s="983" t="s">
        <v>5064</v>
      </c>
      <c r="C44" s="962" t="s">
        <v>5063</v>
      </c>
      <c r="D44" s="730" t="s">
        <v>5062</v>
      </c>
      <c r="E44" s="984" t="s">
        <v>16</v>
      </c>
      <c r="F44" s="984" t="s">
        <v>16</v>
      </c>
      <c r="G44" s="984" t="s">
        <v>16</v>
      </c>
      <c r="H44" s="984">
        <v>30000</v>
      </c>
      <c r="I44" s="765"/>
      <c r="J44" s="765"/>
      <c r="K44" s="1"/>
      <c r="L44" s="368"/>
      <c r="M44" s="368"/>
      <c r="N44" s="368"/>
      <c r="O44" s="368"/>
      <c r="P44" s="202"/>
      <c r="Q44" s="368"/>
      <c r="R44" s="368"/>
      <c r="S44" s="202"/>
      <c r="T44" s="368"/>
    </row>
    <row r="45" spans="2:20" ht="27.6" x14ac:dyDescent="0.3">
      <c r="B45" s="751" t="s">
        <v>5064</v>
      </c>
      <c r="C45" s="790" t="s">
        <v>5088</v>
      </c>
      <c r="D45" s="730" t="s">
        <v>5072</v>
      </c>
      <c r="E45" s="731" t="s">
        <v>16</v>
      </c>
      <c r="F45" s="731">
        <v>20000</v>
      </c>
      <c r="G45" s="731" t="s">
        <v>16</v>
      </c>
      <c r="H45" s="731" t="s">
        <v>16</v>
      </c>
      <c r="I45" s="765"/>
      <c r="J45" s="765"/>
      <c r="K45" s="1"/>
      <c r="L45" s="368"/>
      <c r="M45" s="368"/>
      <c r="N45" s="368"/>
      <c r="O45" s="368"/>
      <c r="P45" s="202"/>
      <c r="Q45" s="368"/>
      <c r="R45" s="368"/>
      <c r="S45" s="202"/>
      <c r="T45" s="368"/>
    </row>
    <row r="46" spans="2:20" ht="34.799999999999997" customHeight="1" x14ac:dyDescent="0.3">
      <c r="B46" s="751" t="s">
        <v>5071</v>
      </c>
      <c r="C46" s="790" t="s">
        <v>5081</v>
      </c>
      <c r="D46" s="730" t="s">
        <v>5073</v>
      </c>
      <c r="E46" s="731">
        <v>50000</v>
      </c>
      <c r="F46" s="731" t="s">
        <v>16</v>
      </c>
      <c r="G46" s="731" t="s">
        <v>16</v>
      </c>
      <c r="H46" s="731" t="s">
        <v>16</v>
      </c>
      <c r="I46" s="765"/>
      <c r="J46" s="765"/>
      <c r="K46" s="1"/>
      <c r="L46" s="368"/>
      <c r="M46" s="368"/>
      <c r="N46" s="368"/>
      <c r="O46" s="368"/>
      <c r="P46" s="202"/>
      <c r="Q46" s="368"/>
      <c r="R46" s="368"/>
      <c r="S46" s="202"/>
      <c r="T46" s="368"/>
    </row>
    <row r="47" spans="2:20" ht="36.6" customHeight="1" x14ac:dyDescent="0.3">
      <c r="B47" s="751" t="s">
        <v>5071</v>
      </c>
      <c r="C47" s="790" t="s">
        <v>5082</v>
      </c>
      <c r="D47" s="730" t="s">
        <v>5074</v>
      </c>
      <c r="E47" s="731">
        <v>50000</v>
      </c>
      <c r="F47" s="731" t="s">
        <v>16</v>
      </c>
      <c r="G47" s="731" t="s">
        <v>16</v>
      </c>
      <c r="H47" s="731" t="s">
        <v>16</v>
      </c>
      <c r="I47" s="765"/>
      <c r="J47" s="765"/>
      <c r="K47" s="1"/>
      <c r="L47" s="368"/>
      <c r="M47" s="368"/>
      <c r="N47" s="368"/>
      <c r="O47" s="368"/>
      <c r="P47" s="202"/>
      <c r="Q47" s="368"/>
      <c r="R47" s="368"/>
      <c r="S47" s="202"/>
      <c r="T47" s="368"/>
    </row>
    <row r="48" spans="2:20" ht="55.2" x14ac:dyDescent="0.3">
      <c r="B48" s="751" t="s">
        <v>5080</v>
      </c>
      <c r="C48" s="790" t="s">
        <v>5083</v>
      </c>
      <c r="D48" s="730" t="s">
        <v>5075</v>
      </c>
      <c r="E48" s="731" t="s">
        <v>16</v>
      </c>
      <c r="F48" s="731">
        <v>632500</v>
      </c>
      <c r="G48" s="731" t="s">
        <v>16</v>
      </c>
      <c r="H48" s="731" t="s">
        <v>16</v>
      </c>
      <c r="I48" s="765"/>
      <c r="J48" s="765"/>
      <c r="K48" s="1"/>
      <c r="L48" s="368"/>
      <c r="M48" s="368"/>
      <c r="N48" s="368"/>
      <c r="O48" s="368"/>
      <c r="P48" s="202"/>
      <c r="Q48" s="368"/>
      <c r="R48" s="368"/>
      <c r="S48" s="202"/>
      <c r="T48" s="368"/>
    </row>
    <row r="49" spans="2:20" ht="27.6" x14ac:dyDescent="0.3">
      <c r="B49" s="751" t="s">
        <v>5080</v>
      </c>
      <c r="C49" s="790" t="s">
        <v>5084</v>
      </c>
      <c r="D49" s="730" t="s">
        <v>5076</v>
      </c>
      <c r="E49" s="731" t="s">
        <v>16</v>
      </c>
      <c r="F49" s="731" t="s">
        <v>16</v>
      </c>
      <c r="G49" s="731" t="s">
        <v>16</v>
      </c>
      <c r="H49" s="731">
        <v>105000</v>
      </c>
      <c r="I49" s="765"/>
      <c r="J49" s="765"/>
      <c r="K49" s="1"/>
      <c r="L49" s="368"/>
      <c r="M49" s="368"/>
      <c r="N49" s="368"/>
      <c r="O49" s="368"/>
      <c r="P49" s="202"/>
      <c r="Q49" s="368"/>
      <c r="R49" s="368"/>
      <c r="S49" s="202"/>
      <c r="T49" s="368"/>
    </row>
    <row r="50" spans="2:20" ht="27.6" x14ac:dyDescent="0.3">
      <c r="B50" s="751" t="s">
        <v>5080</v>
      </c>
      <c r="C50" s="790" t="s">
        <v>5085</v>
      </c>
      <c r="D50" s="730" t="s">
        <v>5077</v>
      </c>
      <c r="E50" s="731" t="s">
        <v>16</v>
      </c>
      <c r="F50" s="731" t="s">
        <v>16</v>
      </c>
      <c r="G50" s="731" t="s">
        <v>16</v>
      </c>
      <c r="H50" s="731">
        <v>1000000</v>
      </c>
      <c r="I50" s="765"/>
      <c r="J50" s="765"/>
      <c r="K50" s="1"/>
      <c r="L50" s="368"/>
      <c r="M50" s="368"/>
      <c r="N50" s="368"/>
      <c r="O50" s="368"/>
      <c r="P50" s="202"/>
      <c r="Q50" s="368"/>
      <c r="R50" s="368"/>
      <c r="S50" s="202"/>
      <c r="T50" s="368"/>
    </row>
    <row r="51" spans="2:20" ht="27.6" x14ac:dyDescent="0.3">
      <c r="B51" s="751" t="s">
        <v>5080</v>
      </c>
      <c r="C51" s="790" t="s">
        <v>5086</v>
      </c>
      <c r="D51" s="730" t="s">
        <v>5078</v>
      </c>
      <c r="E51" s="731" t="s">
        <v>16</v>
      </c>
      <c r="F51" s="731">
        <v>441250</v>
      </c>
      <c r="G51" s="731" t="s">
        <v>16</v>
      </c>
      <c r="H51" s="731">
        <v>558750</v>
      </c>
      <c r="I51" s="765"/>
      <c r="J51" s="765"/>
      <c r="K51" s="1"/>
      <c r="L51" s="368"/>
      <c r="M51" s="368"/>
      <c r="N51" s="368"/>
      <c r="O51" s="368"/>
      <c r="P51" s="202"/>
      <c r="Q51" s="368"/>
      <c r="R51" s="368"/>
      <c r="S51" s="202"/>
      <c r="T51" s="368"/>
    </row>
    <row r="52" spans="2:20" ht="27.6" x14ac:dyDescent="0.3">
      <c r="B52" s="751" t="s">
        <v>5080</v>
      </c>
      <c r="C52" s="790" t="s">
        <v>5086</v>
      </c>
      <c r="D52" s="730" t="s">
        <v>5079</v>
      </c>
      <c r="E52" s="731" t="s">
        <v>16</v>
      </c>
      <c r="F52" s="731">
        <v>100000</v>
      </c>
      <c r="G52" s="731" t="s">
        <v>16</v>
      </c>
      <c r="H52" s="731" t="s">
        <v>16</v>
      </c>
      <c r="I52" s="765"/>
      <c r="J52" s="765"/>
      <c r="K52" s="1"/>
      <c r="L52" s="368"/>
      <c r="M52" s="368"/>
      <c r="N52" s="368"/>
      <c r="O52" s="368"/>
      <c r="P52" s="202"/>
      <c r="Q52" s="368"/>
      <c r="R52" s="368"/>
      <c r="S52" s="202"/>
      <c r="T52" s="368"/>
    </row>
    <row r="53" spans="2:20" ht="45.6" customHeight="1" x14ac:dyDescent="0.3">
      <c r="B53" s="751" t="s">
        <v>5080</v>
      </c>
      <c r="C53" s="790" t="s">
        <v>5095</v>
      </c>
      <c r="D53" s="730" t="s">
        <v>5087</v>
      </c>
      <c r="E53" s="731" t="s">
        <v>16</v>
      </c>
      <c r="F53" s="731">
        <v>240000</v>
      </c>
      <c r="G53" s="731" t="s">
        <v>16</v>
      </c>
      <c r="H53" s="731">
        <v>150000</v>
      </c>
      <c r="I53" s="765"/>
      <c r="J53" s="765"/>
      <c r="K53" s="1"/>
      <c r="L53" s="368"/>
      <c r="M53" s="368"/>
      <c r="N53" s="368"/>
      <c r="O53" s="368"/>
      <c r="P53" s="202"/>
      <c r="Q53" s="368"/>
      <c r="R53" s="368"/>
      <c r="S53" s="202"/>
      <c r="T53" s="368"/>
    </row>
    <row r="54" spans="2:20" ht="46.8" customHeight="1" x14ac:dyDescent="0.3">
      <c r="B54" s="751" t="s">
        <v>5080</v>
      </c>
      <c r="C54" s="790" t="s">
        <v>5098</v>
      </c>
      <c r="D54" s="730" t="s">
        <v>5090</v>
      </c>
      <c r="E54" s="731" t="s">
        <v>16</v>
      </c>
      <c r="F54" s="731" t="s">
        <v>16</v>
      </c>
      <c r="G54" s="731" t="s">
        <v>16</v>
      </c>
      <c r="H54" s="731">
        <v>25000</v>
      </c>
      <c r="I54" s="765"/>
      <c r="J54" s="765"/>
      <c r="K54" s="1"/>
      <c r="L54" s="368"/>
      <c r="M54" s="368"/>
      <c r="N54" s="368"/>
      <c r="O54" s="368"/>
      <c r="P54" s="202"/>
      <c r="Q54" s="368"/>
      <c r="R54" s="368"/>
      <c r="S54" s="202"/>
      <c r="T54" s="368"/>
    </row>
    <row r="55" spans="2:20" ht="47.4" customHeight="1" x14ac:dyDescent="0.3">
      <c r="B55" s="751" t="s">
        <v>5080</v>
      </c>
      <c r="C55" s="962" t="s">
        <v>5099</v>
      </c>
      <c r="D55" s="730" t="s">
        <v>5096</v>
      </c>
      <c r="E55" s="731" t="s">
        <v>16</v>
      </c>
      <c r="F55" s="731" t="s">
        <v>16</v>
      </c>
      <c r="G55" s="984">
        <v>100000</v>
      </c>
      <c r="H55" s="731" t="s">
        <v>16</v>
      </c>
      <c r="I55" s="1002"/>
      <c r="J55" s="765"/>
      <c r="K55" s="1"/>
      <c r="L55" s="368"/>
      <c r="M55" s="368"/>
      <c r="N55" s="368"/>
      <c r="O55" s="368"/>
      <c r="P55" s="202"/>
      <c r="Q55" s="368"/>
      <c r="R55" s="368"/>
      <c r="S55" s="202"/>
      <c r="T55" s="368"/>
    </row>
    <row r="56" spans="2:20" ht="41.4" x14ac:dyDescent="0.3">
      <c r="B56" s="751" t="s">
        <v>5080</v>
      </c>
      <c r="C56" s="962" t="s">
        <v>5102</v>
      </c>
      <c r="D56" s="730" t="s">
        <v>5097</v>
      </c>
      <c r="E56" s="731" t="s">
        <v>16</v>
      </c>
      <c r="F56" s="731" t="s">
        <v>16</v>
      </c>
      <c r="G56" s="984">
        <v>100000</v>
      </c>
      <c r="H56" s="731" t="s">
        <v>16</v>
      </c>
      <c r="I56" s="1002"/>
      <c r="J56" s="765"/>
      <c r="K56" s="1"/>
      <c r="L56" s="368"/>
      <c r="M56" s="368"/>
      <c r="N56" s="368"/>
      <c r="O56" s="368"/>
      <c r="P56" s="202"/>
      <c r="Q56" s="368"/>
      <c r="R56" s="368"/>
      <c r="S56" s="202"/>
      <c r="T56" s="368"/>
    </row>
    <row r="57" spans="2:20" ht="58.2" customHeight="1" x14ac:dyDescent="0.3">
      <c r="B57" s="751" t="s">
        <v>5080</v>
      </c>
      <c r="C57" s="962" t="s">
        <v>5100</v>
      </c>
      <c r="D57" s="730" t="s">
        <v>5101</v>
      </c>
      <c r="E57" s="731" t="s">
        <v>16</v>
      </c>
      <c r="F57" s="731" t="s">
        <v>16</v>
      </c>
      <c r="G57" s="731" t="s">
        <v>16</v>
      </c>
      <c r="H57" s="984">
        <v>20000</v>
      </c>
      <c r="I57" s="1002"/>
      <c r="J57" s="765"/>
      <c r="K57" s="1"/>
      <c r="L57" s="368"/>
      <c r="M57" s="368"/>
      <c r="N57" s="368"/>
      <c r="O57" s="368"/>
      <c r="P57" s="202"/>
      <c r="Q57" s="368"/>
      <c r="R57" s="368"/>
      <c r="S57" s="202"/>
      <c r="T57" s="368"/>
    </row>
    <row r="58" spans="2:20" ht="34.799999999999997" customHeight="1" x14ac:dyDescent="0.3">
      <c r="B58" s="751" t="s">
        <v>5108</v>
      </c>
      <c r="C58" s="962" t="s">
        <v>5129</v>
      </c>
      <c r="D58" s="730" t="s">
        <v>5123</v>
      </c>
      <c r="E58" s="731">
        <v>10000</v>
      </c>
      <c r="F58" s="731" t="s">
        <v>16</v>
      </c>
      <c r="G58" s="731" t="s">
        <v>16</v>
      </c>
      <c r="H58" s="731" t="s">
        <v>16</v>
      </c>
      <c r="I58" s="765"/>
      <c r="J58" s="765"/>
      <c r="K58" s="1"/>
      <c r="L58" s="368"/>
      <c r="M58" s="368"/>
      <c r="N58" s="368"/>
      <c r="O58" s="368"/>
      <c r="P58" s="202"/>
      <c r="Q58" s="368"/>
      <c r="R58" s="368"/>
      <c r="S58" s="202"/>
      <c r="T58" s="368"/>
    </row>
    <row r="59" spans="2:20" ht="33" customHeight="1" x14ac:dyDescent="0.3">
      <c r="B59" s="751" t="s">
        <v>5108</v>
      </c>
      <c r="C59" s="962" t="s">
        <v>4723</v>
      </c>
      <c r="D59" s="730" t="s">
        <v>5124</v>
      </c>
      <c r="E59" s="731" t="s">
        <v>16</v>
      </c>
      <c r="F59" s="731" t="s">
        <v>16</v>
      </c>
      <c r="G59" s="731">
        <v>35000</v>
      </c>
      <c r="H59" s="731" t="s">
        <v>16</v>
      </c>
      <c r="I59" s="765"/>
      <c r="J59" s="765"/>
      <c r="K59" s="1"/>
      <c r="L59" s="368"/>
      <c r="M59" s="368"/>
      <c r="N59" s="368"/>
      <c r="O59" s="368"/>
      <c r="P59" s="202"/>
      <c r="Q59" s="368"/>
      <c r="R59" s="368"/>
      <c r="S59" s="202"/>
      <c r="T59" s="368"/>
    </row>
    <row r="60" spans="2:20" ht="41.4" x14ac:dyDescent="0.3">
      <c r="B60" s="751" t="s">
        <v>5108</v>
      </c>
      <c r="C60" s="962" t="s">
        <v>5130</v>
      </c>
      <c r="D60" s="730" t="s">
        <v>5125</v>
      </c>
      <c r="E60" s="731">
        <v>10000</v>
      </c>
      <c r="F60" s="731" t="s">
        <v>16</v>
      </c>
      <c r="G60" s="731" t="s">
        <v>16</v>
      </c>
      <c r="H60" s="731" t="s">
        <v>16</v>
      </c>
      <c r="I60" s="765"/>
      <c r="J60" s="765"/>
      <c r="K60" s="1"/>
      <c r="L60" s="368"/>
      <c r="M60" s="368"/>
      <c r="N60" s="368"/>
      <c r="O60" s="368"/>
      <c r="P60" s="202"/>
      <c r="Q60" s="368"/>
      <c r="R60" s="368"/>
      <c r="S60" s="202"/>
      <c r="T60" s="368"/>
    </row>
    <row r="61" spans="2:20" ht="32.4" customHeight="1" x14ac:dyDescent="0.3">
      <c r="B61" s="751" t="s">
        <v>5108</v>
      </c>
      <c r="C61" s="962" t="s">
        <v>5131</v>
      </c>
      <c r="D61" s="730" t="s">
        <v>5126</v>
      </c>
      <c r="E61" s="731" t="s">
        <v>16</v>
      </c>
      <c r="F61" s="731" t="s">
        <v>16</v>
      </c>
      <c r="G61" s="731" t="s">
        <v>16</v>
      </c>
      <c r="H61" s="731">
        <v>300000</v>
      </c>
      <c r="I61" s="1002"/>
      <c r="J61" s="765"/>
      <c r="K61" s="1"/>
      <c r="L61" s="368"/>
      <c r="M61" s="368"/>
      <c r="N61" s="368"/>
      <c r="O61" s="368"/>
      <c r="P61" s="202"/>
      <c r="Q61" s="368"/>
      <c r="R61" s="368"/>
      <c r="S61" s="202"/>
      <c r="T61" s="368"/>
    </row>
    <row r="62" spans="2:20" ht="36" customHeight="1" x14ac:dyDescent="0.3">
      <c r="B62" s="751" t="s">
        <v>5108</v>
      </c>
      <c r="C62" s="962" t="s">
        <v>5132</v>
      </c>
      <c r="D62" s="730" t="s">
        <v>5127</v>
      </c>
      <c r="E62" s="731">
        <v>91798</v>
      </c>
      <c r="F62" s="984">
        <v>100202</v>
      </c>
      <c r="G62" s="731" t="s">
        <v>16</v>
      </c>
      <c r="H62" s="731" t="s">
        <v>16</v>
      </c>
      <c r="I62" s="1002"/>
      <c r="J62" s="765"/>
      <c r="K62" s="1"/>
      <c r="L62" s="368"/>
      <c r="M62" s="368"/>
      <c r="N62" s="368"/>
      <c r="O62" s="368"/>
      <c r="P62" s="202"/>
      <c r="Q62" s="368"/>
      <c r="R62" s="368"/>
      <c r="S62" s="202"/>
      <c r="T62" s="368"/>
    </row>
    <row r="63" spans="2:20" ht="41.4" x14ac:dyDescent="0.3">
      <c r="B63" s="751" t="s">
        <v>5108</v>
      </c>
      <c r="C63" s="962" t="s">
        <v>5137</v>
      </c>
      <c r="D63" s="730" t="s">
        <v>5128</v>
      </c>
      <c r="E63" s="731">
        <v>15000</v>
      </c>
      <c r="F63" s="731" t="s">
        <v>16</v>
      </c>
      <c r="G63" s="731" t="s">
        <v>16</v>
      </c>
      <c r="H63" s="731" t="s">
        <v>16</v>
      </c>
      <c r="I63" s="1002"/>
      <c r="J63" s="765"/>
      <c r="K63" s="1"/>
      <c r="L63" s="368"/>
      <c r="M63" s="368"/>
      <c r="N63" s="368"/>
      <c r="O63" s="368"/>
      <c r="P63" s="202"/>
      <c r="Q63" s="368"/>
      <c r="R63" s="368"/>
      <c r="S63" s="202"/>
      <c r="T63" s="368"/>
    </row>
    <row r="64" spans="2:20" ht="27.6" x14ac:dyDescent="0.3">
      <c r="B64" s="751" t="s">
        <v>5158</v>
      </c>
      <c r="C64" s="790" t="s">
        <v>5159</v>
      </c>
      <c r="D64" s="730" t="s">
        <v>5151</v>
      </c>
      <c r="E64" s="731" t="s">
        <v>16</v>
      </c>
      <c r="F64" s="731">
        <v>2000</v>
      </c>
      <c r="G64" s="731" t="s">
        <v>16</v>
      </c>
      <c r="H64" s="1002"/>
      <c r="I64" s="1002"/>
      <c r="J64" s="765"/>
      <c r="K64" s="1"/>
      <c r="L64" s="368"/>
      <c r="M64" s="368"/>
      <c r="N64" s="368"/>
      <c r="O64" s="368"/>
      <c r="P64" s="202"/>
      <c r="Q64" s="368"/>
      <c r="R64" s="368"/>
      <c r="S64" s="202"/>
      <c r="T64" s="368"/>
    </row>
    <row r="65" spans="2:20" ht="58.2" customHeight="1" x14ac:dyDescent="0.3">
      <c r="B65" s="751" t="s">
        <v>5158</v>
      </c>
      <c r="C65" s="790" t="s">
        <v>5171</v>
      </c>
      <c r="D65" s="730" t="s">
        <v>5152</v>
      </c>
      <c r="E65" s="731" t="s">
        <v>16</v>
      </c>
      <c r="F65" s="731">
        <v>34250</v>
      </c>
      <c r="G65" s="731">
        <v>142000</v>
      </c>
      <c r="H65" s="1002"/>
      <c r="I65" s="1002"/>
      <c r="J65" s="765"/>
      <c r="K65" s="1"/>
      <c r="L65" s="368"/>
      <c r="M65" s="368"/>
      <c r="N65" s="368"/>
      <c r="O65" s="368"/>
      <c r="P65" s="202"/>
      <c r="Q65" s="368"/>
      <c r="R65" s="368"/>
      <c r="S65" s="202"/>
      <c r="T65" s="368"/>
    </row>
    <row r="66" spans="2:20" ht="27.6" x14ac:dyDescent="0.3">
      <c r="B66" s="751" t="s">
        <v>5158</v>
      </c>
      <c r="C66" s="790" t="s">
        <v>2987</v>
      </c>
      <c r="D66" s="730" t="s">
        <v>5153</v>
      </c>
      <c r="E66" s="731">
        <v>30000</v>
      </c>
      <c r="F66" s="731" t="s">
        <v>16</v>
      </c>
      <c r="G66" s="731" t="s">
        <v>16</v>
      </c>
      <c r="H66" s="1002"/>
      <c r="I66" s="765"/>
      <c r="J66" s="765"/>
      <c r="K66" s="1"/>
      <c r="L66" s="368"/>
      <c r="M66" s="368"/>
      <c r="N66" s="368"/>
      <c r="O66" s="368"/>
      <c r="P66" s="202"/>
      <c r="Q66" s="368"/>
      <c r="R66" s="368"/>
      <c r="S66" s="202"/>
      <c r="T66" s="368"/>
    </row>
    <row r="67" spans="2:20" ht="41.4" x14ac:dyDescent="0.3">
      <c r="B67" s="751" t="s">
        <v>5158</v>
      </c>
      <c r="C67" s="790" t="s">
        <v>4721</v>
      </c>
      <c r="D67" s="730" t="s">
        <v>5154</v>
      </c>
      <c r="E67" s="731">
        <v>50000</v>
      </c>
      <c r="F67" s="731" t="s">
        <v>16</v>
      </c>
      <c r="G67" s="731" t="s">
        <v>16</v>
      </c>
      <c r="H67" s="1002"/>
      <c r="I67" s="765"/>
      <c r="J67" s="765"/>
      <c r="K67" s="1"/>
      <c r="L67" s="368"/>
      <c r="M67" s="368"/>
      <c r="N67" s="368"/>
      <c r="O67" s="368"/>
      <c r="P67" s="202"/>
      <c r="Q67" s="368"/>
      <c r="R67" s="368"/>
      <c r="S67" s="202"/>
      <c r="T67" s="368"/>
    </row>
    <row r="68" spans="2:20" ht="27.6" x14ac:dyDescent="0.3">
      <c r="B68" s="751" t="s">
        <v>5158</v>
      </c>
      <c r="C68" s="790" t="s">
        <v>5160</v>
      </c>
      <c r="D68" s="730" t="s">
        <v>5155</v>
      </c>
      <c r="E68" s="731" t="s">
        <v>16</v>
      </c>
      <c r="F68" s="731">
        <v>100000</v>
      </c>
      <c r="G68" s="731" t="s">
        <v>16</v>
      </c>
      <c r="H68" s="1002"/>
      <c r="I68" s="765"/>
      <c r="J68" s="765"/>
      <c r="K68" s="1"/>
      <c r="L68" s="368"/>
      <c r="M68" s="368"/>
      <c r="N68" s="368"/>
      <c r="O68" s="368"/>
      <c r="P68" s="202"/>
      <c r="Q68" s="368"/>
      <c r="R68" s="368"/>
      <c r="S68" s="202"/>
      <c r="T68" s="368"/>
    </row>
    <row r="69" spans="2:20" ht="27.6" x14ac:dyDescent="0.3">
      <c r="B69" s="751" t="s">
        <v>5158</v>
      </c>
      <c r="C69" s="790" t="s">
        <v>5161</v>
      </c>
      <c r="D69" s="730" t="s">
        <v>5156</v>
      </c>
      <c r="E69" s="731">
        <v>55000</v>
      </c>
      <c r="F69" s="731">
        <v>35000</v>
      </c>
      <c r="G69" s="731" t="s">
        <v>16</v>
      </c>
      <c r="H69" s="1002"/>
      <c r="I69" s="765"/>
      <c r="J69" s="765"/>
      <c r="K69" s="1"/>
      <c r="L69" s="368"/>
      <c r="M69" s="368"/>
      <c r="N69" s="368"/>
      <c r="O69" s="368"/>
      <c r="P69" s="202"/>
      <c r="Q69" s="368"/>
      <c r="R69" s="368"/>
      <c r="S69" s="202"/>
      <c r="T69" s="368"/>
    </row>
    <row r="70" spans="2:20" ht="41.4" x14ac:dyDescent="0.3">
      <c r="B70" s="751" t="s">
        <v>5158</v>
      </c>
      <c r="C70" s="790" t="s">
        <v>5162</v>
      </c>
      <c r="D70" s="730" t="s">
        <v>5157</v>
      </c>
      <c r="E70" s="731">
        <v>50000</v>
      </c>
      <c r="F70" s="731" t="s">
        <v>16</v>
      </c>
      <c r="G70" s="731" t="s">
        <v>16</v>
      </c>
      <c r="H70" s="764"/>
      <c r="I70" s="765"/>
      <c r="J70" s="765"/>
      <c r="K70" s="1"/>
      <c r="L70" s="368"/>
      <c r="M70" s="368"/>
      <c r="N70" s="368"/>
      <c r="O70" s="368"/>
      <c r="P70" s="202"/>
      <c r="Q70" s="368"/>
      <c r="R70" s="368"/>
      <c r="S70" s="202"/>
      <c r="T70" s="368"/>
    </row>
    <row r="71" spans="2:20" ht="41.4" x14ac:dyDescent="0.3">
      <c r="B71" s="751" t="s">
        <v>5119</v>
      </c>
      <c r="C71" s="790" t="s">
        <v>5182</v>
      </c>
      <c r="D71" s="730" t="s">
        <v>5173</v>
      </c>
      <c r="E71" s="731" t="s">
        <v>16</v>
      </c>
      <c r="F71" s="731">
        <v>10000</v>
      </c>
      <c r="G71" s="731" t="s">
        <v>16</v>
      </c>
      <c r="H71" s="202" t="s">
        <v>16</v>
      </c>
      <c r="I71" s="765"/>
      <c r="J71" s="765"/>
      <c r="K71" s="1"/>
      <c r="L71" s="368"/>
      <c r="M71" s="368"/>
      <c r="N71" s="368"/>
      <c r="O71" s="368"/>
      <c r="P71" s="202"/>
      <c r="Q71" s="368"/>
      <c r="R71" s="368"/>
      <c r="S71" s="202"/>
      <c r="T71" s="368"/>
    </row>
    <row r="72" spans="2:20" ht="27.6" x14ac:dyDescent="0.3">
      <c r="B72" s="751" t="s">
        <v>5119</v>
      </c>
      <c r="C72" s="790" t="s">
        <v>3183</v>
      </c>
      <c r="D72" s="730" t="s">
        <v>5174</v>
      </c>
      <c r="E72" s="731" t="s">
        <v>16</v>
      </c>
      <c r="F72" s="731">
        <v>1100</v>
      </c>
      <c r="G72" s="731" t="s">
        <v>16</v>
      </c>
      <c r="H72" s="202" t="s">
        <v>16</v>
      </c>
      <c r="I72" s="765"/>
      <c r="J72" s="765"/>
      <c r="K72" s="1"/>
      <c r="L72" s="368"/>
      <c r="M72" s="368"/>
      <c r="N72" s="368"/>
      <c r="O72" s="368"/>
      <c r="P72" s="202"/>
      <c r="Q72" s="368"/>
      <c r="R72" s="368"/>
      <c r="S72" s="202"/>
      <c r="T72" s="368"/>
    </row>
    <row r="73" spans="2:20" ht="27.6" x14ac:dyDescent="0.3">
      <c r="B73" s="751" t="s">
        <v>5119</v>
      </c>
      <c r="C73" s="790" t="s">
        <v>3184</v>
      </c>
      <c r="D73" s="730" t="s">
        <v>5175</v>
      </c>
      <c r="E73" s="731" t="s">
        <v>16</v>
      </c>
      <c r="F73" s="731">
        <v>1100</v>
      </c>
      <c r="G73" s="731" t="s">
        <v>16</v>
      </c>
      <c r="H73" s="202" t="s">
        <v>16</v>
      </c>
      <c r="I73" s="765"/>
      <c r="J73" s="765"/>
      <c r="K73" s="1"/>
      <c r="L73" s="368"/>
      <c r="M73" s="368"/>
      <c r="N73" s="368"/>
      <c r="O73" s="368"/>
      <c r="P73" s="202"/>
      <c r="Q73" s="368"/>
      <c r="R73" s="368"/>
      <c r="S73" s="202"/>
      <c r="T73" s="368"/>
    </row>
    <row r="74" spans="2:20" ht="27.6" x14ac:dyDescent="0.3">
      <c r="B74" s="751" t="s">
        <v>5119</v>
      </c>
      <c r="C74" s="790" t="s">
        <v>3147</v>
      </c>
      <c r="D74" s="730" t="s">
        <v>5176</v>
      </c>
      <c r="E74" s="731" t="s">
        <v>16</v>
      </c>
      <c r="F74" s="731">
        <v>2200</v>
      </c>
      <c r="G74" s="731" t="s">
        <v>16</v>
      </c>
      <c r="H74" s="202" t="s">
        <v>16</v>
      </c>
      <c r="I74" s="765"/>
      <c r="J74" s="765"/>
      <c r="K74" s="1"/>
      <c r="L74" s="368"/>
      <c r="M74" s="368"/>
      <c r="N74" s="368"/>
      <c r="O74" s="368"/>
      <c r="P74" s="202"/>
      <c r="Q74" s="368"/>
      <c r="R74" s="368"/>
      <c r="S74" s="202"/>
      <c r="T74" s="368"/>
    </row>
    <row r="75" spans="2:20" ht="31.2" customHeight="1" x14ac:dyDescent="0.3">
      <c r="B75" s="751" t="s">
        <v>5119</v>
      </c>
      <c r="C75" s="790" t="s">
        <v>5183</v>
      </c>
      <c r="D75" s="730" t="s">
        <v>5177</v>
      </c>
      <c r="E75" s="731" t="s">
        <v>16</v>
      </c>
      <c r="F75" s="731" t="s">
        <v>16</v>
      </c>
      <c r="G75" s="731" t="s">
        <v>16</v>
      </c>
      <c r="H75" s="731">
        <v>50000</v>
      </c>
      <c r="I75" s="765"/>
      <c r="J75" s="765"/>
      <c r="K75" s="1"/>
      <c r="L75" s="368"/>
      <c r="M75" s="368"/>
      <c r="N75" s="368"/>
      <c r="O75" s="368"/>
      <c r="P75" s="202"/>
      <c r="Q75" s="368"/>
      <c r="R75" s="368"/>
      <c r="S75" s="202"/>
      <c r="T75" s="368"/>
    </row>
    <row r="76" spans="2:20" ht="34.799999999999997" customHeight="1" x14ac:dyDescent="0.3">
      <c r="B76" s="751" t="s">
        <v>5119</v>
      </c>
      <c r="C76" s="790" t="s">
        <v>5184</v>
      </c>
      <c r="D76" s="730" t="s">
        <v>5178</v>
      </c>
      <c r="E76" s="731" t="s">
        <v>16</v>
      </c>
      <c r="F76" s="731">
        <v>1300</v>
      </c>
      <c r="G76" s="202" t="s">
        <v>16</v>
      </c>
      <c r="H76" s="202" t="s">
        <v>16</v>
      </c>
      <c r="I76" s="765"/>
      <c r="J76" s="765"/>
      <c r="K76" s="1"/>
      <c r="L76" s="368"/>
      <c r="M76" s="368"/>
      <c r="N76" s="368"/>
      <c r="O76" s="368"/>
      <c r="P76" s="202"/>
      <c r="Q76" s="368"/>
      <c r="R76" s="368"/>
      <c r="S76" s="202"/>
      <c r="T76" s="368"/>
    </row>
    <row r="77" spans="2:20" ht="27.6" x14ac:dyDescent="0.3">
      <c r="B77" s="751" t="s">
        <v>5119</v>
      </c>
      <c r="C77" s="790" t="s">
        <v>5185</v>
      </c>
      <c r="D77" s="730" t="s">
        <v>5179</v>
      </c>
      <c r="E77" s="731" t="s">
        <v>16</v>
      </c>
      <c r="F77" s="731">
        <v>1300</v>
      </c>
      <c r="G77" s="202" t="s">
        <v>16</v>
      </c>
      <c r="H77" s="202" t="s">
        <v>16</v>
      </c>
      <c r="I77" s="765"/>
      <c r="J77" s="765"/>
      <c r="K77" s="1"/>
      <c r="L77" s="368"/>
      <c r="M77" s="368"/>
      <c r="N77" s="368"/>
      <c r="O77" s="368"/>
      <c r="P77" s="202"/>
      <c r="Q77" s="368"/>
      <c r="R77" s="368"/>
      <c r="S77" s="202"/>
      <c r="T77" s="368"/>
    </row>
    <row r="78" spans="2:20" ht="27.6" x14ac:dyDescent="0.3">
      <c r="B78" s="751" t="s">
        <v>5119</v>
      </c>
      <c r="C78" s="790" t="s">
        <v>2602</v>
      </c>
      <c r="D78" s="730" t="s">
        <v>5180</v>
      </c>
      <c r="E78" s="731" t="s">
        <v>16</v>
      </c>
      <c r="F78" s="731">
        <v>4400</v>
      </c>
      <c r="G78" s="202" t="s">
        <v>16</v>
      </c>
      <c r="H78" s="202" t="s">
        <v>16</v>
      </c>
      <c r="I78" s="765"/>
      <c r="J78" s="765"/>
      <c r="K78" s="1"/>
      <c r="L78" s="368"/>
      <c r="M78" s="368"/>
      <c r="N78" s="368"/>
      <c r="O78" s="368"/>
      <c r="P78" s="202"/>
      <c r="Q78" s="368"/>
      <c r="R78" s="368"/>
      <c r="S78" s="202"/>
      <c r="T78" s="368"/>
    </row>
    <row r="79" spans="2:20" ht="27.6" x14ac:dyDescent="0.3">
      <c r="B79" s="751" t="s">
        <v>5119</v>
      </c>
      <c r="C79" s="790" t="s">
        <v>3066</v>
      </c>
      <c r="D79" s="730" t="s">
        <v>5186</v>
      </c>
      <c r="E79" s="731" t="s">
        <v>16</v>
      </c>
      <c r="F79" s="731">
        <v>50000</v>
      </c>
      <c r="G79" s="731" t="s">
        <v>16</v>
      </c>
      <c r="H79" s="731">
        <v>100000</v>
      </c>
      <c r="I79" s="765"/>
      <c r="J79" s="765"/>
      <c r="K79" s="1"/>
      <c r="L79" s="368"/>
      <c r="M79" s="368"/>
      <c r="N79" s="368"/>
      <c r="O79" s="368"/>
      <c r="P79" s="202"/>
      <c r="Q79" s="368"/>
      <c r="R79" s="368"/>
      <c r="S79" s="202"/>
      <c r="T79" s="368"/>
    </row>
    <row r="80" spans="2:20" ht="41.4" x14ac:dyDescent="0.3">
      <c r="B80" s="751" t="s">
        <v>5119</v>
      </c>
      <c r="C80" s="790" t="s">
        <v>5196</v>
      </c>
      <c r="D80" s="730" t="s">
        <v>5187</v>
      </c>
      <c r="E80" s="731" t="s">
        <v>16</v>
      </c>
      <c r="F80" s="731" t="s">
        <v>16</v>
      </c>
      <c r="G80" s="731" t="s">
        <v>16</v>
      </c>
      <c r="H80" s="731">
        <v>100000</v>
      </c>
      <c r="I80" s="765"/>
      <c r="J80" s="765"/>
      <c r="K80" s="1"/>
      <c r="L80" s="368"/>
      <c r="M80" s="368"/>
      <c r="N80" s="368"/>
      <c r="O80" s="368"/>
      <c r="P80" s="202"/>
      <c r="Q80" s="368"/>
      <c r="R80" s="368"/>
      <c r="S80" s="202"/>
      <c r="T80" s="368"/>
    </row>
    <row r="81" spans="2:20" ht="41.4" x14ac:dyDescent="0.3">
      <c r="B81" s="751" t="s">
        <v>5119</v>
      </c>
      <c r="C81" s="790" t="s">
        <v>5194</v>
      </c>
      <c r="D81" s="730" t="s">
        <v>5188</v>
      </c>
      <c r="E81" s="731">
        <v>20000</v>
      </c>
      <c r="F81" s="731" t="s">
        <v>16</v>
      </c>
      <c r="G81" s="731" t="s">
        <v>16</v>
      </c>
      <c r="H81" s="731" t="s">
        <v>16</v>
      </c>
      <c r="I81" s="765"/>
      <c r="J81" s="765"/>
      <c r="K81" s="1"/>
      <c r="L81" s="368"/>
      <c r="M81" s="368"/>
      <c r="N81" s="368"/>
      <c r="O81" s="368"/>
      <c r="P81" s="202"/>
      <c r="Q81" s="368"/>
      <c r="R81" s="368"/>
      <c r="S81" s="202"/>
      <c r="T81" s="368"/>
    </row>
    <row r="82" spans="2:20" ht="27.6" x14ac:dyDescent="0.3">
      <c r="B82" s="751" t="s">
        <v>5119</v>
      </c>
      <c r="C82" s="790" t="s">
        <v>5195</v>
      </c>
      <c r="D82" s="730" t="s">
        <v>5189</v>
      </c>
      <c r="E82" s="731">
        <v>50000</v>
      </c>
      <c r="F82" s="731">
        <v>50000</v>
      </c>
      <c r="G82" s="731" t="s">
        <v>16</v>
      </c>
      <c r="H82" s="731" t="s">
        <v>16</v>
      </c>
      <c r="I82" s="765"/>
      <c r="J82" s="765"/>
      <c r="K82" s="1"/>
      <c r="L82" s="368"/>
      <c r="M82" s="368"/>
      <c r="N82" s="368"/>
      <c r="O82" s="368"/>
      <c r="P82" s="202"/>
      <c r="Q82" s="368"/>
      <c r="R82" s="368"/>
      <c r="S82" s="202"/>
      <c r="T82" s="368"/>
    </row>
    <row r="83" spans="2:20" ht="41.4" x14ac:dyDescent="0.3">
      <c r="B83" s="751" t="s">
        <v>5119</v>
      </c>
      <c r="C83" s="790" t="s">
        <v>5198</v>
      </c>
      <c r="D83" s="730" t="s">
        <v>5190</v>
      </c>
      <c r="E83" s="731" t="s">
        <v>16</v>
      </c>
      <c r="F83" s="731" t="s">
        <v>16</v>
      </c>
      <c r="G83" s="731" t="s">
        <v>16</v>
      </c>
      <c r="H83" s="731">
        <v>50000</v>
      </c>
      <c r="I83" s="765"/>
      <c r="J83" s="765"/>
      <c r="K83" s="1"/>
      <c r="L83" s="368"/>
      <c r="M83" s="368"/>
      <c r="N83" s="368"/>
      <c r="O83" s="368"/>
      <c r="P83" s="202"/>
      <c r="Q83" s="368"/>
      <c r="R83" s="368"/>
      <c r="S83" s="202"/>
      <c r="T83" s="368"/>
    </row>
    <row r="84" spans="2:20" ht="46.8" customHeight="1" x14ac:dyDescent="0.3">
      <c r="B84" s="751" t="s">
        <v>5119</v>
      </c>
      <c r="C84" s="790" t="s">
        <v>5197</v>
      </c>
      <c r="D84" s="730" t="s">
        <v>5191</v>
      </c>
      <c r="E84" s="731" t="s">
        <v>16</v>
      </c>
      <c r="F84" s="731" t="s">
        <v>16</v>
      </c>
      <c r="G84" s="731" t="s">
        <v>16</v>
      </c>
      <c r="H84" s="731">
        <v>50000</v>
      </c>
      <c r="I84" s="765"/>
      <c r="J84" s="765"/>
      <c r="K84" s="1"/>
      <c r="L84" s="368"/>
      <c r="M84" s="368"/>
      <c r="N84" s="368"/>
      <c r="O84" s="368"/>
      <c r="P84" s="202"/>
      <c r="Q84" s="368"/>
      <c r="R84" s="368"/>
      <c r="S84" s="202"/>
      <c r="T84" s="368"/>
    </row>
    <row r="85" spans="2:20" ht="45.6" customHeight="1" x14ac:dyDescent="0.3">
      <c r="B85" s="751" t="s">
        <v>5119</v>
      </c>
      <c r="C85" s="790" t="s">
        <v>5199</v>
      </c>
      <c r="D85" s="730" t="s">
        <v>5192</v>
      </c>
      <c r="E85" s="731" t="s">
        <v>16</v>
      </c>
      <c r="F85" s="731" t="s">
        <v>16</v>
      </c>
      <c r="G85" s="731" t="s">
        <v>16</v>
      </c>
      <c r="H85" s="731">
        <v>50000</v>
      </c>
      <c r="I85" s="765"/>
      <c r="J85" s="765"/>
      <c r="K85" s="1"/>
      <c r="L85" s="368"/>
      <c r="M85" s="368"/>
      <c r="N85" s="368"/>
      <c r="O85" s="368"/>
      <c r="P85" s="202"/>
      <c r="Q85" s="368"/>
      <c r="R85" s="368"/>
      <c r="S85" s="202"/>
      <c r="T85" s="368"/>
    </row>
    <row r="86" spans="2:20" ht="44.4" customHeight="1" x14ac:dyDescent="0.3">
      <c r="B86" s="751" t="s">
        <v>5119</v>
      </c>
      <c r="C86" s="790" t="s">
        <v>5200</v>
      </c>
      <c r="D86" s="730" t="s">
        <v>5193</v>
      </c>
      <c r="E86" s="731" t="s">
        <v>16</v>
      </c>
      <c r="F86" s="731"/>
      <c r="G86" s="731" t="s">
        <v>16</v>
      </c>
      <c r="H86" s="731">
        <v>50000</v>
      </c>
      <c r="I86" s="765"/>
      <c r="J86" s="765"/>
      <c r="K86" s="1"/>
      <c r="L86" s="368"/>
      <c r="M86" s="368"/>
      <c r="N86" s="368"/>
      <c r="O86" s="368"/>
      <c r="P86" s="202"/>
      <c r="Q86" s="368"/>
      <c r="R86" s="368"/>
      <c r="S86" s="202"/>
      <c r="T86" s="368"/>
    </row>
    <row r="87" spans="2:20" ht="27.6" x14ac:dyDescent="0.3">
      <c r="B87" s="751" t="s">
        <v>5215</v>
      </c>
      <c r="C87" s="790" t="s">
        <v>5216</v>
      </c>
      <c r="D87" s="730" t="s">
        <v>5210</v>
      </c>
      <c r="E87" s="731">
        <v>6000</v>
      </c>
      <c r="F87" s="731">
        <v>1200</v>
      </c>
      <c r="G87" s="731" t="s">
        <v>16</v>
      </c>
      <c r="H87" s="731" t="s">
        <v>16</v>
      </c>
      <c r="I87" s="765"/>
      <c r="J87" s="765"/>
      <c r="K87" s="1"/>
      <c r="L87" s="368"/>
      <c r="M87" s="368"/>
      <c r="N87" s="368"/>
      <c r="O87" s="368"/>
      <c r="P87" s="202"/>
      <c r="Q87" s="368"/>
      <c r="R87" s="368"/>
      <c r="S87" s="202"/>
      <c r="T87" s="368"/>
    </row>
    <row r="88" spans="2:20" ht="27.6" x14ac:dyDescent="0.3">
      <c r="B88" s="751" t="s">
        <v>5215</v>
      </c>
      <c r="C88" s="790" t="s">
        <v>2183</v>
      </c>
      <c r="D88" s="730" t="s">
        <v>5211</v>
      </c>
      <c r="E88" s="731" t="s">
        <v>16</v>
      </c>
      <c r="F88" s="731">
        <v>1100</v>
      </c>
      <c r="G88" s="731" t="s">
        <v>16</v>
      </c>
      <c r="H88" s="731" t="s">
        <v>16</v>
      </c>
      <c r="I88" s="765"/>
      <c r="J88" s="765"/>
      <c r="K88" s="1"/>
      <c r="L88" s="368"/>
      <c r="M88" s="368"/>
      <c r="N88" s="368"/>
      <c r="O88" s="368"/>
      <c r="P88" s="202"/>
      <c r="Q88" s="368"/>
      <c r="R88" s="368"/>
      <c r="S88" s="202"/>
      <c r="T88" s="368"/>
    </row>
    <row r="89" spans="2:20" ht="32.4" customHeight="1" x14ac:dyDescent="0.3">
      <c r="B89" s="751" t="s">
        <v>5215</v>
      </c>
      <c r="C89" s="790" t="s">
        <v>5217</v>
      </c>
      <c r="D89" s="730" t="s">
        <v>5212</v>
      </c>
      <c r="E89" s="731" t="s">
        <v>16</v>
      </c>
      <c r="F89" s="731">
        <v>1300</v>
      </c>
      <c r="G89" s="731" t="s">
        <v>16</v>
      </c>
      <c r="H89" s="731" t="s">
        <v>16</v>
      </c>
      <c r="I89" s="765"/>
      <c r="J89" s="765"/>
      <c r="K89" s="1"/>
      <c r="L89" s="368"/>
      <c r="M89" s="368"/>
      <c r="N89" s="368"/>
      <c r="O89" s="368"/>
      <c r="P89" s="202"/>
      <c r="Q89" s="368"/>
      <c r="R89" s="368"/>
      <c r="S89" s="202"/>
      <c r="T89" s="368"/>
    </row>
    <row r="90" spans="2:20" ht="31.2" customHeight="1" x14ac:dyDescent="0.3">
      <c r="B90" s="751" t="s">
        <v>5215</v>
      </c>
      <c r="C90" s="790" t="s">
        <v>5218</v>
      </c>
      <c r="D90" s="730" t="s">
        <v>5213</v>
      </c>
      <c r="E90" s="731" t="s">
        <v>16</v>
      </c>
      <c r="F90" s="731" t="s">
        <v>16</v>
      </c>
      <c r="G90" s="731">
        <v>20000</v>
      </c>
      <c r="H90" s="731" t="s">
        <v>16</v>
      </c>
      <c r="I90" s="765"/>
      <c r="J90" s="765"/>
      <c r="K90" s="1"/>
      <c r="L90" s="368"/>
      <c r="M90" s="368"/>
      <c r="N90" s="368"/>
      <c r="O90" s="368"/>
      <c r="P90" s="202"/>
      <c r="Q90" s="368"/>
      <c r="R90" s="368"/>
      <c r="S90" s="202"/>
      <c r="T90" s="368"/>
    </row>
    <row r="91" spans="2:20" ht="27.6" x14ac:dyDescent="0.3">
      <c r="B91" s="751" t="s">
        <v>5215</v>
      </c>
      <c r="C91" s="790" t="s">
        <v>5222</v>
      </c>
      <c r="D91" s="730" t="s">
        <v>5214</v>
      </c>
      <c r="E91" s="731" t="s">
        <v>16</v>
      </c>
      <c r="F91" s="731" t="s">
        <v>16</v>
      </c>
      <c r="G91" s="731">
        <v>60000</v>
      </c>
      <c r="H91" s="731" t="s">
        <v>16</v>
      </c>
      <c r="I91" s="765"/>
      <c r="J91" s="765"/>
      <c r="K91" s="1"/>
      <c r="L91" s="368"/>
      <c r="M91" s="368"/>
      <c r="N91" s="368"/>
      <c r="O91" s="368"/>
      <c r="P91" s="202"/>
      <c r="Q91" s="368"/>
      <c r="R91" s="368"/>
      <c r="S91" s="202"/>
      <c r="T91" s="368"/>
    </row>
    <row r="92" spans="2:20" ht="27.6" x14ac:dyDescent="0.3">
      <c r="B92" s="751" t="s">
        <v>5215</v>
      </c>
      <c r="C92" s="790" t="s">
        <v>3178</v>
      </c>
      <c r="D92" s="730" t="s">
        <v>5219</v>
      </c>
      <c r="E92" s="731">
        <v>1000</v>
      </c>
      <c r="F92" s="731" t="s">
        <v>16</v>
      </c>
      <c r="G92" s="731" t="s">
        <v>16</v>
      </c>
      <c r="H92" s="731" t="s">
        <v>16</v>
      </c>
      <c r="I92" s="765"/>
      <c r="J92" s="765"/>
      <c r="K92" s="1"/>
      <c r="L92" s="368"/>
      <c r="M92" s="368"/>
      <c r="N92" s="368"/>
      <c r="O92" s="368"/>
      <c r="P92" s="202"/>
      <c r="Q92" s="368"/>
      <c r="R92" s="368"/>
      <c r="S92" s="202"/>
      <c r="T92" s="368"/>
    </row>
    <row r="93" spans="2:20" ht="34.200000000000003" customHeight="1" x14ac:dyDescent="0.3">
      <c r="B93" s="751" t="s">
        <v>5215</v>
      </c>
      <c r="C93" s="790" t="s">
        <v>5223</v>
      </c>
      <c r="D93" s="730" t="s">
        <v>5220</v>
      </c>
      <c r="E93" s="731">
        <v>1000</v>
      </c>
      <c r="F93" s="731" t="s">
        <v>16</v>
      </c>
      <c r="G93" s="731" t="s">
        <v>16</v>
      </c>
      <c r="H93" s="731" t="s">
        <v>16</v>
      </c>
      <c r="I93" s="765"/>
      <c r="J93" s="765"/>
      <c r="K93" s="1"/>
      <c r="L93" s="368"/>
      <c r="M93" s="368"/>
      <c r="N93" s="368"/>
      <c r="O93" s="368"/>
      <c r="P93" s="202"/>
      <c r="Q93" s="368"/>
      <c r="R93" s="368"/>
      <c r="S93" s="202"/>
      <c r="T93" s="368"/>
    </row>
    <row r="94" spans="2:20" ht="27.6" x14ac:dyDescent="0.3">
      <c r="B94" s="751" t="s">
        <v>5215</v>
      </c>
      <c r="C94" s="790" t="s">
        <v>5224</v>
      </c>
      <c r="D94" s="730" t="s">
        <v>5221</v>
      </c>
      <c r="E94" s="731">
        <v>1000</v>
      </c>
      <c r="F94" s="731" t="s">
        <v>16</v>
      </c>
      <c r="G94" s="731" t="s">
        <v>16</v>
      </c>
      <c r="H94" s="731" t="s">
        <v>16</v>
      </c>
      <c r="I94" s="765"/>
      <c r="J94" s="765"/>
      <c r="K94" s="1"/>
      <c r="L94" s="368"/>
      <c r="M94" s="368"/>
      <c r="N94" s="368"/>
      <c r="O94" s="368"/>
      <c r="P94" s="202"/>
      <c r="Q94" s="368"/>
      <c r="R94" s="368"/>
      <c r="S94" s="202"/>
      <c r="T94" s="368"/>
    </row>
    <row r="95" spans="2:20" ht="27.6" x14ac:dyDescent="0.3">
      <c r="B95" s="751" t="s">
        <v>5215</v>
      </c>
      <c r="C95" s="760" t="s">
        <v>4743</v>
      </c>
      <c r="D95" s="730" t="s">
        <v>5231</v>
      </c>
      <c r="E95" s="731" t="s">
        <v>16</v>
      </c>
      <c r="F95" s="731">
        <v>1100</v>
      </c>
      <c r="G95" s="731" t="s">
        <v>16</v>
      </c>
      <c r="H95" s="731" t="s">
        <v>16</v>
      </c>
      <c r="I95" s="765"/>
      <c r="J95" s="765"/>
      <c r="K95" s="1"/>
      <c r="L95" s="368"/>
      <c r="M95" s="368"/>
      <c r="N95" s="368"/>
      <c r="O95" s="368"/>
      <c r="P95" s="202"/>
      <c r="Q95" s="368"/>
      <c r="R95" s="368"/>
      <c r="S95" s="202"/>
      <c r="T95" s="368"/>
    </row>
    <row r="96" spans="2:20" ht="27.6" x14ac:dyDescent="0.3">
      <c r="B96" s="751" t="s">
        <v>5215</v>
      </c>
      <c r="C96" s="760" t="s">
        <v>4771</v>
      </c>
      <c r="D96" s="730" t="s">
        <v>5232</v>
      </c>
      <c r="E96" s="731" t="s">
        <v>16</v>
      </c>
      <c r="F96" s="731">
        <v>1100</v>
      </c>
      <c r="G96" s="731" t="s">
        <v>16</v>
      </c>
      <c r="H96" s="731" t="s">
        <v>16</v>
      </c>
      <c r="I96" s="765"/>
      <c r="J96" s="765"/>
      <c r="K96" s="1"/>
      <c r="L96" s="368"/>
      <c r="M96" s="368"/>
      <c r="N96" s="368"/>
      <c r="O96" s="368"/>
      <c r="P96" s="202"/>
      <c r="Q96" s="368"/>
      <c r="R96" s="368"/>
      <c r="S96" s="202"/>
      <c r="T96" s="368"/>
    </row>
    <row r="97" spans="2:20" ht="27.6" x14ac:dyDescent="0.3">
      <c r="B97" s="751" t="s">
        <v>5215</v>
      </c>
      <c r="C97" s="760" t="s">
        <v>4772</v>
      </c>
      <c r="D97" s="730" t="s">
        <v>5233</v>
      </c>
      <c r="E97" s="731" t="s">
        <v>16</v>
      </c>
      <c r="F97" s="731">
        <v>1100</v>
      </c>
      <c r="G97" s="731" t="s">
        <v>16</v>
      </c>
      <c r="H97" s="731" t="s">
        <v>16</v>
      </c>
      <c r="I97" s="765"/>
      <c r="J97" s="765"/>
      <c r="K97" s="1"/>
      <c r="L97" s="368"/>
      <c r="M97" s="368"/>
      <c r="N97" s="368"/>
      <c r="O97" s="368"/>
      <c r="P97" s="202"/>
      <c r="Q97" s="368"/>
      <c r="R97" s="368"/>
      <c r="S97" s="202"/>
      <c r="T97" s="368"/>
    </row>
    <row r="98" spans="2:20" ht="27.6" x14ac:dyDescent="0.3">
      <c r="B98" s="751" t="s">
        <v>5215</v>
      </c>
      <c r="C98" s="760" t="s">
        <v>4773</v>
      </c>
      <c r="D98" s="730" t="s">
        <v>5234</v>
      </c>
      <c r="E98" s="731" t="s">
        <v>16</v>
      </c>
      <c r="F98" s="731">
        <v>1100</v>
      </c>
      <c r="G98" s="731" t="s">
        <v>16</v>
      </c>
      <c r="H98" s="731" t="s">
        <v>16</v>
      </c>
      <c r="I98" s="765"/>
      <c r="J98" s="765"/>
      <c r="K98" s="1"/>
      <c r="L98" s="368"/>
      <c r="M98" s="368"/>
      <c r="N98" s="368"/>
      <c r="O98" s="368"/>
      <c r="P98" s="202"/>
      <c r="Q98" s="368"/>
      <c r="R98" s="368"/>
      <c r="S98" s="202"/>
      <c r="T98" s="368"/>
    </row>
    <row r="99" spans="2:20" ht="27.6" x14ac:dyDescent="0.3">
      <c r="B99" s="751" t="s">
        <v>5215</v>
      </c>
      <c r="C99" s="760" t="s">
        <v>4774</v>
      </c>
      <c r="D99" s="730" t="s">
        <v>5235</v>
      </c>
      <c r="E99" s="731" t="s">
        <v>16</v>
      </c>
      <c r="F99" s="731">
        <v>1100</v>
      </c>
      <c r="G99" s="731" t="s">
        <v>16</v>
      </c>
      <c r="H99" s="731" t="s">
        <v>16</v>
      </c>
      <c r="I99" s="765"/>
      <c r="J99" s="765"/>
      <c r="K99" s="1"/>
      <c r="L99" s="368"/>
      <c r="M99" s="368"/>
      <c r="N99" s="368"/>
      <c r="O99" s="368"/>
      <c r="P99" s="202"/>
      <c r="Q99" s="368"/>
      <c r="R99" s="368"/>
      <c r="S99" s="202"/>
      <c r="T99" s="368"/>
    </row>
    <row r="100" spans="2:20" ht="32.4" customHeight="1" x14ac:dyDescent="0.3">
      <c r="B100" s="751" t="s">
        <v>5215</v>
      </c>
      <c r="C100" s="790" t="s">
        <v>5236</v>
      </c>
      <c r="D100" s="730" t="s">
        <v>5237</v>
      </c>
      <c r="E100" s="731" t="s">
        <v>16</v>
      </c>
      <c r="F100" s="731">
        <v>1300</v>
      </c>
      <c r="G100" s="731" t="s">
        <v>16</v>
      </c>
      <c r="H100" s="731" t="s">
        <v>16</v>
      </c>
      <c r="I100" s="765"/>
      <c r="J100" s="765"/>
      <c r="K100" s="1"/>
      <c r="L100" s="368"/>
      <c r="M100" s="368"/>
      <c r="N100" s="368"/>
      <c r="O100" s="368"/>
      <c r="P100" s="202"/>
      <c r="Q100" s="368"/>
      <c r="R100" s="368"/>
      <c r="S100" s="202"/>
      <c r="T100" s="368"/>
    </row>
    <row r="101" spans="2:20" ht="27.6" x14ac:dyDescent="0.3">
      <c r="B101" s="751" t="s">
        <v>5240</v>
      </c>
      <c r="C101" s="790" t="s">
        <v>5241</v>
      </c>
      <c r="D101" s="730" t="s">
        <v>5238</v>
      </c>
      <c r="E101" s="731">
        <v>60000</v>
      </c>
      <c r="F101" s="731" t="s">
        <v>16</v>
      </c>
      <c r="G101" s="731" t="s">
        <v>16</v>
      </c>
      <c r="H101" s="731" t="s">
        <v>16</v>
      </c>
      <c r="I101" s="765"/>
      <c r="J101" s="765"/>
      <c r="K101" s="1"/>
      <c r="L101" s="368"/>
      <c r="M101" s="368"/>
      <c r="N101" s="368"/>
      <c r="O101" s="368"/>
      <c r="P101" s="202"/>
      <c r="Q101" s="368"/>
      <c r="R101" s="368"/>
      <c r="S101" s="202"/>
      <c r="T101" s="368"/>
    </row>
    <row r="102" spans="2:20" ht="34.799999999999997" customHeight="1" x14ac:dyDescent="0.3">
      <c r="B102" s="751" t="s">
        <v>5240</v>
      </c>
      <c r="C102" s="790" t="s">
        <v>5242</v>
      </c>
      <c r="D102" s="730" t="s">
        <v>5239</v>
      </c>
      <c r="E102" s="731" t="s">
        <v>16</v>
      </c>
      <c r="F102" s="731" t="s">
        <v>16</v>
      </c>
      <c r="G102" s="731" t="s">
        <v>16</v>
      </c>
      <c r="H102" s="731">
        <v>100000</v>
      </c>
      <c r="I102" s="765"/>
      <c r="J102" s="765"/>
      <c r="K102" s="1"/>
      <c r="L102" s="368"/>
      <c r="M102" s="368"/>
      <c r="N102" s="368"/>
      <c r="O102" s="368"/>
      <c r="P102" s="202"/>
      <c r="Q102" s="368"/>
      <c r="R102" s="368"/>
      <c r="S102" s="202"/>
      <c r="T102" s="368"/>
    </row>
    <row r="103" spans="2:20" ht="31.8" customHeight="1" x14ac:dyDescent="0.3">
      <c r="B103" s="751" t="s">
        <v>5240</v>
      </c>
      <c r="C103" s="790" t="s">
        <v>5250</v>
      </c>
      <c r="D103" s="730" t="s">
        <v>5247</v>
      </c>
      <c r="E103" s="731">
        <v>3000</v>
      </c>
      <c r="F103" s="731" t="s">
        <v>16</v>
      </c>
      <c r="G103" s="731"/>
      <c r="H103" s="1002"/>
      <c r="I103" s="765"/>
      <c r="J103" s="765"/>
      <c r="K103" s="1"/>
      <c r="L103" s="368"/>
      <c r="M103" s="368"/>
      <c r="N103" s="368"/>
      <c r="O103" s="368"/>
      <c r="P103" s="202"/>
      <c r="Q103" s="368"/>
      <c r="R103" s="368"/>
      <c r="S103" s="202"/>
      <c r="T103" s="368"/>
    </row>
    <row r="104" spans="2:20" ht="45" customHeight="1" x14ac:dyDescent="0.3">
      <c r="B104" s="751" t="s">
        <v>5240</v>
      </c>
      <c r="C104" s="790" t="s">
        <v>5260</v>
      </c>
      <c r="D104" s="730" t="s">
        <v>5248</v>
      </c>
      <c r="E104" s="731" t="s">
        <v>16</v>
      </c>
      <c r="F104" s="731"/>
      <c r="G104" s="731"/>
      <c r="H104" s="731">
        <v>1000000</v>
      </c>
      <c r="I104" s="765"/>
      <c r="J104" s="765"/>
      <c r="K104" s="1"/>
      <c r="L104" s="368"/>
      <c r="M104" s="368"/>
      <c r="N104" s="368"/>
      <c r="O104" s="368"/>
      <c r="P104" s="202"/>
      <c r="Q104" s="368"/>
      <c r="R104" s="368"/>
      <c r="S104" s="202"/>
      <c r="T104" s="368"/>
    </row>
    <row r="105" spans="2:20" ht="36" customHeight="1" x14ac:dyDescent="0.3">
      <c r="B105" s="751" t="s">
        <v>5240</v>
      </c>
      <c r="C105" s="790" t="s">
        <v>5252</v>
      </c>
      <c r="D105" s="730" t="s">
        <v>5249</v>
      </c>
      <c r="E105" s="731" t="s">
        <v>16</v>
      </c>
      <c r="F105" s="731">
        <v>1300</v>
      </c>
      <c r="G105" s="731"/>
      <c r="H105" s="1002"/>
      <c r="I105" s="765"/>
      <c r="J105" s="765"/>
      <c r="K105" s="1"/>
      <c r="L105" s="368"/>
      <c r="M105" s="368"/>
      <c r="N105" s="368"/>
      <c r="O105" s="368"/>
      <c r="P105" s="202"/>
      <c r="Q105" s="368"/>
      <c r="R105" s="368"/>
      <c r="S105" s="202"/>
      <c r="T105" s="368"/>
    </row>
    <row r="106" spans="2:20" ht="41.4" x14ac:dyDescent="0.3">
      <c r="B106" s="751" t="s">
        <v>5265</v>
      </c>
      <c r="C106" s="790" t="s">
        <v>5266</v>
      </c>
      <c r="D106" s="730" t="s">
        <v>5263</v>
      </c>
      <c r="E106" s="731">
        <v>50000</v>
      </c>
      <c r="F106" s="731" t="s">
        <v>16</v>
      </c>
      <c r="G106" s="731" t="s">
        <v>16</v>
      </c>
      <c r="H106" s="731" t="s">
        <v>16</v>
      </c>
      <c r="I106" s="765"/>
      <c r="J106" s="765"/>
      <c r="K106" s="1"/>
      <c r="L106" s="368"/>
      <c r="M106" s="368"/>
      <c r="N106" s="368"/>
      <c r="O106" s="368"/>
      <c r="P106" s="202"/>
      <c r="Q106" s="368"/>
      <c r="R106" s="368"/>
      <c r="S106" s="202"/>
      <c r="T106" s="368"/>
    </row>
    <row r="107" spans="2:20" ht="34.200000000000003" customHeight="1" x14ac:dyDescent="0.3">
      <c r="B107" s="751" t="s">
        <v>5265</v>
      </c>
      <c r="C107" s="790" t="s">
        <v>4382</v>
      </c>
      <c r="D107" s="730" t="s">
        <v>5264</v>
      </c>
      <c r="E107" s="731" t="s">
        <v>16</v>
      </c>
      <c r="F107" s="731">
        <v>10000</v>
      </c>
      <c r="G107" s="731" t="s">
        <v>16</v>
      </c>
      <c r="H107" s="731">
        <v>240000</v>
      </c>
      <c r="I107" s="765"/>
      <c r="J107" s="765"/>
      <c r="K107" s="1"/>
      <c r="L107" s="368"/>
      <c r="M107" s="368"/>
      <c r="N107" s="368"/>
      <c r="O107" s="368"/>
      <c r="P107" s="202"/>
      <c r="Q107" s="368"/>
      <c r="R107" s="368"/>
      <c r="S107" s="202"/>
      <c r="T107" s="368"/>
    </row>
    <row r="108" spans="2:20" ht="27.6" x14ac:dyDescent="0.3">
      <c r="B108" s="751" t="s">
        <v>5265</v>
      </c>
      <c r="C108" s="790" t="s">
        <v>5287</v>
      </c>
      <c r="D108" s="730" t="s">
        <v>5277</v>
      </c>
      <c r="E108" s="731" t="s">
        <v>16</v>
      </c>
      <c r="F108" s="731">
        <v>1300</v>
      </c>
      <c r="G108" s="731" t="s">
        <v>16</v>
      </c>
      <c r="H108" s="731" t="s">
        <v>16</v>
      </c>
      <c r="I108" s="765"/>
      <c r="J108" s="765"/>
      <c r="K108" s="1"/>
      <c r="L108" s="368"/>
      <c r="M108" s="368"/>
      <c r="N108" s="368"/>
      <c r="O108" s="368"/>
      <c r="P108" s="202"/>
      <c r="Q108" s="368"/>
      <c r="R108" s="368"/>
      <c r="S108" s="202"/>
      <c r="T108" s="368"/>
    </row>
    <row r="109" spans="2:20" ht="27.6" x14ac:dyDescent="0.3">
      <c r="B109" s="751" t="s">
        <v>5285</v>
      </c>
      <c r="C109" s="790" t="s">
        <v>5286</v>
      </c>
      <c r="D109" s="730" t="s">
        <v>5279</v>
      </c>
      <c r="E109" s="731" t="s">
        <v>16</v>
      </c>
      <c r="F109" s="731">
        <v>1300</v>
      </c>
      <c r="G109" s="731" t="s">
        <v>16</v>
      </c>
      <c r="H109" s="731" t="s">
        <v>16</v>
      </c>
      <c r="I109" s="765"/>
      <c r="J109" s="765"/>
      <c r="K109" s="1"/>
      <c r="L109" s="368"/>
      <c r="M109" s="368"/>
      <c r="N109" s="368"/>
      <c r="O109" s="368"/>
      <c r="P109" s="202"/>
      <c r="Q109" s="368"/>
      <c r="R109" s="368"/>
      <c r="S109" s="202"/>
      <c r="T109" s="368"/>
    </row>
    <row r="110" spans="2:20" ht="41.4" x14ac:dyDescent="0.3">
      <c r="B110" s="751" t="s">
        <v>5285</v>
      </c>
      <c r="C110" s="790" t="s">
        <v>5288</v>
      </c>
      <c r="D110" s="730" t="s">
        <v>5280</v>
      </c>
      <c r="E110" s="731" t="s">
        <v>16</v>
      </c>
      <c r="F110" s="731">
        <v>200000</v>
      </c>
      <c r="G110" s="731" t="s">
        <v>16</v>
      </c>
      <c r="H110" s="731">
        <v>300000</v>
      </c>
      <c r="I110" s="765"/>
      <c r="J110" s="765"/>
      <c r="K110" s="1"/>
      <c r="L110" s="368"/>
      <c r="M110" s="368"/>
      <c r="N110" s="368"/>
      <c r="O110" s="368"/>
      <c r="P110" s="202"/>
      <c r="Q110" s="368"/>
      <c r="R110" s="368"/>
      <c r="S110" s="202"/>
      <c r="T110" s="368"/>
    </row>
    <row r="111" spans="2:20" ht="41.4" x14ac:dyDescent="0.3">
      <c r="B111" s="751" t="s">
        <v>5285</v>
      </c>
      <c r="C111" s="790" t="s">
        <v>5289</v>
      </c>
      <c r="D111" s="730" t="s">
        <v>5281</v>
      </c>
      <c r="E111" s="731"/>
      <c r="F111" s="731">
        <v>50000</v>
      </c>
      <c r="G111" s="202" t="s">
        <v>16</v>
      </c>
      <c r="H111" s="202" t="s">
        <v>16</v>
      </c>
      <c r="I111" s="765"/>
      <c r="J111" s="765"/>
      <c r="K111" s="1"/>
      <c r="L111" s="368"/>
      <c r="M111" s="368"/>
      <c r="N111" s="368"/>
      <c r="O111" s="368"/>
      <c r="P111" s="202"/>
      <c r="Q111" s="368"/>
      <c r="R111" s="368"/>
      <c r="S111" s="202"/>
      <c r="T111" s="368"/>
    </row>
    <row r="112" spans="2:20" ht="27.6" x14ac:dyDescent="0.3">
      <c r="B112" s="751" t="s">
        <v>5285</v>
      </c>
      <c r="C112" s="760" t="s">
        <v>5290</v>
      </c>
      <c r="D112" s="730" t="s">
        <v>5282</v>
      </c>
      <c r="E112" s="731">
        <v>50000</v>
      </c>
      <c r="F112" s="731" t="s">
        <v>16</v>
      </c>
      <c r="G112" s="202" t="s">
        <v>16</v>
      </c>
      <c r="H112" s="202" t="s">
        <v>16</v>
      </c>
      <c r="I112" s="765"/>
      <c r="J112" s="765"/>
      <c r="K112" s="1"/>
      <c r="L112" s="368"/>
      <c r="M112" s="368"/>
      <c r="N112" s="368"/>
      <c r="O112" s="368"/>
      <c r="P112" s="202"/>
      <c r="Q112" s="368"/>
      <c r="R112" s="368"/>
      <c r="S112" s="202"/>
      <c r="T112" s="368"/>
    </row>
    <row r="113" spans="2:20" ht="34.200000000000003" customHeight="1" x14ac:dyDescent="0.3">
      <c r="B113" s="751" t="s">
        <v>5285</v>
      </c>
      <c r="C113" s="790" t="s">
        <v>5291</v>
      </c>
      <c r="D113" s="730" t="s">
        <v>5283</v>
      </c>
      <c r="E113" s="731">
        <v>50000</v>
      </c>
      <c r="F113" s="731" t="s">
        <v>16</v>
      </c>
      <c r="G113" s="202" t="s">
        <v>16</v>
      </c>
      <c r="H113" s="202" t="s">
        <v>16</v>
      </c>
      <c r="I113" s="765"/>
      <c r="J113" s="765"/>
      <c r="K113" s="1"/>
      <c r="L113" s="368"/>
      <c r="M113" s="368"/>
      <c r="N113" s="368"/>
      <c r="O113" s="368"/>
      <c r="P113" s="202"/>
      <c r="Q113" s="368"/>
      <c r="R113" s="368"/>
      <c r="S113" s="202"/>
      <c r="T113" s="368"/>
    </row>
    <row r="114" spans="2:20" ht="43.2" customHeight="1" x14ac:dyDescent="0.3">
      <c r="B114" s="751" t="s">
        <v>5285</v>
      </c>
      <c r="C114" s="790" t="s">
        <v>5288</v>
      </c>
      <c r="D114" s="730" t="s">
        <v>5284</v>
      </c>
      <c r="E114" s="731">
        <v>330000</v>
      </c>
      <c r="F114" s="731">
        <v>70000</v>
      </c>
      <c r="G114" s="202" t="s">
        <v>16</v>
      </c>
      <c r="H114" s="202" t="s">
        <v>16</v>
      </c>
      <c r="I114" s="765"/>
      <c r="J114" s="765"/>
      <c r="K114" s="1"/>
      <c r="L114" s="368"/>
      <c r="M114" s="368"/>
      <c r="N114" s="368"/>
      <c r="O114" s="368"/>
      <c r="P114" s="202"/>
      <c r="Q114" s="368"/>
      <c r="R114" s="368"/>
      <c r="S114" s="202"/>
      <c r="T114" s="368"/>
    </row>
    <row r="115" spans="2:20" ht="33.6" customHeight="1" x14ac:dyDescent="0.3">
      <c r="B115" s="751" t="s">
        <v>5314</v>
      </c>
      <c r="C115" s="790" t="s">
        <v>5315</v>
      </c>
      <c r="D115" s="730" t="s">
        <v>5309</v>
      </c>
      <c r="E115" s="731">
        <v>65000</v>
      </c>
      <c r="F115" s="731" t="s">
        <v>16</v>
      </c>
      <c r="G115" s="202" t="s">
        <v>16</v>
      </c>
      <c r="H115" s="202" t="s">
        <v>16</v>
      </c>
      <c r="I115" s="202" t="s">
        <v>16</v>
      </c>
      <c r="J115" s="765"/>
      <c r="K115" s="1"/>
      <c r="L115" s="368"/>
      <c r="M115" s="368"/>
      <c r="N115" s="368"/>
      <c r="O115" s="368"/>
      <c r="P115" s="202"/>
      <c r="Q115" s="368"/>
      <c r="R115" s="368"/>
      <c r="S115" s="202"/>
      <c r="T115" s="368"/>
    </row>
    <row r="116" spans="2:20" ht="28.2" customHeight="1" x14ac:dyDescent="0.3">
      <c r="B116" s="751" t="s">
        <v>5314</v>
      </c>
      <c r="C116" s="790" t="s">
        <v>5337</v>
      </c>
      <c r="D116" s="730" t="s">
        <v>5310</v>
      </c>
      <c r="E116" s="731" t="s">
        <v>16</v>
      </c>
      <c r="F116" s="731">
        <v>10000</v>
      </c>
      <c r="G116" s="202" t="s">
        <v>16</v>
      </c>
      <c r="H116" s="202" t="s">
        <v>16</v>
      </c>
      <c r="I116" s="202" t="s">
        <v>16</v>
      </c>
      <c r="J116" s="765"/>
      <c r="K116" s="1"/>
      <c r="L116" s="368"/>
      <c r="M116" s="368"/>
      <c r="N116" s="368"/>
      <c r="O116" s="368"/>
      <c r="P116" s="202"/>
      <c r="Q116" s="368"/>
      <c r="R116" s="368"/>
      <c r="S116" s="202"/>
      <c r="T116" s="368"/>
    </row>
    <row r="117" spans="2:20" ht="27.6" x14ac:dyDescent="0.3">
      <c r="B117" s="751" t="s">
        <v>5314</v>
      </c>
      <c r="C117" s="790" t="s">
        <v>2641</v>
      </c>
      <c r="D117" s="730" t="s">
        <v>5311</v>
      </c>
      <c r="E117" s="731" t="s">
        <v>16</v>
      </c>
      <c r="F117" s="731" t="s">
        <v>16</v>
      </c>
      <c r="G117" s="731">
        <v>1000000</v>
      </c>
      <c r="H117" s="731" t="s">
        <v>16</v>
      </c>
      <c r="I117" s="202" t="s">
        <v>16</v>
      </c>
      <c r="J117" s="765"/>
      <c r="K117" s="1"/>
      <c r="L117" s="368"/>
      <c r="M117" s="368"/>
      <c r="N117" s="368"/>
      <c r="O117" s="368"/>
      <c r="P117" s="202"/>
      <c r="Q117" s="368"/>
      <c r="R117" s="368"/>
      <c r="S117" s="202"/>
      <c r="T117" s="368"/>
    </row>
    <row r="118" spans="2:20" ht="37.200000000000003" customHeight="1" x14ac:dyDescent="0.3">
      <c r="B118" s="751" t="s">
        <v>5314</v>
      </c>
      <c r="C118" s="790" t="s">
        <v>5316</v>
      </c>
      <c r="D118" s="730" t="s">
        <v>5312</v>
      </c>
      <c r="E118" s="731" t="s">
        <v>16</v>
      </c>
      <c r="F118" s="731" t="s">
        <v>16</v>
      </c>
      <c r="G118" s="731" t="s">
        <v>16</v>
      </c>
      <c r="H118" s="731">
        <v>80000</v>
      </c>
      <c r="I118" s="202" t="s">
        <v>16</v>
      </c>
      <c r="J118" s="765"/>
      <c r="K118" s="1"/>
      <c r="L118" s="368"/>
      <c r="M118" s="368"/>
      <c r="N118" s="368"/>
      <c r="O118" s="368"/>
      <c r="P118" s="202"/>
      <c r="Q118" s="368"/>
      <c r="R118" s="368"/>
      <c r="S118" s="202"/>
      <c r="T118" s="368"/>
    </row>
    <row r="119" spans="2:20" ht="48" customHeight="1" x14ac:dyDescent="0.3">
      <c r="B119" s="751" t="s">
        <v>5314</v>
      </c>
      <c r="C119" s="790" t="s">
        <v>5317</v>
      </c>
      <c r="D119" s="730" t="s">
        <v>5313</v>
      </c>
      <c r="E119" s="731" t="s">
        <v>16</v>
      </c>
      <c r="F119" s="731" t="s">
        <v>16</v>
      </c>
      <c r="G119" s="731" t="s">
        <v>16</v>
      </c>
      <c r="H119" s="731">
        <v>150000</v>
      </c>
      <c r="I119" s="202" t="s">
        <v>16</v>
      </c>
      <c r="J119" s="765"/>
      <c r="K119" s="1"/>
      <c r="L119" s="368"/>
      <c r="M119" s="368"/>
      <c r="N119" s="368"/>
      <c r="O119" s="368"/>
      <c r="P119" s="202"/>
      <c r="Q119" s="368"/>
      <c r="R119" s="368"/>
      <c r="S119" s="202"/>
      <c r="T119" s="368"/>
    </row>
    <row r="120" spans="2:20" ht="41.4" x14ac:dyDescent="0.3">
      <c r="B120" s="751" t="s">
        <v>5314</v>
      </c>
      <c r="C120" s="790" t="s">
        <v>5318</v>
      </c>
      <c r="D120" s="730" t="s">
        <v>5319</v>
      </c>
      <c r="E120" s="731"/>
      <c r="F120" s="731" t="s">
        <v>16</v>
      </c>
      <c r="G120" s="731" t="s">
        <v>16</v>
      </c>
      <c r="H120" s="731">
        <v>15000</v>
      </c>
      <c r="I120" s="202" t="s">
        <v>16</v>
      </c>
      <c r="J120" s="765"/>
      <c r="K120" s="1"/>
      <c r="L120" s="368"/>
      <c r="M120" s="368"/>
      <c r="N120" s="368"/>
      <c r="O120" s="368"/>
      <c r="P120" s="202"/>
      <c r="Q120" s="368"/>
      <c r="R120" s="368"/>
      <c r="S120" s="202"/>
      <c r="T120" s="368"/>
    </row>
    <row r="121" spans="2:20" ht="46.2" customHeight="1" x14ac:dyDescent="0.3">
      <c r="B121" s="751" t="s">
        <v>5314</v>
      </c>
      <c r="C121" s="790" t="s">
        <v>5321</v>
      </c>
      <c r="D121" s="730" t="s">
        <v>5320</v>
      </c>
      <c r="E121" s="731">
        <v>7000</v>
      </c>
      <c r="F121" s="731" t="s">
        <v>16</v>
      </c>
      <c r="G121" s="731" t="s">
        <v>16</v>
      </c>
      <c r="H121" s="731">
        <v>8000</v>
      </c>
      <c r="I121" s="202" t="s">
        <v>16</v>
      </c>
      <c r="J121" s="765"/>
      <c r="K121" s="1"/>
      <c r="L121" s="368"/>
      <c r="M121" s="368"/>
      <c r="N121" s="368"/>
      <c r="O121" s="368"/>
      <c r="P121" s="202"/>
      <c r="Q121" s="368"/>
      <c r="R121" s="368"/>
      <c r="S121" s="202"/>
      <c r="T121" s="368"/>
    </row>
    <row r="122" spans="2:20" ht="33" customHeight="1" x14ac:dyDescent="0.3">
      <c r="B122" s="751" t="s">
        <v>5314</v>
      </c>
      <c r="C122" s="790" t="s">
        <v>5322</v>
      </c>
      <c r="D122" s="730" t="s">
        <v>5329</v>
      </c>
      <c r="E122" s="731" t="s">
        <v>16</v>
      </c>
      <c r="F122" s="731"/>
      <c r="G122" s="731" t="s">
        <v>16</v>
      </c>
      <c r="H122" s="731">
        <v>200000</v>
      </c>
      <c r="I122" s="202" t="s">
        <v>16</v>
      </c>
      <c r="J122" s="765"/>
      <c r="K122" s="1"/>
      <c r="L122" s="368"/>
      <c r="M122" s="368"/>
      <c r="N122" s="368"/>
      <c r="O122" s="368"/>
      <c r="P122" s="202"/>
      <c r="Q122" s="368"/>
      <c r="R122" s="368"/>
      <c r="S122" s="202"/>
      <c r="T122" s="368"/>
    </row>
    <row r="123" spans="2:20" ht="32.4" customHeight="1" x14ac:dyDescent="0.3">
      <c r="B123" s="751" t="s">
        <v>5314</v>
      </c>
      <c r="C123" s="790" t="s">
        <v>5331</v>
      </c>
      <c r="D123" s="730" t="s">
        <v>5330</v>
      </c>
      <c r="E123" s="731" t="s">
        <v>16</v>
      </c>
      <c r="F123" s="731">
        <v>2400</v>
      </c>
      <c r="G123" s="731" t="s">
        <v>16</v>
      </c>
      <c r="H123" s="731" t="s">
        <v>16</v>
      </c>
      <c r="I123" s="202" t="s">
        <v>16</v>
      </c>
      <c r="J123" s="765"/>
      <c r="K123" s="1"/>
      <c r="L123" s="368"/>
      <c r="M123" s="368"/>
      <c r="N123" s="368"/>
      <c r="O123" s="368"/>
      <c r="P123" s="202"/>
      <c r="Q123" s="368"/>
      <c r="R123" s="368"/>
      <c r="S123" s="202"/>
      <c r="T123" s="368"/>
    </row>
    <row r="124" spans="2:20" ht="27.6" x14ac:dyDescent="0.3">
      <c r="B124" s="751" t="s">
        <v>5314</v>
      </c>
      <c r="C124" s="790" t="s">
        <v>5345</v>
      </c>
      <c r="D124" s="730" t="s">
        <v>5342</v>
      </c>
      <c r="E124" s="731" t="s">
        <v>16</v>
      </c>
      <c r="F124" s="731">
        <v>2200</v>
      </c>
      <c r="G124" s="731" t="s">
        <v>16</v>
      </c>
      <c r="H124" s="731" t="s">
        <v>16</v>
      </c>
      <c r="I124" s="765"/>
      <c r="J124" s="765"/>
      <c r="K124" s="1"/>
      <c r="L124" s="368"/>
      <c r="M124" s="368"/>
      <c r="N124" s="368"/>
      <c r="O124" s="368"/>
      <c r="P124" s="202"/>
      <c r="Q124" s="368"/>
      <c r="R124" s="368"/>
      <c r="S124" s="202"/>
      <c r="T124" s="368"/>
    </row>
    <row r="125" spans="2:20" ht="41.4" x14ac:dyDescent="0.3">
      <c r="B125" s="751" t="s">
        <v>5347</v>
      </c>
      <c r="C125" s="790" t="s">
        <v>5346</v>
      </c>
      <c r="D125" s="730" t="s">
        <v>5343</v>
      </c>
      <c r="E125" s="731" t="s">
        <v>16</v>
      </c>
      <c r="F125" s="731" t="s">
        <v>16</v>
      </c>
      <c r="G125" s="731" t="s">
        <v>16</v>
      </c>
      <c r="H125" s="731">
        <v>1500000</v>
      </c>
      <c r="I125" s="765"/>
      <c r="J125" s="765"/>
      <c r="K125" s="1"/>
      <c r="L125" s="368"/>
      <c r="M125" s="368"/>
      <c r="N125" s="368"/>
      <c r="O125" s="368"/>
      <c r="P125" s="202"/>
      <c r="Q125" s="368"/>
      <c r="R125" s="368"/>
      <c r="S125" s="202"/>
      <c r="T125" s="368"/>
    </row>
    <row r="126" spans="2:20" ht="28.8" customHeight="1" x14ac:dyDescent="0.3">
      <c r="B126" s="751" t="s">
        <v>5347</v>
      </c>
      <c r="C126" s="790" t="s">
        <v>5348</v>
      </c>
      <c r="D126" s="730" t="s">
        <v>5344</v>
      </c>
      <c r="E126" s="731">
        <v>100000</v>
      </c>
      <c r="F126" s="731" t="s">
        <v>16</v>
      </c>
      <c r="G126" s="731" t="s">
        <v>16</v>
      </c>
      <c r="H126" s="731" t="s">
        <v>16</v>
      </c>
      <c r="I126" s="765"/>
      <c r="J126" s="765"/>
      <c r="K126" s="1"/>
      <c r="L126" s="368"/>
      <c r="M126" s="368"/>
      <c r="N126" s="368"/>
      <c r="O126" s="368"/>
      <c r="P126" s="202"/>
      <c r="Q126" s="368"/>
      <c r="R126" s="368"/>
      <c r="S126" s="202"/>
      <c r="T126" s="368"/>
    </row>
    <row r="127" spans="2:20" ht="34.200000000000003" customHeight="1" x14ac:dyDescent="0.3">
      <c r="B127" s="751" t="s">
        <v>5347</v>
      </c>
      <c r="C127" s="760" t="s">
        <v>5358</v>
      </c>
      <c r="D127" s="730" t="s">
        <v>5354</v>
      </c>
      <c r="E127" s="731" t="s">
        <v>16</v>
      </c>
      <c r="F127" s="731">
        <v>1300</v>
      </c>
      <c r="G127" s="731" t="s">
        <v>16</v>
      </c>
      <c r="H127" s="731" t="s">
        <v>16</v>
      </c>
      <c r="I127" s="765"/>
      <c r="J127" s="765"/>
      <c r="K127" s="1"/>
      <c r="L127" s="368"/>
      <c r="M127" s="368"/>
      <c r="N127" s="368"/>
      <c r="O127" s="368"/>
      <c r="P127" s="202"/>
      <c r="Q127" s="368"/>
      <c r="R127" s="368"/>
      <c r="S127" s="202"/>
      <c r="T127" s="368"/>
    </row>
    <row r="128" spans="2:20" ht="31.8" customHeight="1" x14ac:dyDescent="0.3">
      <c r="B128" s="751" t="s">
        <v>5347</v>
      </c>
      <c r="C128" s="760" t="s">
        <v>5359</v>
      </c>
      <c r="D128" s="730" t="s">
        <v>5355</v>
      </c>
      <c r="E128" s="731" t="s">
        <v>16</v>
      </c>
      <c r="F128" s="731">
        <v>1300</v>
      </c>
      <c r="G128" s="731" t="s">
        <v>16</v>
      </c>
      <c r="H128" s="731" t="s">
        <v>16</v>
      </c>
      <c r="I128" s="765"/>
      <c r="J128" s="765"/>
      <c r="K128" s="1"/>
      <c r="L128" s="368"/>
      <c r="M128" s="368"/>
      <c r="N128" s="368"/>
      <c r="O128" s="368"/>
      <c r="P128" s="202"/>
      <c r="Q128" s="368"/>
      <c r="R128" s="368"/>
      <c r="S128" s="202"/>
      <c r="T128" s="368"/>
    </row>
    <row r="129" spans="2:20" ht="29.4" customHeight="1" x14ac:dyDescent="0.3">
      <c r="B129" s="751" t="s">
        <v>5347</v>
      </c>
      <c r="C129" s="760" t="s">
        <v>5360</v>
      </c>
      <c r="D129" s="730" t="s">
        <v>5356</v>
      </c>
      <c r="E129" s="731" t="s">
        <v>16</v>
      </c>
      <c r="F129" s="731">
        <v>1300</v>
      </c>
      <c r="G129" s="731" t="s">
        <v>16</v>
      </c>
      <c r="H129" s="731" t="s">
        <v>16</v>
      </c>
      <c r="I129" s="765"/>
      <c r="J129" s="765"/>
      <c r="K129" s="1"/>
      <c r="L129" s="368"/>
      <c r="M129" s="368"/>
      <c r="N129" s="368"/>
      <c r="O129" s="368"/>
      <c r="P129" s="202"/>
      <c r="Q129" s="368"/>
      <c r="R129" s="368"/>
      <c r="S129" s="202"/>
      <c r="T129" s="368"/>
    </row>
    <row r="130" spans="2:20" ht="27.6" x14ac:dyDescent="0.3">
      <c r="B130" s="751" t="s">
        <v>5347</v>
      </c>
      <c r="C130" s="760" t="s">
        <v>5361</v>
      </c>
      <c r="D130" s="730" t="s">
        <v>5357</v>
      </c>
      <c r="E130" s="731" t="s">
        <v>16</v>
      </c>
      <c r="F130" s="731">
        <v>1300</v>
      </c>
      <c r="G130" s="731" t="s">
        <v>16</v>
      </c>
      <c r="H130" s="731" t="s">
        <v>16</v>
      </c>
      <c r="I130" s="765"/>
      <c r="J130" s="765"/>
      <c r="K130" s="1"/>
      <c r="L130" s="368"/>
      <c r="M130" s="368"/>
      <c r="N130" s="368"/>
      <c r="O130" s="368"/>
      <c r="P130" s="202"/>
      <c r="Q130" s="368"/>
      <c r="R130" s="368"/>
      <c r="S130" s="202"/>
      <c r="T130" s="368"/>
    </row>
    <row r="131" spans="2:20" ht="46.8" customHeight="1" x14ac:dyDescent="0.3">
      <c r="B131" s="751" t="s">
        <v>5366</v>
      </c>
      <c r="C131" s="790" t="s">
        <v>5369</v>
      </c>
      <c r="D131" s="730" t="s">
        <v>5367</v>
      </c>
      <c r="E131" s="731" t="s">
        <v>16</v>
      </c>
      <c r="F131" s="731">
        <v>64000</v>
      </c>
      <c r="G131" s="731" t="s">
        <v>16</v>
      </c>
      <c r="H131" s="731">
        <v>66000</v>
      </c>
      <c r="I131" s="202" t="s">
        <v>16</v>
      </c>
      <c r="J131" s="765"/>
      <c r="K131" s="1"/>
      <c r="L131" s="368"/>
      <c r="M131" s="368"/>
      <c r="N131" s="368"/>
      <c r="O131" s="368"/>
      <c r="P131" s="202"/>
      <c r="Q131" s="368"/>
      <c r="R131" s="368"/>
      <c r="S131" s="202"/>
      <c r="T131" s="368"/>
    </row>
    <row r="132" spans="2:20" ht="46.2" customHeight="1" x14ac:dyDescent="0.3">
      <c r="B132" s="751" t="s">
        <v>5366</v>
      </c>
      <c r="C132" s="790" t="s">
        <v>5370</v>
      </c>
      <c r="D132" s="730" t="s">
        <v>5368</v>
      </c>
      <c r="E132" s="731" t="s">
        <v>16</v>
      </c>
      <c r="F132" s="731">
        <v>15000</v>
      </c>
      <c r="G132" s="731" t="s">
        <v>16</v>
      </c>
      <c r="H132" s="731" t="s">
        <v>16</v>
      </c>
      <c r="I132" s="202" t="s">
        <v>16</v>
      </c>
      <c r="J132" s="765"/>
      <c r="K132" s="1"/>
      <c r="L132" s="368"/>
      <c r="M132" s="368"/>
      <c r="N132" s="368"/>
      <c r="O132" s="368"/>
      <c r="P132" s="202"/>
      <c r="Q132" s="368"/>
      <c r="R132" s="368"/>
      <c r="S132" s="202"/>
      <c r="T132" s="368"/>
    </row>
    <row r="133" spans="2:20" ht="61.2" customHeight="1" x14ac:dyDescent="0.3">
      <c r="B133" s="751" t="s">
        <v>5366</v>
      </c>
      <c r="C133" s="790" t="s">
        <v>5371</v>
      </c>
      <c r="D133" s="730" t="s">
        <v>5373</v>
      </c>
      <c r="E133" s="731" t="s">
        <v>16</v>
      </c>
      <c r="F133" s="731"/>
      <c r="G133" s="731" t="s">
        <v>16</v>
      </c>
      <c r="H133" s="731">
        <v>25000</v>
      </c>
      <c r="I133" s="202" t="s">
        <v>16</v>
      </c>
      <c r="J133" s="765"/>
      <c r="K133" s="1"/>
      <c r="L133" s="368"/>
      <c r="M133" s="368"/>
      <c r="N133" s="368"/>
      <c r="O133" s="368"/>
      <c r="P133" s="202"/>
      <c r="Q133" s="368"/>
      <c r="R133" s="368"/>
      <c r="S133" s="202"/>
      <c r="T133" s="368"/>
    </row>
    <row r="134" spans="2:20" ht="34.200000000000003" customHeight="1" x14ac:dyDescent="0.3">
      <c r="B134" s="751" t="s">
        <v>5366</v>
      </c>
      <c r="C134" s="760" t="s">
        <v>5384</v>
      </c>
      <c r="D134" s="730" t="s">
        <v>5382</v>
      </c>
      <c r="E134" s="731">
        <v>50000</v>
      </c>
      <c r="F134" s="731" t="s">
        <v>16</v>
      </c>
      <c r="G134" s="731" t="s">
        <v>16</v>
      </c>
      <c r="H134" s="731" t="s">
        <v>16</v>
      </c>
      <c r="I134" s="202" t="s">
        <v>16</v>
      </c>
      <c r="J134" s="765"/>
      <c r="K134" s="1"/>
      <c r="L134" s="368"/>
      <c r="M134" s="368"/>
      <c r="N134" s="368"/>
      <c r="O134" s="368"/>
      <c r="P134" s="202"/>
      <c r="Q134" s="368"/>
      <c r="R134" s="368"/>
      <c r="S134" s="202"/>
      <c r="T134" s="368"/>
    </row>
    <row r="135" spans="2:20" ht="30" customHeight="1" x14ac:dyDescent="0.3">
      <c r="B135" s="751" t="s">
        <v>5366</v>
      </c>
      <c r="C135" s="760" t="s">
        <v>5385</v>
      </c>
      <c r="D135" s="730" t="s">
        <v>5383</v>
      </c>
      <c r="E135" s="731">
        <v>50000</v>
      </c>
      <c r="F135" s="731" t="s">
        <v>16</v>
      </c>
      <c r="G135" s="731" t="s">
        <v>16</v>
      </c>
      <c r="H135" s="731" t="s">
        <v>16</v>
      </c>
      <c r="I135" s="202" t="s">
        <v>16</v>
      </c>
      <c r="J135" s="765"/>
      <c r="K135" s="1"/>
      <c r="L135" s="368"/>
      <c r="M135" s="368"/>
      <c r="N135" s="368"/>
      <c r="O135" s="368"/>
      <c r="P135" s="202"/>
      <c r="Q135" s="368"/>
      <c r="R135" s="368"/>
      <c r="S135" s="202"/>
      <c r="T135" s="368"/>
    </row>
    <row r="136" spans="2:20" ht="31.2" customHeight="1" x14ac:dyDescent="0.3">
      <c r="B136" s="751" t="s">
        <v>5386</v>
      </c>
      <c r="C136" s="760" t="s">
        <v>5387</v>
      </c>
      <c r="D136" s="730" t="s">
        <v>5393</v>
      </c>
      <c r="E136" s="731" t="s">
        <v>16</v>
      </c>
      <c r="F136" s="731">
        <v>1300</v>
      </c>
      <c r="G136" s="731" t="s">
        <v>16</v>
      </c>
      <c r="H136" s="731" t="s">
        <v>16</v>
      </c>
      <c r="I136" s="202" t="s">
        <v>16</v>
      </c>
      <c r="J136" s="765"/>
      <c r="K136" s="1"/>
      <c r="L136" s="368"/>
      <c r="M136" s="368"/>
      <c r="N136" s="368"/>
      <c r="O136" s="368"/>
      <c r="P136" s="202"/>
      <c r="Q136" s="368"/>
      <c r="R136" s="368"/>
      <c r="S136" s="202"/>
      <c r="T136" s="368"/>
    </row>
    <row r="137" spans="2:20" ht="33" customHeight="1" x14ac:dyDescent="0.3">
      <c r="B137" s="751" t="s">
        <v>5386</v>
      </c>
      <c r="C137" s="760" t="s">
        <v>5395</v>
      </c>
      <c r="D137" s="730" t="s">
        <v>5394</v>
      </c>
      <c r="E137" s="731">
        <v>25000</v>
      </c>
      <c r="F137" s="731">
        <v>25000</v>
      </c>
      <c r="G137" s="731" t="s">
        <v>16</v>
      </c>
      <c r="H137" s="731" t="s">
        <v>16</v>
      </c>
      <c r="I137" s="202" t="s">
        <v>16</v>
      </c>
      <c r="J137" s="765"/>
      <c r="K137" s="1"/>
      <c r="L137" s="368"/>
      <c r="M137" s="368"/>
      <c r="N137" s="368"/>
      <c r="O137" s="368"/>
      <c r="P137" s="202"/>
      <c r="Q137" s="368"/>
      <c r="R137" s="368"/>
      <c r="S137" s="202"/>
      <c r="T137" s="368"/>
    </row>
    <row r="138" spans="2:20" ht="41.4" customHeight="1" x14ac:dyDescent="0.3">
      <c r="B138" s="751" t="s">
        <v>5386</v>
      </c>
      <c r="C138" s="790" t="s">
        <v>5406</v>
      </c>
      <c r="D138" s="730" t="s">
        <v>5402</v>
      </c>
      <c r="E138" s="731" t="s">
        <v>16</v>
      </c>
      <c r="F138" s="731" t="s">
        <v>16</v>
      </c>
      <c r="G138" s="731" t="s">
        <v>16</v>
      </c>
      <c r="H138" s="1000">
        <v>2000000</v>
      </c>
      <c r="I138" s="202" t="s">
        <v>16</v>
      </c>
      <c r="J138" s="765"/>
      <c r="K138" s="1"/>
      <c r="L138" s="368"/>
      <c r="M138" s="368"/>
      <c r="N138" s="368"/>
      <c r="O138" s="368"/>
      <c r="P138" s="202"/>
      <c r="Q138" s="368"/>
      <c r="R138" s="368"/>
      <c r="S138" s="202"/>
      <c r="T138" s="368"/>
    </row>
    <row r="139" spans="2:20" ht="27.6" x14ac:dyDescent="0.3">
      <c r="B139" s="751" t="s">
        <v>5405</v>
      </c>
      <c r="C139" s="790" t="s">
        <v>5407</v>
      </c>
      <c r="D139" s="730" t="s">
        <v>5403</v>
      </c>
      <c r="E139" s="731" t="s">
        <v>16</v>
      </c>
      <c r="F139" s="731">
        <v>67000</v>
      </c>
      <c r="G139" s="731" t="s">
        <v>16</v>
      </c>
      <c r="H139" s="731" t="s">
        <v>16</v>
      </c>
      <c r="I139" s="731">
        <v>50000</v>
      </c>
      <c r="J139" s="765"/>
      <c r="K139" s="1"/>
      <c r="L139" s="368"/>
      <c r="M139" s="368"/>
      <c r="N139" s="368"/>
      <c r="O139" s="368"/>
      <c r="P139" s="202"/>
      <c r="Q139" s="368"/>
      <c r="R139" s="368"/>
      <c r="S139" s="202"/>
      <c r="T139" s="368"/>
    </row>
    <row r="140" spans="2:20" ht="27.6" x14ac:dyDescent="0.3">
      <c r="B140" s="751" t="s">
        <v>5405</v>
      </c>
      <c r="C140" s="790" t="s">
        <v>5408</v>
      </c>
      <c r="D140" s="730" t="s">
        <v>5404</v>
      </c>
      <c r="E140" s="731" t="s">
        <v>16</v>
      </c>
      <c r="F140" s="731">
        <v>40000</v>
      </c>
      <c r="G140" s="731" t="s">
        <v>16</v>
      </c>
      <c r="H140" s="731">
        <v>60000</v>
      </c>
      <c r="I140" s="731" t="s">
        <v>16</v>
      </c>
      <c r="J140" s="765"/>
      <c r="K140" s="1"/>
      <c r="L140" s="368"/>
      <c r="M140" s="368"/>
      <c r="N140" s="368"/>
      <c r="O140" s="368"/>
      <c r="P140" s="202"/>
      <c r="Q140" s="368"/>
      <c r="R140" s="368"/>
      <c r="S140" s="202"/>
      <c r="T140" s="368"/>
    </row>
    <row r="141" spans="2:20" ht="27.6" x14ac:dyDescent="0.3">
      <c r="B141" s="751" t="s">
        <v>5415</v>
      </c>
      <c r="C141" s="790" t="s">
        <v>5420</v>
      </c>
      <c r="D141" s="730" t="s">
        <v>5416</v>
      </c>
      <c r="E141" s="731">
        <v>50000</v>
      </c>
      <c r="F141" s="202" t="s">
        <v>16</v>
      </c>
      <c r="G141" s="202" t="s">
        <v>16</v>
      </c>
      <c r="H141" s="202" t="s">
        <v>16</v>
      </c>
      <c r="I141" s="202" t="s">
        <v>16</v>
      </c>
      <c r="J141" s="765"/>
      <c r="K141" s="1"/>
      <c r="L141" s="368"/>
      <c r="M141" s="368"/>
      <c r="N141" s="368"/>
      <c r="O141" s="368"/>
      <c r="P141" s="202"/>
      <c r="Q141" s="368"/>
      <c r="R141" s="368"/>
      <c r="S141" s="202"/>
      <c r="T141" s="368"/>
    </row>
    <row r="142" spans="2:20" ht="41.4" x14ac:dyDescent="0.3">
      <c r="B142" s="751" t="s">
        <v>5415</v>
      </c>
      <c r="C142" s="790" t="s">
        <v>3596</v>
      </c>
      <c r="D142" s="730" t="s">
        <v>5417</v>
      </c>
      <c r="E142" s="731">
        <v>25000</v>
      </c>
      <c r="F142" s="731" t="s">
        <v>16</v>
      </c>
      <c r="G142" s="731">
        <v>75000</v>
      </c>
      <c r="H142" s="202" t="s">
        <v>16</v>
      </c>
      <c r="I142" s="202" t="s">
        <v>16</v>
      </c>
      <c r="J142" s="765"/>
      <c r="K142" s="1"/>
      <c r="L142" s="368"/>
      <c r="M142" s="368"/>
      <c r="N142" s="368"/>
      <c r="O142" s="368"/>
      <c r="P142" s="202"/>
      <c r="Q142" s="368"/>
      <c r="R142" s="368"/>
      <c r="S142" s="202"/>
      <c r="T142" s="368"/>
    </row>
    <row r="143" spans="2:20" ht="27.6" x14ac:dyDescent="0.3">
      <c r="B143" s="751" t="s">
        <v>5415</v>
      </c>
      <c r="C143" s="790" t="s">
        <v>5423</v>
      </c>
      <c r="D143" s="730" t="s">
        <v>5418</v>
      </c>
      <c r="E143" s="731" t="s">
        <v>16</v>
      </c>
      <c r="F143" s="731">
        <v>80000</v>
      </c>
      <c r="G143" s="731">
        <v>20000</v>
      </c>
      <c r="H143" s="202" t="s">
        <v>16</v>
      </c>
      <c r="I143" s="202" t="s">
        <v>16</v>
      </c>
      <c r="J143" s="765"/>
      <c r="K143" s="1"/>
      <c r="L143" s="368"/>
      <c r="M143" s="368"/>
      <c r="N143" s="368"/>
      <c r="O143" s="368"/>
      <c r="P143" s="202"/>
      <c r="Q143" s="368"/>
      <c r="R143" s="368"/>
      <c r="S143" s="202"/>
      <c r="T143" s="368"/>
    </row>
    <row r="144" spans="2:20" ht="34.200000000000003" customHeight="1" x14ac:dyDescent="0.3">
      <c r="B144" s="751" t="s">
        <v>5415</v>
      </c>
      <c r="C144" s="790" t="s">
        <v>5424</v>
      </c>
      <c r="D144" s="730" t="s">
        <v>5419</v>
      </c>
      <c r="E144" s="731" t="s">
        <v>16</v>
      </c>
      <c r="F144" s="731" t="s">
        <v>16</v>
      </c>
      <c r="G144" s="731">
        <v>300000</v>
      </c>
      <c r="H144" s="202" t="s">
        <v>16</v>
      </c>
      <c r="I144" s="202" t="s">
        <v>16</v>
      </c>
      <c r="J144" s="765"/>
      <c r="K144" s="1"/>
      <c r="L144" s="368"/>
      <c r="M144" s="368"/>
      <c r="N144" s="368"/>
      <c r="O144" s="368"/>
      <c r="P144" s="202"/>
      <c r="Q144" s="368"/>
      <c r="R144" s="368"/>
      <c r="S144" s="202"/>
      <c r="T144" s="368"/>
    </row>
    <row r="145" spans="2:20" ht="27.6" x14ac:dyDescent="0.3">
      <c r="B145" s="751" t="s">
        <v>5415</v>
      </c>
      <c r="C145" s="790" t="s">
        <v>4382</v>
      </c>
      <c r="D145" s="730" t="s">
        <v>5425</v>
      </c>
      <c r="E145" s="731" t="s">
        <v>16</v>
      </c>
      <c r="F145" s="731"/>
      <c r="G145" s="731">
        <v>10000</v>
      </c>
      <c r="H145" s="202" t="s">
        <v>16</v>
      </c>
      <c r="I145" s="202" t="s">
        <v>16</v>
      </c>
      <c r="J145" s="765"/>
      <c r="K145" s="1"/>
      <c r="L145" s="368"/>
      <c r="M145" s="368"/>
      <c r="N145" s="368"/>
      <c r="O145" s="368"/>
      <c r="P145" s="202"/>
      <c r="Q145" s="368"/>
      <c r="R145" s="368"/>
      <c r="S145" s="202"/>
      <c r="T145" s="368"/>
    </row>
    <row r="146" spans="2:20" ht="27.6" x14ac:dyDescent="0.3">
      <c r="B146" s="751" t="s">
        <v>5434</v>
      </c>
      <c r="C146" s="760" t="s">
        <v>5447</v>
      </c>
      <c r="D146" s="730" t="s">
        <v>5436</v>
      </c>
      <c r="E146" s="731">
        <v>24000</v>
      </c>
      <c r="F146" s="731" t="s">
        <v>16</v>
      </c>
      <c r="G146" s="731">
        <v>26000</v>
      </c>
      <c r="H146" s="202" t="s">
        <v>16</v>
      </c>
      <c r="I146" s="202" t="s">
        <v>16</v>
      </c>
      <c r="J146" s="765"/>
      <c r="K146" s="1"/>
      <c r="L146" s="368"/>
      <c r="M146" s="368"/>
      <c r="N146" s="368"/>
      <c r="O146" s="368"/>
      <c r="P146" s="202"/>
      <c r="Q146" s="368"/>
      <c r="R146" s="368"/>
      <c r="S146" s="202"/>
      <c r="T146" s="368"/>
    </row>
    <row r="147" spans="2:20" ht="27.6" x14ac:dyDescent="0.3">
      <c r="B147" s="751" t="s">
        <v>5434</v>
      </c>
      <c r="C147" s="760" t="s">
        <v>4174</v>
      </c>
      <c r="D147" s="730" t="s">
        <v>5437</v>
      </c>
      <c r="E147" s="731" t="s">
        <v>16</v>
      </c>
      <c r="F147" s="731">
        <v>1100</v>
      </c>
      <c r="G147" s="731" t="s">
        <v>16</v>
      </c>
      <c r="H147" s="202" t="s">
        <v>16</v>
      </c>
      <c r="I147" s="202" t="s">
        <v>16</v>
      </c>
      <c r="J147" s="765"/>
      <c r="K147" s="1"/>
      <c r="L147" s="368"/>
      <c r="M147" s="368"/>
      <c r="N147" s="368"/>
      <c r="O147" s="368"/>
      <c r="P147" s="202"/>
      <c r="Q147" s="368"/>
      <c r="R147" s="368"/>
      <c r="S147" s="202"/>
      <c r="T147" s="368"/>
    </row>
    <row r="148" spans="2:20" ht="27.6" x14ac:dyDescent="0.3">
      <c r="B148" s="751" t="s">
        <v>5434</v>
      </c>
      <c r="C148" s="760" t="s">
        <v>4808</v>
      </c>
      <c r="D148" s="730" t="s">
        <v>5438</v>
      </c>
      <c r="E148" s="731" t="s">
        <v>16</v>
      </c>
      <c r="F148" s="731">
        <v>1100</v>
      </c>
      <c r="G148" s="731" t="s">
        <v>16</v>
      </c>
      <c r="H148" s="202" t="s">
        <v>16</v>
      </c>
      <c r="I148" s="202" t="s">
        <v>16</v>
      </c>
      <c r="J148" s="765"/>
      <c r="K148" s="1"/>
      <c r="L148" s="368"/>
      <c r="M148" s="368"/>
      <c r="N148" s="368"/>
      <c r="O148" s="368"/>
      <c r="P148" s="202"/>
      <c r="Q148" s="368"/>
      <c r="R148" s="368"/>
      <c r="S148" s="202"/>
      <c r="T148" s="368"/>
    </row>
    <row r="149" spans="2:20" ht="27.6" x14ac:dyDescent="0.3">
      <c r="B149" s="751" t="s">
        <v>5434</v>
      </c>
      <c r="C149" s="760" t="s">
        <v>4163</v>
      </c>
      <c r="D149" s="730" t="s">
        <v>5439</v>
      </c>
      <c r="E149" s="731" t="s">
        <v>16</v>
      </c>
      <c r="F149" s="731">
        <v>1100</v>
      </c>
      <c r="G149" s="731" t="s">
        <v>16</v>
      </c>
      <c r="H149" s="202" t="s">
        <v>16</v>
      </c>
      <c r="I149" s="202" t="s">
        <v>16</v>
      </c>
      <c r="J149" s="765"/>
      <c r="K149" s="1"/>
      <c r="L149" s="368"/>
      <c r="M149" s="368"/>
      <c r="N149" s="368"/>
      <c r="O149" s="368"/>
      <c r="P149" s="202"/>
      <c r="Q149" s="368"/>
      <c r="R149" s="368"/>
      <c r="S149" s="202"/>
      <c r="T149" s="368"/>
    </row>
    <row r="150" spans="2:20" ht="34.200000000000003" customHeight="1" x14ac:dyDescent="0.3">
      <c r="B150" s="751" t="s">
        <v>5434</v>
      </c>
      <c r="C150" s="760" t="s">
        <v>4809</v>
      </c>
      <c r="D150" s="730" t="s">
        <v>5440</v>
      </c>
      <c r="E150" s="731" t="s">
        <v>16</v>
      </c>
      <c r="F150" s="731">
        <v>1000</v>
      </c>
      <c r="G150" s="731" t="s">
        <v>16</v>
      </c>
      <c r="H150" s="202" t="s">
        <v>16</v>
      </c>
      <c r="I150" s="202" t="s">
        <v>16</v>
      </c>
      <c r="J150" s="765"/>
      <c r="K150" s="1"/>
      <c r="L150" s="368"/>
      <c r="M150" s="368"/>
      <c r="N150" s="368"/>
      <c r="O150" s="368"/>
      <c r="P150" s="202"/>
      <c r="Q150" s="368"/>
      <c r="R150" s="368"/>
      <c r="S150" s="202"/>
      <c r="T150" s="368"/>
    </row>
    <row r="151" spans="2:20" ht="27.6" x14ac:dyDescent="0.3">
      <c r="B151" s="751" t="s">
        <v>5434</v>
      </c>
      <c r="C151" s="760" t="s">
        <v>3218</v>
      </c>
      <c r="D151" s="730" t="s">
        <v>5441</v>
      </c>
      <c r="E151" s="731" t="s">
        <v>16</v>
      </c>
      <c r="F151" s="731">
        <v>1000</v>
      </c>
      <c r="G151" s="731" t="s">
        <v>16</v>
      </c>
      <c r="H151" s="202" t="s">
        <v>16</v>
      </c>
      <c r="I151" s="202" t="s">
        <v>16</v>
      </c>
      <c r="J151" s="765"/>
      <c r="K151" s="1"/>
      <c r="L151" s="368"/>
      <c r="M151" s="368"/>
      <c r="N151" s="368"/>
      <c r="O151" s="368"/>
      <c r="P151" s="202"/>
      <c r="Q151" s="368"/>
      <c r="R151" s="368"/>
      <c r="S151" s="202"/>
      <c r="T151" s="368"/>
    </row>
    <row r="152" spans="2:20" ht="33" customHeight="1" x14ac:dyDescent="0.3">
      <c r="B152" s="751" t="s">
        <v>5434</v>
      </c>
      <c r="C152" s="760" t="s">
        <v>1627</v>
      </c>
      <c r="D152" s="730" t="s">
        <v>5442</v>
      </c>
      <c r="E152" s="731" t="s">
        <v>16</v>
      </c>
      <c r="F152" s="731">
        <v>1000</v>
      </c>
      <c r="G152" s="731" t="s">
        <v>16</v>
      </c>
      <c r="H152" s="202" t="s">
        <v>16</v>
      </c>
      <c r="I152" s="202" t="s">
        <v>16</v>
      </c>
      <c r="J152" s="765"/>
      <c r="K152" s="1"/>
      <c r="L152" s="368"/>
      <c r="M152" s="368"/>
      <c r="N152" s="368"/>
      <c r="O152" s="368"/>
      <c r="P152" s="202"/>
      <c r="Q152" s="368"/>
      <c r="R152" s="368"/>
      <c r="S152" s="202"/>
      <c r="T152" s="368"/>
    </row>
    <row r="153" spans="2:20" ht="41.4" x14ac:dyDescent="0.3">
      <c r="B153" s="751" t="s">
        <v>5434</v>
      </c>
      <c r="C153" s="760" t="s">
        <v>4696</v>
      </c>
      <c r="D153" s="730" t="s">
        <v>5443</v>
      </c>
      <c r="E153" s="731" t="s">
        <v>16</v>
      </c>
      <c r="F153" s="731">
        <v>3000</v>
      </c>
      <c r="G153" s="731" t="s">
        <v>16</v>
      </c>
      <c r="H153" s="202" t="s">
        <v>16</v>
      </c>
      <c r="I153" s="202" t="s">
        <v>16</v>
      </c>
      <c r="J153" s="765"/>
      <c r="K153" s="1"/>
      <c r="L153" s="368"/>
      <c r="M153" s="368"/>
      <c r="N153" s="368"/>
      <c r="O153" s="368"/>
      <c r="P153" s="202"/>
      <c r="Q153" s="368"/>
      <c r="R153" s="368"/>
      <c r="S153" s="202"/>
      <c r="T153" s="368"/>
    </row>
    <row r="154" spans="2:20" ht="41.4" x14ac:dyDescent="0.3">
      <c r="B154" s="751" t="s">
        <v>5434</v>
      </c>
      <c r="C154" s="882" t="s">
        <v>4698</v>
      </c>
      <c r="D154" s="730" t="s">
        <v>5444</v>
      </c>
      <c r="E154" s="731" t="s">
        <v>16</v>
      </c>
      <c r="F154" s="731">
        <v>6000</v>
      </c>
      <c r="G154" s="731" t="s">
        <v>16</v>
      </c>
      <c r="H154" s="202" t="s">
        <v>16</v>
      </c>
      <c r="I154" s="202" t="s">
        <v>16</v>
      </c>
      <c r="J154" s="765"/>
      <c r="K154" s="1"/>
      <c r="L154" s="368"/>
      <c r="M154" s="368"/>
      <c r="N154" s="368"/>
      <c r="O154" s="368"/>
      <c r="P154" s="202"/>
      <c r="Q154" s="368"/>
      <c r="R154" s="368"/>
      <c r="S154" s="202"/>
      <c r="T154" s="368"/>
    </row>
    <row r="155" spans="2:20" ht="41.4" x14ac:dyDescent="0.3">
      <c r="B155" s="751" t="s">
        <v>5434</v>
      </c>
      <c r="C155" s="760" t="s">
        <v>4721</v>
      </c>
      <c r="D155" s="730" t="s">
        <v>5445</v>
      </c>
      <c r="E155" s="731" t="s">
        <v>16</v>
      </c>
      <c r="F155" s="731" t="s">
        <v>16</v>
      </c>
      <c r="G155" s="731">
        <v>50000</v>
      </c>
      <c r="H155" s="202" t="s">
        <v>16</v>
      </c>
      <c r="I155" s="202" t="s">
        <v>16</v>
      </c>
      <c r="J155" s="765"/>
      <c r="K155" s="1"/>
      <c r="L155" s="368"/>
      <c r="M155" s="368"/>
      <c r="N155" s="368"/>
      <c r="O155" s="368"/>
      <c r="P155" s="202"/>
      <c r="Q155" s="368"/>
      <c r="R155" s="368"/>
      <c r="S155" s="202"/>
      <c r="T155" s="368"/>
    </row>
    <row r="156" spans="2:20" ht="41.4" x14ac:dyDescent="0.3">
      <c r="B156" s="751" t="s">
        <v>5434</v>
      </c>
      <c r="C156" s="760" t="s">
        <v>4697</v>
      </c>
      <c r="D156" s="730" t="s">
        <v>5446</v>
      </c>
      <c r="E156" s="731" t="s">
        <v>16</v>
      </c>
      <c r="F156" s="731">
        <v>3000</v>
      </c>
      <c r="G156" s="731" t="s">
        <v>16</v>
      </c>
      <c r="H156" s="202" t="s">
        <v>16</v>
      </c>
      <c r="I156" s="202" t="s">
        <v>16</v>
      </c>
      <c r="J156" s="765"/>
      <c r="K156" s="1"/>
      <c r="L156" s="368"/>
      <c r="M156" s="368"/>
      <c r="N156" s="368"/>
      <c r="O156" s="368"/>
      <c r="P156" s="202"/>
      <c r="Q156" s="368"/>
      <c r="R156" s="368"/>
      <c r="S156" s="202"/>
      <c r="T156" s="368"/>
    </row>
    <row r="157" spans="2:20" ht="37.200000000000003" customHeight="1" x14ac:dyDescent="0.3">
      <c r="B157" s="751" t="s">
        <v>5434</v>
      </c>
      <c r="C157" s="760" t="s">
        <v>5450</v>
      </c>
      <c r="D157" s="730" t="s">
        <v>5448</v>
      </c>
      <c r="E157" s="731">
        <v>20000</v>
      </c>
      <c r="F157" s="731"/>
      <c r="G157" s="731">
        <v>30000</v>
      </c>
      <c r="H157" s="202" t="s">
        <v>16</v>
      </c>
      <c r="I157" s="202" t="s">
        <v>16</v>
      </c>
      <c r="J157" s="765"/>
      <c r="K157" s="1"/>
      <c r="L157" s="368"/>
      <c r="M157" s="368"/>
      <c r="N157" s="368"/>
      <c r="O157" s="368"/>
      <c r="P157" s="202"/>
      <c r="Q157" s="368"/>
      <c r="R157" s="368"/>
      <c r="S157" s="202"/>
      <c r="T157" s="368"/>
    </row>
    <row r="158" spans="2:20" ht="41.4" customHeight="1" x14ac:dyDescent="0.3">
      <c r="B158" s="751" t="s">
        <v>5434</v>
      </c>
      <c r="C158" s="760" t="s">
        <v>5451</v>
      </c>
      <c r="D158" s="730" t="s">
        <v>5449</v>
      </c>
      <c r="E158" s="731" t="s">
        <v>16</v>
      </c>
      <c r="F158" s="731"/>
      <c r="G158" s="731">
        <v>50000</v>
      </c>
      <c r="H158" s="731" t="s">
        <v>16</v>
      </c>
      <c r="I158" s="202" t="s">
        <v>16</v>
      </c>
      <c r="J158" s="202"/>
      <c r="K158" s="1"/>
      <c r="L158" s="368"/>
      <c r="M158" s="369"/>
      <c r="N158" s="202"/>
      <c r="O158" s="202"/>
      <c r="P158" s="202"/>
      <c r="Q158" s="202"/>
      <c r="R158" s="202"/>
      <c r="S158" s="202"/>
      <c r="T158" s="202"/>
    </row>
    <row r="159" spans="2:20" ht="44.4" customHeight="1" x14ac:dyDescent="0.3">
      <c r="B159" s="751" t="s">
        <v>5465</v>
      </c>
      <c r="C159" s="760" t="s">
        <v>5474</v>
      </c>
      <c r="D159" s="730" t="s">
        <v>5466</v>
      </c>
      <c r="E159" s="731" t="s">
        <v>16</v>
      </c>
      <c r="F159" s="731" t="s">
        <v>16</v>
      </c>
      <c r="G159" s="731" t="s">
        <v>16</v>
      </c>
      <c r="H159" s="731">
        <v>250000</v>
      </c>
      <c r="I159" s="202" t="s">
        <v>16</v>
      </c>
      <c r="J159" s="202"/>
      <c r="K159" s="1"/>
      <c r="L159" s="368"/>
      <c r="M159" s="369"/>
      <c r="N159" s="202"/>
      <c r="O159" s="202"/>
      <c r="P159" s="202"/>
      <c r="Q159" s="202"/>
      <c r="R159" s="202"/>
      <c r="S159" s="202"/>
      <c r="T159" s="202"/>
    </row>
    <row r="160" spans="2:20" ht="74.400000000000006" customHeight="1" x14ac:dyDescent="0.3">
      <c r="B160" s="751" t="s">
        <v>5465</v>
      </c>
      <c r="C160" s="760" t="s">
        <v>5475</v>
      </c>
      <c r="D160" s="730" t="s">
        <v>5467</v>
      </c>
      <c r="E160" s="731" t="s">
        <v>16</v>
      </c>
      <c r="F160" s="731" t="s">
        <v>16</v>
      </c>
      <c r="G160" s="731" t="s">
        <v>16</v>
      </c>
      <c r="H160" s="731">
        <v>250000</v>
      </c>
      <c r="I160" s="202" t="s">
        <v>16</v>
      </c>
      <c r="J160" s="202"/>
      <c r="K160" s="1"/>
      <c r="L160" s="368"/>
      <c r="M160" s="369"/>
      <c r="N160" s="202"/>
      <c r="O160" s="202"/>
      <c r="P160" s="202"/>
      <c r="Q160" s="202"/>
      <c r="R160" s="202"/>
      <c r="S160" s="202"/>
      <c r="T160" s="202"/>
    </row>
    <row r="161" spans="2:20" ht="41.4" x14ac:dyDescent="0.3">
      <c r="B161" s="751" t="s">
        <v>5465</v>
      </c>
      <c r="C161" s="760" t="s">
        <v>5476</v>
      </c>
      <c r="D161" s="730" t="s">
        <v>5468</v>
      </c>
      <c r="E161" s="731" t="s">
        <v>16</v>
      </c>
      <c r="F161" s="731">
        <v>2000</v>
      </c>
      <c r="G161" s="731" t="s">
        <v>16</v>
      </c>
      <c r="H161" s="731" t="s">
        <v>16</v>
      </c>
      <c r="I161" s="202" t="s">
        <v>16</v>
      </c>
      <c r="J161" s="202"/>
      <c r="K161" s="1"/>
      <c r="L161" s="368"/>
      <c r="M161" s="369"/>
      <c r="N161" s="202"/>
      <c r="O161" s="202"/>
      <c r="P161" s="202"/>
      <c r="Q161" s="202"/>
      <c r="R161" s="202"/>
      <c r="S161" s="202"/>
      <c r="T161" s="202"/>
    </row>
    <row r="162" spans="2:20" ht="27.6" x14ac:dyDescent="0.3">
      <c r="B162" s="751" t="s">
        <v>5465</v>
      </c>
      <c r="C162" s="760" t="s">
        <v>5477</v>
      </c>
      <c r="D162" s="730" t="s">
        <v>5469</v>
      </c>
      <c r="E162" s="731" t="s">
        <v>16</v>
      </c>
      <c r="F162" s="731">
        <v>11000</v>
      </c>
      <c r="G162" s="731" t="s">
        <v>16</v>
      </c>
      <c r="H162" s="731" t="s">
        <v>16</v>
      </c>
      <c r="I162" s="202" t="s">
        <v>16</v>
      </c>
      <c r="J162" s="202"/>
      <c r="K162" s="1"/>
      <c r="L162" s="368"/>
      <c r="M162" s="369"/>
      <c r="N162" s="202"/>
      <c r="O162" s="202"/>
      <c r="P162" s="202"/>
      <c r="Q162" s="202"/>
      <c r="R162" s="202"/>
      <c r="S162" s="202"/>
      <c r="T162" s="202"/>
    </row>
    <row r="163" spans="2:20" ht="27.6" x14ac:dyDescent="0.3">
      <c r="B163" s="751" t="s">
        <v>5478</v>
      </c>
      <c r="C163" s="760" t="s">
        <v>4075</v>
      </c>
      <c r="D163" s="730" t="s">
        <v>5470</v>
      </c>
      <c r="E163" s="731" t="s">
        <v>16</v>
      </c>
      <c r="F163" s="731">
        <v>1100</v>
      </c>
      <c r="G163" s="731" t="s">
        <v>16</v>
      </c>
      <c r="H163" s="731" t="s">
        <v>16</v>
      </c>
      <c r="I163" s="202" t="s">
        <v>16</v>
      </c>
      <c r="J163" s="202"/>
      <c r="K163" s="1"/>
      <c r="L163" s="368"/>
      <c r="M163" s="369"/>
      <c r="N163" s="202"/>
      <c r="O163" s="202"/>
      <c r="P163" s="202"/>
      <c r="Q163" s="202"/>
      <c r="R163" s="202"/>
      <c r="S163" s="202"/>
      <c r="T163" s="202"/>
    </row>
    <row r="164" spans="2:20" ht="41.4" x14ac:dyDescent="0.3">
      <c r="B164" s="751" t="s">
        <v>5478</v>
      </c>
      <c r="C164" s="760" t="s">
        <v>5346</v>
      </c>
      <c r="D164" s="730" t="s">
        <v>5471</v>
      </c>
      <c r="E164" s="731" t="s">
        <v>16</v>
      </c>
      <c r="F164" s="731">
        <v>200000</v>
      </c>
      <c r="G164" s="731" t="s">
        <v>16</v>
      </c>
      <c r="H164" s="731" t="s">
        <v>16</v>
      </c>
      <c r="I164" s="202" t="s">
        <v>16</v>
      </c>
      <c r="J164" s="202"/>
      <c r="K164" s="1"/>
      <c r="L164" s="368"/>
      <c r="M164" s="369"/>
      <c r="N164" s="202"/>
      <c r="O164" s="202"/>
      <c r="P164" s="202"/>
      <c r="Q164" s="202"/>
      <c r="R164" s="202"/>
      <c r="S164" s="202"/>
      <c r="T164" s="202"/>
    </row>
    <row r="165" spans="2:20" ht="27.6" x14ac:dyDescent="0.3">
      <c r="B165" s="751" t="s">
        <v>5478</v>
      </c>
      <c r="C165" s="760" t="s">
        <v>2353</v>
      </c>
      <c r="D165" s="730" t="s">
        <v>5472</v>
      </c>
      <c r="E165" s="731" t="s">
        <v>16</v>
      </c>
      <c r="F165" s="731">
        <v>20000</v>
      </c>
      <c r="G165" s="731" t="s">
        <v>16</v>
      </c>
      <c r="H165" s="731" t="s">
        <v>16</v>
      </c>
      <c r="I165" s="202" t="s">
        <v>16</v>
      </c>
      <c r="J165" s="202"/>
      <c r="K165" s="1"/>
      <c r="L165" s="368"/>
      <c r="M165" s="369"/>
      <c r="N165" s="202"/>
      <c r="O165" s="202"/>
      <c r="P165" s="202"/>
      <c r="Q165" s="202"/>
      <c r="R165" s="202"/>
      <c r="S165" s="202"/>
      <c r="T165" s="202"/>
    </row>
    <row r="166" spans="2:20" x14ac:dyDescent="0.3">
      <c r="B166" s="196"/>
      <c r="C166" s="503" t="s">
        <v>49</v>
      </c>
      <c r="D166" s="196"/>
      <c r="E166" s="197">
        <f>SUM(E14:E165)</f>
        <v>2700198</v>
      </c>
      <c r="F166" s="197">
        <f>SUM(F14:F165)</f>
        <v>3118302</v>
      </c>
      <c r="G166" s="197">
        <f>SUM(G14:G165)</f>
        <v>2598000</v>
      </c>
      <c r="H166" s="504">
        <f>SUM(H14:H165)</f>
        <v>11553850</v>
      </c>
      <c r="I166" s="197">
        <f>SUM(I14:I165)</f>
        <v>50000</v>
      </c>
      <c r="J166" s="197">
        <v>0</v>
      </c>
      <c r="K166" s="1"/>
      <c r="L166" s="202"/>
      <c r="M166" s="381"/>
      <c r="N166" s="368"/>
      <c r="O166" s="202"/>
      <c r="P166" s="202"/>
      <c r="Q166" s="202" t="s">
        <v>16</v>
      </c>
      <c r="R166" s="202"/>
      <c r="S166" s="202"/>
      <c r="T166" s="202"/>
    </row>
    <row r="167" spans="2:20" x14ac:dyDescent="0.3">
      <c r="B167" s="815"/>
      <c r="C167" s="958"/>
      <c r="D167" s="384"/>
      <c r="E167" s="818"/>
      <c r="F167" s="818"/>
      <c r="G167" s="818"/>
      <c r="H167" s="818"/>
      <c r="I167" s="818"/>
      <c r="J167" s="819"/>
      <c r="K167" s="1"/>
      <c r="L167" s="368"/>
      <c r="M167" s="381"/>
      <c r="N167" s="368"/>
      <c r="O167" s="202"/>
      <c r="P167" s="202"/>
      <c r="Q167" s="202"/>
      <c r="R167" s="202"/>
      <c r="S167" s="202"/>
      <c r="T167" s="202"/>
    </row>
    <row r="168" spans="2:20" x14ac:dyDescent="0.3">
      <c r="B168" s="25"/>
      <c r="C168" s="26" t="s">
        <v>50</v>
      </c>
      <c r="D168" s="26" t="s">
        <v>16</v>
      </c>
      <c r="E168" s="28">
        <f>E166</f>
        <v>2700198</v>
      </c>
      <c r="F168" s="28">
        <f>F13+F166</f>
        <v>3118302</v>
      </c>
      <c r="G168" s="28">
        <f>G13+G166</f>
        <v>2598000</v>
      </c>
      <c r="H168" s="28">
        <f>H13+H166</f>
        <v>11553850</v>
      </c>
      <c r="I168" s="28">
        <f>I13+I166</f>
        <v>50000</v>
      </c>
      <c r="J168" s="28">
        <f>J13+J166</f>
        <v>0</v>
      </c>
      <c r="K168" s="1"/>
      <c r="L168" s="574" t="s">
        <v>16</v>
      </c>
      <c r="M168" s="26" t="s">
        <v>50</v>
      </c>
      <c r="N168" s="193" t="s">
        <v>16</v>
      </c>
      <c r="O168" s="934">
        <f>SUM(O158:O167)</f>
        <v>0</v>
      </c>
      <c r="P168" s="940">
        <f>SUM(P158:P167)</f>
        <v>0</v>
      </c>
      <c r="Q168" s="938">
        <f>SUM(Q158:Q167)</f>
        <v>0</v>
      </c>
      <c r="R168" s="28">
        <f>SUM(R158:R167)</f>
        <v>0</v>
      </c>
      <c r="S168" s="28">
        <f>SUM(S158:S167)</f>
        <v>0</v>
      </c>
      <c r="T168" s="28">
        <f>SUM(T12:T167)</f>
        <v>0</v>
      </c>
    </row>
    <row r="169" spans="2:20" x14ac:dyDescent="0.3">
      <c r="B169" s="308"/>
      <c r="C169" s="308"/>
      <c r="D169" s="308"/>
      <c r="E169" s="308"/>
      <c r="F169" s="314"/>
      <c r="G169" s="215"/>
      <c r="H169" s="215"/>
      <c r="I169" s="308"/>
      <c r="J169" s="308"/>
      <c r="K169" s="308"/>
      <c r="L169" s="2"/>
      <c r="M169" s="3" t="s">
        <v>12</v>
      </c>
      <c r="N169" s="15"/>
      <c r="O169" s="16">
        <f>E168-O168</f>
        <v>2700198</v>
      </c>
      <c r="P169" s="62">
        <f>F168-P168</f>
        <v>3118302</v>
      </c>
      <c r="Q169" s="62">
        <f>G168-Q168</f>
        <v>2598000</v>
      </c>
      <c r="R169" s="62">
        <f t="shared" ref="R169:T169" si="0">H168-R168</f>
        <v>11553850</v>
      </c>
      <c r="S169" s="62">
        <f t="shared" si="0"/>
        <v>50000</v>
      </c>
      <c r="T169" s="62">
        <f t="shared" si="0"/>
        <v>0</v>
      </c>
    </row>
    <row r="170" spans="2:20" x14ac:dyDescent="0.3">
      <c r="B170" s="308"/>
      <c r="C170" s="63" t="s">
        <v>5103</v>
      </c>
      <c r="D170" s="308"/>
      <c r="E170" s="308"/>
      <c r="F170" s="314"/>
      <c r="G170" s="308"/>
      <c r="H170" s="322"/>
      <c r="I170" s="321"/>
      <c r="J170" s="321"/>
      <c r="K170" s="308"/>
      <c r="L170" s="308"/>
      <c r="M170" s="1356" t="s">
        <v>23</v>
      </c>
      <c r="N170" s="1356"/>
      <c r="O170" s="314"/>
      <c r="P170" s="314"/>
      <c r="Q170" s="314"/>
      <c r="R170" s="314"/>
      <c r="S170" s="308"/>
      <c r="T170" s="308"/>
    </row>
    <row r="171" spans="2:20" ht="19.8" customHeight="1" x14ac:dyDescent="0.3">
      <c r="B171" s="904" t="s">
        <v>0</v>
      </c>
      <c r="C171" s="905" t="s">
        <v>5105</v>
      </c>
      <c r="D171" s="905" t="s">
        <v>5107</v>
      </c>
      <c r="E171" s="905" t="s">
        <v>5106</v>
      </c>
      <c r="F171" s="906" t="s">
        <v>5110</v>
      </c>
      <c r="G171" s="894"/>
      <c r="H171" s="995"/>
      <c r="I171" s="996"/>
      <c r="J171" s="145"/>
      <c r="K171" s="308"/>
      <c r="L171" s="308"/>
      <c r="M171" s="346" t="s">
        <v>17</v>
      </c>
      <c r="N171" s="126">
        <f>P169</f>
        <v>3118302</v>
      </c>
      <c r="O171" s="606"/>
      <c r="P171" s="944"/>
      <c r="Q171" s="944"/>
      <c r="R171" s="944"/>
      <c r="S171" s="944"/>
      <c r="T171" s="944"/>
    </row>
    <row r="172" spans="2:20" ht="15.6" customHeight="1" x14ac:dyDescent="0.3">
      <c r="B172" s="909"/>
      <c r="C172" s="913" t="s">
        <v>5135</v>
      </c>
      <c r="D172" s="917"/>
      <c r="E172" s="917"/>
      <c r="F172" s="924"/>
      <c r="G172" s="894"/>
      <c r="H172" s="949"/>
      <c r="I172" s="280"/>
      <c r="J172" s="280"/>
      <c r="K172" s="308"/>
      <c r="L172" s="308"/>
      <c r="M172" s="346" t="s">
        <v>18</v>
      </c>
      <c r="N172" s="126">
        <f>Q169</f>
        <v>2598000</v>
      </c>
      <c r="O172" s="944"/>
      <c r="P172" s="944"/>
      <c r="Q172" s="944"/>
      <c r="R172" s="944"/>
      <c r="S172" s="944"/>
      <c r="T172" s="944"/>
    </row>
    <row r="173" spans="2:20" ht="18.600000000000001" customHeight="1" x14ac:dyDescent="0.3">
      <c r="B173" s="911" t="s">
        <v>5114</v>
      </c>
      <c r="C173" s="915" t="s">
        <v>5115</v>
      </c>
      <c r="D173" s="911" t="s">
        <v>5113</v>
      </c>
      <c r="E173" s="919">
        <v>1200000</v>
      </c>
      <c r="F173" s="926" t="s">
        <v>5111</v>
      </c>
      <c r="G173" s="945"/>
      <c r="H173" s="1005">
        <f>F166+G166+H166+I166</f>
        <v>17320152</v>
      </c>
      <c r="I173" s="280"/>
      <c r="J173" s="280"/>
      <c r="K173" s="308"/>
      <c r="L173" s="308"/>
      <c r="M173" s="346" t="s">
        <v>19</v>
      </c>
      <c r="N173" s="126">
        <f>R169</f>
        <v>11553850</v>
      </c>
      <c r="O173" s="948"/>
      <c r="P173" s="948"/>
      <c r="Q173" s="948"/>
      <c r="R173" s="948"/>
      <c r="S173" s="948"/>
      <c r="T173" s="948"/>
    </row>
    <row r="174" spans="2:20" ht="18" customHeight="1" x14ac:dyDescent="0.3">
      <c r="B174" s="912" t="s">
        <v>5114</v>
      </c>
      <c r="C174" s="916" t="s">
        <v>5116</v>
      </c>
      <c r="D174" s="912" t="s">
        <v>5113</v>
      </c>
      <c r="E174" s="920">
        <v>5000000</v>
      </c>
      <c r="F174" s="927" t="s">
        <v>5111</v>
      </c>
      <c r="G174" s="308"/>
      <c r="H174" s="321"/>
      <c r="I174" s="280"/>
      <c r="J174" s="281"/>
      <c r="K174" s="308"/>
      <c r="L174" s="308"/>
      <c r="M174" s="346" t="s">
        <v>20</v>
      </c>
      <c r="N174" s="126">
        <f>S169</f>
        <v>50000</v>
      </c>
      <c r="O174" s="949"/>
      <c r="P174" s="894"/>
      <c r="Q174" s="894"/>
      <c r="R174" s="894"/>
      <c r="S174" s="894"/>
      <c r="T174" s="894"/>
    </row>
    <row r="175" spans="2:20" ht="18" customHeight="1" thickBot="1" x14ac:dyDescent="0.35">
      <c r="B175" s="897"/>
      <c r="C175" s="997" t="s">
        <v>456</v>
      </c>
      <c r="D175" s="997"/>
      <c r="E175" s="921">
        <f>SUM(E173:E174)</f>
        <v>6200000</v>
      </c>
      <c r="F175" s="901"/>
      <c r="G175" s="308"/>
      <c r="H175" s="321"/>
      <c r="I175" s="280"/>
      <c r="J175" s="281"/>
      <c r="K175" s="308"/>
      <c r="L175" s="308"/>
      <c r="M175" s="346" t="s">
        <v>21</v>
      </c>
      <c r="N175" s="126">
        <f>T169</f>
        <v>0</v>
      </c>
      <c r="O175" s="308"/>
      <c r="P175" s="949"/>
      <c r="Q175" s="949"/>
      <c r="R175" s="949"/>
      <c r="S175" s="949"/>
      <c r="T175" s="949"/>
    </row>
    <row r="176" spans="2:20" ht="16.8" thickTop="1" thickBot="1" x14ac:dyDescent="0.35">
      <c r="B176" s="308"/>
      <c r="C176" s="308"/>
      <c r="D176" s="308"/>
      <c r="E176" s="308"/>
      <c r="F176" s="308"/>
      <c r="G176" s="1004">
        <f>F166+G166+H166+I166</f>
        <v>17320152</v>
      </c>
      <c r="H176" s="322">
        <f>H173+E166</f>
        <v>20020350</v>
      </c>
      <c r="I176" s="280"/>
      <c r="J176" s="281"/>
      <c r="K176" s="308"/>
      <c r="L176" s="308"/>
      <c r="M176" s="768" t="s">
        <v>22</v>
      </c>
      <c r="N176" s="794">
        <f>SUM(N171:N175)</f>
        <v>17320152</v>
      </c>
      <c r="O176" s="997"/>
      <c r="P176" s="994"/>
      <c r="Q176" s="994"/>
      <c r="R176" s="943"/>
      <c r="S176" s="943"/>
      <c r="T176" s="929"/>
    </row>
    <row r="177" spans="2:20" ht="15" thickTop="1" x14ac:dyDescent="0.3">
      <c r="B177" s="897"/>
      <c r="C177" s="898"/>
      <c r="D177" s="897"/>
      <c r="E177" s="902"/>
      <c r="F177" s="899"/>
      <c r="G177" s="308"/>
      <c r="H177" s="321"/>
      <c r="I177" s="321"/>
      <c r="J177" s="321"/>
      <c r="K177" s="308"/>
      <c r="L177" s="308"/>
      <c r="M177" s="308"/>
      <c r="N177" s="314"/>
      <c r="O177" s="895"/>
      <c r="P177" s="942"/>
      <c r="Q177" s="75"/>
      <c r="R177" s="941"/>
      <c r="S177" s="75"/>
      <c r="T177" s="75"/>
    </row>
    <row r="178" spans="2:20" x14ac:dyDescent="0.3">
      <c r="B178" s="897"/>
      <c r="C178" s="898"/>
      <c r="D178" s="897"/>
      <c r="E178" s="902"/>
      <c r="F178" s="899"/>
      <c r="G178" s="308"/>
      <c r="H178" s="321"/>
      <c r="I178" s="321"/>
      <c r="J178" s="321"/>
      <c r="K178" s="308"/>
      <c r="L178" s="308"/>
      <c r="M178" s="308"/>
      <c r="N178" s="314"/>
      <c r="O178" s="895"/>
      <c r="P178" s="942"/>
      <c r="Q178" s="942"/>
      <c r="R178" s="941"/>
      <c r="S178" s="75"/>
      <c r="T178" s="75"/>
    </row>
    <row r="179" spans="2:20" x14ac:dyDescent="0.3">
      <c r="B179" s="897"/>
      <c r="C179" s="898"/>
      <c r="D179" s="897"/>
      <c r="E179" s="902"/>
      <c r="F179" s="899"/>
      <c r="G179" s="308"/>
      <c r="H179" s="321"/>
      <c r="I179" s="321"/>
      <c r="J179" s="321"/>
      <c r="K179" s="308"/>
      <c r="L179" s="308"/>
      <c r="M179" s="308"/>
      <c r="N179" s="314"/>
      <c r="O179" s="895"/>
      <c r="P179" s="75"/>
      <c r="Q179" s="942"/>
      <c r="R179" s="941"/>
      <c r="S179" s="75"/>
      <c r="T179" s="75"/>
    </row>
    <row r="180" spans="2:20" x14ac:dyDescent="0.3">
      <c r="B180" s="897"/>
      <c r="C180" s="898"/>
      <c r="D180" s="897"/>
      <c r="E180" s="902"/>
      <c r="F180" s="899"/>
      <c r="G180" s="308"/>
      <c r="H180" s="321"/>
      <c r="I180" s="321"/>
      <c r="J180" s="321"/>
      <c r="K180" s="308"/>
      <c r="L180" s="308"/>
      <c r="M180" s="308"/>
      <c r="N180" s="314"/>
      <c r="O180" s="895"/>
      <c r="P180" s="75"/>
      <c r="Q180" s="942"/>
      <c r="R180" s="941"/>
      <c r="S180" s="75"/>
      <c r="T180" s="75"/>
    </row>
    <row r="181" spans="2:20" x14ac:dyDescent="0.3">
      <c r="B181" s="929"/>
      <c r="C181" s="929"/>
      <c r="D181" s="929"/>
      <c r="E181" s="928"/>
      <c r="F181" s="929"/>
      <c r="G181" s="308"/>
      <c r="H181" s="308"/>
      <c r="I181" s="308"/>
      <c r="J181" s="308"/>
      <c r="K181" s="308"/>
      <c r="L181" s="308"/>
      <c r="M181" s="308"/>
      <c r="N181" s="314"/>
      <c r="O181" s="308"/>
      <c r="P181" s="308"/>
      <c r="Q181" s="308"/>
      <c r="R181" s="308"/>
      <c r="S181" s="308"/>
      <c r="T181" s="308"/>
    </row>
    <row r="182" spans="2:20" x14ac:dyDescent="0.3">
      <c r="B182" s="273"/>
      <c r="C182" s="930"/>
      <c r="D182" s="273"/>
      <c r="E182" s="931"/>
      <c r="F182" s="931"/>
      <c r="G182" s="308"/>
      <c r="H182" s="308"/>
      <c r="I182" s="308"/>
      <c r="J182" s="308"/>
      <c r="K182" s="308"/>
      <c r="L182" s="308"/>
      <c r="M182" s="308"/>
      <c r="N182" s="314"/>
      <c r="O182" s="308"/>
      <c r="P182" s="308"/>
      <c r="Q182" s="308"/>
      <c r="R182" s="308"/>
      <c r="S182" s="308"/>
      <c r="T182" s="308"/>
    </row>
    <row r="183" spans="2:20" x14ac:dyDescent="0.3">
      <c r="B183" s="899"/>
      <c r="C183" s="899"/>
      <c r="D183" s="899"/>
      <c r="E183" s="903"/>
      <c r="F183" s="899"/>
      <c r="G183" s="308"/>
      <c r="H183" s="308"/>
      <c r="I183" s="308"/>
      <c r="J183" s="308"/>
      <c r="K183" s="308"/>
      <c r="L183" s="308"/>
      <c r="M183" s="308"/>
      <c r="N183" s="314"/>
      <c r="O183" s="895"/>
      <c r="P183" s="896"/>
      <c r="Q183" s="896"/>
      <c r="R183" s="928"/>
      <c r="S183" s="896"/>
      <c r="T183" s="896"/>
    </row>
    <row r="184" spans="2:20" x14ac:dyDescent="0.3">
      <c r="B184" s="1357" t="s">
        <v>3490</v>
      </c>
      <c r="C184" s="1357"/>
      <c r="D184" s="1357"/>
      <c r="E184" s="1357"/>
      <c r="F184" s="1357"/>
      <c r="G184" s="1357"/>
      <c r="H184" s="1357"/>
      <c r="I184" s="1357"/>
      <c r="J184" s="1357"/>
      <c r="K184" s="1357"/>
      <c r="L184" s="1357"/>
      <c r="M184" s="1357"/>
      <c r="N184" s="1357"/>
      <c r="O184" s="1357"/>
      <c r="P184" s="1357"/>
      <c r="Q184" s="1357"/>
      <c r="R184" s="1357"/>
      <c r="S184" s="1357"/>
      <c r="T184" s="1357"/>
    </row>
    <row r="185" spans="2:20" x14ac:dyDescent="0.3"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</row>
  </sheetData>
  <mergeCells count="9">
    <mergeCell ref="B10:J10"/>
    <mergeCell ref="L10:T10"/>
    <mergeCell ref="M170:N170"/>
    <mergeCell ref="B184:T184"/>
    <mergeCell ref="B5:T5"/>
    <mergeCell ref="B6:T6"/>
    <mergeCell ref="B7:T7"/>
    <mergeCell ref="B8:T8"/>
    <mergeCell ref="R9:T9"/>
  </mergeCells>
  <pageMargins left="0.7" right="0.7" top="1" bottom="0.75" header="0.3" footer="0.3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CASH &amp; BANK BOOK</vt:lpstr>
      <vt:lpstr>MONTHLY CLOSING</vt:lpstr>
      <vt:lpstr>'CASH &amp; BANK BOOK'!Print_Area</vt:lpstr>
      <vt:lpstr>'CASH &amp; BANK BOOK'!Print_Titles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2024-10-06T08:28:41Z</dcterms:modified>
</cp:coreProperties>
</file>